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Veiligheidsregio IJsselland/Aanbesteding 2026/7 NVI/"/>
    </mc:Choice>
  </mc:AlternateContent>
  <xr:revisionPtr revIDLastSave="160" documentId="13_ncr:1_{409D4578-2636-465B-AEFF-5C56C20E4F01}" xr6:coauthVersionLast="47" xr6:coauthVersionMax="47" xr10:uidLastSave="{B8A2EE32-A211-405D-98BB-B64B9E61294C}"/>
  <bookViews>
    <workbookView xWindow="-28920" yWindow="-810" windowWidth="29040" windowHeight="15720" tabRatio="946" firstSheet="1" activeTab="2"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Machinekosten" sheetId="40" r:id="rId11"/>
  </sheets>
  <externalReferences>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'10-Glasbewassing'!$A$14:$X$177</definedName>
    <definedName name="_xlnm._FilterDatabase" localSheetId="1" hidden="1">'2-Kosten per locatie'!$A$14:$J$62</definedName>
    <definedName name="_xlnm._FilterDatabase" localSheetId="3" hidden="1">'4-Basis ruimtestaat'!$B$9:$U$1225</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locatie'!$A$3:$AB$61</definedName>
    <definedName name="_xlnm.Print_Area" localSheetId="3">'4-Basis ruimtestaat'!$B$3:$U$446</definedName>
    <definedName name="_xlnm.Print_Area" localSheetId="4">'5-Premies en opslagen'!$A$3:$E$55</definedName>
    <definedName name="_xlnm.Print_Area" localSheetId="5">'6-Opbouw uurtarief productie'!$A$1:$R$65</definedName>
    <definedName name="_xlnm.Print_Area" localSheetId="8">'9-Afroepprijs'!$A$3:$F$75</definedName>
    <definedName name="_xlnm.Print_Titles" localSheetId="9">'10-Glasbewassing'!$14:$14</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75" i="2" l="1"/>
  <c r="P375" i="2"/>
  <c r="N375" i="2" s="1"/>
  <c r="Q375" i="2"/>
  <c r="R375" i="2"/>
  <c r="O376" i="2"/>
  <c r="P376" i="2"/>
  <c r="N376" i="2" s="1"/>
  <c r="Q376" i="2"/>
  <c r="R376" i="2"/>
  <c r="O377" i="2"/>
  <c r="P377" i="2"/>
  <c r="N377" i="2" s="1"/>
  <c r="Q377" i="2"/>
  <c r="R377" i="2"/>
  <c r="O378" i="2"/>
  <c r="P378" i="2"/>
  <c r="N378" i="2" s="1"/>
  <c r="Q378" i="2"/>
  <c r="R378" i="2"/>
  <c r="O379" i="2"/>
  <c r="P379" i="2"/>
  <c r="N379" i="2" s="1"/>
  <c r="Q379" i="2"/>
  <c r="R379" i="2"/>
  <c r="O380" i="2"/>
  <c r="P380" i="2"/>
  <c r="N380" i="2" s="1"/>
  <c r="Q380" i="2"/>
  <c r="R380" i="2"/>
  <c r="O381" i="2"/>
  <c r="P381" i="2"/>
  <c r="N381" i="2" s="1"/>
  <c r="Q381" i="2"/>
  <c r="R381" i="2"/>
  <c r="O382" i="2"/>
  <c r="P382" i="2"/>
  <c r="N382" i="2" s="1"/>
  <c r="Q382" i="2"/>
  <c r="R382" i="2"/>
  <c r="O383" i="2"/>
  <c r="P383" i="2"/>
  <c r="N383" i="2" s="1"/>
  <c r="Q383" i="2"/>
  <c r="R383" i="2"/>
  <c r="O384" i="2"/>
  <c r="P384" i="2"/>
  <c r="N384" i="2" s="1"/>
  <c r="Q384" i="2"/>
  <c r="R384" i="2"/>
  <c r="O385" i="2"/>
  <c r="P385" i="2"/>
  <c r="N385" i="2" s="1"/>
  <c r="Q385" i="2"/>
  <c r="R385" i="2"/>
  <c r="O386" i="2"/>
  <c r="P386" i="2"/>
  <c r="N386" i="2" s="1"/>
  <c r="Q386" i="2"/>
  <c r="R386" i="2"/>
  <c r="O387" i="2"/>
  <c r="P387" i="2"/>
  <c r="N387" i="2" s="1"/>
  <c r="Q387" i="2"/>
  <c r="R387" i="2"/>
  <c r="O388" i="2"/>
  <c r="P388" i="2"/>
  <c r="N388" i="2" s="1"/>
  <c r="Q388" i="2"/>
  <c r="R388" i="2"/>
  <c r="O389" i="2"/>
  <c r="P389" i="2"/>
  <c r="N389" i="2" s="1"/>
  <c r="Q389" i="2"/>
  <c r="R389" i="2"/>
  <c r="O390" i="2"/>
  <c r="P390" i="2"/>
  <c r="N390" i="2" s="1"/>
  <c r="Q390" i="2"/>
  <c r="R390" i="2"/>
  <c r="O391" i="2"/>
  <c r="P391" i="2"/>
  <c r="N391" i="2" s="1"/>
  <c r="Q391" i="2"/>
  <c r="R391" i="2"/>
  <c r="O392" i="2"/>
  <c r="P392" i="2"/>
  <c r="N392" i="2" s="1"/>
  <c r="Q392" i="2"/>
  <c r="R392" i="2"/>
  <c r="O393" i="2"/>
  <c r="P393" i="2"/>
  <c r="N393" i="2" s="1"/>
  <c r="Q393" i="2"/>
  <c r="R393" i="2"/>
  <c r="O394" i="2"/>
  <c r="P394" i="2"/>
  <c r="N394" i="2" s="1"/>
  <c r="Q394" i="2"/>
  <c r="R394" i="2"/>
  <c r="O395" i="2"/>
  <c r="P395" i="2"/>
  <c r="N395" i="2" s="1"/>
  <c r="Q395" i="2"/>
  <c r="R395" i="2"/>
  <c r="O396" i="2"/>
  <c r="P396" i="2"/>
  <c r="N396" i="2" s="1"/>
  <c r="Q396" i="2"/>
  <c r="R396" i="2"/>
  <c r="O397" i="2"/>
  <c r="P397" i="2"/>
  <c r="N397" i="2" s="1"/>
  <c r="Q397" i="2"/>
  <c r="R397" i="2"/>
  <c r="O398" i="2"/>
  <c r="P398" i="2"/>
  <c r="N398" i="2" s="1"/>
  <c r="Q398" i="2"/>
  <c r="R398" i="2"/>
  <c r="K375" i="2"/>
  <c r="U375" i="2" s="1"/>
  <c r="K376" i="2"/>
  <c r="U376" i="2" s="1"/>
  <c r="K377" i="2"/>
  <c r="U377" i="2" s="1"/>
  <c r="K378" i="2"/>
  <c r="U378" i="2" s="1"/>
  <c r="K379" i="2"/>
  <c r="U379" i="2" s="1"/>
  <c r="K380" i="2"/>
  <c r="U380" i="2" s="1"/>
  <c r="K381" i="2"/>
  <c r="U381" i="2" s="1"/>
  <c r="K382" i="2"/>
  <c r="U382" i="2" s="1"/>
  <c r="K383" i="2"/>
  <c r="U383" i="2" s="1"/>
  <c r="K384" i="2"/>
  <c r="U384" i="2" s="1"/>
  <c r="K385" i="2"/>
  <c r="U385" i="2" s="1"/>
  <c r="K386" i="2"/>
  <c r="U386" i="2" s="1"/>
  <c r="K387" i="2"/>
  <c r="U387" i="2" s="1"/>
  <c r="K388" i="2"/>
  <c r="U388" i="2" s="1"/>
  <c r="K389" i="2"/>
  <c r="U389" i="2" s="1"/>
  <c r="K390" i="2"/>
  <c r="U390" i="2" s="1"/>
  <c r="K391" i="2"/>
  <c r="U391" i="2" s="1"/>
  <c r="K392" i="2"/>
  <c r="U392" i="2" s="1"/>
  <c r="K393" i="2"/>
  <c r="U393" i="2" s="1"/>
  <c r="K394" i="2"/>
  <c r="U394" i="2" s="1"/>
  <c r="K395" i="2"/>
  <c r="U395" i="2" s="1"/>
  <c r="K396" i="2"/>
  <c r="U396" i="2" s="1"/>
  <c r="K397" i="2"/>
  <c r="U397" i="2" s="1"/>
  <c r="K398" i="2"/>
  <c r="U398" i="2" s="1"/>
  <c r="H165" i="35"/>
  <c r="H166" i="35"/>
  <c r="H167" i="35"/>
  <c r="H168" i="35"/>
  <c r="H169" i="35"/>
  <c r="H170" i="35"/>
  <c r="H171" i="35"/>
  <c r="H172" i="35"/>
  <c r="H173" i="35"/>
  <c r="H174" i="35"/>
  <c r="H175" i="35"/>
  <c r="H164" i="35"/>
  <c r="H177" i="35" s="1"/>
  <c r="F13" i="31"/>
  <c r="H13" i="31" s="1"/>
  <c r="R11" i="2" l="1"/>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1036" i="2"/>
  <c r="R1037" i="2"/>
  <c r="R1038" i="2"/>
  <c r="R1039" i="2"/>
  <c r="R1040" i="2"/>
  <c r="R1041" i="2"/>
  <c r="R1042" i="2"/>
  <c r="R1043" i="2"/>
  <c r="R1044" i="2"/>
  <c r="R1045" i="2"/>
  <c r="R1046" i="2"/>
  <c r="R1047" i="2"/>
  <c r="R1048" i="2"/>
  <c r="R1049" i="2"/>
  <c r="R1050" i="2"/>
  <c r="R1051" i="2"/>
  <c r="R1052" i="2"/>
  <c r="R1053" i="2"/>
  <c r="R1054" i="2"/>
  <c r="R1055" i="2"/>
  <c r="R1056" i="2"/>
  <c r="R1057" i="2"/>
  <c r="R1058" i="2"/>
  <c r="R1059" i="2"/>
  <c r="R1060" i="2"/>
  <c r="R1061" i="2"/>
  <c r="R1062" i="2"/>
  <c r="R1063" i="2"/>
  <c r="R1064" i="2"/>
  <c r="R1065" i="2"/>
  <c r="R1066" i="2"/>
  <c r="R1067" i="2"/>
  <c r="R1068" i="2"/>
  <c r="R1069" i="2"/>
  <c r="R1070" i="2"/>
  <c r="R1071" i="2"/>
  <c r="R1072" i="2"/>
  <c r="R1073" i="2"/>
  <c r="R1074" i="2"/>
  <c r="R1075" i="2"/>
  <c r="R1076" i="2"/>
  <c r="R1077" i="2"/>
  <c r="R1078" i="2"/>
  <c r="R1079" i="2"/>
  <c r="R1080" i="2"/>
  <c r="R1081" i="2"/>
  <c r="R1082" i="2"/>
  <c r="R1083" i="2"/>
  <c r="R1084" i="2"/>
  <c r="R1085" i="2"/>
  <c r="R1086" i="2"/>
  <c r="R1087" i="2"/>
  <c r="R1088" i="2"/>
  <c r="R1089" i="2"/>
  <c r="R1090" i="2"/>
  <c r="R1091" i="2"/>
  <c r="R1092" i="2"/>
  <c r="R1093" i="2"/>
  <c r="R1094" i="2"/>
  <c r="R1095" i="2"/>
  <c r="R1096" i="2"/>
  <c r="R1097" i="2"/>
  <c r="R1098" i="2"/>
  <c r="R1099" i="2"/>
  <c r="R1100" i="2"/>
  <c r="R1101" i="2"/>
  <c r="R1102" i="2"/>
  <c r="R1103" i="2"/>
  <c r="R1104" i="2"/>
  <c r="R1105" i="2"/>
  <c r="R1106" i="2"/>
  <c r="R1107" i="2"/>
  <c r="R1108" i="2"/>
  <c r="R1109" i="2"/>
  <c r="R1110" i="2"/>
  <c r="R1111" i="2"/>
  <c r="R1112" i="2"/>
  <c r="R1113" i="2"/>
  <c r="R1114" i="2"/>
  <c r="R1115" i="2"/>
  <c r="R1116" i="2"/>
  <c r="R1117" i="2"/>
  <c r="R1118" i="2"/>
  <c r="R1119" i="2"/>
  <c r="R1120" i="2"/>
  <c r="R1121" i="2"/>
  <c r="R1122" i="2"/>
  <c r="R1123" i="2"/>
  <c r="R1124" i="2"/>
  <c r="R1125" i="2"/>
  <c r="R1126" i="2"/>
  <c r="R1127" i="2"/>
  <c r="R1128" i="2"/>
  <c r="R1129" i="2"/>
  <c r="R1130" i="2"/>
  <c r="R1131" i="2"/>
  <c r="R1132" i="2"/>
  <c r="R1133" i="2"/>
  <c r="R1134" i="2"/>
  <c r="R1135" i="2"/>
  <c r="R1136" i="2"/>
  <c r="R1137" i="2"/>
  <c r="R1138" i="2"/>
  <c r="R1139" i="2"/>
  <c r="R1140" i="2"/>
  <c r="R1141" i="2"/>
  <c r="R1142" i="2"/>
  <c r="R1143" i="2"/>
  <c r="R1144" i="2"/>
  <c r="R1145" i="2"/>
  <c r="R1146" i="2"/>
  <c r="R1147" i="2"/>
  <c r="R1148" i="2"/>
  <c r="R1149" i="2"/>
  <c r="R1150" i="2"/>
  <c r="R1151" i="2"/>
  <c r="R1152" i="2"/>
  <c r="R1153" i="2"/>
  <c r="R1154" i="2"/>
  <c r="R1155" i="2"/>
  <c r="R1156" i="2"/>
  <c r="R1157" i="2"/>
  <c r="R1158" i="2"/>
  <c r="R1159" i="2"/>
  <c r="R1160" i="2"/>
  <c r="R1161" i="2"/>
  <c r="R1162" i="2"/>
  <c r="R1163" i="2"/>
  <c r="R1164" i="2"/>
  <c r="R1165" i="2"/>
  <c r="R1166" i="2"/>
  <c r="R1167" i="2"/>
  <c r="R1168" i="2"/>
  <c r="R1169" i="2"/>
  <c r="R1170" i="2"/>
  <c r="R1171" i="2"/>
  <c r="R1172" i="2"/>
  <c r="R1173" i="2"/>
  <c r="R1174" i="2"/>
  <c r="R1175" i="2"/>
  <c r="R1176" i="2"/>
  <c r="R1177" i="2"/>
  <c r="R1178" i="2"/>
  <c r="R1179" i="2"/>
  <c r="R1180" i="2"/>
  <c r="R1181" i="2"/>
  <c r="R1182" i="2"/>
  <c r="R1183" i="2"/>
  <c r="R1184" i="2"/>
  <c r="R1185" i="2"/>
  <c r="R1186" i="2"/>
  <c r="R1187" i="2"/>
  <c r="R1188" i="2"/>
  <c r="R1189" i="2"/>
  <c r="R1190" i="2"/>
  <c r="R1191" i="2"/>
  <c r="R1192" i="2"/>
  <c r="R1193" i="2"/>
  <c r="R1194" i="2"/>
  <c r="R1195" i="2"/>
  <c r="R1196" i="2"/>
  <c r="R1197" i="2"/>
  <c r="R1198" i="2"/>
  <c r="R1199" i="2"/>
  <c r="R1200" i="2"/>
  <c r="R1201" i="2"/>
  <c r="R1202" i="2"/>
  <c r="R1203" i="2"/>
  <c r="R1204" i="2"/>
  <c r="R1205" i="2"/>
  <c r="R1206" i="2"/>
  <c r="R1207" i="2"/>
  <c r="R1208" i="2"/>
  <c r="R1209" i="2"/>
  <c r="R1210" i="2"/>
  <c r="R1211" i="2"/>
  <c r="R1212" i="2"/>
  <c r="R1213" i="2"/>
  <c r="R1214" i="2"/>
  <c r="R1215" i="2"/>
  <c r="R1216" i="2"/>
  <c r="R1217" i="2"/>
  <c r="R1218" i="2"/>
  <c r="R1219" i="2"/>
  <c r="R1220" i="2"/>
  <c r="R1221" i="2"/>
  <c r="R1222" i="2"/>
  <c r="R1223" i="2"/>
  <c r="R1224" i="2"/>
  <c r="R1225" i="2"/>
  <c r="R10" i="2"/>
  <c r="E17" i="40"/>
  <c r="F17" i="40" s="1"/>
  <c r="I17" i="40"/>
  <c r="J17" i="40"/>
  <c r="K17" i="40"/>
  <c r="L17" i="40"/>
  <c r="E18" i="40"/>
  <c r="F18" i="40"/>
  <c r="I18" i="40"/>
  <c r="J18" i="40"/>
  <c r="K18" i="40"/>
  <c r="L18" i="40"/>
  <c r="E19" i="40"/>
  <c r="F19" i="40"/>
  <c r="I19" i="40"/>
  <c r="J19" i="40"/>
  <c r="K19" i="40"/>
  <c r="L19" i="40"/>
  <c r="E20" i="40"/>
  <c r="F20" i="40" s="1"/>
  <c r="I20" i="40"/>
  <c r="J20" i="40"/>
  <c r="K20" i="40"/>
  <c r="L20" i="40"/>
  <c r="E21" i="40"/>
  <c r="F21" i="40" s="1"/>
  <c r="I21" i="40"/>
  <c r="J21" i="40"/>
  <c r="K21" i="40"/>
  <c r="L21" i="40"/>
  <c r="N21" i="40" s="1"/>
  <c r="Q21" i="40" s="1"/>
  <c r="E22" i="40"/>
  <c r="F22" i="40" s="1"/>
  <c r="I22" i="40"/>
  <c r="J22" i="40"/>
  <c r="K22" i="40"/>
  <c r="L22" i="40"/>
  <c r="E23" i="40"/>
  <c r="F23" i="40" s="1"/>
  <c r="I23" i="40"/>
  <c r="J23" i="40"/>
  <c r="K23" i="40"/>
  <c r="L23" i="40"/>
  <c r="E24" i="40"/>
  <c r="F24" i="40" s="1"/>
  <c r="I24" i="40"/>
  <c r="J24" i="40"/>
  <c r="K24" i="40"/>
  <c r="L24" i="40"/>
  <c r="E25" i="40"/>
  <c r="F25" i="40" s="1"/>
  <c r="I25" i="40"/>
  <c r="J25" i="40"/>
  <c r="K25" i="40"/>
  <c r="L25" i="40"/>
  <c r="E26" i="40"/>
  <c r="F26" i="40"/>
  <c r="I26" i="40"/>
  <c r="J26" i="40"/>
  <c r="K26" i="40"/>
  <c r="L26" i="40"/>
  <c r="E27" i="40"/>
  <c r="F27" i="40" s="1"/>
  <c r="I27" i="40"/>
  <c r="J27" i="40"/>
  <c r="K27" i="40"/>
  <c r="L27" i="40"/>
  <c r="E28" i="40"/>
  <c r="F28" i="40"/>
  <c r="I28" i="40"/>
  <c r="J28" i="40"/>
  <c r="K28" i="40"/>
  <c r="L28" i="40"/>
  <c r="E24" i="35"/>
  <c r="F24" i="35" s="1"/>
  <c r="H24" i="35" s="1"/>
  <c r="E25" i="35"/>
  <c r="F25" i="35" s="1"/>
  <c r="H25" i="35" s="1"/>
  <c r="E26" i="35"/>
  <c r="F26" i="35" s="1"/>
  <c r="H26" i="35" s="1"/>
  <c r="E27" i="35"/>
  <c r="F27" i="35" s="1"/>
  <c r="H27" i="35" s="1"/>
  <c r="E28" i="35"/>
  <c r="F28" i="35" s="1"/>
  <c r="H28" i="35" s="1"/>
  <c r="E29" i="35"/>
  <c r="F29" i="35" s="1"/>
  <c r="H29" i="35" s="1"/>
  <c r="E30" i="35"/>
  <c r="F30" i="35" s="1"/>
  <c r="H30" i="35" s="1"/>
  <c r="E31" i="35"/>
  <c r="F31" i="35" s="1"/>
  <c r="H31" i="35" s="1"/>
  <c r="E32" i="35"/>
  <c r="F32" i="35" s="1"/>
  <c r="H32" i="35" s="1"/>
  <c r="E33" i="35"/>
  <c r="F33" i="35" s="1"/>
  <c r="H33" i="35" s="1"/>
  <c r="E34" i="35"/>
  <c r="F34" i="35" s="1"/>
  <c r="H34" i="35" s="1"/>
  <c r="E35" i="35"/>
  <c r="F35" i="35" s="1"/>
  <c r="H35" i="35" s="1"/>
  <c r="E36" i="35"/>
  <c r="F36" i="35" s="1"/>
  <c r="H36" i="35" s="1"/>
  <c r="E37" i="35"/>
  <c r="F37" i="35" s="1"/>
  <c r="H37" i="35" s="1"/>
  <c r="E38" i="35"/>
  <c r="F38" i="35" s="1"/>
  <c r="H38" i="35" s="1"/>
  <c r="E39" i="35"/>
  <c r="F39" i="35" s="1"/>
  <c r="H39" i="35" s="1"/>
  <c r="E40" i="35"/>
  <c r="F40" i="35" s="1"/>
  <c r="H40" i="35" s="1"/>
  <c r="E41" i="35"/>
  <c r="F41" i="35" s="1"/>
  <c r="H41" i="35" s="1"/>
  <c r="E42" i="35"/>
  <c r="F42" i="35" s="1"/>
  <c r="H42" i="35" s="1"/>
  <c r="E43" i="35"/>
  <c r="F43" i="35" s="1"/>
  <c r="H43" i="35" s="1"/>
  <c r="E44" i="35"/>
  <c r="F44" i="35" s="1"/>
  <c r="H44" i="35" s="1"/>
  <c r="E45" i="35"/>
  <c r="F45" i="35" s="1"/>
  <c r="H45" i="35" s="1"/>
  <c r="E46" i="35"/>
  <c r="F46" i="35" s="1"/>
  <c r="H46" i="35" s="1"/>
  <c r="E47" i="35"/>
  <c r="F47" i="35" s="1"/>
  <c r="H47" i="35" s="1"/>
  <c r="E48" i="35"/>
  <c r="F48" i="35" s="1"/>
  <c r="H48" i="35" s="1"/>
  <c r="E49" i="35"/>
  <c r="F49" i="35" s="1"/>
  <c r="H49" i="35" s="1"/>
  <c r="E50" i="35"/>
  <c r="F50" i="35" s="1"/>
  <c r="H50" i="35" s="1"/>
  <c r="E51" i="35"/>
  <c r="F51" i="35" s="1"/>
  <c r="H51" i="35" s="1"/>
  <c r="E52" i="35"/>
  <c r="F52" i="35" s="1"/>
  <c r="H52" i="35" s="1"/>
  <c r="E53" i="35"/>
  <c r="F53" i="35" s="1"/>
  <c r="H53" i="35" s="1"/>
  <c r="E54" i="35"/>
  <c r="F54" i="35" s="1"/>
  <c r="H54" i="35" s="1"/>
  <c r="E55" i="35"/>
  <c r="F55" i="35" s="1"/>
  <c r="H55" i="35" s="1"/>
  <c r="E56" i="35"/>
  <c r="F56" i="35" s="1"/>
  <c r="H56" i="35" s="1"/>
  <c r="E57" i="35"/>
  <c r="F57" i="35" s="1"/>
  <c r="H57" i="35" s="1"/>
  <c r="E58" i="35"/>
  <c r="F58" i="35" s="1"/>
  <c r="H58" i="35" s="1"/>
  <c r="E59" i="35"/>
  <c r="F59" i="35" s="1"/>
  <c r="H59" i="35" s="1"/>
  <c r="E60" i="35"/>
  <c r="F60" i="35" s="1"/>
  <c r="H60" i="35" s="1"/>
  <c r="E61" i="35"/>
  <c r="F61" i="35" s="1"/>
  <c r="H61" i="35" s="1"/>
  <c r="E62" i="35"/>
  <c r="F62" i="35" s="1"/>
  <c r="H62" i="35" s="1"/>
  <c r="E63" i="35"/>
  <c r="F63" i="35" s="1"/>
  <c r="H63" i="35" s="1"/>
  <c r="E64" i="35"/>
  <c r="F64" i="35" s="1"/>
  <c r="H64" i="35" s="1"/>
  <c r="E65" i="35"/>
  <c r="F65" i="35" s="1"/>
  <c r="H65" i="35" s="1"/>
  <c r="E66" i="35"/>
  <c r="F66" i="35" s="1"/>
  <c r="H66" i="35" s="1"/>
  <c r="E67" i="35"/>
  <c r="F67" i="35" s="1"/>
  <c r="H67" i="35" s="1"/>
  <c r="E68" i="35"/>
  <c r="F68" i="35" s="1"/>
  <c r="H68" i="35" s="1"/>
  <c r="E69" i="35"/>
  <c r="F69" i="35" s="1"/>
  <c r="H69" i="35" s="1"/>
  <c r="E70" i="35"/>
  <c r="F70" i="35" s="1"/>
  <c r="H70" i="35" s="1"/>
  <c r="E71" i="35"/>
  <c r="F71" i="35" s="1"/>
  <c r="H71" i="35" s="1"/>
  <c r="E72" i="35"/>
  <c r="F72" i="35" s="1"/>
  <c r="H72" i="35" s="1"/>
  <c r="E73" i="35"/>
  <c r="F73" i="35" s="1"/>
  <c r="H73" i="35" s="1"/>
  <c r="E74" i="35"/>
  <c r="F74" i="35" s="1"/>
  <c r="H74" i="35" s="1"/>
  <c r="E75" i="35"/>
  <c r="F75" i="35" s="1"/>
  <c r="H75" i="35" s="1"/>
  <c r="E76" i="35"/>
  <c r="F76" i="35" s="1"/>
  <c r="H76" i="35" s="1"/>
  <c r="E77" i="35"/>
  <c r="F77" i="35" s="1"/>
  <c r="H77" i="35" s="1"/>
  <c r="E78" i="35"/>
  <c r="F78" i="35" s="1"/>
  <c r="H78" i="35" s="1"/>
  <c r="E79" i="35"/>
  <c r="F79" i="35" s="1"/>
  <c r="H79" i="35" s="1"/>
  <c r="E80" i="35"/>
  <c r="F80" i="35" s="1"/>
  <c r="H80" i="35" s="1"/>
  <c r="E81" i="35"/>
  <c r="F81" i="35" s="1"/>
  <c r="H81" i="35" s="1"/>
  <c r="E82" i="35"/>
  <c r="F82" i="35" s="1"/>
  <c r="H82" i="35" s="1"/>
  <c r="E83" i="35"/>
  <c r="F83" i="35" s="1"/>
  <c r="H83" i="35" s="1"/>
  <c r="E84" i="35"/>
  <c r="F84" i="35" s="1"/>
  <c r="H84" i="35" s="1"/>
  <c r="E85" i="35"/>
  <c r="F85" i="35" s="1"/>
  <c r="H85" i="35" s="1"/>
  <c r="E86" i="35"/>
  <c r="F86" i="35" s="1"/>
  <c r="H86" i="35" s="1"/>
  <c r="E87" i="35"/>
  <c r="F87" i="35" s="1"/>
  <c r="H87" i="35" s="1"/>
  <c r="E88" i="35"/>
  <c r="F88" i="35" s="1"/>
  <c r="H88" i="35" s="1"/>
  <c r="E89" i="35"/>
  <c r="F89" i="35" s="1"/>
  <c r="H89" i="35" s="1"/>
  <c r="E90" i="35"/>
  <c r="F90" i="35" s="1"/>
  <c r="H90" i="35" s="1"/>
  <c r="E91" i="35"/>
  <c r="F91" i="35" s="1"/>
  <c r="H91" i="35" s="1"/>
  <c r="E92" i="35"/>
  <c r="F92" i="35" s="1"/>
  <c r="H92" i="35" s="1"/>
  <c r="E93" i="35"/>
  <c r="F93" i="35" s="1"/>
  <c r="H93" i="35" s="1"/>
  <c r="E94" i="35"/>
  <c r="F94" i="35" s="1"/>
  <c r="H94" i="35" s="1"/>
  <c r="E95" i="35"/>
  <c r="F95" i="35" s="1"/>
  <c r="H95" i="35" s="1"/>
  <c r="E96" i="35"/>
  <c r="F96" i="35" s="1"/>
  <c r="H96" i="35" s="1"/>
  <c r="E97" i="35"/>
  <c r="F97" i="35" s="1"/>
  <c r="H97" i="35" s="1"/>
  <c r="E98" i="35"/>
  <c r="F98" i="35" s="1"/>
  <c r="H98" i="35" s="1"/>
  <c r="E99" i="35"/>
  <c r="F99" i="35" s="1"/>
  <c r="H99" i="35" s="1"/>
  <c r="E100" i="35"/>
  <c r="F100" i="35" s="1"/>
  <c r="H100" i="35" s="1"/>
  <c r="E101" i="35"/>
  <c r="F101" i="35" s="1"/>
  <c r="H101" i="35" s="1"/>
  <c r="E102" i="35"/>
  <c r="F102" i="35" s="1"/>
  <c r="H102" i="35" s="1"/>
  <c r="E103" i="35"/>
  <c r="F103" i="35" s="1"/>
  <c r="H103" i="35" s="1"/>
  <c r="E104" i="35"/>
  <c r="F104" i="35" s="1"/>
  <c r="H104" i="35" s="1"/>
  <c r="E105" i="35"/>
  <c r="F105" i="35" s="1"/>
  <c r="H105" i="35" s="1"/>
  <c r="E106" i="35"/>
  <c r="F106" i="35" s="1"/>
  <c r="H106" i="35" s="1"/>
  <c r="E107" i="35"/>
  <c r="F107" i="35" s="1"/>
  <c r="H107" i="35" s="1"/>
  <c r="E108" i="35"/>
  <c r="F108" i="35" s="1"/>
  <c r="H108" i="35" s="1"/>
  <c r="E109" i="35"/>
  <c r="F109" i="35" s="1"/>
  <c r="H109" i="35" s="1"/>
  <c r="E110" i="35"/>
  <c r="F110" i="35" s="1"/>
  <c r="H110" i="35" s="1"/>
  <c r="E111" i="35"/>
  <c r="F111" i="35" s="1"/>
  <c r="H111" i="35" s="1"/>
  <c r="E112" i="35"/>
  <c r="F112" i="35" s="1"/>
  <c r="H112" i="35" s="1"/>
  <c r="E113" i="35"/>
  <c r="F113" i="35" s="1"/>
  <c r="H113" i="35" s="1"/>
  <c r="E114" i="35"/>
  <c r="F114" i="35" s="1"/>
  <c r="H114" i="35" s="1"/>
  <c r="E115" i="35"/>
  <c r="F115" i="35" s="1"/>
  <c r="H115" i="35" s="1"/>
  <c r="E116" i="35"/>
  <c r="F116" i="35" s="1"/>
  <c r="H116" i="35" s="1"/>
  <c r="E117" i="35"/>
  <c r="F117" i="35" s="1"/>
  <c r="H117" i="35" s="1"/>
  <c r="E118" i="35"/>
  <c r="F118" i="35" s="1"/>
  <c r="H118" i="35" s="1"/>
  <c r="E119" i="35"/>
  <c r="F119" i="35" s="1"/>
  <c r="H119" i="35" s="1"/>
  <c r="E120" i="35"/>
  <c r="F120" i="35" s="1"/>
  <c r="H120" i="35" s="1"/>
  <c r="E121" i="35"/>
  <c r="F121" i="35" s="1"/>
  <c r="H121" i="35" s="1"/>
  <c r="E122" i="35"/>
  <c r="F122" i="35" s="1"/>
  <c r="H122" i="35" s="1"/>
  <c r="E123" i="35"/>
  <c r="F123" i="35" s="1"/>
  <c r="H123" i="35" s="1"/>
  <c r="E124" i="35"/>
  <c r="F124" i="35" s="1"/>
  <c r="H124" i="35" s="1"/>
  <c r="E125" i="35"/>
  <c r="F125" i="35" s="1"/>
  <c r="H125" i="35" s="1"/>
  <c r="E126" i="35"/>
  <c r="F126" i="35" s="1"/>
  <c r="H126" i="35" s="1"/>
  <c r="E127" i="35"/>
  <c r="F127" i="35" s="1"/>
  <c r="H127" i="35" s="1"/>
  <c r="E128" i="35"/>
  <c r="F128" i="35" s="1"/>
  <c r="H128" i="35" s="1"/>
  <c r="E129" i="35"/>
  <c r="F129" i="35" s="1"/>
  <c r="H129" i="35" s="1"/>
  <c r="E15" i="35"/>
  <c r="F15" i="35" s="1"/>
  <c r="H15" i="35" s="1"/>
  <c r="E16" i="35"/>
  <c r="F16" i="35" s="1"/>
  <c r="H16" i="35" s="1"/>
  <c r="E17" i="35"/>
  <c r="F17" i="35" s="1"/>
  <c r="H17" i="35" s="1"/>
  <c r="E18" i="35"/>
  <c r="F18" i="35" s="1"/>
  <c r="H18" i="35" s="1"/>
  <c r="E19" i="35"/>
  <c r="F19" i="35" s="1"/>
  <c r="H19" i="35" s="1"/>
  <c r="E20" i="35"/>
  <c r="F20" i="35" s="1"/>
  <c r="H20" i="35" s="1"/>
  <c r="E21" i="35"/>
  <c r="F21" i="35" s="1"/>
  <c r="H21" i="35" s="1"/>
  <c r="E22" i="35"/>
  <c r="F22" i="35" s="1"/>
  <c r="H22" i="35" s="1"/>
  <c r="E23" i="35"/>
  <c r="F23" i="35" s="1"/>
  <c r="H23" i="35" s="1"/>
  <c r="E130" i="35"/>
  <c r="F130" i="35" s="1"/>
  <c r="H130" i="35" s="1"/>
  <c r="E131" i="35"/>
  <c r="F131" i="35" s="1"/>
  <c r="H131" i="35" s="1"/>
  <c r="E132" i="35"/>
  <c r="F132" i="35" s="1"/>
  <c r="H132" i="35" s="1"/>
  <c r="E133" i="35"/>
  <c r="F133" i="35" s="1"/>
  <c r="H133" i="35" s="1"/>
  <c r="E134" i="35"/>
  <c r="F134" i="35" s="1"/>
  <c r="H134" i="35" s="1"/>
  <c r="E135" i="35"/>
  <c r="F135" i="35" s="1"/>
  <c r="H135" i="35" s="1"/>
  <c r="E136" i="35"/>
  <c r="F136" i="35" s="1"/>
  <c r="H136" i="35" s="1"/>
  <c r="E137" i="35"/>
  <c r="F137" i="35" s="1"/>
  <c r="H137" i="35" s="1"/>
  <c r="E138" i="35"/>
  <c r="F138" i="35" s="1"/>
  <c r="H138" i="35" s="1"/>
  <c r="E139" i="35"/>
  <c r="F139" i="35" s="1"/>
  <c r="H139" i="35" s="1"/>
  <c r="E140" i="35"/>
  <c r="F140" i="35" s="1"/>
  <c r="H140" i="35" s="1"/>
  <c r="E141" i="35"/>
  <c r="F141" i="35" s="1"/>
  <c r="H141" i="35" s="1"/>
  <c r="E142" i="35"/>
  <c r="F142" i="35" s="1"/>
  <c r="H142" i="35" s="1"/>
  <c r="E143" i="35"/>
  <c r="F143" i="35" s="1"/>
  <c r="H143" i="35" s="1"/>
  <c r="E144" i="35"/>
  <c r="F144" i="35" s="1"/>
  <c r="H144" i="35" s="1"/>
  <c r="E145" i="35"/>
  <c r="F145" i="35" s="1"/>
  <c r="H145" i="35" s="1"/>
  <c r="E146" i="35"/>
  <c r="F146" i="35" s="1"/>
  <c r="H146" i="35" s="1"/>
  <c r="E147" i="35"/>
  <c r="F147" i="35" s="1"/>
  <c r="H147" i="35" s="1"/>
  <c r="E148" i="35"/>
  <c r="F148" i="35" s="1"/>
  <c r="H148" i="35" s="1"/>
  <c r="E149" i="35"/>
  <c r="F149" i="35" s="1"/>
  <c r="H149" i="35" s="1"/>
  <c r="E150" i="35"/>
  <c r="F150" i="35" s="1"/>
  <c r="H150" i="35" s="1"/>
  <c r="E151" i="35"/>
  <c r="F151" i="35" s="1"/>
  <c r="H151" i="35" s="1"/>
  <c r="E152" i="35"/>
  <c r="F152" i="35" s="1"/>
  <c r="H152" i="35" s="1"/>
  <c r="E153" i="35"/>
  <c r="F153" i="35" s="1"/>
  <c r="H153" i="35" s="1"/>
  <c r="E154" i="35"/>
  <c r="F154" i="35" s="1"/>
  <c r="H154" i="35" s="1"/>
  <c r="E155" i="35"/>
  <c r="F155" i="35" s="1"/>
  <c r="H155" i="35" s="1"/>
  <c r="E156" i="35"/>
  <c r="F156" i="35" s="1"/>
  <c r="H156" i="35" s="1"/>
  <c r="E157" i="35"/>
  <c r="F157" i="35" s="1"/>
  <c r="H157" i="35" s="1"/>
  <c r="E158" i="35"/>
  <c r="F158" i="35" s="1"/>
  <c r="H158" i="35" s="1"/>
  <c r="E159" i="35"/>
  <c r="F159" i="35" s="1"/>
  <c r="H159" i="35" s="1"/>
  <c r="E160" i="35"/>
  <c r="F160" i="35" s="1"/>
  <c r="H160" i="35" s="1"/>
  <c r="N28" i="40" l="1"/>
  <c r="Q28" i="40" s="1"/>
  <c r="N17" i="40"/>
  <c r="Q17" i="40" s="1"/>
  <c r="N25" i="40"/>
  <c r="Q25" i="40" s="1"/>
  <c r="N22" i="40"/>
  <c r="Q22" i="40" s="1"/>
  <c r="N26" i="40"/>
  <c r="Q26" i="40" s="1"/>
  <c r="N23" i="40"/>
  <c r="Q23" i="40" s="1"/>
  <c r="N20" i="40"/>
  <c r="Q20" i="40" s="1"/>
  <c r="N27" i="40"/>
  <c r="Q27" i="40" s="1"/>
  <c r="N24" i="40"/>
  <c r="Q24" i="40" s="1"/>
  <c r="N18" i="40"/>
  <c r="Q18" i="40" s="1"/>
  <c r="N19" i="40"/>
  <c r="Q19" i="40" s="1"/>
  <c r="F11" i="31"/>
  <c r="H11" i="31" l="1"/>
  <c r="N110" i="2"/>
  <c r="N129" i="2"/>
  <c r="N132" i="2"/>
  <c r="N133" i="2"/>
  <c r="N134" i="2"/>
  <c r="N135" i="2"/>
  <c r="N137" i="2"/>
  <c r="N138" i="2"/>
  <c r="N139" i="2"/>
  <c r="N143" i="2"/>
  <c r="N149" i="2"/>
  <c r="N152" i="2"/>
  <c r="N153" i="2"/>
  <c r="N173" i="2"/>
  <c r="N179" i="2"/>
  <c r="N210" i="2"/>
  <c r="N213" i="2"/>
  <c r="N214" i="2"/>
  <c r="N218" i="2"/>
  <c r="N252" i="2"/>
  <c r="N253" i="2"/>
  <c r="N267" i="2"/>
  <c r="N309" i="2"/>
  <c r="N316" i="2"/>
  <c r="N319" i="2"/>
  <c r="N320" i="2"/>
  <c r="N321" i="2"/>
  <c r="N334" i="2"/>
  <c r="N335" i="2"/>
  <c r="N336" i="2"/>
  <c r="N340" i="2"/>
  <c r="N344" i="2"/>
  <c r="N432" i="2"/>
  <c r="N471" i="2"/>
  <c r="N480" i="2"/>
  <c r="N484" i="2"/>
  <c r="N501" i="2"/>
  <c r="N502" i="2"/>
  <c r="N504" i="2"/>
  <c r="N505" i="2"/>
  <c r="N506" i="2"/>
  <c r="N511" i="2"/>
  <c r="N518" i="2"/>
  <c r="N525" i="2"/>
  <c r="N530" i="2"/>
  <c r="N556" i="2"/>
  <c r="N562" i="2"/>
  <c r="N567" i="2"/>
  <c r="N579" i="2"/>
  <c r="N590" i="2"/>
  <c r="N591" i="2"/>
  <c r="N592" i="2"/>
  <c r="N593" i="2"/>
  <c r="N606" i="2"/>
  <c r="N627" i="2"/>
  <c r="N653" i="2"/>
  <c r="N662" i="2"/>
  <c r="N676" i="2"/>
  <c r="N680" i="2"/>
  <c r="N689" i="2"/>
  <c r="N693" i="2"/>
  <c r="N695" i="2"/>
  <c r="N703" i="2"/>
  <c r="N711" i="2"/>
  <c r="N712" i="2"/>
  <c r="N717" i="2"/>
  <c r="N775" i="2"/>
  <c r="N776" i="2"/>
  <c r="N777" i="2"/>
  <c r="N779" i="2"/>
  <c r="N781" i="2"/>
  <c r="N795" i="2"/>
  <c r="N796" i="2"/>
  <c r="N811" i="2"/>
  <c r="N814" i="2"/>
  <c r="N816" i="2"/>
  <c r="N817" i="2"/>
  <c r="N838" i="2"/>
  <c r="N889" i="2"/>
  <c r="N912" i="2"/>
  <c r="N983" i="2"/>
  <c r="N984" i="2"/>
  <c r="N1023" i="2"/>
  <c r="N1054" i="2"/>
  <c r="N1139" i="2"/>
  <c r="N1151" i="2"/>
  <c r="N1183" i="2"/>
  <c r="N1184" i="2"/>
  <c r="N1185" i="2"/>
  <c r="N1186" i="2"/>
  <c r="N1187" i="2"/>
  <c r="N1188" i="2"/>
  <c r="N1195" i="2"/>
  <c r="N1225" i="2"/>
  <c r="Q11" i="2"/>
  <c r="Q12" i="2"/>
  <c r="Q13" i="2"/>
  <c r="Q14" i="2"/>
  <c r="Q15" i="2"/>
  <c r="Q16" i="2"/>
  <c r="P17" i="2"/>
  <c r="Q17" i="2"/>
  <c r="Q18" i="2"/>
  <c r="Q19" i="2"/>
  <c r="Q20" i="2"/>
  <c r="Q21" i="2"/>
  <c r="Q22" i="2"/>
  <c r="Q23" i="2"/>
  <c r="Q24" i="2"/>
  <c r="P25" i="2"/>
  <c r="Q25" i="2"/>
  <c r="Q26" i="2"/>
  <c r="Q27" i="2"/>
  <c r="Q28" i="2"/>
  <c r="Q29" i="2"/>
  <c r="Q30" i="2"/>
  <c r="Q31" i="2"/>
  <c r="Q32" i="2"/>
  <c r="Q33" i="2"/>
  <c r="Q34" i="2"/>
  <c r="Q35" i="2"/>
  <c r="Q36" i="2"/>
  <c r="Q37" i="2"/>
  <c r="Q38" i="2"/>
  <c r="Q39" i="2"/>
  <c r="Q40" i="2"/>
  <c r="Q41" i="2"/>
  <c r="Q42" i="2"/>
  <c r="Q43" i="2"/>
  <c r="P44" i="2"/>
  <c r="Q44" i="2"/>
  <c r="Q45" i="2"/>
  <c r="Q46" i="2"/>
  <c r="Q47" i="2"/>
  <c r="Q48" i="2"/>
  <c r="Q49" i="2"/>
  <c r="Q50" i="2"/>
  <c r="Q51" i="2"/>
  <c r="Q52" i="2"/>
  <c r="Q53" i="2"/>
  <c r="Q54" i="2"/>
  <c r="Q55" i="2"/>
  <c r="Q56" i="2"/>
  <c r="Q57" i="2"/>
  <c r="Q58" i="2"/>
  <c r="Q59" i="2"/>
  <c r="P60" i="2"/>
  <c r="Q60" i="2"/>
  <c r="Q61" i="2"/>
  <c r="Q62" i="2"/>
  <c r="Q63" i="2"/>
  <c r="Q64" i="2"/>
  <c r="Q65" i="2"/>
  <c r="Q66" i="2"/>
  <c r="Q67" i="2"/>
  <c r="Q68" i="2"/>
  <c r="Q69" i="2"/>
  <c r="Q70" i="2"/>
  <c r="Q71" i="2"/>
  <c r="P72"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P110" i="2"/>
  <c r="Q110" i="2"/>
  <c r="Q111" i="2"/>
  <c r="Q112" i="2"/>
  <c r="Q113" i="2"/>
  <c r="Q114" i="2"/>
  <c r="Q115" i="2"/>
  <c r="Q116" i="2"/>
  <c r="Q117" i="2"/>
  <c r="Q118" i="2"/>
  <c r="Q119" i="2"/>
  <c r="Q120" i="2"/>
  <c r="Q121" i="2"/>
  <c r="Q122" i="2"/>
  <c r="Q123" i="2"/>
  <c r="Q124" i="2"/>
  <c r="Q125" i="2"/>
  <c r="Q126" i="2"/>
  <c r="Q127" i="2"/>
  <c r="Q128" i="2"/>
  <c r="P129" i="2"/>
  <c r="Q129" i="2"/>
  <c r="Q130" i="2"/>
  <c r="Q131" i="2"/>
  <c r="P132" i="2"/>
  <c r="Q132" i="2"/>
  <c r="P133" i="2"/>
  <c r="Q133" i="2"/>
  <c r="P134" i="2"/>
  <c r="Q134" i="2"/>
  <c r="P135" i="2"/>
  <c r="Q135" i="2"/>
  <c r="Q136" i="2"/>
  <c r="P137" i="2"/>
  <c r="Q137" i="2"/>
  <c r="P138" i="2"/>
  <c r="Q138" i="2"/>
  <c r="P139" i="2"/>
  <c r="Q139" i="2"/>
  <c r="Q140" i="2"/>
  <c r="Q141" i="2"/>
  <c r="Q142" i="2"/>
  <c r="P143" i="2"/>
  <c r="Q143" i="2"/>
  <c r="Q144" i="2"/>
  <c r="Q145" i="2"/>
  <c r="Q146" i="2"/>
  <c r="Q147" i="2"/>
  <c r="Q148" i="2"/>
  <c r="P149" i="2"/>
  <c r="Q149" i="2"/>
  <c r="Q150" i="2"/>
  <c r="Q151" i="2"/>
  <c r="P152" i="2"/>
  <c r="Q152" i="2"/>
  <c r="P153" i="2"/>
  <c r="Q153" i="2"/>
  <c r="Q154" i="2"/>
  <c r="Q155" i="2"/>
  <c r="Q156" i="2"/>
  <c r="Q157" i="2"/>
  <c r="Q158" i="2"/>
  <c r="Q159" i="2"/>
  <c r="Q160" i="2"/>
  <c r="Q161" i="2"/>
  <c r="Q162" i="2"/>
  <c r="Q163" i="2"/>
  <c r="Q164" i="2"/>
  <c r="Q165" i="2"/>
  <c r="Q166" i="2"/>
  <c r="Q167" i="2"/>
  <c r="Q168" i="2"/>
  <c r="Q169" i="2"/>
  <c r="Q170" i="2"/>
  <c r="Q171" i="2"/>
  <c r="Q172" i="2"/>
  <c r="P173" i="2"/>
  <c r="Q173" i="2"/>
  <c r="Q174" i="2"/>
  <c r="Q175" i="2"/>
  <c r="Q176" i="2"/>
  <c r="Q177" i="2"/>
  <c r="Q178" i="2"/>
  <c r="P179"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P210" i="2"/>
  <c r="Q210" i="2"/>
  <c r="Q211" i="2"/>
  <c r="Q212" i="2"/>
  <c r="Q213" i="2"/>
  <c r="Q214" i="2"/>
  <c r="Q215" i="2"/>
  <c r="Q216" i="2"/>
  <c r="Q217" i="2"/>
  <c r="P218"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P252" i="2"/>
  <c r="Q252" i="2"/>
  <c r="P253" i="2"/>
  <c r="Q253" i="2"/>
  <c r="Q254" i="2"/>
  <c r="Q255" i="2"/>
  <c r="Q256" i="2"/>
  <c r="Q257" i="2"/>
  <c r="Q258" i="2"/>
  <c r="Q259" i="2"/>
  <c r="Q260" i="2"/>
  <c r="Q261" i="2"/>
  <c r="Q262" i="2"/>
  <c r="Q263" i="2"/>
  <c r="Q264" i="2"/>
  <c r="Q265" i="2"/>
  <c r="Q266" i="2"/>
  <c r="P267"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P309" i="2"/>
  <c r="Q309" i="2"/>
  <c r="Q310" i="2"/>
  <c r="Q311" i="2"/>
  <c r="Q312" i="2"/>
  <c r="Q313" i="2"/>
  <c r="Q314" i="2"/>
  <c r="Q315" i="2"/>
  <c r="P316" i="2"/>
  <c r="Q316" i="2"/>
  <c r="Q317" i="2"/>
  <c r="Q318" i="2"/>
  <c r="P319" i="2"/>
  <c r="Q319" i="2"/>
  <c r="Q320" i="2"/>
  <c r="P321" i="2"/>
  <c r="Q321" i="2"/>
  <c r="Q322" i="2"/>
  <c r="Q323" i="2"/>
  <c r="Q324" i="2"/>
  <c r="Q325" i="2"/>
  <c r="Q326" i="2"/>
  <c r="Q327" i="2"/>
  <c r="Q328" i="2"/>
  <c r="Q329" i="2"/>
  <c r="Q330" i="2"/>
  <c r="Q331" i="2"/>
  <c r="Q332" i="2"/>
  <c r="Q333" i="2"/>
  <c r="P334" i="2"/>
  <c r="Q334" i="2"/>
  <c r="P335" i="2"/>
  <c r="Q335" i="2"/>
  <c r="P336" i="2"/>
  <c r="Q336" i="2"/>
  <c r="Q337" i="2"/>
  <c r="Q338" i="2"/>
  <c r="Q339" i="2"/>
  <c r="P340" i="2"/>
  <c r="Q340" i="2"/>
  <c r="Q341" i="2"/>
  <c r="Q342" i="2"/>
  <c r="Q343" i="2"/>
  <c r="P344"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99" i="2"/>
  <c r="Q400" i="2"/>
  <c r="Q401" i="2"/>
  <c r="Q402" i="2"/>
  <c r="Q403" i="2"/>
  <c r="Q404" i="2"/>
  <c r="P405" i="2"/>
  <c r="N405" i="2" s="1"/>
  <c r="Q405" i="2"/>
  <c r="Q406" i="2"/>
  <c r="Q407" i="2"/>
  <c r="Q408" i="2"/>
  <c r="Q409" i="2"/>
  <c r="Q410" i="2"/>
  <c r="Q411" i="2"/>
  <c r="Q412" i="2"/>
  <c r="Q413" i="2"/>
  <c r="Q414" i="2"/>
  <c r="Q415" i="2"/>
  <c r="Q416" i="2"/>
  <c r="Q417" i="2"/>
  <c r="Q418" i="2"/>
  <c r="Q419" i="2"/>
  <c r="Q420" i="2"/>
  <c r="P421" i="2"/>
  <c r="N421" i="2" s="1"/>
  <c r="Q421" i="2"/>
  <c r="P422" i="2"/>
  <c r="N422" i="2" s="1"/>
  <c r="Q422" i="2"/>
  <c r="Q423" i="2"/>
  <c r="Q424" i="2"/>
  <c r="Q425" i="2"/>
  <c r="Q426" i="2"/>
  <c r="Q427" i="2"/>
  <c r="Q428" i="2"/>
  <c r="Q429" i="2"/>
  <c r="Q430" i="2"/>
  <c r="Q431" i="2"/>
  <c r="P432" i="2"/>
  <c r="Q432" i="2"/>
  <c r="Q433" i="2"/>
  <c r="Q434" i="2"/>
  <c r="P435" i="2"/>
  <c r="N435" i="2" s="1"/>
  <c r="Q435" i="2"/>
  <c r="Q436" i="2"/>
  <c r="Q437" i="2"/>
  <c r="Q438" i="2"/>
  <c r="Q439" i="2"/>
  <c r="Q440" i="2"/>
  <c r="Q441" i="2"/>
  <c r="Q442" i="2"/>
  <c r="P443" i="2"/>
  <c r="N443" i="2" s="1"/>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P471" i="2"/>
  <c r="Q471" i="2"/>
  <c r="Q472" i="2"/>
  <c r="Q473" i="2"/>
  <c r="Q474" i="2"/>
  <c r="Q475" i="2"/>
  <c r="Q476" i="2"/>
  <c r="Q477" i="2"/>
  <c r="Q478" i="2"/>
  <c r="Q479" i="2"/>
  <c r="P480" i="2"/>
  <c r="Q480" i="2"/>
  <c r="Q481" i="2"/>
  <c r="Q482" i="2"/>
  <c r="Q483" i="2"/>
  <c r="P484" i="2"/>
  <c r="Q484" i="2"/>
  <c r="Q485" i="2"/>
  <c r="Q486" i="2"/>
  <c r="Q487" i="2"/>
  <c r="Q488" i="2"/>
  <c r="Q489" i="2"/>
  <c r="Q490" i="2"/>
  <c r="Q491" i="2"/>
  <c r="Q492" i="2"/>
  <c r="Q493" i="2"/>
  <c r="Q494" i="2"/>
  <c r="Q495" i="2"/>
  <c r="Q496" i="2"/>
  <c r="Q497" i="2"/>
  <c r="Q498" i="2"/>
  <c r="Q499" i="2"/>
  <c r="Q500" i="2"/>
  <c r="P501" i="2"/>
  <c r="Q501" i="2"/>
  <c r="P502" i="2"/>
  <c r="Q502" i="2"/>
  <c r="Q503" i="2"/>
  <c r="P504" i="2"/>
  <c r="Q504" i="2"/>
  <c r="P505" i="2"/>
  <c r="Q505" i="2"/>
  <c r="P506" i="2"/>
  <c r="Q506" i="2"/>
  <c r="Q507" i="2"/>
  <c r="Q508" i="2"/>
  <c r="Q509" i="2"/>
  <c r="Q510" i="2"/>
  <c r="P511" i="2"/>
  <c r="Q511" i="2"/>
  <c r="Q512" i="2"/>
  <c r="Q513" i="2"/>
  <c r="Q514" i="2"/>
  <c r="Q515" i="2"/>
  <c r="Q516" i="2"/>
  <c r="Q517" i="2"/>
  <c r="P518" i="2"/>
  <c r="Q518" i="2"/>
  <c r="Q519" i="2"/>
  <c r="Q520" i="2"/>
  <c r="Q521" i="2"/>
  <c r="Q522" i="2"/>
  <c r="Q523" i="2"/>
  <c r="Q524" i="2"/>
  <c r="P525" i="2"/>
  <c r="Q525" i="2"/>
  <c r="Q526" i="2"/>
  <c r="Q527" i="2"/>
  <c r="Q528" i="2"/>
  <c r="Q529" i="2"/>
  <c r="P530"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P556" i="2"/>
  <c r="Q556" i="2"/>
  <c r="Q557" i="2"/>
  <c r="Q558" i="2"/>
  <c r="Q559" i="2"/>
  <c r="Q560" i="2"/>
  <c r="Q561" i="2"/>
  <c r="P562" i="2"/>
  <c r="Q562" i="2"/>
  <c r="Q563" i="2"/>
  <c r="Q564" i="2"/>
  <c r="Q565" i="2"/>
  <c r="Q566" i="2"/>
  <c r="P567" i="2"/>
  <c r="Q567" i="2"/>
  <c r="Q568" i="2"/>
  <c r="Q569" i="2"/>
  <c r="Q570" i="2"/>
  <c r="Q571" i="2"/>
  <c r="Q572" i="2"/>
  <c r="Q573" i="2"/>
  <c r="Q574" i="2"/>
  <c r="Q575" i="2"/>
  <c r="Q576" i="2"/>
  <c r="Q577" i="2"/>
  <c r="Q578" i="2"/>
  <c r="P579" i="2"/>
  <c r="Q579" i="2"/>
  <c r="Q580" i="2"/>
  <c r="Q581" i="2"/>
  <c r="Q582" i="2"/>
  <c r="Q583" i="2"/>
  <c r="Q584" i="2"/>
  <c r="Q585" i="2"/>
  <c r="Q586" i="2"/>
  <c r="Q587" i="2"/>
  <c r="Q588" i="2"/>
  <c r="Q589" i="2"/>
  <c r="P590" i="2"/>
  <c r="Q590" i="2"/>
  <c r="P591" i="2"/>
  <c r="Q591" i="2"/>
  <c r="P592" i="2"/>
  <c r="Q592" i="2"/>
  <c r="P593" i="2"/>
  <c r="Q593" i="2"/>
  <c r="Q594" i="2"/>
  <c r="Q595" i="2"/>
  <c r="Q596" i="2"/>
  <c r="Q597" i="2"/>
  <c r="Q598" i="2"/>
  <c r="Q599" i="2"/>
  <c r="Q600" i="2"/>
  <c r="Q601" i="2"/>
  <c r="Q602" i="2"/>
  <c r="Q603" i="2"/>
  <c r="Q604" i="2"/>
  <c r="Q605" i="2"/>
  <c r="P606" i="2"/>
  <c r="Q606" i="2"/>
  <c r="Q607" i="2"/>
  <c r="Q608" i="2"/>
  <c r="Q609" i="2"/>
  <c r="Q610" i="2"/>
  <c r="Q611" i="2"/>
  <c r="Q612" i="2"/>
  <c r="Q613" i="2"/>
  <c r="Q614" i="2"/>
  <c r="Q615" i="2"/>
  <c r="Q616" i="2"/>
  <c r="Q617" i="2"/>
  <c r="Q618" i="2"/>
  <c r="Q619" i="2"/>
  <c r="Q620" i="2"/>
  <c r="Q621" i="2"/>
  <c r="Q622" i="2"/>
  <c r="Q623" i="2"/>
  <c r="Q624" i="2"/>
  <c r="Q625" i="2"/>
  <c r="Q626" i="2"/>
  <c r="P627"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P653" i="2"/>
  <c r="Q653" i="2"/>
  <c r="Q654" i="2"/>
  <c r="Q655" i="2"/>
  <c r="Q656" i="2"/>
  <c r="Q657" i="2"/>
  <c r="Q658" i="2"/>
  <c r="Q659" i="2"/>
  <c r="Q660" i="2"/>
  <c r="Q661" i="2"/>
  <c r="P662" i="2"/>
  <c r="Q662" i="2"/>
  <c r="Q663" i="2"/>
  <c r="Q664" i="2"/>
  <c r="Q665" i="2"/>
  <c r="Q666" i="2"/>
  <c r="Q667" i="2"/>
  <c r="Q668" i="2"/>
  <c r="Q669" i="2"/>
  <c r="Q670" i="2"/>
  <c r="Q671" i="2"/>
  <c r="Q672" i="2"/>
  <c r="Q673" i="2"/>
  <c r="Q674" i="2"/>
  <c r="Q675" i="2"/>
  <c r="P676" i="2"/>
  <c r="Q676" i="2"/>
  <c r="Q677" i="2"/>
  <c r="Q678" i="2"/>
  <c r="Q679" i="2"/>
  <c r="P680" i="2"/>
  <c r="Q680" i="2"/>
  <c r="Q681" i="2"/>
  <c r="Q682" i="2"/>
  <c r="Q683" i="2"/>
  <c r="Q684" i="2"/>
  <c r="Q685" i="2"/>
  <c r="Q686" i="2"/>
  <c r="Q687" i="2"/>
  <c r="Q688" i="2"/>
  <c r="P689" i="2"/>
  <c r="Q689" i="2"/>
  <c r="Q690" i="2"/>
  <c r="Q691" i="2"/>
  <c r="Q692" i="2"/>
  <c r="P693" i="2"/>
  <c r="Q693" i="2"/>
  <c r="Q694" i="2"/>
  <c r="P695" i="2"/>
  <c r="Q695" i="2"/>
  <c r="Q696" i="2"/>
  <c r="Q697" i="2"/>
  <c r="Q698" i="2"/>
  <c r="Q699" i="2"/>
  <c r="Q700" i="2"/>
  <c r="Q701" i="2"/>
  <c r="Q702" i="2"/>
  <c r="P703" i="2"/>
  <c r="Q703" i="2"/>
  <c r="Q704" i="2"/>
  <c r="Q705" i="2"/>
  <c r="Q706" i="2"/>
  <c r="Q707" i="2"/>
  <c r="Q708" i="2"/>
  <c r="Q709" i="2"/>
  <c r="Q710" i="2"/>
  <c r="P711" i="2"/>
  <c r="Q711" i="2"/>
  <c r="P712" i="2"/>
  <c r="Q712" i="2"/>
  <c r="Q713" i="2"/>
  <c r="Q714" i="2"/>
  <c r="Q715" i="2"/>
  <c r="Q716" i="2"/>
  <c r="P717"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P775" i="2"/>
  <c r="Q775" i="2"/>
  <c r="P776" i="2"/>
  <c r="Q776" i="2"/>
  <c r="P777" i="2"/>
  <c r="Q777" i="2"/>
  <c r="Q778" i="2"/>
  <c r="P779" i="2"/>
  <c r="Q779" i="2"/>
  <c r="Q780" i="2"/>
  <c r="P781" i="2"/>
  <c r="Q781" i="2"/>
  <c r="Q782" i="2"/>
  <c r="Q783" i="2"/>
  <c r="Q784" i="2"/>
  <c r="Q785" i="2"/>
  <c r="Q786" i="2"/>
  <c r="Q787" i="2"/>
  <c r="Q788" i="2"/>
  <c r="Q791" i="2"/>
  <c r="Q792" i="2"/>
  <c r="Q793" i="2"/>
  <c r="Q794" i="2"/>
  <c r="P795" i="2"/>
  <c r="Q795" i="2"/>
  <c r="P796" i="2"/>
  <c r="Q796" i="2"/>
  <c r="Q797" i="2"/>
  <c r="Q798" i="2"/>
  <c r="Q799" i="2"/>
  <c r="Q800" i="2"/>
  <c r="Q801" i="2"/>
  <c r="Q802" i="2"/>
  <c r="Q803" i="2"/>
  <c r="Q804" i="2"/>
  <c r="Q805" i="2"/>
  <c r="Q806" i="2"/>
  <c r="Q807" i="2"/>
  <c r="Q808" i="2"/>
  <c r="Q809" i="2"/>
  <c r="Q810" i="2"/>
  <c r="P811" i="2"/>
  <c r="Q811" i="2"/>
  <c r="Q812" i="2"/>
  <c r="Q813" i="2"/>
  <c r="P814" i="2"/>
  <c r="Q814" i="2"/>
  <c r="Q815" i="2"/>
  <c r="P816" i="2"/>
  <c r="Q816" i="2"/>
  <c r="P817" i="2"/>
  <c r="Q817" i="2"/>
  <c r="Q818" i="2"/>
  <c r="Q819" i="2"/>
  <c r="Q820" i="2"/>
  <c r="Q821" i="2"/>
  <c r="Q822" i="2"/>
  <c r="Q823" i="2"/>
  <c r="Q824" i="2"/>
  <c r="Q825" i="2"/>
  <c r="Q826" i="2"/>
  <c r="Q827" i="2"/>
  <c r="Q828" i="2"/>
  <c r="Q829" i="2"/>
  <c r="Q830" i="2"/>
  <c r="Q831" i="2"/>
  <c r="Q832" i="2"/>
  <c r="Q833" i="2"/>
  <c r="Q834" i="2"/>
  <c r="Q835" i="2"/>
  <c r="Q836" i="2"/>
  <c r="Q837" i="2"/>
  <c r="P838"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83" i="2"/>
  <c r="Q884" i="2"/>
  <c r="Q885" i="2"/>
  <c r="Q886" i="2"/>
  <c r="Q887" i="2"/>
  <c r="Q888" i="2"/>
  <c r="P889" i="2"/>
  <c r="Q889" i="2"/>
  <c r="Q890" i="2"/>
  <c r="Q891" i="2"/>
  <c r="Q892" i="2"/>
  <c r="Q893" i="2"/>
  <c r="Q894" i="2"/>
  <c r="Q895" i="2"/>
  <c r="Q896" i="2"/>
  <c r="Q897" i="2"/>
  <c r="Q898" i="2"/>
  <c r="Q899" i="2"/>
  <c r="Q900" i="2"/>
  <c r="Q901" i="2"/>
  <c r="Q902" i="2"/>
  <c r="Q903" i="2"/>
  <c r="Q904" i="2"/>
  <c r="Q905" i="2"/>
  <c r="Q906" i="2"/>
  <c r="Q907" i="2"/>
  <c r="Q908" i="2"/>
  <c r="Q910" i="2"/>
  <c r="Q911" i="2"/>
  <c r="P912"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P983" i="2"/>
  <c r="Q983" i="2"/>
  <c r="P984"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2" i="2"/>
  <c r="P1023"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P1054"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119" i="2"/>
  <c r="Q1120" i="2"/>
  <c r="Q1121" i="2"/>
  <c r="Q1122" i="2"/>
  <c r="Q1123" i="2"/>
  <c r="Q1124" i="2"/>
  <c r="Q1125" i="2"/>
  <c r="Q1126" i="2"/>
  <c r="Q1127" i="2"/>
  <c r="Q1128" i="2"/>
  <c r="Q1129" i="2"/>
  <c r="Q1130" i="2"/>
  <c r="Q1131" i="2"/>
  <c r="Q1132" i="2"/>
  <c r="Q1133" i="2"/>
  <c r="Q1134" i="2"/>
  <c r="Q1135" i="2"/>
  <c r="Q1136" i="2"/>
  <c r="Q1137" i="2"/>
  <c r="Q1138" i="2"/>
  <c r="P1139" i="2"/>
  <c r="Q1139" i="2"/>
  <c r="Q1140" i="2"/>
  <c r="Q1141" i="2"/>
  <c r="Q1142" i="2"/>
  <c r="Q1143" i="2"/>
  <c r="Q1144" i="2"/>
  <c r="Q1145" i="2"/>
  <c r="Q1146" i="2"/>
  <c r="Q1147" i="2"/>
  <c r="Q1148" i="2"/>
  <c r="Q1149" i="2"/>
  <c r="Q1150" i="2"/>
  <c r="P1151" i="2"/>
  <c r="Q1151" i="2"/>
  <c r="Q1152" i="2"/>
  <c r="Q1153" i="2"/>
  <c r="Q1154" i="2"/>
  <c r="Q1155" i="2"/>
  <c r="Q1156" i="2"/>
  <c r="Q1157" i="2"/>
  <c r="Q1158" i="2"/>
  <c r="Q1159" i="2"/>
  <c r="Q1160" i="2"/>
  <c r="Q1161" i="2"/>
  <c r="Q1162" i="2"/>
  <c r="Q1163" i="2"/>
  <c r="Q1164" i="2"/>
  <c r="Q1165" i="2"/>
  <c r="Q1166" i="2"/>
  <c r="Q1167" i="2"/>
  <c r="Q1168" i="2"/>
  <c r="Q1169" i="2"/>
  <c r="Q1170" i="2"/>
  <c r="Q1171" i="2"/>
  <c r="Q1172" i="2"/>
  <c r="Q1173" i="2"/>
  <c r="Q1174" i="2"/>
  <c r="Q1175" i="2"/>
  <c r="Q1176" i="2"/>
  <c r="Q1177" i="2"/>
  <c r="Q1178" i="2"/>
  <c r="Q1179" i="2"/>
  <c r="Q1180" i="2"/>
  <c r="Q1181" i="2"/>
  <c r="Q1182" i="2"/>
  <c r="P1183" i="2"/>
  <c r="Q1183" i="2"/>
  <c r="P1184" i="2"/>
  <c r="Q1184" i="2"/>
  <c r="P1185" i="2"/>
  <c r="Q1185" i="2"/>
  <c r="P1186" i="2"/>
  <c r="Q1186" i="2"/>
  <c r="P1187" i="2"/>
  <c r="Q1187" i="2"/>
  <c r="P1188" i="2"/>
  <c r="Q1188" i="2"/>
  <c r="Q1189" i="2"/>
  <c r="Q1190" i="2"/>
  <c r="Q1191" i="2"/>
  <c r="Q1192" i="2"/>
  <c r="Q1193" i="2"/>
  <c r="Q1194" i="2"/>
  <c r="P1195" i="2"/>
  <c r="Q1195" i="2"/>
  <c r="Q1196" i="2"/>
  <c r="Q1197" i="2"/>
  <c r="Q1198" i="2"/>
  <c r="Q1199" i="2"/>
  <c r="Q1200" i="2"/>
  <c r="Q1201" i="2"/>
  <c r="Q1202" i="2"/>
  <c r="Q1203" i="2"/>
  <c r="Q1204" i="2"/>
  <c r="Q1205" i="2"/>
  <c r="Q1206" i="2"/>
  <c r="Q1207" i="2"/>
  <c r="Q1208" i="2"/>
  <c r="Q1209" i="2"/>
  <c r="Q1210" i="2"/>
  <c r="Q1211" i="2"/>
  <c r="Q1212" i="2"/>
  <c r="Q1213" i="2"/>
  <c r="Q1214" i="2"/>
  <c r="Q1215" i="2"/>
  <c r="Q1216" i="2"/>
  <c r="Q1217" i="2"/>
  <c r="Q1218" i="2"/>
  <c r="Q1219" i="2"/>
  <c r="Q1220" i="2"/>
  <c r="Q1221" i="2"/>
  <c r="Q1222" i="2"/>
  <c r="Q1223" i="2"/>
  <c r="Q1224" i="2"/>
  <c r="P1225" i="2"/>
  <c r="Q1225" i="2"/>
  <c r="O11" i="2"/>
  <c r="O12" i="2"/>
  <c r="O13" i="2"/>
  <c r="O14" i="2"/>
  <c r="O15" i="2"/>
  <c r="O16" i="2"/>
  <c r="N17" i="2"/>
  <c r="O17" i="2"/>
  <c r="O18" i="2"/>
  <c r="O19" i="2"/>
  <c r="O20" i="2"/>
  <c r="O21" i="2"/>
  <c r="O22" i="2"/>
  <c r="O23" i="2"/>
  <c r="O24" i="2"/>
  <c r="N25" i="2"/>
  <c r="O25" i="2"/>
  <c r="O26" i="2"/>
  <c r="O27" i="2"/>
  <c r="O28" i="2"/>
  <c r="O29" i="2"/>
  <c r="O30" i="2"/>
  <c r="O31" i="2"/>
  <c r="O32" i="2"/>
  <c r="O33" i="2"/>
  <c r="O34" i="2"/>
  <c r="O35" i="2"/>
  <c r="O36" i="2"/>
  <c r="O37" i="2"/>
  <c r="O38" i="2"/>
  <c r="O39" i="2"/>
  <c r="O40" i="2"/>
  <c r="O41" i="2"/>
  <c r="O42" i="2"/>
  <c r="O43" i="2"/>
  <c r="N44" i="2"/>
  <c r="O44" i="2"/>
  <c r="O45" i="2"/>
  <c r="O46" i="2"/>
  <c r="O47" i="2"/>
  <c r="O48" i="2"/>
  <c r="O49" i="2"/>
  <c r="O50" i="2"/>
  <c r="O51" i="2"/>
  <c r="O52" i="2"/>
  <c r="O53" i="2"/>
  <c r="O54" i="2"/>
  <c r="O55" i="2"/>
  <c r="O56" i="2"/>
  <c r="O57" i="2"/>
  <c r="O58" i="2"/>
  <c r="O59" i="2"/>
  <c r="N60" i="2"/>
  <c r="O60" i="2"/>
  <c r="O61" i="2"/>
  <c r="O62" i="2"/>
  <c r="O63" i="2"/>
  <c r="O64" i="2"/>
  <c r="O65" i="2"/>
  <c r="O66" i="2"/>
  <c r="O67" i="2"/>
  <c r="O68" i="2"/>
  <c r="O69" i="2"/>
  <c r="O70" i="2"/>
  <c r="O71" i="2"/>
  <c r="N72"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770" i="2"/>
  <c r="O771" i="2"/>
  <c r="O772" i="2"/>
  <c r="O773" i="2"/>
  <c r="O774" i="2"/>
  <c r="O775" i="2"/>
  <c r="O776" i="2"/>
  <c r="O777" i="2"/>
  <c r="O778" i="2"/>
  <c r="O779" i="2"/>
  <c r="O780" i="2"/>
  <c r="O781" i="2"/>
  <c r="O782" i="2"/>
  <c r="O783" i="2"/>
  <c r="O784" i="2"/>
  <c r="O785" i="2"/>
  <c r="O786" i="2"/>
  <c r="O787" i="2"/>
  <c r="O788"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0" i="2"/>
  <c r="O841" i="2"/>
  <c r="O842" i="2"/>
  <c r="O843" i="2"/>
  <c r="O844" i="2"/>
  <c r="O845" i="2"/>
  <c r="O846" i="2"/>
  <c r="O847" i="2"/>
  <c r="O848" i="2"/>
  <c r="O849" i="2"/>
  <c r="O850" i="2"/>
  <c r="O851" i="2"/>
  <c r="O852" i="2"/>
  <c r="O853" i="2"/>
  <c r="O854" i="2"/>
  <c r="O855" i="2"/>
  <c r="O856" i="2"/>
  <c r="O857" i="2"/>
  <c r="O858" i="2"/>
  <c r="O859" i="2"/>
  <c r="O860" i="2"/>
  <c r="O861" i="2"/>
  <c r="O862" i="2"/>
  <c r="O863" i="2"/>
  <c r="O864" i="2"/>
  <c r="O865" i="2"/>
  <c r="O866" i="2"/>
  <c r="O867" i="2"/>
  <c r="O868" i="2"/>
  <c r="O869" i="2"/>
  <c r="O870" i="2"/>
  <c r="O871" i="2"/>
  <c r="O883" i="2"/>
  <c r="O884" i="2"/>
  <c r="O885" i="2"/>
  <c r="O886" i="2"/>
  <c r="O887" i="2"/>
  <c r="O888" i="2"/>
  <c r="O889" i="2"/>
  <c r="O890" i="2"/>
  <c r="O891" i="2"/>
  <c r="O892" i="2"/>
  <c r="O893" i="2"/>
  <c r="O894" i="2"/>
  <c r="O895" i="2"/>
  <c r="O896" i="2"/>
  <c r="O897" i="2"/>
  <c r="O898" i="2"/>
  <c r="O899" i="2"/>
  <c r="O900" i="2"/>
  <c r="O901" i="2"/>
  <c r="O902" i="2"/>
  <c r="O903" i="2"/>
  <c r="O904" i="2"/>
  <c r="O905" i="2"/>
  <c r="O906" i="2"/>
  <c r="O907" i="2"/>
  <c r="O908" i="2"/>
  <c r="O910" i="2"/>
  <c r="O911" i="2"/>
  <c r="O912" i="2"/>
  <c r="O913" i="2"/>
  <c r="O914" i="2"/>
  <c r="O915" i="2"/>
  <c r="O916" i="2"/>
  <c r="O917" i="2"/>
  <c r="O918" i="2"/>
  <c r="O919" i="2"/>
  <c r="O920" i="2"/>
  <c r="O921" i="2"/>
  <c r="O922" i="2"/>
  <c r="O923" i="2"/>
  <c r="O924" i="2"/>
  <c r="O925" i="2"/>
  <c r="O926"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7" i="2"/>
  <c r="O968" i="2"/>
  <c r="O969" i="2"/>
  <c r="O970" i="2"/>
  <c r="O971" i="2"/>
  <c r="O972" i="2"/>
  <c r="O973" i="2"/>
  <c r="O974" i="2"/>
  <c r="O975" i="2"/>
  <c r="O976" i="2"/>
  <c r="O977" i="2"/>
  <c r="O978" i="2"/>
  <c r="O979" i="2"/>
  <c r="O980" i="2"/>
  <c r="O981" i="2"/>
  <c r="O982" i="2"/>
  <c r="O983" i="2"/>
  <c r="O984" i="2"/>
  <c r="O985" i="2"/>
  <c r="O986" i="2"/>
  <c r="O987" i="2"/>
  <c r="O988" i="2"/>
  <c r="O989" i="2"/>
  <c r="O990" i="2"/>
  <c r="O991" i="2"/>
  <c r="O992" i="2"/>
  <c r="O993" i="2"/>
  <c r="O994" i="2"/>
  <c r="O995" i="2"/>
  <c r="O996" i="2"/>
  <c r="O997" i="2"/>
  <c r="O998" i="2"/>
  <c r="O999" i="2"/>
  <c r="O1000" i="2"/>
  <c r="O1001" i="2"/>
  <c r="O1002" i="2"/>
  <c r="O1003" i="2"/>
  <c r="O1004" i="2"/>
  <c r="O1005" i="2"/>
  <c r="O1006" i="2"/>
  <c r="O1007" i="2"/>
  <c r="O1008" i="2"/>
  <c r="O1009" i="2"/>
  <c r="O1010" i="2"/>
  <c r="O1011" i="2"/>
  <c r="O1012" i="2"/>
  <c r="O1013" i="2"/>
  <c r="O1014" i="2"/>
  <c r="O1015" i="2"/>
  <c r="O1016" i="2"/>
  <c r="O1017" i="2"/>
  <c r="O1018" i="2"/>
  <c r="O1019" i="2"/>
  <c r="O1020" i="2"/>
  <c r="O1022" i="2"/>
  <c r="O1023" i="2"/>
  <c r="O1024" i="2"/>
  <c r="O1025" i="2"/>
  <c r="O1026" i="2"/>
  <c r="O1027" i="2"/>
  <c r="O1028" i="2"/>
  <c r="O1029" i="2"/>
  <c r="O1030" i="2"/>
  <c r="O1031" i="2"/>
  <c r="O1032" i="2"/>
  <c r="O1033" i="2"/>
  <c r="O1034" i="2"/>
  <c r="O1035" i="2"/>
  <c r="O1036" i="2"/>
  <c r="O1037" i="2"/>
  <c r="O1038" i="2"/>
  <c r="O1039" i="2"/>
  <c r="O1040" i="2"/>
  <c r="O1041" i="2"/>
  <c r="O1042" i="2"/>
  <c r="O1043" i="2"/>
  <c r="O1044" i="2"/>
  <c r="O1045" i="2"/>
  <c r="O1046" i="2"/>
  <c r="O1047" i="2"/>
  <c r="O1048" i="2"/>
  <c r="O1049" i="2"/>
  <c r="O1050" i="2"/>
  <c r="O1051" i="2"/>
  <c r="O1052" i="2"/>
  <c r="O1053" i="2"/>
  <c r="O1054" i="2"/>
  <c r="O1055" i="2"/>
  <c r="O1056" i="2"/>
  <c r="O1057" i="2"/>
  <c r="O1058" i="2"/>
  <c r="O1059" i="2"/>
  <c r="O1060" i="2"/>
  <c r="O1061" i="2"/>
  <c r="O1062" i="2"/>
  <c r="O1063" i="2"/>
  <c r="O1064" i="2"/>
  <c r="O1065" i="2"/>
  <c r="O1066" i="2"/>
  <c r="O1067" i="2"/>
  <c r="O1068" i="2"/>
  <c r="O1069" i="2"/>
  <c r="O1070" i="2"/>
  <c r="O1071" i="2"/>
  <c r="O1072" i="2"/>
  <c r="O1073" i="2"/>
  <c r="O1074" i="2"/>
  <c r="O1075" i="2"/>
  <c r="O1076" i="2"/>
  <c r="O1077" i="2"/>
  <c r="O1078" i="2"/>
  <c r="O1079" i="2"/>
  <c r="O1080" i="2"/>
  <c r="O1081"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0" i="2"/>
  <c r="O1151" i="2"/>
  <c r="O1152" i="2"/>
  <c r="O1153" i="2"/>
  <c r="O1154" i="2"/>
  <c r="O1155" i="2"/>
  <c r="O1156" i="2"/>
  <c r="O1157" i="2"/>
  <c r="O1158" i="2"/>
  <c r="O1159" i="2"/>
  <c r="O1160" i="2"/>
  <c r="O1161" i="2"/>
  <c r="O1162" i="2"/>
  <c r="O1163" i="2"/>
  <c r="O1164" i="2"/>
  <c r="O1165" i="2"/>
  <c r="O1166" i="2"/>
  <c r="O1167" i="2"/>
  <c r="O1168" i="2"/>
  <c r="O1169" i="2"/>
  <c r="O1170" i="2"/>
  <c r="O1171" i="2"/>
  <c r="O1172" i="2"/>
  <c r="O1173" i="2"/>
  <c r="O1174" i="2"/>
  <c r="O1175" i="2"/>
  <c r="O1176" i="2"/>
  <c r="O1177" i="2"/>
  <c r="O1178" i="2"/>
  <c r="O1179" i="2"/>
  <c r="O1180" i="2"/>
  <c r="O1181" i="2"/>
  <c r="O1182" i="2"/>
  <c r="O1183" i="2"/>
  <c r="O1184" i="2"/>
  <c r="O1185" i="2"/>
  <c r="O1186" i="2"/>
  <c r="O1187" i="2"/>
  <c r="O1188" i="2"/>
  <c r="O1189" i="2"/>
  <c r="O1190" i="2"/>
  <c r="O1191" i="2"/>
  <c r="O1192" i="2"/>
  <c r="O1193" i="2"/>
  <c r="O1194" i="2"/>
  <c r="O1195" i="2"/>
  <c r="O1196" i="2"/>
  <c r="O1197" i="2"/>
  <c r="O1198" i="2"/>
  <c r="O1199" i="2"/>
  <c r="O1200" i="2"/>
  <c r="O1201" i="2"/>
  <c r="O1202" i="2"/>
  <c r="O1203" i="2"/>
  <c r="O1204" i="2"/>
  <c r="O1205" i="2"/>
  <c r="O1206" i="2"/>
  <c r="O1207" i="2"/>
  <c r="O1208" i="2"/>
  <c r="O1209" i="2"/>
  <c r="O1210" i="2"/>
  <c r="O1211" i="2"/>
  <c r="O1212" i="2"/>
  <c r="O1213" i="2"/>
  <c r="O1214" i="2"/>
  <c r="O1215" i="2"/>
  <c r="O1216" i="2"/>
  <c r="O1217" i="2"/>
  <c r="O1218" i="2"/>
  <c r="O1219" i="2"/>
  <c r="O1220" i="2"/>
  <c r="O1221" i="2"/>
  <c r="O1222" i="2"/>
  <c r="O1223" i="2"/>
  <c r="O1224" i="2"/>
  <c r="O1225" i="2"/>
  <c r="A65" i="37"/>
  <c r="A66" i="37"/>
  <c r="A67" i="37"/>
  <c r="A68" i="37"/>
  <c r="A69" i="37"/>
  <c r="A70" i="37"/>
  <c r="A71" i="37"/>
  <c r="A72" i="37"/>
  <c r="A73" i="37"/>
  <c r="A74" i="37"/>
  <c r="A75" i="37"/>
  <c r="A76" i="37"/>
  <c r="A77" i="37"/>
  <c r="A78" i="37"/>
  <c r="A79" i="37"/>
  <c r="A80" i="37"/>
  <c r="A81" i="37"/>
  <c r="A82" i="37"/>
  <c r="A83" i="37"/>
  <c r="A84" i="37"/>
  <c r="A85" i="37"/>
  <c r="A86" i="37"/>
  <c r="A87" i="37"/>
  <c r="A88" i="37"/>
  <c r="A89" i="37"/>
  <c r="A90" i="37"/>
  <c r="A91" i="37"/>
  <c r="A92" i="37"/>
  <c r="A93" i="37"/>
  <c r="A94" i="37"/>
  <c r="A95" i="37"/>
  <c r="A96" i="37"/>
  <c r="A97" i="37"/>
  <c r="A98" i="37"/>
  <c r="A99" i="37"/>
  <c r="A100" i="37"/>
  <c r="A101" i="37"/>
  <c r="A102" i="37"/>
  <c r="A103" i="37"/>
  <c r="A104" i="37"/>
  <c r="A105" i="37"/>
  <c r="A106" i="37"/>
  <c r="A107" i="37"/>
  <c r="A108" i="37"/>
  <c r="Q10" i="2"/>
  <c r="I26" i="28"/>
  <c r="I10" i="28"/>
  <c r="K611" i="2" l="1"/>
  <c r="U611" i="2" s="1"/>
  <c r="K610" i="2"/>
  <c r="U610" i="2" s="1"/>
  <c r="K609" i="2"/>
  <c r="U609" i="2" s="1"/>
  <c r="K608" i="2"/>
  <c r="U608" i="2" s="1"/>
  <c r="K1204" i="2"/>
  <c r="U1204" i="2" s="1"/>
  <c r="K1205" i="2"/>
  <c r="U1205" i="2" s="1"/>
  <c r="K1206" i="2"/>
  <c r="U1206" i="2" s="1"/>
  <c r="K1207" i="2"/>
  <c r="U1207" i="2" s="1"/>
  <c r="K1208" i="2"/>
  <c r="U1208" i="2" s="1"/>
  <c r="K1209" i="2"/>
  <c r="U1209" i="2" s="1"/>
  <c r="K1210" i="2"/>
  <c r="U1210" i="2" s="1"/>
  <c r="K1211" i="2"/>
  <c r="U1211" i="2" s="1"/>
  <c r="K1212" i="2"/>
  <c r="U1212" i="2" s="1"/>
  <c r="K1213" i="2"/>
  <c r="U1213" i="2" s="1"/>
  <c r="K1214" i="2"/>
  <c r="U1214" i="2" s="1"/>
  <c r="K1215" i="2"/>
  <c r="U1215" i="2" s="1"/>
  <c r="K1216" i="2"/>
  <c r="U1216" i="2" s="1"/>
  <c r="K1217" i="2"/>
  <c r="U1217" i="2" s="1"/>
  <c r="K1218" i="2"/>
  <c r="U1218" i="2" s="1"/>
  <c r="K1219" i="2"/>
  <c r="U1219" i="2" s="1"/>
  <c r="K1220" i="2"/>
  <c r="U1220" i="2" s="1"/>
  <c r="K1221" i="2"/>
  <c r="U1221" i="2" s="1"/>
  <c r="K1222" i="2"/>
  <c r="U1222" i="2" s="1"/>
  <c r="K1223" i="2"/>
  <c r="U1223" i="2" s="1"/>
  <c r="K1224" i="2"/>
  <c r="U1224" i="2" s="1"/>
  <c r="K1225" i="2"/>
  <c r="U1225" i="2" s="1"/>
  <c r="K982" i="2"/>
  <c r="U982" i="2" s="1"/>
  <c r="K983" i="2"/>
  <c r="U983" i="2" s="1"/>
  <c r="K984" i="2"/>
  <c r="U984" i="2" s="1"/>
  <c r="K985" i="2"/>
  <c r="U985" i="2" s="1"/>
  <c r="K986" i="2"/>
  <c r="U986" i="2" s="1"/>
  <c r="K987" i="2"/>
  <c r="U987" i="2" s="1"/>
  <c r="K988" i="2"/>
  <c r="U988" i="2" s="1"/>
  <c r="K989" i="2"/>
  <c r="U989" i="2" s="1"/>
  <c r="K990" i="2"/>
  <c r="U990" i="2" s="1"/>
  <c r="K991" i="2"/>
  <c r="U991" i="2" s="1"/>
  <c r="K992" i="2"/>
  <c r="U992" i="2" s="1"/>
  <c r="K993" i="2"/>
  <c r="U993" i="2" s="1"/>
  <c r="K994" i="2"/>
  <c r="U994" i="2" s="1"/>
  <c r="K995" i="2"/>
  <c r="U995" i="2" s="1"/>
  <c r="K996" i="2"/>
  <c r="U996" i="2" s="1"/>
  <c r="K997" i="2"/>
  <c r="U997" i="2" s="1"/>
  <c r="K998" i="2"/>
  <c r="U998" i="2" s="1"/>
  <c r="K999" i="2"/>
  <c r="U999" i="2" s="1"/>
  <c r="K1000" i="2"/>
  <c r="U1000" i="2" s="1"/>
  <c r="K1001" i="2"/>
  <c r="U1001" i="2" s="1"/>
  <c r="K1002" i="2"/>
  <c r="U1002" i="2" s="1"/>
  <c r="K1003" i="2"/>
  <c r="U1003" i="2" s="1"/>
  <c r="K1189" i="2"/>
  <c r="U1189" i="2" s="1"/>
  <c r="K1190" i="2"/>
  <c r="U1190" i="2" s="1"/>
  <c r="K1191" i="2"/>
  <c r="U1191" i="2" s="1"/>
  <c r="K1192" i="2"/>
  <c r="U1192" i="2" s="1"/>
  <c r="K1193" i="2"/>
  <c r="U1193" i="2" s="1"/>
  <c r="K1194" i="2"/>
  <c r="U1194" i="2" s="1"/>
  <c r="K1195" i="2"/>
  <c r="U1195" i="2" s="1"/>
  <c r="K1196" i="2"/>
  <c r="U1196" i="2" s="1"/>
  <c r="K1197" i="2"/>
  <c r="U1197" i="2" s="1"/>
  <c r="K1198" i="2"/>
  <c r="U1198" i="2" s="1"/>
  <c r="K1199" i="2"/>
  <c r="U1199" i="2" s="1"/>
  <c r="K1200" i="2"/>
  <c r="U1200" i="2" s="1"/>
  <c r="K1201" i="2"/>
  <c r="U1201" i="2" s="1"/>
  <c r="K1202" i="2"/>
  <c r="U1202" i="2" s="1"/>
  <c r="K1019" i="2"/>
  <c r="U1019" i="2" s="1"/>
  <c r="K1020" i="2"/>
  <c r="U1020" i="2" s="1"/>
  <c r="K1021" i="2"/>
  <c r="U1021" i="2" s="1"/>
  <c r="K1022" i="2"/>
  <c r="U1022" i="2" s="1"/>
  <c r="K1023" i="2"/>
  <c r="U1023" i="2" s="1"/>
  <c r="K1024" i="2"/>
  <c r="U1024" i="2" s="1"/>
  <c r="K1025" i="2"/>
  <c r="U1025" i="2" s="1"/>
  <c r="K1026" i="2"/>
  <c r="U1026" i="2" s="1"/>
  <c r="K1027" i="2"/>
  <c r="U1027" i="2" s="1"/>
  <c r="K1028" i="2"/>
  <c r="U1028" i="2" s="1"/>
  <c r="K1029" i="2"/>
  <c r="U1029" i="2" s="1"/>
  <c r="K1030" i="2"/>
  <c r="U1030" i="2" s="1"/>
  <c r="K1031" i="2"/>
  <c r="U1031" i="2" s="1"/>
  <c r="K1032" i="2"/>
  <c r="U1032" i="2" s="1"/>
  <c r="K1033" i="2"/>
  <c r="U1033" i="2" s="1"/>
  <c r="K1034" i="2"/>
  <c r="U1034" i="2" s="1"/>
  <c r="K1035" i="2"/>
  <c r="U1035" i="2" s="1"/>
  <c r="K1036" i="2"/>
  <c r="U1036" i="2" s="1"/>
  <c r="K1037" i="2"/>
  <c r="U1037" i="2" s="1"/>
  <c r="K1038" i="2"/>
  <c r="U1038" i="2" s="1"/>
  <c r="K1039" i="2"/>
  <c r="U1039" i="2" s="1"/>
  <c r="K1040" i="2"/>
  <c r="U1040" i="2" s="1"/>
  <c r="K1041" i="2"/>
  <c r="U1041" i="2" s="1"/>
  <c r="K1042" i="2"/>
  <c r="U1042" i="2" s="1"/>
  <c r="K1043" i="2"/>
  <c r="U1043" i="2" s="1"/>
  <c r="K1044" i="2"/>
  <c r="U1044" i="2" s="1"/>
  <c r="K1045" i="2"/>
  <c r="U1045" i="2" s="1"/>
  <c r="K1046" i="2"/>
  <c r="U1046" i="2" s="1"/>
  <c r="K1047" i="2"/>
  <c r="U1047" i="2" s="1"/>
  <c r="K1048" i="2"/>
  <c r="U1048" i="2" s="1"/>
  <c r="K1049" i="2"/>
  <c r="U1049" i="2" s="1"/>
  <c r="K1050" i="2"/>
  <c r="U1050" i="2" s="1"/>
  <c r="K1051" i="2"/>
  <c r="U1051" i="2" s="1"/>
  <c r="K1052" i="2"/>
  <c r="U1052" i="2" s="1"/>
  <c r="K1053" i="2"/>
  <c r="U1053" i="2" s="1"/>
  <c r="K1054" i="2"/>
  <c r="U1054" i="2" s="1"/>
  <c r="K1055" i="2"/>
  <c r="U1055" i="2" s="1"/>
  <c r="K1056" i="2"/>
  <c r="U1056" i="2" s="1"/>
  <c r="K1057" i="2"/>
  <c r="U1057" i="2" s="1"/>
  <c r="K1058" i="2"/>
  <c r="U1058" i="2" s="1"/>
  <c r="K1059" i="2"/>
  <c r="U1059" i="2" s="1"/>
  <c r="K1060" i="2"/>
  <c r="U1060" i="2" s="1"/>
  <c r="K1061" i="2"/>
  <c r="U1061" i="2" s="1"/>
  <c r="K1062" i="2"/>
  <c r="U1062" i="2" s="1"/>
  <c r="K1063" i="2"/>
  <c r="U1063" i="2" s="1"/>
  <c r="K1064" i="2"/>
  <c r="U1064" i="2" s="1"/>
  <c r="K1065" i="2"/>
  <c r="U1065" i="2" s="1"/>
  <c r="K1066" i="2"/>
  <c r="U1066" i="2" s="1"/>
  <c r="K1067" i="2"/>
  <c r="U1067" i="2" s="1"/>
  <c r="K1068" i="2"/>
  <c r="U1068" i="2" s="1"/>
  <c r="K1069" i="2"/>
  <c r="U1069" i="2" s="1"/>
  <c r="K1070" i="2"/>
  <c r="U1070" i="2" s="1"/>
  <c r="K1071" i="2"/>
  <c r="U1071" i="2" s="1"/>
  <c r="K1072" i="2"/>
  <c r="U1072" i="2" s="1"/>
  <c r="K1073" i="2"/>
  <c r="U1073" i="2" s="1"/>
  <c r="K1074" i="2"/>
  <c r="U1074" i="2" s="1"/>
  <c r="K1075" i="2"/>
  <c r="U1075" i="2" s="1"/>
  <c r="K1076" i="2"/>
  <c r="U1076" i="2" s="1"/>
  <c r="K1077" i="2"/>
  <c r="U1077" i="2" s="1"/>
  <c r="K1078" i="2"/>
  <c r="U1078" i="2" s="1"/>
  <c r="K1079" i="2"/>
  <c r="U1079" i="2" s="1"/>
  <c r="K1080" i="2"/>
  <c r="U1080" i="2" s="1"/>
  <c r="K1081" i="2"/>
  <c r="U1081" i="2" s="1"/>
  <c r="K1082" i="2"/>
  <c r="U1082" i="2" s="1"/>
  <c r="K1083" i="2"/>
  <c r="U1083" i="2" s="1"/>
  <c r="K1084" i="2"/>
  <c r="U1084" i="2" s="1"/>
  <c r="K1085" i="2"/>
  <c r="U1085" i="2" s="1"/>
  <c r="K1086" i="2"/>
  <c r="U1086" i="2" s="1"/>
  <c r="K1087" i="2"/>
  <c r="U1087" i="2" s="1"/>
  <c r="K1088" i="2"/>
  <c r="U1088" i="2" s="1"/>
  <c r="K1089" i="2"/>
  <c r="U1089" i="2" s="1"/>
  <c r="K1090" i="2"/>
  <c r="U1090" i="2" s="1"/>
  <c r="K1091" i="2"/>
  <c r="U1091" i="2" s="1"/>
  <c r="K1092" i="2"/>
  <c r="U1092" i="2" s="1"/>
  <c r="K1093" i="2"/>
  <c r="U1093" i="2" s="1"/>
  <c r="K1094" i="2"/>
  <c r="U1094" i="2" s="1"/>
  <c r="K1095" i="2"/>
  <c r="U1095" i="2" s="1"/>
  <c r="K1096" i="2"/>
  <c r="U1096" i="2" s="1"/>
  <c r="K1097" i="2"/>
  <c r="U1097" i="2" s="1"/>
  <c r="K1098" i="2"/>
  <c r="U1098" i="2" s="1"/>
  <c r="K1099" i="2"/>
  <c r="U1099" i="2" s="1"/>
  <c r="K1100" i="2"/>
  <c r="U1100" i="2" s="1"/>
  <c r="K1101" i="2"/>
  <c r="U1101" i="2" s="1"/>
  <c r="K1102" i="2"/>
  <c r="U1102" i="2" s="1"/>
  <c r="K1103" i="2"/>
  <c r="U1103" i="2" s="1"/>
  <c r="K1104" i="2"/>
  <c r="U1104" i="2" s="1"/>
  <c r="K1105" i="2"/>
  <c r="U1105" i="2" s="1"/>
  <c r="K1106" i="2"/>
  <c r="U1106" i="2" s="1"/>
  <c r="K1107" i="2"/>
  <c r="U1107" i="2" s="1"/>
  <c r="K1108" i="2"/>
  <c r="U1108" i="2" s="1"/>
  <c r="K1109" i="2"/>
  <c r="U1109" i="2" s="1"/>
  <c r="K1110" i="2"/>
  <c r="U1110" i="2" s="1"/>
  <c r="K1111" i="2"/>
  <c r="U1111" i="2" s="1"/>
  <c r="K1112" i="2"/>
  <c r="U1112" i="2" s="1"/>
  <c r="K1113" i="2"/>
  <c r="U1113" i="2" s="1"/>
  <c r="K1114" i="2"/>
  <c r="U1114" i="2" s="1"/>
  <c r="K1115" i="2"/>
  <c r="U1115" i="2" s="1"/>
  <c r="K1116" i="2"/>
  <c r="U1116" i="2" s="1"/>
  <c r="K1117" i="2"/>
  <c r="U1117" i="2" s="1"/>
  <c r="K1118" i="2"/>
  <c r="U1118" i="2" s="1"/>
  <c r="K1119" i="2"/>
  <c r="U1119" i="2" s="1"/>
  <c r="K1120" i="2"/>
  <c r="U1120" i="2" s="1"/>
  <c r="K1121" i="2"/>
  <c r="U1121" i="2" s="1"/>
  <c r="K1122" i="2"/>
  <c r="U1122" i="2" s="1"/>
  <c r="K1123" i="2"/>
  <c r="U1123" i="2" s="1"/>
  <c r="K1124" i="2"/>
  <c r="U1124" i="2" s="1"/>
  <c r="K1125" i="2"/>
  <c r="U1125" i="2" s="1"/>
  <c r="K1126" i="2"/>
  <c r="U1126" i="2" s="1"/>
  <c r="K1127" i="2"/>
  <c r="U1127" i="2" s="1"/>
  <c r="K1128" i="2"/>
  <c r="U1128" i="2" s="1"/>
  <c r="K1129" i="2"/>
  <c r="U1129" i="2" s="1"/>
  <c r="K1130" i="2"/>
  <c r="U1130" i="2" s="1"/>
  <c r="K1131" i="2"/>
  <c r="U1131" i="2" s="1"/>
  <c r="K1132" i="2"/>
  <c r="U1132" i="2" s="1"/>
  <c r="K1133" i="2"/>
  <c r="U1133" i="2" s="1"/>
  <c r="K1134" i="2"/>
  <c r="U1134" i="2" s="1"/>
  <c r="K1135" i="2"/>
  <c r="U1135" i="2" s="1"/>
  <c r="K1136" i="2"/>
  <c r="U1136" i="2" s="1"/>
  <c r="K1137" i="2"/>
  <c r="U1137" i="2" s="1"/>
  <c r="K1138" i="2"/>
  <c r="U1138" i="2" s="1"/>
  <c r="K1139" i="2"/>
  <c r="U1139" i="2" s="1"/>
  <c r="K1140" i="2"/>
  <c r="U1140" i="2" s="1"/>
  <c r="K1141" i="2"/>
  <c r="U1141" i="2" s="1"/>
  <c r="K1142" i="2"/>
  <c r="U1142" i="2" s="1"/>
  <c r="K356" i="2"/>
  <c r="U356" i="2" s="1"/>
  <c r="K357" i="2"/>
  <c r="U357" i="2" s="1"/>
  <c r="K358" i="2"/>
  <c r="U358" i="2" s="1"/>
  <c r="K359" i="2"/>
  <c r="U359" i="2" s="1"/>
  <c r="K360" i="2"/>
  <c r="U360" i="2" s="1"/>
  <c r="K361" i="2"/>
  <c r="U361" i="2" s="1"/>
  <c r="K362" i="2"/>
  <c r="U362" i="2" s="1"/>
  <c r="K363" i="2"/>
  <c r="U363" i="2" s="1"/>
  <c r="K364" i="2"/>
  <c r="U364" i="2" s="1"/>
  <c r="K365" i="2"/>
  <c r="U365" i="2" s="1"/>
  <c r="K366" i="2"/>
  <c r="U366" i="2" s="1"/>
  <c r="K367" i="2"/>
  <c r="U367" i="2" s="1"/>
  <c r="K368" i="2"/>
  <c r="U368" i="2" s="1"/>
  <c r="K369" i="2"/>
  <c r="U369" i="2" s="1"/>
  <c r="K370" i="2"/>
  <c r="U370" i="2" s="1"/>
  <c r="K371" i="2"/>
  <c r="U371" i="2" s="1"/>
  <c r="K372" i="2"/>
  <c r="U372" i="2" s="1"/>
  <c r="K373" i="2"/>
  <c r="U373" i="2" s="1"/>
  <c r="K374" i="2"/>
  <c r="U374" i="2" s="1"/>
  <c r="K399" i="2"/>
  <c r="U399" i="2" s="1"/>
  <c r="K400" i="2"/>
  <c r="U400" i="2" s="1"/>
  <c r="K401" i="2"/>
  <c r="U401" i="2" s="1"/>
  <c r="K402" i="2"/>
  <c r="U402" i="2" s="1"/>
  <c r="K403" i="2"/>
  <c r="U403" i="2" s="1"/>
  <c r="K404" i="2"/>
  <c r="U404" i="2" s="1"/>
  <c r="K405" i="2"/>
  <c r="U405" i="2" s="1"/>
  <c r="K406" i="2"/>
  <c r="U406" i="2" s="1"/>
  <c r="K407" i="2"/>
  <c r="U407" i="2" s="1"/>
  <c r="K408" i="2"/>
  <c r="U408" i="2" s="1"/>
  <c r="K409" i="2"/>
  <c r="U409" i="2" s="1"/>
  <c r="K410" i="2"/>
  <c r="U410" i="2" s="1"/>
  <c r="K411" i="2"/>
  <c r="U411" i="2" s="1"/>
  <c r="K412" i="2"/>
  <c r="U412" i="2" s="1"/>
  <c r="K413" i="2"/>
  <c r="U413" i="2" s="1"/>
  <c r="K414" i="2"/>
  <c r="U414" i="2" s="1"/>
  <c r="K415" i="2"/>
  <c r="U415" i="2" s="1"/>
  <c r="K416" i="2"/>
  <c r="U416" i="2" s="1"/>
  <c r="K417" i="2"/>
  <c r="U417" i="2" s="1"/>
  <c r="K418" i="2"/>
  <c r="U418" i="2" s="1"/>
  <c r="K419" i="2"/>
  <c r="U419" i="2" s="1"/>
  <c r="K420" i="2"/>
  <c r="U420" i="2" s="1"/>
  <c r="K421" i="2"/>
  <c r="U421" i="2" s="1"/>
  <c r="K422" i="2"/>
  <c r="U422" i="2" s="1"/>
  <c r="K423" i="2"/>
  <c r="U423" i="2" s="1"/>
  <c r="K424" i="2"/>
  <c r="U424" i="2" s="1"/>
  <c r="K425" i="2"/>
  <c r="U425" i="2" s="1"/>
  <c r="K426" i="2"/>
  <c r="U426" i="2" s="1"/>
  <c r="K427" i="2"/>
  <c r="U427" i="2" s="1"/>
  <c r="K428" i="2"/>
  <c r="U428" i="2" s="1"/>
  <c r="K429" i="2"/>
  <c r="U429" i="2" s="1"/>
  <c r="K430" i="2"/>
  <c r="U430" i="2" s="1"/>
  <c r="K431" i="2"/>
  <c r="U431" i="2" s="1"/>
  <c r="K432" i="2"/>
  <c r="U432" i="2" s="1"/>
  <c r="K433" i="2"/>
  <c r="U433" i="2" s="1"/>
  <c r="K434" i="2"/>
  <c r="U434" i="2" s="1"/>
  <c r="K435" i="2"/>
  <c r="U435" i="2" s="1"/>
  <c r="K436" i="2"/>
  <c r="U436" i="2" s="1"/>
  <c r="K437" i="2"/>
  <c r="U437" i="2" s="1"/>
  <c r="K438" i="2"/>
  <c r="U438" i="2" s="1"/>
  <c r="K439" i="2"/>
  <c r="U439" i="2" s="1"/>
  <c r="K440" i="2"/>
  <c r="U440" i="2" s="1"/>
  <c r="K441" i="2"/>
  <c r="U441" i="2" s="1"/>
  <c r="K442" i="2"/>
  <c r="U442" i="2" s="1"/>
  <c r="K443" i="2"/>
  <c r="U443" i="2" s="1"/>
  <c r="K444" i="2"/>
  <c r="U444" i="2" s="1"/>
  <c r="K445" i="2"/>
  <c r="U445" i="2" s="1"/>
  <c r="K446" i="2"/>
  <c r="U446" i="2" s="1"/>
  <c r="K447" i="2"/>
  <c r="U447" i="2" s="1"/>
  <c r="K448" i="2"/>
  <c r="U448" i="2" s="1"/>
  <c r="K449" i="2"/>
  <c r="U449" i="2" s="1"/>
  <c r="K450" i="2"/>
  <c r="U450" i="2" s="1"/>
  <c r="K451" i="2"/>
  <c r="U451" i="2" s="1"/>
  <c r="K452" i="2"/>
  <c r="U452" i="2" s="1"/>
  <c r="K453" i="2"/>
  <c r="U453" i="2" s="1"/>
  <c r="K454" i="2"/>
  <c r="U454" i="2" s="1"/>
  <c r="K455" i="2"/>
  <c r="U455" i="2" s="1"/>
  <c r="K456" i="2"/>
  <c r="U456" i="2" s="1"/>
  <c r="K457" i="2"/>
  <c r="U457" i="2" s="1"/>
  <c r="K458" i="2"/>
  <c r="U458" i="2" s="1"/>
  <c r="K459" i="2"/>
  <c r="U459" i="2" s="1"/>
  <c r="K460" i="2"/>
  <c r="U460" i="2" s="1"/>
  <c r="K672" i="2"/>
  <c r="U672" i="2" s="1"/>
  <c r="K673" i="2"/>
  <c r="U673" i="2" s="1"/>
  <c r="K674" i="2"/>
  <c r="U674" i="2" s="1"/>
  <c r="K675" i="2"/>
  <c r="U675" i="2" s="1"/>
  <c r="K676" i="2"/>
  <c r="U676" i="2" s="1"/>
  <c r="K677" i="2"/>
  <c r="U677" i="2" s="1"/>
  <c r="K678" i="2"/>
  <c r="U678" i="2" s="1"/>
  <c r="K679" i="2"/>
  <c r="U679" i="2" s="1"/>
  <c r="K680" i="2"/>
  <c r="U680" i="2" s="1"/>
  <c r="K681" i="2"/>
  <c r="U681" i="2" s="1"/>
  <c r="K682" i="2"/>
  <c r="U682" i="2" s="1"/>
  <c r="K683" i="2"/>
  <c r="U683" i="2" s="1"/>
  <c r="K684" i="2"/>
  <c r="U684" i="2" s="1"/>
  <c r="K685" i="2"/>
  <c r="U685" i="2" s="1"/>
  <c r="K686" i="2"/>
  <c r="U686" i="2" s="1"/>
  <c r="K472" i="2"/>
  <c r="U472" i="2" s="1"/>
  <c r="K473" i="2"/>
  <c r="U473" i="2" s="1"/>
  <c r="K474" i="2"/>
  <c r="U474" i="2" s="1"/>
  <c r="K475" i="2"/>
  <c r="U475" i="2" s="1"/>
  <c r="K476" i="2"/>
  <c r="U476" i="2" s="1"/>
  <c r="K477" i="2"/>
  <c r="U477" i="2" s="1"/>
  <c r="K478" i="2"/>
  <c r="U478" i="2" s="1"/>
  <c r="K479" i="2"/>
  <c r="U479" i="2" s="1"/>
  <c r="K480" i="2"/>
  <c r="U480" i="2" s="1"/>
  <c r="K481" i="2"/>
  <c r="U481" i="2" s="1"/>
  <c r="K482" i="2"/>
  <c r="U482" i="2" s="1"/>
  <c r="K483" i="2"/>
  <c r="U483" i="2" s="1"/>
  <c r="K484" i="2"/>
  <c r="U484" i="2" s="1"/>
  <c r="K485" i="2"/>
  <c r="U485" i="2" s="1"/>
  <c r="K486" i="2"/>
  <c r="U486" i="2" s="1"/>
  <c r="K487" i="2"/>
  <c r="U487" i="2" s="1"/>
  <c r="K488" i="2"/>
  <c r="U488" i="2" s="1"/>
  <c r="K489" i="2"/>
  <c r="U489" i="2" s="1"/>
  <c r="K490" i="2"/>
  <c r="U490" i="2" s="1"/>
  <c r="K491" i="2"/>
  <c r="U491" i="2" s="1"/>
  <c r="K537" i="2"/>
  <c r="U537" i="2" s="1"/>
  <c r="K538" i="2"/>
  <c r="U538" i="2" s="1"/>
  <c r="K539" i="2"/>
  <c r="U539" i="2" s="1"/>
  <c r="K540" i="2"/>
  <c r="U540" i="2" s="1"/>
  <c r="K541" i="2"/>
  <c r="U541" i="2" s="1"/>
  <c r="K542" i="2"/>
  <c r="U542" i="2" s="1"/>
  <c r="K543" i="2"/>
  <c r="U543" i="2" s="1"/>
  <c r="K544" i="2"/>
  <c r="U544" i="2" s="1"/>
  <c r="K545" i="2"/>
  <c r="U545" i="2" s="1"/>
  <c r="K546" i="2"/>
  <c r="U546" i="2" s="1"/>
  <c r="K547" i="2"/>
  <c r="U547" i="2" s="1"/>
  <c r="K548" i="2"/>
  <c r="U548" i="2" s="1"/>
  <c r="K549" i="2"/>
  <c r="U549" i="2" s="1"/>
  <c r="K550" i="2"/>
  <c r="U550" i="2" s="1"/>
  <c r="K551" i="2"/>
  <c r="U551" i="2" s="1"/>
  <c r="K552" i="2"/>
  <c r="U552" i="2" s="1"/>
  <c r="K553" i="2"/>
  <c r="U553" i="2" s="1"/>
  <c r="K554" i="2"/>
  <c r="U554" i="2" s="1"/>
  <c r="K555" i="2"/>
  <c r="U555" i="2" s="1"/>
  <c r="K556" i="2"/>
  <c r="U556" i="2" s="1"/>
  <c r="K245" i="2"/>
  <c r="U245" i="2" s="1"/>
  <c r="K246" i="2"/>
  <c r="U246" i="2" s="1"/>
  <c r="K247" i="2"/>
  <c r="U247" i="2" s="1"/>
  <c r="K248" i="2"/>
  <c r="U248" i="2" s="1"/>
  <c r="K249" i="2"/>
  <c r="U249" i="2" s="1"/>
  <c r="K250" i="2"/>
  <c r="U250" i="2" s="1"/>
  <c r="K251" i="2"/>
  <c r="U251" i="2" s="1"/>
  <c r="K252" i="2"/>
  <c r="U252" i="2" s="1"/>
  <c r="K253" i="2"/>
  <c r="U253" i="2" s="1"/>
  <c r="K254" i="2"/>
  <c r="U254" i="2" s="1"/>
  <c r="K255" i="2"/>
  <c r="U255" i="2" s="1"/>
  <c r="K256" i="2"/>
  <c r="U256" i="2" s="1"/>
  <c r="K257" i="2"/>
  <c r="U257" i="2" s="1"/>
  <c r="K644" i="2"/>
  <c r="U644" i="2" s="1"/>
  <c r="K645" i="2"/>
  <c r="U645" i="2" s="1"/>
  <c r="K646" i="2"/>
  <c r="U646" i="2" s="1"/>
  <c r="K647" i="2"/>
  <c r="U647" i="2" s="1"/>
  <c r="K648" i="2"/>
  <c r="U648" i="2" s="1"/>
  <c r="K649" i="2"/>
  <c r="U649" i="2" s="1"/>
  <c r="K650" i="2"/>
  <c r="U650" i="2" s="1"/>
  <c r="K651" i="2"/>
  <c r="U651" i="2" s="1"/>
  <c r="K652" i="2"/>
  <c r="U652" i="2" s="1"/>
  <c r="K653" i="2"/>
  <c r="U653" i="2" s="1"/>
  <c r="K654" i="2"/>
  <c r="U654" i="2" s="1"/>
  <c r="K655" i="2"/>
  <c r="U655" i="2" s="1"/>
  <c r="K656" i="2"/>
  <c r="U656" i="2" s="1"/>
  <c r="K657" i="2"/>
  <c r="U657" i="2" s="1"/>
  <c r="K658" i="2"/>
  <c r="U658" i="2" s="1"/>
  <c r="K659" i="2"/>
  <c r="U659" i="2" s="1"/>
  <c r="K660" i="2"/>
  <c r="U660" i="2" s="1"/>
  <c r="K661" i="2"/>
  <c r="U661" i="2" s="1"/>
  <c r="K662" i="2"/>
  <c r="U662" i="2" s="1"/>
  <c r="K663" i="2"/>
  <c r="U663" i="2" s="1"/>
  <c r="K664" i="2"/>
  <c r="U664" i="2" s="1"/>
  <c r="K665" i="2"/>
  <c r="U665" i="2" s="1"/>
  <c r="K666" i="2"/>
  <c r="U666" i="2" s="1"/>
  <c r="K667" i="2"/>
  <c r="U667" i="2" s="1"/>
  <c r="K668" i="2"/>
  <c r="U668" i="2" s="1"/>
  <c r="K669" i="2"/>
  <c r="U669" i="2" s="1"/>
  <c r="K670" i="2"/>
  <c r="U670" i="2" s="1"/>
  <c r="K671" i="2"/>
  <c r="U671" i="2" s="1"/>
  <c r="K687" i="2"/>
  <c r="U687" i="2" s="1"/>
  <c r="K688" i="2"/>
  <c r="U688" i="2" s="1"/>
  <c r="K689" i="2"/>
  <c r="U689" i="2" s="1"/>
  <c r="K690" i="2"/>
  <c r="U690" i="2" s="1"/>
  <c r="K691" i="2"/>
  <c r="U691" i="2" s="1"/>
  <c r="K692" i="2"/>
  <c r="U692" i="2" s="1"/>
  <c r="K693" i="2"/>
  <c r="U693" i="2" s="1"/>
  <c r="K694" i="2"/>
  <c r="U694" i="2" s="1"/>
  <c r="K695" i="2"/>
  <c r="U695" i="2" s="1"/>
  <c r="K696" i="2"/>
  <c r="U696" i="2" s="1"/>
  <c r="K697" i="2"/>
  <c r="U697" i="2" s="1"/>
  <c r="K698" i="2"/>
  <c r="U698" i="2" s="1"/>
  <c r="K699" i="2"/>
  <c r="U699" i="2" s="1"/>
  <c r="K700" i="2"/>
  <c r="U700" i="2" s="1"/>
  <c r="K701" i="2"/>
  <c r="U701" i="2" s="1"/>
  <c r="K702" i="2"/>
  <c r="U702" i="2" s="1"/>
  <c r="K703" i="2"/>
  <c r="U703" i="2" s="1"/>
  <c r="K704" i="2"/>
  <c r="U704" i="2" s="1"/>
  <c r="K775" i="2"/>
  <c r="U775" i="2" s="1"/>
  <c r="K776" i="2"/>
  <c r="U776" i="2" s="1"/>
  <c r="K777" i="2"/>
  <c r="U777" i="2" s="1"/>
  <c r="K778" i="2"/>
  <c r="U778" i="2" s="1"/>
  <c r="K779" i="2"/>
  <c r="U779" i="2" s="1"/>
  <c r="K780" i="2"/>
  <c r="U780" i="2" s="1"/>
  <c r="K781" i="2"/>
  <c r="U781" i="2" s="1"/>
  <c r="K782" i="2"/>
  <c r="U782" i="2" s="1"/>
  <c r="K783" i="2"/>
  <c r="U783" i="2" s="1"/>
  <c r="K784" i="2"/>
  <c r="U784" i="2" s="1"/>
  <c r="K785" i="2"/>
  <c r="U785" i="2" s="1"/>
  <c r="K786" i="2"/>
  <c r="U786" i="2" s="1"/>
  <c r="K787" i="2"/>
  <c r="U787" i="2" s="1"/>
  <c r="K788" i="2"/>
  <c r="U788" i="2" s="1"/>
  <c r="K789" i="2"/>
  <c r="U789" i="2" s="1"/>
  <c r="K790" i="2"/>
  <c r="U790" i="2" s="1"/>
  <c r="K791" i="2"/>
  <c r="U791" i="2" s="1"/>
  <c r="K792" i="2"/>
  <c r="U792" i="2" s="1"/>
  <c r="K793" i="2"/>
  <c r="U793" i="2" s="1"/>
  <c r="K794" i="2"/>
  <c r="U794" i="2" s="1"/>
  <c r="K795" i="2"/>
  <c r="U795" i="2" s="1"/>
  <c r="K796" i="2"/>
  <c r="U796" i="2" s="1"/>
  <c r="K797" i="2"/>
  <c r="U797" i="2" s="1"/>
  <c r="K798" i="2"/>
  <c r="U798" i="2" s="1"/>
  <c r="K799" i="2"/>
  <c r="U799" i="2" s="1"/>
  <c r="K800" i="2"/>
  <c r="U800" i="2" s="1"/>
  <c r="K801" i="2"/>
  <c r="U801" i="2" s="1"/>
  <c r="K802" i="2"/>
  <c r="U802" i="2" s="1"/>
  <c r="K803" i="2"/>
  <c r="U803" i="2" s="1"/>
  <c r="K804" i="2"/>
  <c r="U804" i="2" s="1"/>
  <c r="K805" i="2"/>
  <c r="U805" i="2" s="1"/>
  <c r="K806" i="2"/>
  <c r="U806" i="2" s="1"/>
  <c r="K807" i="2"/>
  <c r="U807" i="2" s="1"/>
  <c r="K808" i="2"/>
  <c r="U808" i="2" s="1"/>
  <c r="K809" i="2"/>
  <c r="U809" i="2" s="1"/>
  <c r="K810" i="2"/>
  <c r="U810" i="2" s="1"/>
  <c r="K811" i="2"/>
  <c r="U811" i="2" s="1"/>
  <c r="K812" i="2"/>
  <c r="U812" i="2" s="1"/>
  <c r="K813" i="2"/>
  <c r="U813" i="2" s="1"/>
  <c r="K814" i="2"/>
  <c r="U814" i="2" s="1"/>
  <c r="K815" i="2"/>
  <c r="U815" i="2" s="1"/>
  <c r="K816" i="2"/>
  <c r="U816" i="2" s="1"/>
  <c r="K817" i="2"/>
  <c r="U817" i="2" s="1"/>
  <c r="K818" i="2"/>
  <c r="U818" i="2" s="1"/>
  <c r="K819" i="2"/>
  <c r="U819" i="2" s="1"/>
  <c r="K820" i="2"/>
  <c r="U820" i="2" s="1"/>
  <c r="K821" i="2"/>
  <c r="U821" i="2" s="1"/>
  <c r="K822" i="2"/>
  <c r="U822" i="2" s="1"/>
  <c r="K823" i="2"/>
  <c r="U823" i="2" s="1"/>
  <c r="K824" i="2"/>
  <c r="U824" i="2" s="1"/>
  <c r="K825" i="2"/>
  <c r="U825" i="2" s="1"/>
  <c r="K826" i="2"/>
  <c r="U826" i="2" s="1"/>
  <c r="K827" i="2"/>
  <c r="U827" i="2" s="1"/>
  <c r="K828" i="2"/>
  <c r="U828" i="2" s="1"/>
  <c r="K829" i="2"/>
  <c r="U829" i="2" s="1"/>
  <c r="K830" i="2"/>
  <c r="U830" i="2" s="1"/>
  <c r="K831" i="2"/>
  <c r="U831" i="2" s="1"/>
  <c r="K832" i="2"/>
  <c r="U832" i="2" s="1"/>
  <c r="K833" i="2"/>
  <c r="U833" i="2" s="1"/>
  <c r="K834" i="2"/>
  <c r="U834" i="2" s="1"/>
  <c r="K835" i="2"/>
  <c r="U835" i="2" s="1"/>
  <c r="K836" i="2"/>
  <c r="U836" i="2" s="1"/>
  <c r="K837" i="2"/>
  <c r="U837" i="2" s="1"/>
  <c r="K838" i="2"/>
  <c r="U838" i="2" s="1"/>
  <c r="K839" i="2"/>
  <c r="U839" i="2" s="1"/>
  <c r="K840" i="2"/>
  <c r="U840" i="2" s="1"/>
  <c r="K841" i="2"/>
  <c r="U841" i="2" s="1"/>
  <c r="K842" i="2"/>
  <c r="U842" i="2" s="1"/>
  <c r="K843" i="2"/>
  <c r="U843" i="2" s="1"/>
  <c r="K844" i="2"/>
  <c r="U844" i="2" s="1"/>
  <c r="K845" i="2"/>
  <c r="U845" i="2" s="1"/>
  <c r="K846" i="2"/>
  <c r="U846" i="2" s="1"/>
  <c r="K847" i="2"/>
  <c r="U847" i="2" s="1"/>
  <c r="K848" i="2"/>
  <c r="U848" i="2" s="1"/>
  <c r="K849" i="2"/>
  <c r="U849" i="2" s="1"/>
  <c r="K850" i="2"/>
  <c r="U850" i="2" s="1"/>
  <c r="K851" i="2"/>
  <c r="U851" i="2" s="1"/>
  <c r="K852" i="2"/>
  <c r="U852" i="2" s="1"/>
  <c r="K853" i="2"/>
  <c r="U853" i="2" s="1"/>
  <c r="K854" i="2"/>
  <c r="U854" i="2" s="1"/>
  <c r="K855" i="2"/>
  <c r="U855" i="2" s="1"/>
  <c r="K856" i="2"/>
  <c r="U856" i="2" s="1"/>
  <c r="K857" i="2"/>
  <c r="U857" i="2" s="1"/>
  <c r="K858" i="2"/>
  <c r="U858" i="2" s="1"/>
  <c r="K859" i="2"/>
  <c r="U859" i="2" s="1"/>
  <c r="K860" i="2"/>
  <c r="U860" i="2" s="1"/>
  <c r="K861" i="2"/>
  <c r="U861" i="2" s="1"/>
  <c r="K862" i="2"/>
  <c r="U862" i="2" s="1"/>
  <c r="K863" i="2"/>
  <c r="U863" i="2" s="1"/>
  <c r="K864" i="2"/>
  <c r="U864" i="2" s="1"/>
  <c r="K865" i="2"/>
  <c r="U865" i="2" s="1"/>
  <c r="K866" i="2"/>
  <c r="U866" i="2" s="1"/>
  <c r="K867" i="2"/>
  <c r="U867" i="2" s="1"/>
  <c r="K868" i="2"/>
  <c r="U868" i="2" s="1"/>
  <c r="K869" i="2"/>
  <c r="U869" i="2" s="1"/>
  <c r="K870" i="2"/>
  <c r="U870" i="2" s="1"/>
  <c r="K871" i="2"/>
  <c r="U871" i="2" s="1"/>
  <c r="K872" i="2"/>
  <c r="U872" i="2" s="1"/>
  <c r="K873" i="2"/>
  <c r="U873" i="2" s="1"/>
  <c r="K874" i="2"/>
  <c r="U874" i="2" s="1"/>
  <c r="K875" i="2"/>
  <c r="U875" i="2" s="1"/>
  <c r="K876" i="2"/>
  <c r="U876" i="2" s="1"/>
  <c r="K877" i="2"/>
  <c r="U877" i="2" s="1"/>
  <c r="K878" i="2"/>
  <c r="U878" i="2" s="1"/>
  <c r="K879" i="2"/>
  <c r="U879" i="2" s="1"/>
  <c r="K880" i="2"/>
  <c r="U880" i="2" s="1"/>
  <c r="K881" i="2"/>
  <c r="U881" i="2" s="1"/>
  <c r="K882" i="2"/>
  <c r="U882" i="2" s="1"/>
  <c r="K883" i="2"/>
  <c r="U883" i="2" s="1"/>
  <c r="K884" i="2"/>
  <c r="U884" i="2" s="1"/>
  <c r="K885" i="2"/>
  <c r="U885" i="2" s="1"/>
  <c r="K886" i="2"/>
  <c r="U886" i="2" s="1"/>
  <c r="K887" i="2"/>
  <c r="U887" i="2" s="1"/>
  <c r="K888" i="2"/>
  <c r="U888" i="2" s="1"/>
  <c r="K889" i="2"/>
  <c r="U889" i="2" s="1"/>
  <c r="K890" i="2"/>
  <c r="U890" i="2" s="1"/>
  <c r="K891" i="2"/>
  <c r="U891" i="2" s="1"/>
  <c r="K892" i="2"/>
  <c r="U892" i="2" s="1"/>
  <c r="K893" i="2"/>
  <c r="U893" i="2" s="1"/>
  <c r="K894" i="2"/>
  <c r="U894" i="2" s="1"/>
  <c r="K895" i="2"/>
  <c r="U895" i="2" s="1"/>
  <c r="K896" i="2"/>
  <c r="U896" i="2" s="1"/>
  <c r="K897" i="2"/>
  <c r="U897" i="2" s="1"/>
  <c r="K898" i="2"/>
  <c r="U898" i="2" s="1"/>
  <c r="K899" i="2"/>
  <c r="U899" i="2" s="1"/>
  <c r="K900" i="2"/>
  <c r="U900" i="2" s="1"/>
  <c r="K901" i="2"/>
  <c r="U901" i="2" s="1"/>
  <c r="K902" i="2"/>
  <c r="U902" i="2" s="1"/>
  <c r="K903" i="2"/>
  <c r="U903" i="2" s="1"/>
  <c r="K904" i="2"/>
  <c r="U904" i="2" s="1"/>
  <c r="K905" i="2"/>
  <c r="U905" i="2" s="1"/>
  <c r="K906" i="2"/>
  <c r="U906" i="2" s="1"/>
  <c r="K907" i="2"/>
  <c r="U907" i="2" s="1"/>
  <c r="K908" i="2"/>
  <c r="U908" i="2" s="1"/>
  <c r="K909" i="2"/>
  <c r="U909" i="2" s="1"/>
  <c r="K910" i="2"/>
  <c r="U910" i="2" s="1"/>
  <c r="K911" i="2"/>
  <c r="U911" i="2" s="1"/>
  <c r="K912" i="2"/>
  <c r="U912" i="2" s="1"/>
  <c r="K913" i="2"/>
  <c r="U913" i="2" s="1"/>
  <c r="K914" i="2"/>
  <c r="U914" i="2" s="1"/>
  <c r="K915" i="2"/>
  <c r="U915" i="2" s="1"/>
  <c r="K916" i="2"/>
  <c r="U916" i="2" s="1"/>
  <c r="K917" i="2"/>
  <c r="U917" i="2" s="1"/>
  <c r="K918" i="2"/>
  <c r="U918" i="2" s="1"/>
  <c r="K919" i="2"/>
  <c r="U919" i="2" s="1"/>
  <c r="K920" i="2"/>
  <c r="U920" i="2" s="1"/>
  <c r="K921" i="2"/>
  <c r="U921" i="2" s="1"/>
  <c r="K922" i="2"/>
  <c r="U922" i="2" s="1"/>
  <c r="K923" i="2"/>
  <c r="U923" i="2" s="1"/>
  <c r="K924" i="2"/>
  <c r="U924" i="2" s="1"/>
  <c r="K925" i="2"/>
  <c r="U925" i="2" s="1"/>
  <c r="K926" i="2"/>
  <c r="U926" i="2" s="1"/>
  <c r="K927" i="2"/>
  <c r="U927" i="2" s="1"/>
  <c r="K928" i="2"/>
  <c r="U928" i="2" s="1"/>
  <c r="K929" i="2"/>
  <c r="U929" i="2" s="1"/>
  <c r="K930" i="2"/>
  <c r="U930" i="2" s="1"/>
  <c r="K931" i="2"/>
  <c r="U931" i="2" s="1"/>
  <c r="K932" i="2"/>
  <c r="U932" i="2" s="1"/>
  <c r="K714" i="2"/>
  <c r="U714" i="2" s="1"/>
  <c r="K715" i="2"/>
  <c r="U715" i="2" s="1"/>
  <c r="K716" i="2"/>
  <c r="U716" i="2" s="1"/>
  <c r="K717" i="2"/>
  <c r="U717" i="2" s="1"/>
  <c r="K718" i="2"/>
  <c r="U718" i="2" s="1"/>
  <c r="K719" i="2"/>
  <c r="U719" i="2" s="1"/>
  <c r="K720" i="2"/>
  <c r="U720" i="2" s="1"/>
  <c r="K721" i="2"/>
  <c r="U721" i="2" s="1"/>
  <c r="K722" i="2"/>
  <c r="U722" i="2" s="1"/>
  <c r="K723" i="2"/>
  <c r="U723" i="2" s="1"/>
  <c r="K724" i="2"/>
  <c r="U724" i="2" s="1"/>
  <c r="K725" i="2"/>
  <c r="U725" i="2" s="1"/>
  <c r="K726" i="2"/>
  <c r="U726" i="2" s="1"/>
  <c r="K727" i="2"/>
  <c r="U727" i="2" s="1"/>
  <c r="K728" i="2"/>
  <c r="U728" i="2" s="1"/>
  <c r="K729" i="2"/>
  <c r="U729" i="2" s="1"/>
  <c r="K730" i="2"/>
  <c r="U730" i="2" s="1"/>
  <c r="K731" i="2"/>
  <c r="U731" i="2" s="1"/>
  <c r="K732" i="2"/>
  <c r="U732" i="2" s="1"/>
  <c r="K733" i="2"/>
  <c r="U733" i="2" s="1"/>
  <c r="K734" i="2"/>
  <c r="U734" i="2" s="1"/>
  <c r="K735" i="2"/>
  <c r="U735" i="2" s="1"/>
  <c r="K736" i="2"/>
  <c r="U736" i="2" s="1"/>
  <c r="K737" i="2"/>
  <c r="U737" i="2" s="1"/>
  <c r="K738" i="2"/>
  <c r="U738" i="2" s="1"/>
  <c r="K739" i="2"/>
  <c r="U739" i="2" s="1"/>
  <c r="K740" i="2"/>
  <c r="U740" i="2" s="1"/>
  <c r="K741" i="2"/>
  <c r="U741" i="2" s="1"/>
  <c r="K742" i="2"/>
  <c r="U742" i="2" s="1"/>
  <c r="K743" i="2"/>
  <c r="U743" i="2" s="1"/>
  <c r="K744" i="2"/>
  <c r="U744" i="2" s="1"/>
  <c r="K745" i="2"/>
  <c r="U745" i="2" s="1"/>
  <c r="K746" i="2"/>
  <c r="U746" i="2" s="1"/>
  <c r="K747" i="2"/>
  <c r="U747" i="2" s="1"/>
  <c r="K748" i="2"/>
  <c r="U748" i="2" s="1"/>
  <c r="K749" i="2"/>
  <c r="U749" i="2" s="1"/>
  <c r="K750" i="2"/>
  <c r="U750" i="2" s="1"/>
  <c r="K751" i="2"/>
  <c r="U751" i="2" s="1"/>
  <c r="K752" i="2"/>
  <c r="U752" i="2" s="1"/>
  <c r="K753" i="2"/>
  <c r="U753" i="2" s="1"/>
  <c r="K754" i="2"/>
  <c r="U754" i="2" s="1"/>
  <c r="K755" i="2"/>
  <c r="U755" i="2" s="1"/>
  <c r="K756" i="2"/>
  <c r="U756" i="2" s="1"/>
  <c r="K757" i="2"/>
  <c r="U757" i="2" s="1"/>
  <c r="K758" i="2"/>
  <c r="U758" i="2" s="1"/>
  <c r="K759" i="2"/>
  <c r="U759" i="2" s="1"/>
  <c r="K760" i="2"/>
  <c r="U760" i="2" s="1"/>
  <c r="K761" i="2"/>
  <c r="U761" i="2" s="1"/>
  <c r="K762" i="2"/>
  <c r="U762" i="2" s="1"/>
  <c r="K763" i="2"/>
  <c r="U763" i="2" s="1"/>
  <c r="K764" i="2"/>
  <c r="U764" i="2" s="1"/>
  <c r="K765" i="2"/>
  <c r="U765" i="2" s="1"/>
  <c r="K766" i="2"/>
  <c r="U766" i="2" s="1"/>
  <c r="K767" i="2"/>
  <c r="U767" i="2" s="1"/>
  <c r="K768" i="2"/>
  <c r="U768" i="2" s="1"/>
  <c r="K769" i="2"/>
  <c r="U769" i="2" s="1"/>
  <c r="K770" i="2"/>
  <c r="U770" i="2" s="1"/>
  <c r="K771" i="2"/>
  <c r="U771" i="2" s="1"/>
  <c r="K772" i="2"/>
  <c r="U772" i="2" s="1"/>
  <c r="K773" i="2"/>
  <c r="U773" i="2" s="1"/>
  <c r="K774" i="2"/>
  <c r="U774" i="2" s="1"/>
  <c r="K507" i="2"/>
  <c r="U507" i="2" s="1"/>
  <c r="K508" i="2"/>
  <c r="U508" i="2" s="1"/>
  <c r="K509" i="2"/>
  <c r="U509" i="2" s="1"/>
  <c r="K510" i="2"/>
  <c r="U510" i="2" s="1"/>
  <c r="K511" i="2"/>
  <c r="U511" i="2" s="1"/>
  <c r="K512" i="2"/>
  <c r="U512" i="2" s="1"/>
  <c r="K513" i="2"/>
  <c r="U513" i="2" s="1"/>
  <c r="K514" i="2"/>
  <c r="U514" i="2" s="1"/>
  <c r="K515" i="2"/>
  <c r="U515" i="2" s="1"/>
  <c r="K516" i="2"/>
  <c r="U516" i="2" s="1"/>
  <c r="K517" i="2"/>
  <c r="U517" i="2" s="1"/>
  <c r="K518" i="2"/>
  <c r="U518" i="2" s="1"/>
  <c r="K519" i="2"/>
  <c r="U519" i="2" s="1"/>
  <c r="K520" i="2"/>
  <c r="U520" i="2" s="1"/>
  <c r="K521" i="2"/>
  <c r="U521" i="2" s="1"/>
  <c r="K522" i="2"/>
  <c r="U522" i="2" s="1"/>
  <c r="K523" i="2"/>
  <c r="U523" i="2" s="1"/>
  <c r="K524" i="2"/>
  <c r="U524" i="2" s="1"/>
  <c r="K525" i="2"/>
  <c r="U525" i="2" s="1"/>
  <c r="K526" i="2"/>
  <c r="U526" i="2" s="1"/>
  <c r="K527" i="2"/>
  <c r="U527" i="2" s="1"/>
  <c r="K528" i="2"/>
  <c r="U528" i="2" s="1"/>
  <c r="K529" i="2"/>
  <c r="U529" i="2" s="1"/>
  <c r="K530" i="2"/>
  <c r="U530" i="2" s="1"/>
  <c r="K531" i="2"/>
  <c r="U531" i="2" s="1"/>
  <c r="K532" i="2"/>
  <c r="U532" i="2" s="1"/>
  <c r="K533" i="2"/>
  <c r="U533" i="2" s="1"/>
  <c r="K534" i="2"/>
  <c r="U534" i="2" s="1"/>
  <c r="K535" i="2"/>
  <c r="U535" i="2" s="1"/>
  <c r="K536" i="2"/>
  <c r="U536" i="2" s="1"/>
  <c r="K56" i="2"/>
  <c r="U56" i="2" s="1"/>
  <c r="K57" i="2"/>
  <c r="U57" i="2" s="1"/>
  <c r="K58" i="2"/>
  <c r="U58" i="2" s="1"/>
  <c r="K59" i="2"/>
  <c r="U59" i="2" s="1"/>
  <c r="K60" i="2"/>
  <c r="U60" i="2" s="1"/>
  <c r="K61" i="2"/>
  <c r="U61" i="2" s="1"/>
  <c r="K62" i="2"/>
  <c r="U62" i="2" s="1"/>
  <c r="K63" i="2"/>
  <c r="U63" i="2" s="1"/>
  <c r="K64" i="2"/>
  <c r="U64" i="2" s="1"/>
  <c r="K65" i="2"/>
  <c r="U65" i="2" s="1"/>
  <c r="K66" i="2"/>
  <c r="U66" i="2" s="1"/>
  <c r="K67" i="2"/>
  <c r="U67" i="2" s="1"/>
  <c r="K68" i="2"/>
  <c r="U68" i="2" s="1"/>
  <c r="K69" i="2"/>
  <c r="U69" i="2" s="1"/>
  <c r="K70" i="2"/>
  <c r="U70" i="2" s="1"/>
  <c r="K71" i="2"/>
  <c r="U71" i="2" s="1"/>
  <c r="K72" i="2"/>
  <c r="U72" i="2" s="1"/>
  <c r="K73" i="2"/>
  <c r="U73" i="2" s="1"/>
  <c r="K74" i="2"/>
  <c r="U74" i="2" s="1"/>
  <c r="K75" i="2"/>
  <c r="U75" i="2" s="1"/>
  <c r="K76" i="2"/>
  <c r="U76" i="2" s="1"/>
  <c r="K77" i="2"/>
  <c r="U77" i="2" s="1"/>
  <c r="K258" i="2"/>
  <c r="U258" i="2" s="1"/>
  <c r="K259" i="2"/>
  <c r="U259" i="2" s="1"/>
  <c r="K260" i="2"/>
  <c r="U260" i="2" s="1"/>
  <c r="K261" i="2"/>
  <c r="U261" i="2" s="1"/>
  <c r="K262" i="2"/>
  <c r="U262" i="2" s="1"/>
  <c r="K263" i="2"/>
  <c r="U263" i="2" s="1"/>
  <c r="K264" i="2"/>
  <c r="U264" i="2" s="1"/>
  <c r="K265" i="2"/>
  <c r="U265" i="2" s="1"/>
  <c r="K266" i="2"/>
  <c r="U266" i="2" s="1"/>
  <c r="K267" i="2"/>
  <c r="U267" i="2" s="1"/>
  <c r="K268" i="2"/>
  <c r="U268" i="2" s="1"/>
  <c r="K269" i="2"/>
  <c r="U269" i="2" s="1"/>
  <c r="K270" i="2"/>
  <c r="U270" i="2" s="1"/>
  <c r="K271" i="2"/>
  <c r="U271" i="2" s="1"/>
  <c r="K337" i="2"/>
  <c r="U337" i="2" s="1"/>
  <c r="K338" i="2"/>
  <c r="U338" i="2" s="1"/>
  <c r="K339" i="2"/>
  <c r="U339" i="2" s="1"/>
  <c r="K340" i="2"/>
  <c r="U340" i="2" s="1"/>
  <c r="K341" i="2"/>
  <c r="U341" i="2" s="1"/>
  <c r="K342" i="2"/>
  <c r="U342" i="2" s="1"/>
  <c r="K343" i="2"/>
  <c r="U343" i="2" s="1"/>
  <c r="K344" i="2"/>
  <c r="U344" i="2" s="1"/>
  <c r="K345" i="2"/>
  <c r="U345" i="2" s="1"/>
  <c r="K346" i="2"/>
  <c r="U346" i="2" s="1"/>
  <c r="K347" i="2"/>
  <c r="U347" i="2" s="1"/>
  <c r="K348" i="2"/>
  <c r="U348" i="2" s="1"/>
  <c r="K349" i="2"/>
  <c r="U349" i="2" s="1"/>
  <c r="K350" i="2"/>
  <c r="U350" i="2" s="1"/>
  <c r="K351" i="2"/>
  <c r="U351" i="2" s="1"/>
  <c r="K352" i="2"/>
  <c r="U352" i="2" s="1"/>
  <c r="K353" i="2"/>
  <c r="U353" i="2" s="1"/>
  <c r="K354" i="2"/>
  <c r="U354" i="2" s="1"/>
  <c r="K355" i="2"/>
  <c r="U355" i="2" s="1"/>
  <c r="K272" i="2"/>
  <c r="U272" i="2" s="1"/>
  <c r="K273" i="2"/>
  <c r="U273" i="2" s="1"/>
  <c r="K274" i="2"/>
  <c r="U274" i="2" s="1"/>
  <c r="K275" i="2"/>
  <c r="U275" i="2" s="1"/>
  <c r="K276" i="2"/>
  <c r="U276" i="2" s="1"/>
  <c r="K277" i="2"/>
  <c r="U277" i="2" s="1"/>
  <c r="K278" i="2"/>
  <c r="U278" i="2" s="1"/>
  <c r="K279" i="2"/>
  <c r="U279" i="2" s="1"/>
  <c r="K280" i="2"/>
  <c r="U280" i="2" s="1"/>
  <c r="K281" i="2"/>
  <c r="U281" i="2" s="1"/>
  <c r="K282" i="2"/>
  <c r="U282" i="2" s="1"/>
  <c r="K283" i="2"/>
  <c r="U283" i="2" s="1"/>
  <c r="K284" i="2"/>
  <c r="U284" i="2" s="1"/>
  <c r="K285" i="2"/>
  <c r="U285" i="2" s="1"/>
  <c r="K286" i="2"/>
  <c r="U286" i="2" s="1"/>
  <c r="K287" i="2"/>
  <c r="U287" i="2" s="1"/>
  <c r="K288" i="2"/>
  <c r="U288" i="2" s="1"/>
  <c r="K289" i="2"/>
  <c r="U289" i="2" s="1"/>
  <c r="K290" i="2"/>
  <c r="U290" i="2" s="1"/>
  <c r="K291" i="2"/>
  <c r="U291" i="2" s="1"/>
  <c r="K292" i="2"/>
  <c r="U292" i="2" s="1"/>
  <c r="K293" i="2"/>
  <c r="U293" i="2" s="1"/>
  <c r="K294" i="2"/>
  <c r="U294" i="2" s="1"/>
  <c r="K295" i="2"/>
  <c r="U295" i="2" s="1"/>
  <c r="K296" i="2"/>
  <c r="U296" i="2" s="1"/>
  <c r="K297" i="2"/>
  <c r="U297" i="2" s="1"/>
  <c r="K298" i="2"/>
  <c r="U298" i="2" s="1"/>
  <c r="K299" i="2"/>
  <c r="U299" i="2" s="1"/>
  <c r="K300" i="2"/>
  <c r="U300" i="2" s="1"/>
  <c r="K301" i="2"/>
  <c r="U301" i="2" s="1"/>
  <c r="K302" i="2"/>
  <c r="U302" i="2" s="1"/>
  <c r="K303" i="2"/>
  <c r="U303" i="2" s="1"/>
  <c r="K304" i="2"/>
  <c r="U304" i="2" s="1"/>
  <c r="K305" i="2"/>
  <c r="U305" i="2" s="1"/>
  <c r="K306" i="2"/>
  <c r="U306" i="2" s="1"/>
  <c r="K307" i="2"/>
  <c r="U307" i="2" s="1"/>
  <c r="K933" i="2"/>
  <c r="U933" i="2" s="1"/>
  <c r="K934" i="2"/>
  <c r="U934" i="2" s="1"/>
  <c r="K935" i="2"/>
  <c r="U935" i="2" s="1"/>
  <c r="K936" i="2"/>
  <c r="U936" i="2" s="1"/>
  <c r="K937" i="2"/>
  <c r="U937" i="2" s="1"/>
  <c r="K938" i="2"/>
  <c r="U938" i="2" s="1"/>
  <c r="K939" i="2"/>
  <c r="U939" i="2" s="1"/>
  <c r="K940" i="2"/>
  <c r="U940" i="2" s="1"/>
  <c r="K941" i="2"/>
  <c r="U941" i="2" s="1"/>
  <c r="K942" i="2"/>
  <c r="U942" i="2" s="1"/>
  <c r="K943" i="2"/>
  <c r="U943" i="2" s="1"/>
  <c r="K944" i="2"/>
  <c r="U944" i="2" s="1"/>
  <c r="K945" i="2"/>
  <c r="U945" i="2" s="1"/>
  <c r="K946" i="2"/>
  <c r="U946" i="2" s="1"/>
  <c r="K1004" i="2"/>
  <c r="U1004" i="2" s="1"/>
  <c r="K1005" i="2"/>
  <c r="U1005" i="2" s="1"/>
  <c r="K1006" i="2"/>
  <c r="U1006" i="2" s="1"/>
  <c r="K1007" i="2"/>
  <c r="U1007" i="2" s="1"/>
  <c r="K1008" i="2"/>
  <c r="U1008" i="2" s="1"/>
  <c r="K1009" i="2"/>
  <c r="U1009" i="2" s="1"/>
  <c r="K1010" i="2"/>
  <c r="U1010" i="2" s="1"/>
  <c r="K1011" i="2"/>
  <c r="U1011" i="2" s="1"/>
  <c r="K1012" i="2"/>
  <c r="U1012" i="2" s="1"/>
  <c r="K1013" i="2"/>
  <c r="U1013" i="2" s="1"/>
  <c r="K1014" i="2"/>
  <c r="U1014" i="2" s="1"/>
  <c r="K1015" i="2"/>
  <c r="U1015" i="2" s="1"/>
  <c r="K1016" i="2"/>
  <c r="U1016" i="2" s="1"/>
  <c r="K1017" i="2"/>
  <c r="U1017" i="2" s="1"/>
  <c r="K1018" i="2"/>
  <c r="U1018" i="2" s="1"/>
  <c r="K1155" i="2"/>
  <c r="U1155" i="2" s="1"/>
  <c r="K1156" i="2"/>
  <c r="U1156" i="2" s="1"/>
  <c r="K1157" i="2"/>
  <c r="U1157" i="2" s="1"/>
  <c r="K1158" i="2"/>
  <c r="U1158" i="2" s="1"/>
  <c r="K1159" i="2"/>
  <c r="U1159" i="2" s="1"/>
  <c r="K1160" i="2"/>
  <c r="U1160" i="2" s="1"/>
  <c r="K1161" i="2"/>
  <c r="U1161" i="2" s="1"/>
  <c r="K1162" i="2"/>
  <c r="U1162" i="2" s="1"/>
  <c r="K1163" i="2"/>
  <c r="U1163" i="2" s="1"/>
  <c r="K1164" i="2"/>
  <c r="U1164" i="2" s="1"/>
  <c r="K1165" i="2"/>
  <c r="U1165" i="2" s="1"/>
  <c r="K1166" i="2"/>
  <c r="U1166" i="2" s="1"/>
  <c r="K1167" i="2"/>
  <c r="U1167" i="2" s="1"/>
  <c r="K1168" i="2"/>
  <c r="U1168" i="2" s="1"/>
  <c r="K1169" i="2"/>
  <c r="U1169" i="2" s="1"/>
  <c r="K1170" i="2"/>
  <c r="U1170" i="2" s="1"/>
  <c r="K1171" i="2"/>
  <c r="U1171" i="2" s="1"/>
  <c r="K1172" i="2"/>
  <c r="U1172" i="2" s="1"/>
  <c r="K1143" i="2"/>
  <c r="U1143" i="2" s="1"/>
  <c r="K1144" i="2"/>
  <c r="U1144" i="2" s="1"/>
  <c r="K1145" i="2"/>
  <c r="U1145" i="2" s="1"/>
  <c r="K1146" i="2"/>
  <c r="U1146" i="2" s="1"/>
  <c r="K1147" i="2"/>
  <c r="U1147" i="2" s="1"/>
  <c r="K1148" i="2"/>
  <c r="U1148" i="2" s="1"/>
  <c r="K1149" i="2"/>
  <c r="U1149" i="2" s="1"/>
  <c r="K1150" i="2"/>
  <c r="U1150" i="2" s="1"/>
  <c r="K1151" i="2"/>
  <c r="U1151" i="2" s="1"/>
  <c r="K1152" i="2"/>
  <c r="U1152" i="2" s="1"/>
  <c r="K1153" i="2"/>
  <c r="U1153" i="2" s="1"/>
  <c r="K1154" i="2"/>
  <c r="U1154" i="2" s="1"/>
  <c r="E161" i="35" l="1"/>
  <c r="F161" i="35" s="1"/>
  <c r="H161" i="35" s="1"/>
  <c r="E162" i="35"/>
  <c r="F162" i="35" s="1"/>
  <c r="H162" i="35" s="1"/>
  <c r="O10" i="2" l="1"/>
  <c r="N40" i="18" l="1"/>
  <c r="N39" i="18"/>
  <c r="L39" i="18"/>
  <c r="L38" i="18"/>
  <c r="J38" i="18"/>
  <c r="J37" i="18"/>
  <c r="N36" i="18"/>
  <c r="N35" i="18"/>
  <c r="L35" i="18"/>
  <c r="L34" i="18"/>
  <c r="K34" i="18"/>
  <c r="J34" i="18"/>
  <c r="I34" i="18"/>
  <c r="M34" i="18"/>
  <c r="N34" i="18"/>
  <c r="I35" i="18"/>
  <c r="J35" i="18"/>
  <c r="K35" i="18"/>
  <c r="M35" i="18"/>
  <c r="I36" i="18"/>
  <c r="J36" i="18"/>
  <c r="K36" i="18"/>
  <c r="L36" i="18"/>
  <c r="M36" i="18"/>
  <c r="I37" i="18"/>
  <c r="K37" i="18"/>
  <c r="L37" i="18"/>
  <c r="M37" i="18"/>
  <c r="N37" i="18"/>
  <c r="I38" i="18"/>
  <c r="K38" i="18"/>
  <c r="M38" i="18"/>
  <c r="N38" i="18"/>
  <c r="I39" i="18"/>
  <c r="J39" i="18"/>
  <c r="K39" i="18"/>
  <c r="M39" i="18"/>
  <c r="I40" i="18"/>
  <c r="J40" i="18"/>
  <c r="K40" i="18"/>
  <c r="L40" i="18"/>
  <c r="M40" i="18"/>
  <c r="K40" i="2" l="1"/>
  <c r="U40" i="2" s="1"/>
  <c r="K41" i="2"/>
  <c r="U41" i="2" s="1"/>
  <c r="K42" i="2"/>
  <c r="U42" i="2" s="1"/>
  <c r="K43" i="2"/>
  <c r="U43" i="2" s="1"/>
  <c r="K111" i="2"/>
  <c r="U111" i="2" s="1"/>
  <c r="K112" i="2"/>
  <c r="U112" i="2" s="1"/>
  <c r="K113" i="2"/>
  <c r="U113" i="2" s="1"/>
  <c r="K114" i="2"/>
  <c r="U114" i="2" s="1"/>
  <c r="K115" i="2"/>
  <c r="U115" i="2" s="1"/>
  <c r="K116" i="2"/>
  <c r="U116" i="2" s="1"/>
  <c r="K117" i="2"/>
  <c r="U117" i="2" s="1"/>
  <c r="K118" i="2"/>
  <c r="U118" i="2" s="1"/>
  <c r="K119" i="2"/>
  <c r="U119" i="2" s="1"/>
  <c r="K120" i="2"/>
  <c r="U120" i="2" s="1"/>
  <c r="K121" i="2"/>
  <c r="U121" i="2" s="1"/>
  <c r="K122" i="2"/>
  <c r="U122" i="2" s="1"/>
  <c r="K123" i="2"/>
  <c r="U123" i="2" s="1"/>
  <c r="K124" i="2"/>
  <c r="U124" i="2" s="1"/>
  <c r="K125" i="2"/>
  <c r="U125" i="2" s="1"/>
  <c r="K126" i="2"/>
  <c r="U126" i="2" s="1"/>
  <c r="K127" i="2"/>
  <c r="U127" i="2" s="1"/>
  <c r="K128" i="2"/>
  <c r="U128" i="2" s="1"/>
  <c r="K129" i="2"/>
  <c r="U129" i="2" s="1"/>
  <c r="K130" i="2"/>
  <c r="U130" i="2" s="1"/>
  <c r="K131" i="2"/>
  <c r="U131" i="2" s="1"/>
  <c r="K132" i="2"/>
  <c r="U132" i="2" s="1"/>
  <c r="K133" i="2"/>
  <c r="U133" i="2" s="1"/>
  <c r="K134" i="2"/>
  <c r="U134" i="2" s="1"/>
  <c r="K135" i="2"/>
  <c r="U135" i="2" s="1"/>
  <c r="K136" i="2"/>
  <c r="U136" i="2" s="1"/>
  <c r="K137" i="2"/>
  <c r="U137" i="2" s="1"/>
  <c r="K138" i="2"/>
  <c r="U138" i="2" s="1"/>
  <c r="K139" i="2"/>
  <c r="U139" i="2" s="1"/>
  <c r="K140" i="2"/>
  <c r="U140" i="2" s="1"/>
  <c r="K141" i="2"/>
  <c r="U141" i="2" s="1"/>
  <c r="K142" i="2"/>
  <c r="U142" i="2" s="1"/>
  <c r="K143" i="2"/>
  <c r="U143" i="2" s="1"/>
  <c r="K144" i="2"/>
  <c r="U144" i="2" s="1"/>
  <c r="K145" i="2"/>
  <c r="U145" i="2" s="1"/>
  <c r="K146" i="2"/>
  <c r="U146" i="2" s="1"/>
  <c r="K147" i="2"/>
  <c r="U147" i="2" s="1"/>
  <c r="K148" i="2"/>
  <c r="U148" i="2" s="1"/>
  <c r="K149" i="2"/>
  <c r="U149" i="2" s="1"/>
  <c r="K150" i="2"/>
  <c r="U150" i="2" s="1"/>
  <c r="K151" i="2"/>
  <c r="U151" i="2" s="1"/>
  <c r="K152" i="2"/>
  <c r="U152" i="2" s="1"/>
  <c r="K153" i="2"/>
  <c r="U153" i="2" s="1"/>
  <c r="K154" i="2"/>
  <c r="U154" i="2" s="1"/>
  <c r="K155" i="2"/>
  <c r="U155" i="2" s="1"/>
  <c r="K156" i="2"/>
  <c r="U156" i="2" s="1"/>
  <c r="K157" i="2"/>
  <c r="U157" i="2" s="1"/>
  <c r="K158" i="2"/>
  <c r="U158" i="2" s="1"/>
  <c r="K159" i="2"/>
  <c r="U159" i="2" s="1"/>
  <c r="K160" i="2"/>
  <c r="U160" i="2" s="1"/>
  <c r="K161" i="2"/>
  <c r="U161" i="2" s="1"/>
  <c r="K162" i="2"/>
  <c r="U162" i="2" s="1"/>
  <c r="K163" i="2"/>
  <c r="U163" i="2" s="1"/>
  <c r="K164" i="2"/>
  <c r="U164" i="2" s="1"/>
  <c r="K165" i="2"/>
  <c r="U165" i="2" s="1"/>
  <c r="K166" i="2"/>
  <c r="U166" i="2" s="1"/>
  <c r="K167" i="2"/>
  <c r="U167" i="2" s="1"/>
  <c r="K168" i="2"/>
  <c r="U168" i="2" s="1"/>
  <c r="K169" i="2"/>
  <c r="U169" i="2" s="1"/>
  <c r="K170" i="2"/>
  <c r="U170" i="2" s="1"/>
  <c r="K171" i="2"/>
  <c r="U171" i="2" s="1"/>
  <c r="K172" i="2"/>
  <c r="U172" i="2" s="1"/>
  <c r="K173" i="2"/>
  <c r="U173" i="2" s="1"/>
  <c r="K174" i="2"/>
  <c r="U174" i="2" s="1"/>
  <c r="K175" i="2"/>
  <c r="U175" i="2" s="1"/>
  <c r="K176" i="2"/>
  <c r="U176" i="2" s="1"/>
  <c r="K177" i="2"/>
  <c r="U177" i="2" s="1"/>
  <c r="K178" i="2"/>
  <c r="U178" i="2" s="1"/>
  <c r="K179" i="2"/>
  <c r="U179" i="2" s="1"/>
  <c r="K180" i="2"/>
  <c r="U180" i="2" s="1"/>
  <c r="K181" i="2"/>
  <c r="U181" i="2" s="1"/>
  <c r="K182" i="2"/>
  <c r="U182" i="2" s="1"/>
  <c r="K183" i="2"/>
  <c r="U183" i="2" s="1"/>
  <c r="K184" i="2"/>
  <c r="U184" i="2" s="1"/>
  <c r="K185" i="2"/>
  <c r="U185" i="2" s="1"/>
  <c r="K186" i="2"/>
  <c r="U186" i="2" s="1"/>
  <c r="K187" i="2"/>
  <c r="U187" i="2" s="1"/>
  <c r="K188" i="2"/>
  <c r="U188" i="2" s="1"/>
  <c r="K189" i="2"/>
  <c r="U189" i="2" s="1"/>
  <c r="K190" i="2"/>
  <c r="U190" i="2" s="1"/>
  <c r="K191" i="2"/>
  <c r="U191" i="2" s="1"/>
  <c r="K192" i="2"/>
  <c r="U192" i="2" s="1"/>
  <c r="K193" i="2"/>
  <c r="U193" i="2" s="1"/>
  <c r="K194" i="2"/>
  <c r="U194" i="2" s="1"/>
  <c r="K195" i="2"/>
  <c r="U195" i="2" s="1"/>
  <c r="K196" i="2"/>
  <c r="U196" i="2" s="1"/>
  <c r="K197" i="2"/>
  <c r="U197" i="2" s="1"/>
  <c r="K198" i="2"/>
  <c r="U198" i="2" s="1"/>
  <c r="K199" i="2"/>
  <c r="U199" i="2" s="1"/>
  <c r="K200" i="2"/>
  <c r="U200" i="2" s="1"/>
  <c r="K201" i="2"/>
  <c r="U201" i="2" s="1"/>
  <c r="K202" i="2"/>
  <c r="U202" i="2" s="1"/>
  <c r="K203" i="2"/>
  <c r="U203" i="2" s="1"/>
  <c r="K204" i="2"/>
  <c r="U204" i="2" s="1"/>
  <c r="K205" i="2"/>
  <c r="U205" i="2" s="1"/>
  <c r="K206" i="2"/>
  <c r="U206" i="2" s="1"/>
  <c r="K207" i="2"/>
  <c r="U207" i="2" s="1"/>
  <c r="K208" i="2"/>
  <c r="U208" i="2" s="1"/>
  <c r="K322" i="2"/>
  <c r="U322" i="2" s="1"/>
  <c r="K323" i="2"/>
  <c r="U323" i="2" s="1"/>
  <c r="K324" i="2"/>
  <c r="U324" i="2" s="1"/>
  <c r="K325" i="2"/>
  <c r="U325" i="2" s="1"/>
  <c r="K326" i="2"/>
  <c r="U326" i="2" s="1"/>
  <c r="K327" i="2"/>
  <c r="U327" i="2" s="1"/>
  <c r="K328" i="2"/>
  <c r="U328" i="2" s="1"/>
  <c r="K329" i="2"/>
  <c r="U329" i="2" s="1"/>
  <c r="K330" i="2"/>
  <c r="U330" i="2" s="1"/>
  <c r="K331" i="2"/>
  <c r="U331" i="2" s="1"/>
  <c r="K332" i="2"/>
  <c r="U332" i="2" s="1"/>
  <c r="K333" i="2"/>
  <c r="U333" i="2" s="1"/>
  <c r="K334" i="2"/>
  <c r="U334" i="2" s="1"/>
  <c r="K335" i="2"/>
  <c r="U335" i="2" s="1"/>
  <c r="K336" i="2"/>
  <c r="U336" i="2" s="1"/>
  <c r="K492" i="2"/>
  <c r="U492" i="2" s="1"/>
  <c r="K493" i="2"/>
  <c r="U493" i="2" s="1"/>
  <c r="K494" i="2"/>
  <c r="U494" i="2" s="1"/>
  <c r="K495" i="2"/>
  <c r="U495" i="2" s="1"/>
  <c r="K496" i="2"/>
  <c r="U496" i="2" s="1"/>
  <c r="K497" i="2"/>
  <c r="U497" i="2" s="1"/>
  <c r="K498" i="2"/>
  <c r="U498" i="2" s="1"/>
  <c r="K499" i="2"/>
  <c r="U499" i="2" s="1"/>
  <c r="K500" i="2"/>
  <c r="U500" i="2" s="1"/>
  <c r="K501" i="2"/>
  <c r="U501" i="2" s="1"/>
  <c r="K502" i="2"/>
  <c r="U502" i="2" s="1"/>
  <c r="K503" i="2"/>
  <c r="U503" i="2" s="1"/>
  <c r="K504" i="2"/>
  <c r="U504" i="2" s="1"/>
  <c r="K505" i="2"/>
  <c r="U505" i="2" s="1"/>
  <c r="K506" i="2"/>
  <c r="U506" i="2" s="1"/>
  <c r="K557" i="2"/>
  <c r="U557" i="2" s="1"/>
  <c r="K558" i="2"/>
  <c r="U558" i="2" s="1"/>
  <c r="K559" i="2"/>
  <c r="U559" i="2" s="1"/>
  <c r="K560" i="2"/>
  <c r="U560" i="2" s="1"/>
  <c r="K561" i="2"/>
  <c r="U561" i="2" s="1"/>
  <c r="K562" i="2"/>
  <c r="U562" i="2" s="1"/>
  <c r="K563" i="2"/>
  <c r="U563" i="2" s="1"/>
  <c r="K564" i="2"/>
  <c r="U564" i="2" s="1"/>
  <c r="K565" i="2"/>
  <c r="U565" i="2" s="1"/>
  <c r="K566" i="2"/>
  <c r="U566" i="2" s="1"/>
  <c r="K567" i="2"/>
  <c r="U567" i="2" s="1"/>
  <c r="K705" i="2"/>
  <c r="U705" i="2" s="1"/>
  <c r="K706" i="2"/>
  <c r="U706" i="2" s="1"/>
  <c r="K707" i="2"/>
  <c r="U707" i="2" s="1"/>
  <c r="K708" i="2"/>
  <c r="U708" i="2" s="1"/>
  <c r="K709" i="2"/>
  <c r="U709" i="2" s="1"/>
  <c r="K710" i="2"/>
  <c r="U710" i="2" s="1"/>
  <c r="K711" i="2"/>
  <c r="U711" i="2" s="1"/>
  <c r="K712" i="2"/>
  <c r="U712" i="2" s="1"/>
  <c r="K713" i="2"/>
  <c r="U713" i="2" s="1"/>
  <c r="K568" i="2"/>
  <c r="U568" i="2" s="1"/>
  <c r="K569" i="2"/>
  <c r="U569" i="2" s="1"/>
  <c r="K570" i="2"/>
  <c r="U570" i="2" s="1"/>
  <c r="K571" i="2"/>
  <c r="U571" i="2" s="1"/>
  <c r="K572" i="2"/>
  <c r="U572" i="2" s="1"/>
  <c r="K573" i="2"/>
  <c r="U573" i="2" s="1"/>
  <c r="K574" i="2"/>
  <c r="U574" i="2" s="1"/>
  <c r="K575" i="2"/>
  <c r="U575" i="2" s="1"/>
  <c r="K576" i="2"/>
  <c r="U576" i="2" s="1"/>
  <c r="K577" i="2"/>
  <c r="U577" i="2" s="1"/>
  <c r="K578" i="2"/>
  <c r="U578" i="2" s="1"/>
  <c r="K579" i="2"/>
  <c r="U579" i="2" s="1"/>
  <c r="K580" i="2"/>
  <c r="U580" i="2" s="1"/>
  <c r="K581" i="2"/>
  <c r="U581" i="2" s="1"/>
  <c r="K582" i="2"/>
  <c r="U582" i="2" s="1"/>
  <c r="K583" i="2"/>
  <c r="U583" i="2" s="1"/>
  <c r="K584" i="2"/>
  <c r="U584" i="2" s="1"/>
  <c r="K585" i="2"/>
  <c r="U585" i="2" s="1"/>
  <c r="K586" i="2"/>
  <c r="U586" i="2" s="1"/>
  <c r="K587" i="2"/>
  <c r="U587" i="2" s="1"/>
  <c r="K588" i="2"/>
  <c r="U588" i="2" s="1"/>
  <c r="K589" i="2"/>
  <c r="U589" i="2" s="1"/>
  <c r="K590" i="2"/>
  <c r="U590" i="2" s="1"/>
  <c r="K591" i="2"/>
  <c r="U591" i="2" s="1"/>
  <c r="K592" i="2"/>
  <c r="U592" i="2" s="1"/>
  <c r="K593" i="2"/>
  <c r="U593" i="2" s="1"/>
  <c r="K594" i="2"/>
  <c r="U594" i="2" s="1"/>
  <c r="K595" i="2"/>
  <c r="U595" i="2" s="1"/>
  <c r="K596" i="2"/>
  <c r="U596" i="2" s="1"/>
  <c r="K597" i="2"/>
  <c r="U597" i="2" s="1"/>
  <c r="K598" i="2"/>
  <c r="U598" i="2" s="1"/>
  <c r="K599" i="2"/>
  <c r="U599" i="2" s="1"/>
  <c r="K968" i="2"/>
  <c r="U968" i="2" s="1"/>
  <c r="K969" i="2"/>
  <c r="U969" i="2" s="1"/>
  <c r="K970" i="2"/>
  <c r="U970" i="2" s="1"/>
  <c r="K971" i="2"/>
  <c r="U971" i="2" s="1"/>
  <c r="K972" i="2"/>
  <c r="U972" i="2" s="1"/>
  <c r="K973" i="2"/>
  <c r="U973" i="2" s="1"/>
  <c r="K974" i="2"/>
  <c r="U974" i="2" s="1"/>
  <c r="K947" i="2"/>
  <c r="U947" i="2" s="1"/>
  <c r="K948" i="2"/>
  <c r="U948" i="2" s="1"/>
  <c r="K949" i="2"/>
  <c r="U949" i="2" s="1"/>
  <c r="K950" i="2"/>
  <c r="U950" i="2" s="1"/>
  <c r="K951" i="2"/>
  <c r="U951" i="2" s="1"/>
  <c r="K952" i="2"/>
  <c r="U952" i="2" s="1"/>
  <c r="K953" i="2"/>
  <c r="U953" i="2" s="1"/>
  <c r="K954" i="2"/>
  <c r="U954" i="2" s="1"/>
  <c r="K955" i="2"/>
  <c r="U955" i="2" s="1"/>
  <c r="K956" i="2"/>
  <c r="U956" i="2" s="1"/>
  <c r="K957" i="2"/>
  <c r="U957" i="2" s="1"/>
  <c r="K958" i="2"/>
  <c r="U958" i="2" s="1"/>
  <c r="K959" i="2"/>
  <c r="U959" i="2" s="1"/>
  <c r="K960" i="2"/>
  <c r="U960" i="2" s="1"/>
  <c r="K961" i="2"/>
  <c r="U961" i="2" s="1"/>
  <c r="K962" i="2"/>
  <c r="U962" i="2" s="1"/>
  <c r="K963" i="2"/>
  <c r="U963" i="2" s="1"/>
  <c r="K964" i="2"/>
  <c r="U964" i="2" s="1"/>
  <c r="K965" i="2"/>
  <c r="U965" i="2" s="1"/>
  <c r="K966" i="2"/>
  <c r="U966" i="2" s="1"/>
  <c r="K967" i="2"/>
  <c r="U967" i="2" s="1"/>
  <c r="K975" i="2"/>
  <c r="U975" i="2" s="1"/>
  <c r="K976" i="2"/>
  <c r="U976" i="2" s="1"/>
  <c r="K977" i="2"/>
  <c r="U977" i="2" s="1"/>
  <c r="K978" i="2"/>
  <c r="U978" i="2" s="1"/>
  <c r="K979" i="2"/>
  <c r="U979" i="2" s="1"/>
  <c r="K980" i="2"/>
  <c r="U980" i="2" s="1"/>
  <c r="K981" i="2"/>
  <c r="U981" i="2" s="1"/>
  <c r="K1173" i="2"/>
  <c r="U1173" i="2" s="1"/>
  <c r="K1174" i="2"/>
  <c r="U1174" i="2" s="1"/>
  <c r="K1175" i="2"/>
  <c r="U1175" i="2" s="1"/>
  <c r="K1176" i="2"/>
  <c r="U1176" i="2" s="1"/>
  <c r="K1177" i="2"/>
  <c r="U1177" i="2" s="1"/>
  <c r="K1178" i="2"/>
  <c r="U1178" i="2" s="1"/>
  <c r="K1179" i="2"/>
  <c r="U1179" i="2" s="1"/>
  <c r="K1180" i="2"/>
  <c r="U1180" i="2" s="1"/>
  <c r="K1181" i="2"/>
  <c r="U1181" i="2" s="1"/>
  <c r="K1182" i="2"/>
  <c r="U1182" i="2" s="1"/>
  <c r="K1183" i="2"/>
  <c r="U1183" i="2" s="1"/>
  <c r="K1184" i="2"/>
  <c r="U1184" i="2" s="1"/>
  <c r="K1185" i="2"/>
  <c r="U1185" i="2" s="1"/>
  <c r="K1186" i="2"/>
  <c r="U1186" i="2" s="1"/>
  <c r="K1187" i="2"/>
  <c r="U1187" i="2" s="1"/>
  <c r="K1188" i="2"/>
  <c r="U1188" i="2" s="1"/>
  <c r="K209" i="2"/>
  <c r="U209" i="2" s="1"/>
  <c r="K210" i="2"/>
  <c r="U210" i="2" s="1"/>
  <c r="K211" i="2"/>
  <c r="U211" i="2" s="1"/>
  <c r="K212" i="2"/>
  <c r="U212" i="2" s="1"/>
  <c r="K213" i="2"/>
  <c r="U213" i="2" s="1"/>
  <c r="K214" i="2"/>
  <c r="U214" i="2" s="1"/>
  <c r="K215" i="2"/>
  <c r="U215" i="2" s="1"/>
  <c r="K216" i="2"/>
  <c r="U216" i="2" s="1"/>
  <c r="K217" i="2"/>
  <c r="U217" i="2" s="1"/>
  <c r="K218" i="2"/>
  <c r="U218" i="2" s="1"/>
  <c r="K219" i="2"/>
  <c r="U219" i="2" s="1"/>
  <c r="K220" i="2"/>
  <c r="U220" i="2" s="1"/>
  <c r="K221" i="2"/>
  <c r="U221" i="2" s="1"/>
  <c r="K222" i="2"/>
  <c r="U222" i="2" s="1"/>
  <c r="K223" i="2"/>
  <c r="U223" i="2" s="1"/>
  <c r="K224" i="2"/>
  <c r="U224" i="2" s="1"/>
  <c r="K225" i="2"/>
  <c r="U225" i="2" s="1"/>
  <c r="K226" i="2"/>
  <c r="U226" i="2" s="1"/>
  <c r="K461" i="2"/>
  <c r="U461" i="2" s="1"/>
  <c r="K462" i="2"/>
  <c r="U462" i="2" s="1"/>
  <c r="K463" i="2"/>
  <c r="U463" i="2" s="1"/>
  <c r="K464" i="2"/>
  <c r="U464" i="2" s="1"/>
  <c r="K465" i="2"/>
  <c r="U465" i="2" s="1"/>
  <c r="K466" i="2"/>
  <c r="U466" i="2" s="1"/>
  <c r="K467" i="2"/>
  <c r="U467" i="2" s="1"/>
  <c r="K468" i="2"/>
  <c r="U468" i="2" s="1"/>
  <c r="K469" i="2"/>
  <c r="U469" i="2" s="1"/>
  <c r="K470" i="2"/>
  <c r="U470" i="2" s="1"/>
  <c r="K471" i="2"/>
  <c r="U471" i="2" s="1"/>
  <c r="K614" i="2"/>
  <c r="U614" i="2" s="1"/>
  <c r="K615" i="2"/>
  <c r="U615" i="2" s="1"/>
  <c r="K616" i="2"/>
  <c r="U616" i="2" s="1"/>
  <c r="K617" i="2"/>
  <c r="U617" i="2" s="1"/>
  <c r="K618" i="2"/>
  <c r="U618" i="2" s="1"/>
  <c r="K619" i="2"/>
  <c r="U619" i="2" s="1"/>
  <c r="K620" i="2"/>
  <c r="U620" i="2" s="1"/>
  <c r="K621" i="2"/>
  <c r="U621" i="2" s="1"/>
  <c r="K622" i="2"/>
  <c r="U622" i="2" s="1"/>
  <c r="K623" i="2"/>
  <c r="U623" i="2" s="1"/>
  <c r="K624" i="2"/>
  <c r="U624" i="2" s="1"/>
  <c r="K625" i="2"/>
  <c r="U625" i="2" s="1"/>
  <c r="K626" i="2"/>
  <c r="U626" i="2" s="1"/>
  <c r="K627" i="2"/>
  <c r="U627" i="2" s="1"/>
  <c r="K628" i="2"/>
  <c r="U628" i="2" s="1"/>
  <c r="K629" i="2"/>
  <c r="U629" i="2" s="1"/>
  <c r="K630" i="2"/>
  <c r="U630" i="2" s="1"/>
  <c r="K631" i="2"/>
  <c r="U631" i="2" s="1"/>
  <c r="K632" i="2"/>
  <c r="U632" i="2" s="1"/>
  <c r="K633" i="2"/>
  <c r="U633" i="2" s="1"/>
  <c r="K634" i="2"/>
  <c r="U634" i="2" s="1"/>
  <c r="K635" i="2"/>
  <c r="U635" i="2" s="1"/>
  <c r="K636" i="2"/>
  <c r="U636" i="2" s="1"/>
  <c r="K637" i="2"/>
  <c r="U637" i="2" s="1"/>
  <c r="K638" i="2"/>
  <c r="U638" i="2" s="1"/>
  <c r="K639" i="2"/>
  <c r="U639" i="2" s="1"/>
  <c r="K640" i="2"/>
  <c r="U640" i="2" s="1"/>
  <c r="K641" i="2"/>
  <c r="U641" i="2" s="1"/>
  <c r="K642" i="2"/>
  <c r="U642" i="2" s="1"/>
  <c r="K643" i="2"/>
  <c r="U643" i="2" s="1"/>
  <c r="K78" i="2"/>
  <c r="U78" i="2" s="1"/>
  <c r="K79" i="2"/>
  <c r="U79" i="2" s="1"/>
  <c r="K80" i="2"/>
  <c r="U80" i="2" s="1"/>
  <c r="K81" i="2"/>
  <c r="U81" i="2" s="1"/>
  <c r="K82" i="2"/>
  <c r="U82" i="2" s="1"/>
  <c r="K83" i="2"/>
  <c r="U83" i="2" s="1"/>
  <c r="K84" i="2"/>
  <c r="U84" i="2" s="1"/>
  <c r="K85" i="2"/>
  <c r="U85" i="2" s="1"/>
  <c r="K86" i="2"/>
  <c r="U86" i="2" s="1"/>
  <c r="K44" i="2"/>
  <c r="U44" i="2" s="1"/>
  <c r="K45" i="2"/>
  <c r="U45" i="2" s="1"/>
  <c r="K46" i="2"/>
  <c r="U46" i="2" s="1"/>
  <c r="K47" i="2"/>
  <c r="U47" i="2" s="1"/>
  <c r="K48" i="2"/>
  <c r="U48" i="2" s="1"/>
  <c r="K49" i="2"/>
  <c r="U49" i="2" s="1"/>
  <c r="K50" i="2"/>
  <c r="U50" i="2" s="1"/>
  <c r="K51" i="2"/>
  <c r="U51" i="2" s="1"/>
  <c r="K52" i="2"/>
  <c r="U52" i="2" s="1"/>
  <c r="K53" i="2"/>
  <c r="U53" i="2" s="1"/>
  <c r="K54" i="2"/>
  <c r="U54" i="2" s="1"/>
  <c r="K55" i="2"/>
  <c r="U55" i="2" s="1"/>
  <c r="K10" i="2"/>
  <c r="U10" i="2" s="1"/>
  <c r="K11" i="2"/>
  <c r="U11" i="2" s="1"/>
  <c r="K12" i="2"/>
  <c r="U12" i="2" s="1"/>
  <c r="K13" i="2"/>
  <c r="U13" i="2" s="1"/>
  <c r="K14" i="2"/>
  <c r="U14" i="2" s="1"/>
  <c r="K15" i="2"/>
  <c r="U15" i="2" s="1"/>
  <c r="K16" i="2"/>
  <c r="U16" i="2" s="1"/>
  <c r="K17" i="2"/>
  <c r="U17" i="2" s="1"/>
  <c r="K18" i="2"/>
  <c r="U18" i="2" s="1"/>
  <c r="K19" i="2"/>
  <c r="U19" i="2" s="1"/>
  <c r="K20" i="2"/>
  <c r="U20" i="2" s="1"/>
  <c r="K21" i="2"/>
  <c r="U21" i="2" s="1"/>
  <c r="K22" i="2"/>
  <c r="U22" i="2" s="1"/>
  <c r="K227" i="2"/>
  <c r="U227" i="2" s="1"/>
  <c r="K228" i="2"/>
  <c r="U228" i="2" s="1"/>
  <c r="K229" i="2"/>
  <c r="U229" i="2" s="1"/>
  <c r="K230" i="2"/>
  <c r="U230" i="2" s="1"/>
  <c r="K231" i="2"/>
  <c r="U231" i="2" s="1"/>
  <c r="K232" i="2"/>
  <c r="U232" i="2" s="1"/>
  <c r="K233" i="2"/>
  <c r="U233" i="2" s="1"/>
  <c r="K234" i="2"/>
  <c r="U234" i="2" s="1"/>
  <c r="K235" i="2"/>
  <c r="U235" i="2" s="1"/>
  <c r="K236" i="2"/>
  <c r="U236" i="2" s="1"/>
  <c r="K237" i="2"/>
  <c r="U237" i="2" s="1"/>
  <c r="K238" i="2"/>
  <c r="U238" i="2" s="1"/>
  <c r="K239" i="2"/>
  <c r="U239" i="2" s="1"/>
  <c r="K240" i="2"/>
  <c r="U240" i="2" s="1"/>
  <c r="K241" i="2"/>
  <c r="U241" i="2" s="1"/>
  <c r="K242" i="2"/>
  <c r="U242" i="2" s="1"/>
  <c r="K243" i="2"/>
  <c r="U243" i="2" s="1"/>
  <c r="K244" i="2"/>
  <c r="U244" i="2" s="1"/>
  <c r="K600" i="2"/>
  <c r="U600" i="2" s="1"/>
  <c r="K601" i="2"/>
  <c r="U601" i="2" s="1"/>
  <c r="K602" i="2"/>
  <c r="U602" i="2" s="1"/>
  <c r="K603" i="2"/>
  <c r="U603" i="2" s="1"/>
  <c r="K604" i="2"/>
  <c r="U604" i="2" s="1"/>
  <c r="K605" i="2"/>
  <c r="U605" i="2" s="1"/>
  <c r="K606" i="2"/>
  <c r="U606" i="2" s="1"/>
  <c r="K607" i="2"/>
  <c r="U607" i="2" s="1"/>
  <c r="K612" i="2"/>
  <c r="U612" i="2" s="1"/>
  <c r="K613" i="2"/>
  <c r="U613" i="2" s="1"/>
  <c r="K87" i="2"/>
  <c r="U87" i="2" s="1"/>
  <c r="K88" i="2"/>
  <c r="U88" i="2" s="1"/>
  <c r="K89" i="2"/>
  <c r="U89" i="2" s="1"/>
  <c r="K90" i="2"/>
  <c r="U90" i="2" s="1"/>
  <c r="K91" i="2"/>
  <c r="U91" i="2" s="1"/>
  <c r="K92" i="2"/>
  <c r="U92" i="2" s="1"/>
  <c r="K93" i="2"/>
  <c r="U93" i="2" s="1"/>
  <c r="K94" i="2"/>
  <c r="U94" i="2" s="1"/>
  <c r="K95" i="2"/>
  <c r="U95" i="2" s="1"/>
  <c r="K96" i="2"/>
  <c r="U96" i="2" s="1"/>
  <c r="K97" i="2"/>
  <c r="U97" i="2" s="1"/>
  <c r="K98" i="2"/>
  <c r="U98" i="2" s="1"/>
  <c r="K99" i="2"/>
  <c r="U99" i="2" s="1"/>
  <c r="K100" i="2"/>
  <c r="U100" i="2" s="1"/>
  <c r="K101" i="2"/>
  <c r="U101" i="2" s="1"/>
  <c r="K102" i="2"/>
  <c r="U102" i="2" s="1"/>
  <c r="K103" i="2"/>
  <c r="U103" i="2" s="1"/>
  <c r="K104" i="2"/>
  <c r="U104" i="2" s="1"/>
  <c r="K105" i="2"/>
  <c r="U105" i="2" s="1"/>
  <c r="K106" i="2"/>
  <c r="U106" i="2" s="1"/>
  <c r="K107" i="2"/>
  <c r="U107" i="2" s="1"/>
  <c r="K108" i="2"/>
  <c r="U108" i="2" s="1"/>
  <c r="K109" i="2"/>
  <c r="U109" i="2" s="1"/>
  <c r="K110" i="2"/>
  <c r="U110" i="2" s="1"/>
  <c r="K308" i="2"/>
  <c r="U308" i="2" s="1"/>
  <c r="K309" i="2"/>
  <c r="U309" i="2" s="1"/>
  <c r="K310" i="2"/>
  <c r="U310" i="2" s="1"/>
  <c r="K311" i="2"/>
  <c r="U311" i="2" s="1"/>
  <c r="K312" i="2"/>
  <c r="U312" i="2" s="1"/>
  <c r="K313" i="2"/>
  <c r="U313" i="2" s="1"/>
  <c r="K314" i="2"/>
  <c r="U314" i="2" s="1"/>
  <c r="K315" i="2"/>
  <c r="U315" i="2" s="1"/>
  <c r="K316" i="2"/>
  <c r="U316" i="2" s="1"/>
  <c r="K317" i="2"/>
  <c r="U317" i="2" s="1"/>
  <c r="K318" i="2"/>
  <c r="U318" i="2" s="1"/>
  <c r="K319" i="2"/>
  <c r="U319" i="2" s="1"/>
  <c r="K320" i="2"/>
  <c r="U320" i="2" s="1"/>
  <c r="K321" i="2"/>
  <c r="U321" i="2" s="1"/>
  <c r="K1203" i="2"/>
  <c r="U1203" i="2" s="1"/>
  <c r="B4" i="41" l="1"/>
  <c r="B3" i="41"/>
  <c r="B1" i="41" l="1"/>
  <c r="B2" i="41"/>
  <c r="K52" i="38" l="1"/>
  <c r="K60" i="38" l="1"/>
  <c r="K59" i="38"/>
  <c r="K58" i="38"/>
  <c r="K57" i="38"/>
  <c r="K56" i="38"/>
  <c r="K55" i="38"/>
  <c r="K54" i="38"/>
  <c r="K53" i="38"/>
  <c r="K51" i="38"/>
  <c r="K50" i="38"/>
  <c r="E14" i="40"/>
  <c r="E15" i="40"/>
  <c r="E16" i="40"/>
  <c r="E13" i="40"/>
  <c r="B5" i="40"/>
  <c r="B6" i="40"/>
  <c r="B7" i="40"/>
  <c r="B8" i="40"/>
  <c r="B3" i="40"/>
  <c r="A4" i="40"/>
  <c r="A5" i="40"/>
  <c r="A6" i="40"/>
  <c r="A7" i="40"/>
  <c r="A8" i="40"/>
  <c r="A3" i="40"/>
  <c r="P30" i="40" l="1"/>
  <c r="L16" i="40"/>
  <c r="K16" i="40"/>
  <c r="J16" i="40"/>
  <c r="F16" i="40"/>
  <c r="I16" i="40" s="1"/>
  <c r="L15" i="40"/>
  <c r="K15" i="40"/>
  <c r="J15" i="40"/>
  <c r="F15" i="40"/>
  <c r="I15" i="40" s="1"/>
  <c r="L14" i="40"/>
  <c r="K14" i="40"/>
  <c r="J14" i="40"/>
  <c r="F14" i="40"/>
  <c r="I14" i="40" s="1"/>
  <c r="L13" i="40"/>
  <c r="K13" i="40"/>
  <c r="J13" i="40"/>
  <c r="F13" i="40"/>
  <c r="I13" i="40" s="1"/>
  <c r="B4" i="40"/>
  <c r="N14" i="40" l="1"/>
  <c r="Q14" i="40" s="1"/>
  <c r="N15" i="40"/>
  <c r="Q15" i="40" s="1"/>
  <c r="N16" i="40"/>
  <c r="Q16" i="40" s="1"/>
  <c r="N13" i="40"/>
  <c r="Q13" i="40" s="1"/>
  <c r="Q30" i="40" l="1"/>
  <c r="H16" i="31" s="1"/>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K24" i="2"/>
  <c r="U24" i="2" s="1"/>
  <c r="K25" i="2"/>
  <c r="U25" i="2" s="1"/>
  <c r="K26" i="2"/>
  <c r="U26" i="2" s="1"/>
  <c r="K27" i="2"/>
  <c r="U27" i="2" s="1"/>
  <c r="K28" i="2"/>
  <c r="U28" i="2" s="1"/>
  <c r="K29" i="2"/>
  <c r="U29" i="2" s="1"/>
  <c r="K30" i="2"/>
  <c r="U30" i="2" s="1"/>
  <c r="K31" i="2"/>
  <c r="U31" i="2" s="1"/>
  <c r="K32" i="2"/>
  <c r="U32" i="2" s="1"/>
  <c r="K33" i="2"/>
  <c r="U33" i="2" s="1"/>
  <c r="K34" i="2"/>
  <c r="U34" i="2" s="1"/>
  <c r="K35" i="2"/>
  <c r="U35" i="2" s="1"/>
  <c r="K36" i="2"/>
  <c r="U36" i="2" s="1"/>
  <c r="K37" i="2"/>
  <c r="U37" i="2" s="1"/>
  <c r="K38" i="2"/>
  <c r="U38" i="2" s="1"/>
  <c r="K39" i="2"/>
  <c r="U39" i="2" s="1"/>
  <c r="K23" i="2"/>
  <c r="U23" i="2" s="1"/>
  <c r="B6" i="28"/>
  <c r="B5" i="28"/>
  <c r="B3" i="28"/>
  <c r="A4" i="28"/>
  <c r="A5" i="28"/>
  <c r="A6" i="28"/>
  <c r="A3" i="28"/>
  <c r="B7" i="2"/>
  <c r="B6" i="2"/>
  <c r="B5" i="2"/>
  <c r="B4" i="2"/>
  <c r="B3" i="2"/>
  <c r="C7" i="2"/>
  <c r="C6" i="2"/>
  <c r="C5" i="2"/>
  <c r="C3" i="2"/>
  <c r="K55" i="18"/>
  <c r="K56" i="18"/>
  <c r="K57" i="18"/>
  <c r="K58" i="18"/>
  <c r="K59" i="18"/>
  <c r="K60" i="18"/>
  <c r="K61" i="18"/>
  <c r="K54" i="18"/>
  <c r="K52" i="18"/>
  <c r="K51" i="18"/>
  <c r="P1165" i="2" l="1"/>
  <c r="N1165" i="2" s="1"/>
  <c r="P295" i="2"/>
  <c r="N295" i="2" s="1"/>
  <c r="P283" i="2"/>
  <c r="N283" i="2" s="1"/>
  <c r="P293" i="2"/>
  <c r="N293" i="2" s="1"/>
  <c r="P297" i="2"/>
  <c r="N297" i="2" s="1"/>
  <c r="B17" i="37"/>
  <c r="B25" i="37"/>
  <c r="B33" i="37"/>
  <c r="B41" i="37"/>
  <c r="B49" i="37"/>
  <c r="B57" i="37"/>
  <c r="B18" i="37"/>
  <c r="B26" i="37"/>
  <c r="B34" i="37"/>
  <c r="B42" i="37"/>
  <c r="B50" i="37"/>
  <c r="B58" i="37"/>
  <c r="B19" i="37"/>
  <c r="B27" i="37"/>
  <c r="B35" i="37"/>
  <c r="B43" i="37"/>
  <c r="B51" i="37"/>
  <c r="B59" i="37"/>
  <c r="B20" i="37"/>
  <c r="B28" i="37"/>
  <c r="B36" i="37"/>
  <c r="B44" i="37"/>
  <c r="B52" i="37"/>
  <c r="B60" i="37"/>
  <c r="B21" i="37"/>
  <c r="B29" i="37"/>
  <c r="B37" i="37"/>
  <c r="B45" i="37"/>
  <c r="B53" i="37"/>
  <c r="B15" i="37"/>
  <c r="B22" i="37"/>
  <c r="B30" i="37"/>
  <c r="B38" i="37"/>
  <c r="B46" i="37"/>
  <c r="B54" i="37"/>
  <c r="B23" i="37"/>
  <c r="B31" i="37"/>
  <c r="B39" i="37"/>
  <c r="B47" i="37"/>
  <c r="B55" i="37"/>
  <c r="B16" i="37"/>
  <c r="B24" i="37"/>
  <c r="B32" i="37"/>
  <c r="B40" i="37"/>
  <c r="B48" i="37"/>
  <c r="B56" i="37"/>
  <c r="P10" i="2"/>
  <c r="N10" i="2" s="1"/>
  <c r="P11" i="2"/>
  <c r="N11" i="2" s="1"/>
  <c r="P15" i="2"/>
  <c r="N15" i="2" s="1"/>
  <c r="P19" i="2"/>
  <c r="N19" i="2" s="1"/>
  <c r="P23" i="2"/>
  <c r="N23" i="2" s="1"/>
  <c r="P27" i="2"/>
  <c r="N27" i="2" s="1"/>
  <c r="P31" i="2"/>
  <c r="N31" i="2" s="1"/>
  <c r="P35" i="2"/>
  <c r="N35" i="2" s="1"/>
  <c r="P39" i="2"/>
  <c r="N39" i="2" s="1"/>
  <c r="P43" i="2"/>
  <c r="N43" i="2" s="1"/>
  <c r="P47" i="2"/>
  <c r="N47" i="2" s="1"/>
  <c r="P51" i="2"/>
  <c r="N51" i="2" s="1"/>
  <c r="P55" i="2"/>
  <c r="N55" i="2" s="1"/>
  <c r="P59" i="2"/>
  <c r="N59" i="2" s="1"/>
  <c r="P63" i="2"/>
  <c r="N63" i="2" s="1"/>
  <c r="P67" i="2"/>
  <c r="N67" i="2" s="1"/>
  <c r="P71" i="2"/>
  <c r="N71" i="2" s="1"/>
  <c r="P75" i="2"/>
  <c r="N75" i="2" s="1"/>
  <c r="P79" i="2"/>
  <c r="N79" i="2" s="1"/>
  <c r="P83" i="2"/>
  <c r="N83" i="2" s="1"/>
  <c r="P87" i="2"/>
  <c r="N87" i="2" s="1"/>
  <c r="P91" i="2"/>
  <c r="N91" i="2" s="1"/>
  <c r="P95" i="2"/>
  <c r="N95" i="2" s="1"/>
  <c r="P99" i="2"/>
  <c r="N99" i="2" s="1"/>
  <c r="P103" i="2"/>
  <c r="N103" i="2" s="1"/>
  <c r="P107" i="2"/>
  <c r="N107" i="2" s="1"/>
  <c r="P123" i="2"/>
  <c r="N123" i="2" s="1"/>
  <c r="P127" i="2"/>
  <c r="N127" i="2" s="1"/>
  <c r="P211" i="2"/>
  <c r="N211" i="2" s="1"/>
  <c r="P215" i="2"/>
  <c r="N215" i="2" s="1"/>
  <c r="P219" i="2"/>
  <c r="N219" i="2" s="1"/>
  <c r="P223" i="2"/>
  <c r="N223" i="2" s="1"/>
  <c r="P227" i="2"/>
  <c r="N227" i="2" s="1"/>
  <c r="P231" i="2"/>
  <c r="N231" i="2" s="1"/>
  <c r="P235" i="2"/>
  <c r="N235" i="2" s="1"/>
  <c r="P239" i="2"/>
  <c r="N239" i="2" s="1"/>
  <c r="P243" i="2"/>
  <c r="N243" i="2" s="1"/>
  <c r="P247" i="2"/>
  <c r="N247" i="2" s="1"/>
  <c r="P251" i="2"/>
  <c r="N251" i="2" s="1"/>
  <c r="P255" i="2"/>
  <c r="N255" i="2" s="1"/>
  <c r="P259" i="2"/>
  <c r="N259" i="2" s="1"/>
  <c r="P263" i="2"/>
  <c r="N263" i="2" s="1"/>
  <c r="P271" i="2"/>
  <c r="N271" i="2" s="1"/>
  <c r="P291" i="2"/>
  <c r="N291" i="2" s="1"/>
  <c r="P308" i="2"/>
  <c r="N308" i="2" s="1"/>
  <c r="P312" i="2"/>
  <c r="N312" i="2" s="1"/>
  <c r="P320" i="2"/>
  <c r="P324" i="2"/>
  <c r="N324" i="2" s="1"/>
  <c r="P328" i="2"/>
  <c r="N328" i="2" s="1"/>
  <c r="P332" i="2"/>
  <c r="N332" i="2" s="1"/>
  <c r="P348" i="2"/>
  <c r="N348" i="2" s="1"/>
  <c r="P352" i="2"/>
  <c r="N352" i="2" s="1"/>
  <c r="P356" i="2"/>
  <c r="N356" i="2" s="1"/>
  <c r="P360" i="2"/>
  <c r="N360" i="2" s="1"/>
  <c r="P364" i="2"/>
  <c r="N364" i="2" s="1"/>
  <c r="P368" i="2"/>
  <c r="N368" i="2" s="1"/>
  <c r="P400" i="2"/>
  <c r="N400" i="2" s="1"/>
  <c r="P12" i="2"/>
  <c r="N12" i="2" s="1"/>
  <c r="P16" i="2"/>
  <c r="N16" i="2" s="1"/>
  <c r="P20" i="2"/>
  <c r="N20" i="2" s="1"/>
  <c r="P24" i="2"/>
  <c r="N24" i="2" s="1"/>
  <c r="P28" i="2"/>
  <c r="N28" i="2" s="1"/>
  <c r="P32" i="2"/>
  <c r="N32" i="2" s="1"/>
  <c r="P36" i="2"/>
  <c r="N36" i="2" s="1"/>
  <c r="P40" i="2"/>
  <c r="N40" i="2" s="1"/>
  <c r="P48" i="2"/>
  <c r="N48" i="2" s="1"/>
  <c r="P52" i="2"/>
  <c r="N52" i="2" s="1"/>
  <c r="P56" i="2"/>
  <c r="N56" i="2" s="1"/>
  <c r="P64" i="2"/>
  <c r="N64" i="2" s="1"/>
  <c r="P68" i="2"/>
  <c r="N68" i="2" s="1"/>
  <c r="P76" i="2"/>
  <c r="N76" i="2" s="1"/>
  <c r="P80" i="2"/>
  <c r="N80" i="2" s="1"/>
  <c r="P84" i="2"/>
  <c r="N84" i="2" s="1"/>
  <c r="P88" i="2"/>
  <c r="N88" i="2" s="1"/>
  <c r="P92" i="2"/>
  <c r="N92" i="2" s="1"/>
  <c r="P96" i="2"/>
  <c r="N96" i="2" s="1"/>
  <c r="P100" i="2"/>
  <c r="N100" i="2" s="1"/>
  <c r="P104" i="2"/>
  <c r="N104" i="2" s="1"/>
  <c r="P108" i="2"/>
  <c r="N108" i="2" s="1"/>
  <c r="P13" i="2"/>
  <c r="N13" i="2" s="1"/>
  <c r="P21" i="2"/>
  <c r="N21" i="2" s="1"/>
  <c r="P29" i="2"/>
  <c r="N29" i="2" s="1"/>
  <c r="P33" i="2"/>
  <c r="N33" i="2" s="1"/>
  <c r="P37" i="2"/>
  <c r="N37" i="2" s="1"/>
  <c r="P41" i="2"/>
  <c r="N41" i="2" s="1"/>
  <c r="P45" i="2"/>
  <c r="N45" i="2" s="1"/>
  <c r="P49" i="2"/>
  <c r="N49" i="2" s="1"/>
  <c r="P53" i="2"/>
  <c r="N53" i="2" s="1"/>
  <c r="P57" i="2"/>
  <c r="N57" i="2" s="1"/>
  <c r="P61" i="2"/>
  <c r="N61" i="2" s="1"/>
  <c r="P65" i="2"/>
  <c r="N65" i="2" s="1"/>
  <c r="P69" i="2"/>
  <c r="N69" i="2" s="1"/>
  <c r="P73" i="2"/>
  <c r="N73" i="2" s="1"/>
  <c r="P77" i="2"/>
  <c r="N77" i="2" s="1"/>
  <c r="P81" i="2"/>
  <c r="N81" i="2" s="1"/>
  <c r="P85" i="2"/>
  <c r="N85" i="2" s="1"/>
  <c r="P89" i="2"/>
  <c r="N89" i="2" s="1"/>
  <c r="P93" i="2"/>
  <c r="N93" i="2" s="1"/>
  <c r="P97" i="2"/>
  <c r="N97" i="2" s="1"/>
  <c r="P101" i="2"/>
  <c r="N101" i="2" s="1"/>
  <c r="P105" i="2"/>
  <c r="N105" i="2" s="1"/>
  <c r="P109" i="2"/>
  <c r="N109" i="2" s="1"/>
  <c r="P42" i="2"/>
  <c r="N42" i="2" s="1"/>
  <c r="P54" i="2"/>
  <c r="N54" i="2" s="1"/>
  <c r="P66" i="2"/>
  <c r="N66" i="2" s="1"/>
  <c r="P78" i="2"/>
  <c r="N78" i="2" s="1"/>
  <c r="P216" i="2"/>
  <c r="N216" i="2" s="1"/>
  <c r="P225" i="2"/>
  <c r="N225" i="2" s="1"/>
  <c r="P234" i="2"/>
  <c r="N234" i="2" s="1"/>
  <c r="P248" i="2"/>
  <c r="N248" i="2" s="1"/>
  <c r="P257" i="2"/>
  <c r="N257" i="2" s="1"/>
  <c r="P266" i="2"/>
  <c r="N266" i="2" s="1"/>
  <c r="P270" i="2"/>
  <c r="N270" i="2" s="1"/>
  <c r="P325" i="2"/>
  <c r="N325" i="2" s="1"/>
  <c r="P338" i="2"/>
  <c r="N338" i="2" s="1"/>
  <c r="P342" i="2"/>
  <c r="N342" i="2" s="1"/>
  <c r="P346" i="2"/>
  <c r="N346" i="2" s="1"/>
  <c r="P355" i="2"/>
  <c r="N355" i="2" s="1"/>
  <c r="P369" i="2"/>
  <c r="N369" i="2" s="1"/>
  <c r="P18" i="2"/>
  <c r="N18" i="2" s="1"/>
  <c r="P30" i="2"/>
  <c r="N30" i="2" s="1"/>
  <c r="P98" i="2"/>
  <c r="N98" i="2" s="1"/>
  <c r="P212" i="2"/>
  <c r="N212" i="2" s="1"/>
  <c r="P221" i="2"/>
  <c r="N221" i="2" s="1"/>
  <c r="P230" i="2"/>
  <c r="N230" i="2" s="1"/>
  <c r="P244" i="2"/>
  <c r="N244" i="2" s="1"/>
  <c r="P262" i="2"/>
  <c r="N262" i="2" s="1"/>
  <c r="P330" i="2"/>
  <c r="N330" i="2" s="1"/>
  <c r="P351" i="2"/>
  <c r="N351" i="2" s="1"/>
  <c r="P365" i="2"/>
  <c r="N365" i="2" s="1"/>
  <c r="P464" i="2"/>
  <c r="N464" i="2" s="1"/>
  <c r="P468" i="2"/>
  <c r="N468" i="2" s="1"/>
  <c r="P472" i="2"/>
  <c r="N472" i="2" s="1"/>
  <c r="P476" i="2"/>
  <c r="N476" i="2" s="1"/>
  <c r="P488" i="2"/>
  <c r="N488" i="2" s="1"/>
  <c r="P492" i="2"/>
  <c r="N492" i="2" s="1"/>
  <c r="P496" i="2"/>
  <c r="N496" i="2" s="1"/>
  <c r="P500" i="2"/>
  <c r="N500" i="2" s="1"/>
  <c r="P508" i="2"/>
  <c r="N508" i="2" s="1"/>
  <c r="P512" i="2"/>
  <c r="N512" i="2" s="1"/>
  <c r="P516" i="2"/>
  <c r="N516" i="2" s="1"/>
  <c r="P520" i="2"/>
  <c r="N520" i="2" s="1"/>
  <c r="P524" i="2"/>
  <c r="N524" i="2" s="1"/>
  <c r="P528" i="2"/>
  <c r="N528" i="2" s="1"/>
  <c r="P532" i="2"/>
  <c r="N532" i="2" s="1"/>
  <c r="P536" i="2"/>
  <c r="N536" i="2" s="1"/>
  <c r="P540" i="2"/>
  <c r="N540" i="2" s="1"/>
  <c r="P544" i="2"/>
  <c r="N544" i="2" s="1"/>
  <c r="P548" i="2"/>
  <c r="N548" i="2" s="1"/>
  <c r="P552" i="2"/>
  <c r="N552" i="2" s="1"/>
  <c r="P560" i="2"/>
  <c r="N560" i="2" s="1"/>
  <c r="P564" i="2"/>
  <c r="N564" i="2" s="1"/>
  <c r="P568" i="2"/>
  <c r="N568" i="2" s="1"/>
  <c r="P572" i="2"/>
  <c r="N572" i="2" s="1"/>
  <c r="P576" i="2"/>
  <c r="N576" i="2" s="1"/>
  <c r="P580" i="2"/>
  <c r="N580" i="2" s="1"/>
  <c r="P584" i="2"/>
  <c r="N584" i="2" s="1"/>
  <c r="P588" i="2"/>
  <c r="N588" i="2" s="1"/>
  <c r="P596" i="2"/>
  <c r="N596" i="2" s="1"/>
  <c r="P600" i="2"/>
  <c r="N600" i="2" s="1"/>
  <c r="P604" i="2"/>
  <c r="N604" i="2" s="1"/>
  <c r="P608" i="2"/>
  <c r="N608" i="2" s="1"/>
  <c r="P612" i="2"/>
  <c r="N612" i="2" s="1"/>
  <c r="P644" i="2"/>
  <c r="N644" i="2" s="1"/>
  <c r="P648" i="2"/>
  <c r="N648" i="2" s="1"/>
  <c r="P652" i="2"/>
  <c r="N652" i="2" s="1"/>
  <c r="P656" i="2"/>
  <c r="N656" i="2" s="1"/>
  <c r="P660" i="2"/>
  <c r="N660" i="2" s="1"/>
  <c r="P664" i="2"/>
  <c r="N664" i="2" s="1"/>
  <c r="P86" i="2"/>
  <c r="N86" i="2" s="1"/>
  <c r="P217" i="2"/>
  <c r="N217" i="2" s="1"/>
  <c r="P226" i="2"/>
  <c r="N226" i="2" s="1"/>
  <c r="P240" i="2"/>
  <c r="N240" i="2" s="1"/>
  <c r="P249" i="2"/>
  <c r="N249" i="2" s="1"/>
  <c r="P258" i="2"/>
  <c r="N258" i="2" s="1"/>
  <c r="P313" i="2"/>
  <c r="N313" i="2" s="1"/>
  <c r="P317" i="2"/>
  <c r="N317" i="2" s="1"/>
  <c r="P326" i="2"/>
  <c r="N326" i="2" s="1"/>
  <c r="P339" i="2"/>
  <c r="N339" i="2" s="1"/>
  <c r="P343" i="2"/>
  <c r="N343" i="2" s="1"/>
  <c r="P347" i="2"/>
  <c r="N347" i="2" s="1"/>
  <c r="P361" i="2"/>
  <c r="N361" i="2" s="1"/>
  <c r="P370" i="2"/>
  <c r="N370" i="2" s="1"/>
  <c r="P14" i="2"/>
  <c r="N14" i="2" s="1"/>
  <c r="P38" i="2"/>
  <c r="N38" i="2" s="1"/>
  <c r="P50" i="2"/>
  <c r="N50" i="2" s="1"/>
  <c r="P62" i="2"/>
  <c r="N62" i="2" s="1"/>
  <c r="P74" i="2"/>
  <c r="N74" i="2" s="1"/>
  <c r="P106" i="2"/>
  <c r="N106" i="2" s="1"/>
  <c r="P213" i="2"/>
  <c r="P222" i="2"/>
  <c r="N222" i="2" s="1"/>
  <c r="P236" i="2"/>
  <c r="N236" i="2" s="1"/>
  <c r="P245" i="2"/>
  <c r="N245" i="2" s="1"/>
  <c r="P254" i="2"/>
  <c r="N254" i="2" s="1"/>
  <c r="P294" i="2"/>
  <c r="N294" i="2" s="1"/>
  <c r="P322" i="2"/>
  <c r="N322" i="2" s="1"/>
  <c r="P331" i="2"/>
  <c r="N331" i="2" s="1"/>
  <c r="P357" i="2"/>
  <c r="N357" i="2" s="1"/>
  <c r="P366" i="2"/>
  <c r="N366" i="2" s="1"/>
  <c r="P445" i="2"/>
  <c r="N445" i="2" s="1"/>
  <c r="P449" i="2"/>
  <c r="N449" i="2" s="1"/>
  <c r="P461" i="2"/>
  <c r="N461" i="2" s="1"/>
  <c r="P465" i="2"/>
  <c r="N465" i="2" s="1"/>
  <c r="P469" i="2"/>
  <c r="N469" i="2" s="1"/>
  <c r="P473" i="2"/>
  <c r="N473" i="2" s="1"/>
  <c r="P477" i="2"/>
  <c r="N477" i="2" s="1"/>
  <c r="P481" i="2"/>
  <c r="N481" i="2" s="1"/>
  <c r="P485" i="2"/>
  <c r="N485" i="2" s="1"/>
  <c r="P489" i="2"/>
  <c r="N489" i="2" s="1"/>
  <c r="P493" i="2"/>
  <c r="N493" i="2" s="1"/>
  <c r="P497" i="2"/>
  <c r="N497" i="2" s="1"/>
  <c r="P509" i="2"/>
  <c r="N509" i="2" s="1"/>
  <c r="P513" i="2"/>
  <c r="N513" i="2" s="1"/>
  <c r="P517" i="2"/>
  <c r="N517" i="2" s="1"/>
  <c r="P521" i="2"/>
  <c r="N521" i="2" s="1"/>
  <c r="P529" i="2"/>
  <c r="N529" i="2" s="1"/>
  <c r="P533" i="2"/>
  <c r="N533" i="2" s="1"/>
  <c r="P537" i="2"/>
  <c r="N537" i="2" s="1"/>
  <c r="P541" i="2"/>
  <c r="N541" i="2" s="1"/>
  <c r="P545" i="2"/>
  <c r="N545" i="2" s="1"/>
  <c r="P549" i="2"/>
  <c r="N549" i="2" s="1"/>
  <c r="P553" i="2"/>
  <c r="N553" i="2" s="1"/>
  <c r="P557" i="2"/>
  <c r="N557" i="2" s="1"/>
  <c r="P561" i="2"/>
  <c r="N561" i="2" s="1"/>
  <c r="P565" i="2"/>
  <c r="N565" i="2" s="1"/>
  <c r="P569" i="2"/>
  <c r="N569" i="2" s="1"/>
  <c r="P573" i="2"/>
  <c r="N573" i="2" s="1"/>
  <c r="P577" i="2"/>
  <c r="N577" i="2" s="1"/>
  <c r="P581" i="2"/>
  <c r="N581" i="2" s="1"/>
  <c r="P585" i="2"/>
  <c r="N585" i="2" s="1"/>
  <c r="P589" i="2"/>
  <c r="N589" i="2" s="1"/>
  <c r="P597" i="2"/>
  <c r="N597" i="2" s="1"/>
  <c r="P601" i="2"/>
  <c r="N601" i="2" s="1"/>
  <c r="P605" i="2"/>
  <c r="N605" i="2" s="1"/>
  <c r="P609" i="2"/>
  <c r="N609" i="2" s="1"/>
  <c r="P613" i="2"/>
  <c r="N613" i="2" s="1"/>
  <c r="P645" i="2"/>
  <c r="N645" i="2" s="1"/>
  <c r="P649" i="2"/>
  <c r="N649" i="2" s="1"/>
  <c r="P657" i="2"/>
  <c r="N657" i="2" s="1"/>
  <c r="P661" i="2"/>
  <c r="N661" i="2" s="1"/>
  <c r="P665" i="2"/>
  <c r="N665" i="2" s="1"/>
  <c r="P26" i="2"/>
  <c r="N26" i="2" s="1"/>
  <c r="P94" i="2"/>
  <c r="N94" i="2" s="1"/>
  <c r="P209" i="2"/>
  <c r="N209" i="2" s="1"/>
  <c r="P232" i="2"/>
  <c r="N232" i="2" s="1"/>
  <c r="P241" i="2"/>
  <c r="N241" i="2" s="1"/>
  <c r="P250" i="2"/>
  <c r="N250" i="2" s="1"/>
  <c r="P264" i="2"/>
  <c r="N264" i="2" s="1"/>
  <c r="P268" i="2"/>
  <c r="N268" i="2" s="1"/>
  <c r="P290" i="2"/>
  <c r="N290" i="2" s="1"/>
  <c r="P314" i="2"/>
  <c r="N314" i="2" s="1"/>
  <c r="P318" i="2"/>
  <c r="N318" i="2" s="1"/>
  <c r="P327" i="2"/>
  <c r="N327" i="2" s="1"/>
  <c r="P353" i="2"/>
  <c r="N353" i="2" s="1"/>
  <c r="P362" i="2"/>
  <c r="N362" i="2" s="1"/>
  <c r="P371" i="2"/>
  <c r="N371" i="2" s="1"/>
  <c r="P58" i="2"/>
  <c r="N58" i="2" s="1"/>
  <c r="P70" i="2"/>
  <c r="N70" i="2" s="1"/>
  <c r="P82" i="2"/>
  <c r="N82" i="2" s="1"/>
  <c r="P169" i="2"/>
  <c r="N169" i="2" s="1"/>
  <c r="P214" i="2"/>
  <c r="P228" i="2"/>
  <c r="N228" i="2" s="1"/>
  <c r="P237" i="2"/>
  <c r="N237" i="2" s="1"/>
  <c r="P246" i="2"/>
  <c r="N246" i="2" s="1"/>
  <c r="P260" i="2"/>
  <c r="N260" i="2" s="1"/>
  <c r="P310" i="2"/>
  <c r="N310" i="2" s="1"/>
  <c r="P323" i="2"/>
  <c r="N323" i="2" s="1"/>
  <c r="P349" i="2"/>
  <c r="N349" i="2" s="1"/>
  <c r="P358" i="2"/>
  <c r="N358" i="2" s="1"/>
  <c r="P367" i="2"/>
  <c r="N367" i="2" s="1"/>
  <c r="P462" i="2"/>
  <c r="N462" i="2" s="1"/>
  <c r="P466" i="2"/>
  <c r="N466" i="2" s="1"/>
  <c r="P470" i="2"/>
  <c r="N470" i="2" s="1"/>
  <c r="P474" i="2"/>
  <c r="N474" i="2" s="1"/>
  <c r="P478" i="2"/>
  <c r="N478" i="2" s="1"/>
  <c r="P482" i="2"/>
  <c r="N482" i="2" s="1"/>
  <c r="P486" i="2"/>
  <c r="N486" i="2" s="1"/>
  <c r="P490" i="2"/>
  <c r="N490" i="2" s="1"/>
  <c r="P494" i="2"/>
  <c r="N494" i="2" s="1"/>
  <c r="P498" i="2"/>
  <c r="N498" i="2" s="1"/>
  <c r="P510" i="2"/>
  <c r="N510" i="2" s="1"/>
  <c r="P514" i="2"/>
  <c r="N514" i="2" s="1"/>
  <c r="P522" i="2"/>
  <c r="N522" i="2" s="1"/>
  <c r="P526" i="2"/>
  <c r="N526" i="2" s="1"/>
  <c r="P534" i="2"/>
  <c r="N534" i="2" s="1"/>
  <c r="P538" i="2"/>
  <c r="N538" i="2" s="1"/>
  <c r="P542" i="2"/>
  <c r="N542" i="2" s="1"/>
  <c r="P546" i="2"/>
  <c r="N546" i="2" s="1"/>
  <c r="P550" i="2"/>
  <c r="N550" i="2" s="1"/>
  <c r="P554" i="2"/>
  <c r="N554" i="2" s="1"/>
  <c r="P558" i="2"/>
  <c r="N558" i="2" s="1"/>
  <c r="P566" i="2"/>
  <c r="N566" i="2" s="1"/>
  <c r="P570" i="2"/>
  <c r="N570" i="2" s="1"/>
  <c r="P574" i="2"/>
  <c r="N574" i="2" s="1"/>
  <c r="P578" i="2"/>
  <c r="N578" i="2" s="1"/>
  <c r="P582" i="2"/>
  <c r="N582" i="2" s="1"/>
  <c r="P586" i="2"/>
  <c r="N586" i="2" s="1"/>
  <c r="P594" i="2"/>
  <c r="N594" i="2" s="1"/>
  <c r="P598" i="2"/>
  <c r="N598" i="2" s="1"/>
  <c r="P602" i="2"/>
  <c r="N602" i="2" s="1"/>
  <c r="P610" i="2"/>
  <c r="N610" i="2" s="1"/>
  <c r="P646" i="2"/>
  <c r="N646" i="2" s="1"/>
  <c r="P650" i="2"/>
  <c r="N650" i="2" s="1"/>
  <c r="P654" i="2"/>
  <c r="N654" i="2" s="1"/>
  <c r="P658" i="2"/>
  <c r="N658" i="2" s="1"/>
  <c r="P666" i="2"/>
  <c r="N666" i="2" s="1"/>
  <c r="P670" i="2"/>
  <c r="N670" i="2" s="1"/>
  <c r="P674" i="2"/>
  <c r="N674" i="2" s="1"/>
  <c r="P22" i="2"/>
  <c r="N22" i="2" s="1"/>
  <c r="P34" i="2"/>
  <c r="N34" i="2" s="1"/>
  <c r="P46" i="2"/>
  <c r="N46" i="2" s="1"/>
  <c r="P102" i="2"/>
  <c r="N102" i="2" s="1"/>
  <c r="P224" i="2"/>
  <c r="N224" i="2" s="1"/>
  <c r="P233" i="2"/>
  <c r="N233" i="2" s="1"/>
  <c r="P242" i="2"/>
  <c r="N242" i="2" s="1"/>
  <c r="P256" i="2"/>
  <c r="N256" i="2" s="1"/>
  <c r="P265" i="2"/>
  <c r="N265" i="2" s="1"/>
  <c r="P269" i="2"/>
  <c r="N269" i="2" s="1"/>
  <c r="P315" i="2"/>
  <c r="N315" i="2" s="1"/>
  <c r="P333" i="2"/>
  <c r="N333" i="2" s="1"/>
  <c r="P337" i="2"/>
  <c r="N337" i="2" s="1"/>
  <c r="P341" i="2"/>
  <c r="N341" i="2" s="1"/>
  <c r="P345" i="2"/>
  <c r="N345" i="2" s="1"/>
  <c r="P354" i="2"/>
  <c r="N354" i="2" s="1"/>
  <c r="P363" i="2"/>
  <c r="N363" i="2" s="1"/>
  <c r="P292" i="2"/>
  <c r="N292" i="2" s="1"/>
  <c r="P479" i="2"/>
  <c r="N479" i="2" s="1"/>
  <c r="P535" i="2"/>
  <c r="N535" i="2" s="1"/>
  <c r="P595" i="2"/>
  <c r="N595" i="2" s="1"/>
  <c r="P607" i="2"/>
  <c r="N607" i="2" s="1"/>
  <c r="P663" i="2"/>
  <c r="N663" i="2" s="1"/>
  <c r="P673" i="2"/>
  <c r="N673" i="2" s="1"/>
  <c r="P229" i="2"/>
  <c r="N229" i="2" s="1"/>
  <c r="P359" i="2"/>
  <c r="N359" i="2" s="1"/>
  <c r="P423" i="2"/>
  <c r="N423" i="2" s="1"/>
  <c r="P467" i="2"/>
  <c r="N467" i="2" s="1"/>
  <c r="P491" i="2"/>
  <c r="N491" i="2" s="1"/>
  <c r="P555" i="2"/>
  <c r="N555" i="2" s="1"/>
  <c r="P669" i="2"/>
  <c r="N669" i="2" s="1"/>
  <c r="P678" i="2"/>
  <c r="N678" i="2" s="1"/>
  <c r="P682" i="2"/>
  <c r="N682" i="2" s="1"/>
  <c r="P686" i="2"/>
  <c r="N686" i="2" s="1"/>
  <c r="P690" i="2"/>
  <c r="N690" i="2" s="1"/>
  <c r="P694" i="2"/>
  <c r="N694" i="2" s="1"/>
  <c r="P698" i="2"/>
  <c r="N698" i="2" s="1"/>
  <c r="P702" i="2"/>
  <c r="N702" i="2" s="1"/>
  <c r="P706" i="2"/>
  <c r="N706" i="2" s="1"/>
  <c r="P710" i="2"/>
  <c r="N710" i="2" s="1"/>
  <c r="P742" i="2"/>
  <c r="N742" i="2" s="1"/>
  <c r="P782" i="2"/>
  <c r="N782" i="2" s="1"/>
  <c r="P935" i="2"/>
  <c r="N935" i="2" s="1"/>
  <c r="P939" i="2"/>
  <c r="N939" i="2" s="1"/>
  <c r="P943" i="2"/>
  <c r="N943" i="2" s="1"/>
  <c r="P967" i="2"/>
  <c r="N967" i="2" s="1"/>
  <c r="P971" i="2"/>
  <c r="N971" i="2" s="1"/>
  <c r="P503" i="2"/>
  <c r="N503" i="2" s="1"/>
  <c r="P507" i="2"/>
  <c r="N507" i="2" s="1"/>
  <c r="P519" i="2"/>
  <c r="N519" i="2" s="1"/>
  <c r="P543" i="2"/>
  <c r="N543" i="2" s="1"/>
  <c r="P603" i="2"/>
  <c r="N603" i="2" s="1"/>
  <c r="P647" i="2"/>
  <c r="N647" i="2" s="1"/>
  <c r="P659" i="2"/>
  <c r="N659" i="2" s="1"/>
  <c r="P238" i="2"/>
  <c r="N238" i="2" s="1"/>
  <c r="P475" i="2"/>
  <c r="N475" i="2" s="1"/>
  <c r="P499" i="2"/>
  <c r="N499" i="2" s="1"/>
  <c r="P531" i="2"/>
  <c r="N531" i="2" s="1"/>
  <c r="P587" i="2"/>
  <c r="N587" i="2" s="1"/>
  <c r="P675" i="2"/>
  <c r="N675" i="2" s="1"/>
  <c r="P679" i="2"/>
  <c r="N679" i="2" s="1"/>
  <c r="P683" i="2"/>
  <c r="N683" i="2" s="1"/>
  <c r="P687" i="2"/>
  <c r="N687" i="2" s="1"/>
  <c r="P691" i="2"/>
  <c r="N691" i="2" s="1"/>
  <c r="P699" i="2"/>
  <c r="N699" i="2" s="1"/>
  <c r="P707" i="2"/>
  <c r="N707" i="2" s="1"/>
  <c r="P936" i="2"/>
  <c r="N936" i="2" s="1"/>
  <c r="P940" i="2"/>
  <c r="N940" i="2" s="1"/>
  <c r="P944" i="2"/>
  <c r="N944" i="2" s="1"/>
  <c r="P1168" i="2"/>
  <c r="N1168" i="2" s="1"/>
  <c r="P90" i="2"/>
  <c r="N90" i="2" s="1"/>
  <c r="P329" i="2"/>
  <c r="N329" i="2" s="1"/>
  <c r="P463" i="2"/>
  <c r="N463" i="2" s="1"/>
  <c r="P487" i="2"/>
  <c r="N487" i="2" s="1"/>
  <c r="P515" i="2"/>
  <c r="N515" i="2" s="1"/>
  <c r="P551" i="2"/>
  <c r="N551" i="2" s="1"/>
  <c r="P575" i="2"/>
  <c r="N575" i="2" s="1"/>
  <c r="P671" i="2"/>
  <c r="N671" i="2" s="1"/>
  <c r="P261" i="2"/>
  <c r="N261" i="2" s="1"/>
  <c r="P527" i="2"/>
  <c r="N527" i="2" s="1"/>
  <c r="P539" i="2"/>
  <c r="N539" i="2" s="1"/>
  <c r="P563" i="2"/>
  <c r="N563" i="2" s="1"/>
  <c r="P599" i="2"/>
  <c r="N599" i="2" s="1"/>
  <c r="P611" i="2"/>
  <c r="N611" i="2" s="1"/>
  <c r="P655" i="2"/>
  <c r="N655" i="2" s="1"/>
  <c r="P667" i="2"/>
  <c r="N667" i="2" s="1"/>
  <c r="P684" i="2"/>
  <c r="N684" i="2" s="1"/>
  <c r="P688" i="2"/>
  <c r="N688" i="2" s="1"/>
  <c r="P692" i="2"/>
  <c r="N692" i="2" s="1"/>
  <c r="P696" i="2"/>
  <c r="N696" i="2" s="1"/>
  <c r="P700" i="2"/>
  <c r="N700" i="2" s="1"/>
  <c r="P704" i="2"/>
  <c r="N704" i="2" s="1"/>
  <c r="P708" i="2"/>
  <c r="N708" i="2" s="1"/>
  <c r="P764" i="2"/>
  <c r="N764" i="2" s="1"/>
  <c r="P780" i="2"/>
  <c r="N780" i="2" s="1"/>
  <c r="P917" i="2"/>
  <c r="N917" i="2" s="1"/>
  <c r="P933" i="2"/>
  <c r="N933" i="2" s="1"/>
  <c r="P937" i="2"/>
  <c r="N937" i="2" s="1"/>
  <c r="P941" i="2"/>
  <c r="N941" i="2" s="1"/>
  <c r="P945" i="2"/>
  <c r="N945" i="2" s="1"/>
  <c r="P547" i="2"/>
  <c r="N547" i="2" s="1"/>
  <c r="P651" i="2"/>
  <c r="N651" i="2" s="1"/>
  <c r="P677" i="2"/>
  <c r="N677" i="2" s="1"/>
  <c r="P701" i="2"/>
  <c r="N701" i="2" s="1"/>
  <c r="P1169" i="2"/>
  <c r="N1169" i="2" s="1"/>
  <c r="P1034" i="2"/>
  <c r="N1034" i="2" s="1"/>
  <c r="P220" i="2"/>
  <c r="N220" i="2" s="1"/>
  <c r="P495" i="2"/>
  <c r="N495" i="2" s="1"/>
  <c r="P672" i="2"/>
  <c r="N672" i="2" s="1"/>
  <c r="P946" i="2"/>
  <c r="N946" i="2" s="1"/>
  <c r="P1077" i="2"/>
  <c r="N1077" i="2" s="1"/>
  <c r="P1150" i="2"/>
  <c r="N1150" i="2" s="1"/>
  <c r="P311" i="2"/>
  <c r="N311" i="2" s="1"/>
  <c r="P350" i="2"/>
  <c r="N350" i="2" s="1"/>
  <c r="P439" i="2"/>
  <c r="N439" i="2" s="1"/>
  <c r="P713" i="2"/>
  <c r="N713" i="2" s="1"/>
  <c r="P909" i="2"/>
  <c r="N909" i="2" s="1"/>
  <c r="P934" i="2"/>
  <c r="N934" i="2" s="1"/>
  <c r="P1201" i="2"/>
  <c r="N1201" i="2" s="1"/>
  <c r="P483" i="2"/>
  <c r="N483" i="2" s="1"/>
  <c r="P583" i="2"/>
  <c r="N583" i="2" s="1"/>
  <c r="P685" i="2"/>
  <c r="N685" i="2" s="1"/>
  <c r="P697" i="2"/>
  <c r="N697" i="2" s="1"/>
  <c r="P709" i="2"/>
  <c r="N709" i="2" s="1"/>
  <c r="P1166" i="2"/>
  <c r="N1166" i="2" s="1"/>
  <c r="P938" i="2"/>
  <c r="N938" i="2" s="1"/>
  <c r="P668" i="2"/>
  <c r="N668" i="2" s="1"/>
  <c r="P789" i="2"/>
  <c r="N789" i="2" s="1"/>
  <c r="P942" i="2"/>
  <c r="N942" i="2" s="1"/>
  <c r="P523" i="2"/>
  <c r="N523" i="2" s="1"/>
  <c r="P571" i="2"/>
  <c r="N571" i="2" s="1"/>
  <c r="P559" i="2"/>
  <c r="N559" i="2" s="1"/>
  <c r="P681" i="2"/>
  <c r="N681" i="2" s="1"/>
  <c r="P705" i="2"/>
  <c r="N705" i="2" s="1"/>
  <c r="G16" i="37"/>
  <c r="G58" i="37"/>
  <c r="G27" i="37"/>
  <c r="G36" i="37"/>
  <c r="G28" i="37"/>
  <c r="G22" i="37"/>
  <c r="G56" i="37"/>
  <c r="G55" i="37"/>
  <c r="G53" i="37"/>
  <c r="G29" i="37"/>
  <c r="G50" i="37"/>
  <c r="G43" i="37"/>
  <c r="G42" i="37"/>
  <c r="G57" i="37"/>
  <c r="G47" i="37"/>
  <c r="G59" i="37"/>
  <c r="G48" i="37"/>
  <c r="G39" i="37"/>
  <c r="G40" i="37"/>
  <c r="G17" i="37"/>
  <c r="G44" i="37"/>
  <c r="G45" i="37"/>
  <c r="G18" i="37"/>
  <c r="G37" i="37"/>
  <c r="G38" i="37"/>
  <c r="G41" i="37"/>
  <c r="G32" i="37"/>
  <c r="G30" i="37"/>
  <c r="G49" i="37"/>
  <c r="G35" i="37"/>
  <c r="G33" i="37"/>
  <c r="G21" i="37"/>
  <c r="G51" i="37"/>
  <c r="G26" i="37"/>
  <c r="G20" i="37"/>
  <c r="G52" i="37"/>
  <c r="G31" i="37"/>
  <c r="G24" i="37"/>
  <c r="G19" i="37"/>
  <c r="G25" i="37"/>
  <c r="G23" i="37"/>
  <c r="G34" i="37"/>
  <c r="D26" i="37"/>
  <c r="E30" i="37"/>
  <c r="E41" i="37"/>
  <c r="E53" i="37"/>
  <c r="E25" i="37"/>
  <c r="E26" i="37"/>
  <c r="D30" i="37"/>
  <c r="E49" i="37"/>
  <c r="E21" i="37"/>
  <c r="D29" i="37"/>
  <c r="D32" i="37"/>
  <c r="D34" i="37"/>
  <c r="D36" i="37"/>
  <c r="D38" i="37"/>
  <c r="D40" i="37"/>
  <c r="D42" i="37"/>
  <c r="D44" i="37"/>
  <c r="D46" i="37"/>
  <c r="D48" i="37"/>
  <c r="D50" i="37"/>
  <c r="D52" i="37"/>
  <c r="D54" i="37"/>
  <c r="D56" i="37"/>
  <c r="D58" i="37"/>
  <c r="D16" i="37"/>
  <c r="D18" i="37"/>
  <c r="D20" i="37"/>
  <c r="D22" i="37"/>
  <c r="D24" i="37"/>
  <c r="E47" i="37"/>
  <c r="E59" i="37"/>
  <c r="E29" i="37"/>
  <c r="E32" i="37"/>
  <c r="E34" i="37"/>
  <c r="E36" i="37"/>
  <c r="E38" i="37"/>
  <c r="E40" i="37"/>
  <c r="E42" i="37"/>
  <c r="E44" i="37"/>
  <c r="E46" i="37"/>
  <c r="E48" i="37"/>
  <c r="E50" i="37"/>
  <c r="E52" i="37"/>
  <c r="E54" i="37"/>
  <c r="E56" i="37"/>
  <c r="E58" i="37"/>
  <c r="E16" i="37"/>
  <c r="E18" i="37"/>
  <c r="E20" i="37"/>
  <c r="E22" i="37"/>
  <c r="E24" i="37"/>
  <c r="E27" i="37"/>
  <c r="E43" i="37"/>
  <c r="E55" i="37"/>
  <c r="E23" i="37"/>
  <c r="D28" i="37"/>
  <c r="E37" i="37"/>
  <c r="E51" i="37"/>
  <c r="E19" i="37"/>
  <c r="E28" i="37"/>
  <c r="D31" i="37"/>
  <c r="D59" i="37"/>
  <c r="D25" i="37"/>
  <c r="E33" i="37"/>
  <c r="E39" i="37"/>
  <c r="E57" i="37"/>
  <c r="D27" i="37"/>
  <c r="E31" i="37"/>
  <c r="D33" i="37"/>
  <c r="D35" i="37"/>
  <c r="D37" i="37"/>
  <c r="D39" i="37"/>
  <c r="D41" i="37"/>
  <c r="D43" i="37"/>
  <c r="D45" i="37"/>
  <c r="D47" i="37"/>
  <c r="D49" i="37"/>
  <c r="D51" i="37"/>
  <c r="D53" i="37"/>
  <c r="D55" i="37"/>
  <c r="D57" i="37"/>
  <c r="D17" i="37"/>
  <c r="D19" i="37"/>
  <c r="D21" i="37"/>
  <c r="D23" i="37"/>
  <c r="E35" i="37"/>
  <c r="E45" i="37"/>
  <c r="E17" i="37"/>
  <c r="I106" i="37"/>
  <c r="I107" i="37"/>
  <c r="I97" i="37"/>
  <c r="I65" i="37"/>
  <c r="I66" i="37"/>
  <c r="I74" i="37"/>
  <c r="I94" i="37"/>
  <c r="I67" i="37"/>
  <c r="I70" i="37"/>
  <c r="I73" i="37"/>
  <c r="I81" i="37"/>
  <c r="I82" i="37"/>
  <c r="I90" i="37"/>
  <c r="I103" i="37"/>
  <c r="I105" i="37"/>
  <c r="I99" i="37"/>
  <c r="I78" i="37"/>
  <c r="I100" i="37"/>
  <c r="I96" i="37"/>
  <c r="I84" i="37"/>
  <c r="I80" i="37"/>
  <c r="I101" i="37"/>
  <c r="I108" i="37"/>
  <c r="I98" i="37"/>
  <c r="I76" i="37"/>
  <c r="I75" i="37"/>
  <c r="I93" i="37"/>
  <c r="I104" i="37"/>
  <c r="I95" i="37"/>
  <c r="I102" i="37"/>
  <c r="I68" i="37"/>
  <c r="I71" i="37"/>
  <c r="I77" i="37"/>
  <c r="I69" i="37"/>
  <c r="I83" i="37"/>
  <c r="I72" i="37"/>
  <c r="I79" i="37"/>
  <c r="H65" i="37"/>
  <c r="H93" i="37"/>
  <c r="H66" i="37"/>
  <c r="H91" i="37"/>
  <c r="H67" i="37"/>
  <c r="H72" i="37"/>
  <c r="H73" i="37"/>
  <c r="H81" i="37"/>
  <c r="H69" i="37"/>
  <c r="H100" i="37"/>
  <c r="H103" i="37"/>
  <c r="H105" i="37"/>
  <c r="H85" i="37"/>
  <c r="H99" i="37"/>
  <c r="H101" i="37"/>
  <c r="H108" i="37"/>
  <c r="H106" i="37"/>
  <c r="H107" i="37"/>
  <c r="H92" i="37"/>
  <c r="H84" i="37"/>
  <c r="H96" i="37"/>
  <c r="H71" i="37"/>
  <c r="H77" i="37"/>
  <c r="H79" i="37"/>
  <c r="H82" i="37"/>
  <c r="H102" i="37"/>
  <c r="H76" i="37"/>
  <c r="H68" i="37"/>
  <c r="H98" i="37"/>
  <c r="H78" i="37"/>
  <c r="H89" i="37"/>
  <c r="H86" i="37"/>
  <c r="H83" i="37"/>
  <c r="H74" i="37"/>
  <c r="H88" i="37"/>
  <c r="H87" i="37"/>
  <c r="H104" i="37"/>
  <c r="H97" i="37"/>
  <c r="F60" i="37"/>
  <c r="G60" i="37"/>
  <c r="D60" i="37"/>
  <c r="E60" i="37"/>
  <c r="E15" i="37"/>
  <c r="D15" i="37"/>
  <c r="F39" i="37" l="1"/>
  <c r="H39" i="37" s="1"/>
  <c r="F17" i="37"/>
  <c r="H17" i="37" s="1"/>
  <c r="F19" i="37"/>
  <c r="J19" i="37" s="1"/>
  <c r="F38" i="37"/>
  <c r="H38" i="37" s="1"/>
  <c r="F20" i="37"/>
  <c r="H20" i="37" s="1"/>
  <c r="F18" i="37"/>
  <c r="J18" i="37" s="1"/>
  <c r="F30" i="37"/>
  <c r="H30" i="37" s="1"/>
  <c r="F16" i="37"/>
  <c r="H16" i="37" s="1"/>
  <c r="F22" i="37"/>
  <c r="H22" i="37" s="1"/>
  <c r="F23" i="37"/>
  <c r="J23" i="37" s="1"/>
  <c r="F35" i="37"/>
  <c r="J35" i="37" s="1"/>
  <c r="F27" i="37"/>
  <c r="J27" i="37" s="1"/>
  <c r="F42" i="37"/>
  <c r="H42" i="37" s="1"/>
  <c r="F32" i="37"/>
  <c r="H32" i="37" s="1"/>
  <c r="F37" i="37"/>
  <c r="J37" i="37" s="1"/>
  <c r="F33" i="37"/>
  <c r="J33" i="37" s="1"/>
  <c r="F44" i="37"/>
  <c r="H44" i="37" s="1"/>
  <c r="F29" i="37"/>
  <c r="H29" i="37" s="1"/>
  <c r="F24" i="37"/>
  <c r="H24" i="37" s="1"/>
  <c r="F43" i="37"/>
  <c r="J43" i="37" s="1"/>
  <c r="F41" i="37"/>
  <c r="J41" i="37" s="1"/>
  <c r="F34" i="37"/>
  <c r="J34" i="37" s="1"/>
  <c r="F28" i="37"/>
  <c r="H28" i="37" s="1"/>
  <c r="F36" i="37"/>
  <c r="J36" i="37" s="1"/>
  <c r="F25" i="37"/>
  <c r="H25" i="37" s="1"/>
  <c r="F48" i="37"/>
  <c r="H48" i="37" s="1"/>
  <c r="I19" i="37"/>
  <c r="K19" i="37"/>
  <c r="I33" i="37"/>
  <c r="K33" i="37"/>
  <c r="I18" i="37"/>
  <c r="K18" i="37"/>
  <c r="I47" i="37"/>
  <c r="K47" i="37"/>
  <c r="I55" i="37"/>
  <c r="K55" i="37"/>
  <c r="K24" i="37"/>
  <c r="I24" i="37"/>
  <c r="I35" i="37"/>
  <c r="K35" i="37"/>
  <c r="K45" i="37"/>
  <c r="I45" i="37"/>
  <c r="I57" i="37"/>
  <c r="K57" i="37"/>
  <c r="I56" i="37"/>
  <c r="K56" i="37"/>
  <c r="I31" i="37"/>
  <c r="K31" i="37"/>
  <c r="K49" i="37"/>
  <c r="I49" i="37"/>
  <c r="K44" i="37"/>
  <c r="I44" i="37"/>
  <c r="K42" i="37"/>
  <c r="I42" i="37"/>
  <c r="I22" i="37"/>
  <c r="K22" i="37"/>
  <c r="K52" i="37"/>
  <c r="I52" i="37"/>
  <c r="K30" i="37"/>
  <c r="I30" i="37"/>
  <c r="I17" i="37"/>
  <c r="K17" i="37"/>
  <c r="I43" i="37"/>
  <c r="K43" i="37"/>
  <c r="K28" i="37"/>
  <c r="I28" i="37"/>
  <c r="K20" i="37"/>
  <c r="I20" i="37"/>
  <c r="K32" i="37"/>
  <c r="I32" i="37"/>
  <c r="K40" i="37"/>
  <c r="I40" i="37"/>
  <c r="K36" i="37"/>
  <c r="I36" i="37"/>
  <c r="I34" i="37"/>
  <c r="K34" i="37"/>
  <c r="I26" i="37"/>
  <c r="K26" i="37"/>
  <c r="I41" i="37"/>
  <c r="K41" i="37"/>
  <c r="I39" i="37"/>
  <c r="K39" i="37"/>
  <c r="I50" i="37"/>
  <c r="K50" i="37"/>
  <c r="I27" i="37"/>
  <c r="K27" i="37"/>
  <c r="I23" i="37"/>
  <c r="K23" i="37"/>
  <c r="I51" i="37"/>
  <c r="K51" i="37"/>
  <c r="I38" i="37"/>
  <c r="K38" i="37"/>
  <c r="K48" i="37"/>
  <c r="I48" i="37"/>
  <c r="I29" i="37"/>
  <c r="K29" i="37"/>
  <c r="I58" i="37"/>
  <c r="K58" i="37"/>
  <c r="I25" i="37"/>
  <c r="K25" i="37"/>
  <c r="I21" i="37"/>
  <c r="K21" i="37"/>
  <c r="K37" i="37"/>
  <c r="I37" i="37"/>
  <c r="I59" i="37"/>
  <c r="K59" i="37"/>
  <c r="I53" i="37"/>
  <c r="K53" i="37"/>
  <c r="I16" i="37"/>
  <c r="K16" i="37"/>
  <c r="F15" i="37"/>
  <c r="H15" i="37" s="1"/>
  <c r="J60" i="37"/>
  <c r="H60" i="37"/>
  <c r="K60" i="37"/>
  <c r="I60" i="37"/>
  <c r="I30" i="38"/>
  <c r="I27" i="38"/>
  <c r="J27" i="38"/>
  <c r="K27" i="38"/>
  <c r="L27" i="38"/>
  <c r="M27" i="38"/>
  <c r="N27" i="38"/>
  <c r="I28" i="38"/>
  <c r="J28" i="38"/>
  <c r="K28" i="38"/>
  <c r="L28" i="38"/>
  <c r="M28" i="38"/>
  <c r="N28" i="38"/>
  <c r="I29" i="38"/>
  <c r="J29" i="38"/>
  <c r="K29" i="38"/>
  <c r="L29" i="38"/>
  <c r="M29" i="38"/>
  <c r="N29" i="38"/>
  <c r="J39" i="37" l="1"/>
  <c r="H19" i="37"/>
  <c r="J17" i="37"/>
  <c r="J38" i="37"/>
  <c r="J30" i="37"/>
  <c r="J20" i="37"/>
  <c r="J16" i="37"/>
  <c r="H23" i="37"/>
  <c r="H18" i="37"/>
  <c r="J22" i="37"/>
  <c r="H33" i="37"/>
  <c r="J32" i="37"/>
  <c r="H35" i="37"/>
  <c r="H27" i="37"/>
  <c r="J44" i="37"/>
  <c r="H41" i="37"/>
  <c r="J42" i="37"/>
  <c r="H37" i="37"/>
  <c r="J29" i="37"/>
  <c r="H34" i="37"/>
  <c r="H43" i="37"/>
  <c r="J28" i="37"/>
  <c r="J24" i="37"/>
  <c r="H36" i="37"/>
  <c r="J25" i="37"/>
  <c r="J48" i="37"/>
  <c r="A109" i="37" l="1"/>
  <c r="A64" i="37"/>
  <c r="I109" i="37" l="1"/>
  <c r="C16" i="17"/>
  <c r="N30" i="38" l="1"/>
  <c r="M30" i="38"/>
  <c r="L30" i="38"/>
  <c r="K30" i="38"/>
  <c r="J30" i="38"/>
  <c r="J31" i="38" l="1"/>
  <c r="I31" i="38"/>
  <c r="M31" i="38"/>
  <c r="L31" i="38"/>
  <c r="I41" i="18"/>
  <c r="N41" i="18"/>
  <c r="M41" i="18"/>
  <c r="I28" i="28"/>
  <c r="I11" i="28"/>
  <c r="I12" i="28"/>
  <c r="I13" i="28"/>
  <c r="I14" i="28"/>
  <c r="I15" i="28"/>
  <c r="I16" i="28"/>
  <c r="I17" i="28"/>
  <c r="I18" i="28"/>
  <c r="I19" i="28"/>
  <c r="I20" i="28"/>
  <c r="I21" i="28"/>
  <c r="I22" i="28"/>
  <c r="I23" i="28"/>
  <c r="I24" i="28"/>
  <c r="I25" i="28"/>
  <c r="N23" i="38"/>
  <c r="M23" i="38"/>
  <c r="L23" i="38"/>
  <c r="K23" i="38"/>
  <c r="J23" i="38"/>
  <c r="I23" i="38"/>
  <c r="B4" i="38"/>
  <c r="Q8" i="2"/>
  <c r="B4" i="37"/>
  <c r="B4" i="5"/>
  <c r="B4" i="31"/>
  <c r="D177" i="35"/>
  <c r="N29" i="18"/>
  <c r="M29" i="18"/>
  <c r="L29" i="18"/>
  <c r="K29" i="18"/>
  <c r="J29" i="18"/>
  <c r="I29" i="18"/>
  <c r="F12" i="31"/>
  <c r="H95" i="37"/>
  <c r="H94" i="37"/>
  <c r="H75" i="37"/>
  <c r="H90" i="37"/>
  <c r="B4" i="28"/>
  <c r="C4" i="2"/>
  <c r="B4" i="18"/>
  <c r="B4" i="17"/>
  <c r="B41" i="17"/>
  <c r="B47" i="17" s="1"/>
  <c r="B51" i="17" s="1"/>
  <c r="B52" i="17"/>
  <c r="P202" i="2" l="1"/>
  <c r="N202" i="2" s="1"/>
  <c r="P172" i="2"/>
  <c r="N172" i="2" s="1"/>
  <c r="P908" i="2"/>
  <c r="N908" i="2" s="1"/>
  <c r="P641" i="2"/>
  <c r="N641" i="2" s="1"/>
  <c r="P642" i="2"/>
  <c r="N642" i="2" s="1"/>
  <c r="P278" i="2"/>
  <c r="N278" i="2" s="1"/>
  <c r="P714" i="2"/>
  <c r="N714" i="2" s="1"/>
  <c r="P746" i="2"/>
  <c r="N746" i="2" s="1"/>
  <c r="P991" i="2"/>
  <c r="N991" i="2" s="1"/>
  <c r="P1027" i="2"/>
  <c r="N1027" i="2" s="1"/>
  <c r="P771" i="2"/>
  <c r="N771" i="2" s="1"/>
  <c r="P1164" i="2"/>
  <c r="N1164" i="2" s="1"/>
  <c r="P1204" i="2"/>
  <c r="N1204" i="2" s="1"/>
  <c r="P170" i="2"/>
  <c r="N170" i="2" s="1"/>
  <c r="P736" i="2"/>
  <c r="N736" i="2" s="1"/>
  <c r="P459" i="2"/>
  <c r="N459" i="2" s="1"/>
  <c r="P427" i="2"/>
  <c r="N427" i="2" s="1"/>
  <c r="P1069" i="2"/>
  <c r="N1069" i="2" s="1"/>
  <c r="P1219" i="2"/>
  <c r="N1219" i="2" s="1"/>
  <c r="P741" i="2"/>
  <c r="N741" i="2" s="1"/>
  <c r="P1224" i="2"/>
  <c r="N1224" i="2" s="1"/>
  <c r="P151" i="2"/>
  <c r="N151" i="2" s="1"/>
  <c r="P444" i="2"/>
  <c r="N444" i="2" s="1"/>
  <c r="P177" i="2"/>
  <c r="N177" i="2" s="1"/>
  <c r="P437" i="2"/>
  <c r="N437" i="2" s="1"/>
  <c r="P145" i="2"/>
  <c r="N145" i="2" s="1"/>
  <c r="P114" i="2"/>
  <c r="N114" i="2" s="1"/>
  <c r="P426" i="2"/>
  <c r="N426" i="2" s="1"/>
  <c r="P823" i="2"/>
  <c r="N823" i="2" s="1"/>
  <c r="P927" i="2"/>
  <c r="N927" i="2" s="1"/>
  <c r="P1095" i="2"/>
  <c r="N1095" i="2" s="1"/>
  <c r="P1072" i="2"/>
  <c r="N1072" i="2" s="1"/>
  <c r="P643" i="2"/>
  <c r="N643" i="2" s="1"/>
  <c r="P772" i="2"/>
  <c r="N772" i="2" s="1"/>
  <c r="P1025" i="2"/>
  <c r="N1025" i="2" s="1"/>
  <c r="P1074" i="2"/>
  <c r="N1074" i="2" s="1"/>
  <c r="P1223" i="2"/>
  <c r="N1223" i="2" s="1"/>
  <c r="P1118" i="2"/>
  <c r="N1118" i="2" s="1"/>
  <c r="P773" i="2"/>
  <c r="N773" i="2" s="1"/>
  <c r="P1167" i="2"/>
  <c r="N1167" i="2" s="1"/>
  <c r="P155" i="2"/>
  <c r="N155" i="2" s="1"/>
  <c r="P191" i="2"/>
  <c r="N191" i="2" s="1"/>
  <c r="P176" i="2"/>
  <c r="N176" i="2" s="1"/>
  <c r="P628" i="2"/>
  <c r="N628" i="2" s="1"/>
  <c r="P194" i="2"/>
  <c r="N194" i="2" s="1"/>
  <c r="P181" i="2"/>
  <c r="N181" i="2" s="1"/>
  <c r="P141" i="2"/>
  <c r="N141" i="2" s="1"/>
  <c r="P618" i="2"/>
  <c r="N618" i="2" s="1"/>
  <c r="P410" i="2"/>
  <c r="N410" i="2" s="1"/>
  <c r="P754" i="2"/>
  <c r="N754" i="2" s="1"/>
  <c r="P1076" i="2"/>
  <c r="N1076" i="2" s="1"/>
  <c r="P415" i="2"/>
  <c r="N415" i="2" s="1"/>
  <c r="P1030" i="2"/>
  <c r="N1030" i="2" s="1"/>
  <c r="P1085" i="2"/>
  <c r="N1085" i="2" s="1"/>
  <c r="P753" i="2"/>
  <c r="N753" i="2" s="1"/>
  <c r="P990" i="2"/>
  <c r="N990" i="2" s="1"/>
  <c r="P1097" i="2"/>
  <c r="N1097" i="2" s="1"/>
  <c r="P115" i="2"/>
  <c r="N115" i="2" s="1"/>
  <c r="P144" i="2"/>
  <c r="N144" i="2" s="1"/>
  <c r="P792" i="2"/>
  <c r="N792" i="2" s="1"/>
  <c r="P280" i="2"/>
  <c r="N280" i="2" s="1"/>
  <c r="P452" i="2"/>
  <c r="N452" i="2" s="1"/>
  <c r="P632" i="2"/>
  <c r="N632" i="2" s="1"/>
  <c r="P281" i="2"/>
  <c r="N281" i="2" s="1"/>
  <c r="P164" i="2"/>
  <c r="N164" i="2" s="1"/>
  <c r="P791" i="2"/>
  <c r="N791" i="2" s="1"/>
  <c r="P1003" i="2"/>
  <c r="N1003" i="2" s="1"/>
  <c r="P1071" i="2"/>
  <c r="N1071" i="2" s="1"/>
  <c r="P751" i="2"/>
  <c r="N751" i="2" s="1"/>
  <c r="P916" i="2"/>
  <c r="N916" i="2" s="1"/>
  <c r="P948" i="2"/>
  <c r="N948" i="2" s="1"/>
  <c r="P1176" i="2"/>
  <c r="N1176" i="2" s="1"/>
  <c r="P1115" i="2"/>
  <c r="N1115" i="2" s="1"/>
  <c r="P631" i="2"/>
  <c r="N631" i="2" s="1"/>
  <c r="P1026" i="2"/>
  <c r="N1026" i="2" s="1"/>
  <c r="P1171" i="2"/>
  <c r="N1171" i="2" s="1"/>
  <c r="P1189" i="2"/>
  <c r="N1189" i="2" s="1"/>
  <c r="P1098" i="2"/>
  <c r="N1098" i="2" s="1"/>
  <c r="P119" i="2"/>
  <c r="N119" i="2" s="1"/>
  <c r="P199" i="2"/>
  <c r="N199" i="2" s="1"/>
  <c r="P408" i="2"/>
  <c r="N408" i="2" s="1"/>
  <c r="P112" i="2"/>
  <c r="N112" i="2" s="1"/>
  <c r="P113" i="2"/>
  <c r="N113" i="2" s="1"/>
  <c r="P157" i="2"/>
  <c r="N157" i="2" s="1"/>
  <c r="P189" i="2"/>
  <c r="N189" i="2" s="1"/>
  <c r="P420" i="2"/>
  <c r="N420" i="2" s="1"/>
  <c r="P636" i="2"/>
  <c r="N636" i="2" s="1"/>
  <c r="P818" i="2"/>
  <c r="N818" i="2" s="1"/>
  <c r="P730" i="2"/>
  <c r="N730" i="2" s="1"/>
  <c r="P406" i="2"/>
  <c r="N406" i="2" s="1"/>
  <c r="P1020" i="2"/>
  <c r="N1020" i="2" s="1"/>
  <c r="P1052" i="2"/>
  <c r="N1052" i="2" s="1"/>
  <c r="P1084" i="2"/>
  <c r="N1084" i="2" s="1"/>
  <c r="P752" i="2"/>
  <c r="N752" i="2" s="1"/>
  <c r="P1006" i="2"/>
  <c r="N1006" i="2" s="1"/>
  <c r="P122" i="2"/>
  <c r="N122" i="2" s="1"/>
  <c r="P1117" i="2"/>
  <c r="N1117" i="2" s="1"/>
  <c r="P918" i="2"/>
  <c r="N918" i="2" s="1"/>
  <c r="P1002" i="2"/>
  <c r="N1002" i="2" s="1"/>
  <c r="P116" i="2"/>
  <c r="N116" i="2" s="1"/>
  <c r="P117" i="2"/>
  <c r="N117" i="2" s="1"/>
  <c r="P907" i="2"/>
  <c r="N907" i="2" s="1"/>
  <c r="P460" i="2"/>
  <c r="N460" i="2" s="1"/>
  <c r="P640" i="2"/>
  <c r="N640" i="2" s="1"/>
  <c r="P793" i="2"/>
  <c r="N793" i="2" s="1"/>
  <c r="P453" i="2"/>
  <c r="N453" i="2" s="1"/>
  <c r="P629" i="2"/>
  <c r="N629" i="2" s="1"/>
  <c r="P200" i="2"/>
  <c r="N200" i="2" s="1"/>
  <c r="P822" i="2"/>
  <c r="N822" i="2" s="1"/>
  <c r="P897" i="2"/>
  <c r="N897" i="2" s="1"/>
  <c r="P630" i="2"/>
  <c r="N630" i="2" s="1"/>
  <c r="P156" i="2"/>
  <c r="N156" i="2" s="1"/>
  <c r="P906" i="2"/>
  <c r="N906" i="2" s="1"/>
  <c r="P188" i="2"/>
  <c r="N188" i="2" s="1"/>
  <c r="P924" i="2"/>
  <c r="N924" i="2" s="1"/>
  <c r="P1024" i="2"/>
  <c r="N1024" i="2" s="1"/>
  <c r="P1152" i="2"/>
  <c r="N1152" i="2" s="1"/>
  <c r="P274" i="2"/>
  <c r="N274" i="2" s="1"/>
  <c r="P913" i="2"/>
  <c r="N913" i="2" s="1"/>
  <c r="P1119" i="2"/>
  <c r="N1119" i="2" s="1"/>
  <c r="P1017" i="2"/>
  <c r="N1017" i="2" s="1"/>
  <c r="P1202" i="2"/>
  <c r="N1202" i="2" s="1"/>
  <c r="P1221" i="2"/>
  <c r="N1221" i="2" s="1"/>
  <c r="P171" i="2"/>
  <c r="N171" i="2" s="1"/>
  <c r="P207" i="2"/>
  <c r="N207" i="2" s="1"/>
  <c r="P121" i="2"/>
  <c r="N121" i="2" s="1"/>
  <c r="P428" i="2"/>
  <c r="N428" i="2" s="1"/>
  <c r="P633" i="2"/>
  <c r="N633" i="2" s="1"/>
  <c r="P182" i="2"/>
  <c r="N182" i="2" s="1"/>
  <c r="P634" i="2"/>
  <c r="N634" i="2" s="1"/>
  <c r="P770" i="2"/>
  <c r="N770" i="2" s="1"/>
  <c r="P915" i="2"/>
  <c r="N915" i="2" s="1"/>
  <c r="P947" i="2"/>
  <c r="N947" i="2" s="1"/>
  <c r="P996" i="2"/>
  <c r="N996" i="2" s="1"/>
  <c r="P1028" i="2"/>
  <c r="N1028" i="2" s="1"/>
  <c r="P1060" i="2"/>
  <c r="N1060" i="2" s="1"/>
  <c r="P1029" i="2"/>
  <c r="N1029" i="2" s="1"/>
  <c r="P989" i="2"/>
  <c r="N989" i="2" s="1"/>
  <c r="P1053" i="2"/>
  <c r="N1053" i="2" s="1"/>
  <c r="P1217" i="2"/>
  <c r="N1217" i="2" s="1"/>
  <c r="P965" i="2"/>
  <c r="N965" i="2" s="1"/>
  <c r="P1018" i="2"/>
  <c r="N1018" i="2" s="1"/>
  <c r="P282" i="2"/>
  <c r="N282" i="2" s="1"/>
  <c r="P1096" i="2"/>
  <c r="N1096" i="2" s="1"/>
  <c r="P619" i="2"/>
  <c r="N619" i="2" s="1"/>
  <c r="P1161" i="2"/>
  <c r="N1161" i="2" s="1"/>
  <c r="P1070" i="2"/>
  <c r="N1070" i="2" s="1"/>
  <c r="P1149" i="2"/>
  <c r="N1149" i="2" s="1"/>
  <c r="P951" i="2"/>
  <c r="N951" i="2" s="1"/>
  <c r="P914" i="2"/>
  <c r="N914" i="2" s="1"/>
  <c r="P1220" i="2"/>
  <c r="N1220" i="2" s="1"/>
  <c r="P279" i="2"/>
  <c r="N279" i="2" s="1"/>
  <c r="P774" i="2"/>
  <c r="N774" i="2" s="1"/>
  <c r="P1073" i="2"/>
  <c r="N1073" i="2" s="1"/>
  <c r="P1209" i="2"/>
  <c r="N1209" i="2" s="1"/>
  <c r="P883" i="2"/>
  <c r="N883" i="2" s="1"/>
  <c r="P798" i="2"/>
  <c r="N798" i="2" s="1"/>
  <c r="P834" i="2"/>
  <c r="N834" i="2" s="1"/>
  <c r="P1059" i="2"/>
  <c r="N1059" i="2" s="1"/>
  <c r="P1005" i="2"/>
  <c r="N1005" i="2" s="1"/>
  <c r="P1050" i="2"/>
  <c r="N1050" i="2" s="1"/>
  <c r="P1081" i="2"/>
  <c r="N1081" i="2" s="1"/>
  <c r="P1158" i="2"/>
  <c r="N1158" i="2" s="1"/>
  <c r="P891" i="2"/>
  <c r="N891" i="2" s="1"/>
  <c r="P448" i="2"/>
  <c r="N448" i="2" s="1"/>
  <c r="P813" i="2"/>
  <c r="N813" i="2" s="1"/>
  <c r="P1099" i="2"/>
  <c r="N1099" i="2" s="1"/>
  <c r="P1140" i="2"/>
  <c r="N1140" i="2" s="1"/>
  <c r="P1094" i="2"/>
  <c r="N1094" i="2" s="1"/>
  <c r="P1213" i="2"/>
  <c r="N1213" i="2" s="1"/>
  <c r="P1157" i="2"/>
  <c r="N1157" i="2" s="1"/>
  <c r="P1159" i="2"/>
  <c r="N1159" i="2" s="1"/>
  <c r="P1145" i="2"/>
  <c r="N1145" i="2" s="1"/>
  <c r="P159" i="2"/>
  <c r="N159" i="2" s="1"/>
  <c r="P832" i="2"/>
  <c r="N832" i="2" s="1"/>
  <c r="P160" i="2"/>
  <c r="N160" i="2" s="1"/>
  <c r="P898" i="2"/>
  <c r="N898" i="2" s="1"/>
  <c r="P1016" i="2"/>
  <c r="N1016" i="2" s="1"/>
  <c r="P1144" i="2"/>
  <c r="N1144" i="2" s="1"/>
  <c r="P451" i="2"/>
  <c r="N451" i="2" s="1"/>
  <c r="P1146" i="2"/>
  <c r="N1146" i="2" s="1"/>
  <c r="P997" i="2"/>
  <c r="N997" i="2" s="1"/>
  <c r="P307" i="2"/>
  <c r="N307" i="2" s="1"/>
  <c r="P800" i="2"/>
  <c r="N800" i="2" s="1"/>
  <c r="P403" i="2"/>
  <c r="N403" i="2" s="1"/>
  <c r="P799" i="2"/>
  <c r="N799" i="2" s="1"/>
  <c r="P905" i="2"/>
  <c r="N905" i="2" s="1"/>
  <c r="P1155" i="2"/>
  <c r="N1155" i="2" s="1"/>
  <c r="P1082" i="2"/>
  <c r="N1082" i="2" s="1"/>
  <c r="P1163" i="2"/>
  <c r="N1163" i="2" s="1"/>
  <c r="P131" i="2"/>
  <c r="N131" i="2" s="1"/>
  <c r="P737" i="2"/>
  <c r="N737" i="2" s="1"/>
  <c r="P833" i="2"/>
  <c r="N833" i="2" s="1"/>
  <c r="P900" i="2"/>
  <c r="N900" i="2" s="1"/>
  <c r="P738" i="2"/>
  <c r="N738" i="2" s="1"/>
  <c r="P1083" i="2"/>
  <c r="N1083" i="2" s="1"/>
  <c r="P615" i="2"/>
  <c r="N615" i="2" s="1"/>
  <c r="P928" i="2"/>
  <c r="N928" i="2" s="1"/>
  <c r="P1156" i="2"/>
  <c r="N1156" i="2" s="1"/>
  <c r="P1062" i="2"/>
  <c r="N1062" i="2" s="1"/>
  <c r="P1147" i="2"/>
  <c r="N1147" i="2" s="1"/>
  <c r="P1141" i="2"/>
  <c r="N1141" i="2" s="1"/>
  <c r="P964" i="2"/>
  <c r="N964" i="2" s="1"/>
  <c r="P812" i="2"/>
  <c r="N812" i="2" s="1"/>
  <c r="P785" i="2"/>
  <c r="N785" i="2" s="1"/>
  <c r="P904" i="2"/>
  <c r="N904" i="2" s="1"/>
  <c r="P1122" i="2"/>
  <c r="N1122" i="2" s="1"/>
  <c r="P430" i="2"/>
  <c r="N430" i="2" s="1"/>
  <c r="P728" i="2"/>
  <c r="N728" i="2" s="1"/>
  <c r="P433" i="2"/>
  <c r="N433" i="2" s="1"/>
  <c r="P739" i="2"/>
  <c r="N739" i="2" s="1"/>
  <c r="P1134" i="2"/>
  <c r="N1134" i="2" s="1"/>
  <c r="P750" i="2"/>
  <c r="N750" i="2" s="1"/>
  <c r="P1136" i="2"/>
  <c r="N1136" i="2" s="1"/>
  <c r="P910" i="2"/>
  <c r="N910" i="2" s="1"/>
  <c r="P729" i="2"/>
  <c r="N729" i="2" s="1"/>
  <c r="P744" i="2"/>
  <c r="N744" i="2" s="1"/>
  <c r="P821" i="2"/>
  <c r="N821" i="2" s="1"/>
  <c r="P434" i="2"/>
  <c r="N434" i="2" s="1"/>
  <c r="P831" i="2"/>
  <c r="N831" i="2" s="1"/>
  <c r="P719" i="2"/>
  <c r="N719" i="2" s="1"/>
  <c r="P1048" i="2"/>
  <c r="N1048" i="2" s="1"/>
  <c r="P1080" i="2"/>
  <c r="N1080" i="2" s="1"/>
  <c r="P748" i="2"/>
  <c r="N748" i="2" s="1"/>
  <c r="P1102" i="2"/>
  <c r="N1102" i="2" s="1"/>
  <c r="P788" i="2"/>
  <c r="N788" i="2" s="1"/>
  <c r="P306" i="2"/>
  <c r="N306" i="2" s="1"/>
  <c r="P911" i="2"/>
  <c r="N911" i="2" s="1"/>
  <c r="P1047" i="2"/>
  <c r="N1047" i="2" s="1"/>
  <c r="P1079" i="2"/>
  <c r="N1079" i="2" s="1"/>
  <c r="P431" i="2"/>
  <c r="N431" i="2" s="1"/>
  <c r="P1049" i="2"/>
  <c r="N1049" i="2" s="1"/>
  <c r="P826" i="2"/>
  <c r="N826" i="2" s="1"/>
  <c r="P949" i="2"/>
  <c r="N949" i="2" s="1"/>
  <c r="P1133" i="2"/>
  <c r="N1133" i="2" s="1"/>
  <c r="P1135" i="2"/>
  <c r="N1135" i="2" s="1"/>
  <c r="P733" i="2"/>
  <c r="N733" i="2" s="1"/>
  <c r="P158" i="2"/>
  <c r="N158" i="2" s="1"/>
  <c r="P732" i="2"/>
  <c r="N732" i="2" s="1"/>
  <c r="P735" i="2"/>
  <c r="N735" i="2" s="1"/>
  <c r="P1142" i="2"/>
  <c r="N1142" i="2" s="1"/>
  <c r="P372" i="2"/>
  <c r="N372" i="2" s="1"/>
  <c r="P720" i="2"/>
  <c r="N720" i="2" s="1"/>
  <c r="P407" i="2"/>
  <c r="N407" i="2" s="1"/>
  <c r="P150" i="2"/>
  <c r="N150" i="2" s="1"/>
  <c r="P118" i="2"/>
  <c r="N118" i="2" s="1"/>
  <c r="P843" i="2"/>
  <c r="N843" i="2" s="1"/>
  <c r="P731" i="2"/>
  <c r="N731" i="2" s="1"/>
  <c r="P794" i="2"/>
  <c r="N794" i="2" s="1"/>
  <c r="P287" i="2"/>
  <c r="N287" i="2" s="1"/>
  <c r="P128" i="2"/>
  <c r="N128" i="2" s="1"/>
  <c r="P288" i="2"/>
  <c r="N288" i="2" s="1"/>
  <c r="P925" i="2"/>
  <c r="N925" i="2" s="1"/>
  <c r="P289" i="2"/>
  <c r="N289" i="2" s="1"/>
  <c r="P864" i="2"/>
  <c r="N864" i="2" s="1"/>
  <c r="P716" i="2"/>
  <c r="N716" i="2" s="1"/>
  <c r="P1033" i="2"/>
  <c r="N1033" i="2" s="1"/>
  <c r="P413" i="2"/>
  <c r="N413" i="2" s="1"/>
  <c r="P854" i="2"/>
  <c r="N854" i="2" s="1"/>
  <c r="P867" i="2"/>
  <c r="N867" i="2" s="1"/>
  <c r="P727" i="2"/>
  <c r="N727" i="2" s="1"/>
  <c r="P844" i="2"/>
  <c r="N844" i="2" s="1"/>
  <c r="P124" i="2"/>
  <c r="N124" i="2" s="1"/>
  <c r="P125" i="2"/>
  <c r="N125" i="2" s="1"/>
  <c r="P414" i="2"/>
  <c r="N414" i="2" s="1"/>
  <c r="P1032" i="2"/>
  <c r="N1032" i="2" s="1"/>
  <c r="P819" i="2"/>
  <c r="N819" i="2" s="1"/>
  <c r="P1004" i="2"/>
  <c r="N1004" i="2" s="1"/>
  <c r="P1078" i="2"/>
  <c r="N1078" i="2" s="1"/>
  <c r="P1170" i="2"/>
  <c r="N1170" i="2" s="1"/>
  <c r="P374" i="2"/>
  <c r="N374" i="2" s="1"/>
  <c r="P1123" i="2"/>
  <c r="N1123" i="2" s="1"/>
  <c r="P749" i="2"/>
  <c r="N749" i="2" s="1"/>
  <c r="P441" i="2"/>
  <c r="N441" i="2" s="1"/>
  <c r="P617" i="2"/>
  <c r="N617" i="2" s="1"/>
  <c r="P715" i="2"/>
  <c r="N715" i="2" s="1"/>
  <c r="P1012" i="2"/>
  <c r="N1012" i="2" s="1"/>
  <c r="P1044" i="2"/>
  <c r="N1044" i="2" s="1"/>
  <c r="P399" i="2"/>
  <c r="N399" i="2" s="1"/>
  <c r="P980" i="2"/>
  <c r="N980" i="2" s="1"/>
  <c r="P1075" i="2"/>
  <c r="N1075" i="2" s="1"/>
  <c r="P1175" i="2"/>
  <c r="N1175" i="2" s="1"/>
  <c r="P424" i="2"/>
  <c r="N424" i="2" s="1"/>
  <c r="P974" i="2"/>
  <c r="N974" i="2" s="1"/>
  <c r="P120" i="2"/>
  <c r="N120" i="2" s="1"/>
  <c r="P790" i="2"/>
  <c r="N790" i="2" s="1"/>
  <c r="P960" i="2"/>
  <c r="N960" i="2" s="1"/>
  <c r="P1196" i="2"/>
  <c r="N1196" i="2" s="1"/>
  <c r="P815" i="2"/>
  <c r="N815" i="2" s="1"/>
  <c r="P154" i="2"/>
  <c r="N154" i="2" s="1"/>
  <c r="P1215" i="2"/>
  <c r="N1215" i="2" s="1"/>
  <c r="P296" i="2"/>
  <c r="N296" i="2" s="1"/>
  <c r="P966" i="2"/>
  <c r="N966" i="2" s="1"/>
  <c r="P874" i="2"/>
  <c r="N874" i="2" s="1"/>
  <c r="P205" i="2"/>
  <c r="N205" i="2" s="1"/>
  <c r="P192" i="2"/>
  <c r="N192" i="2" s="1"/>
  <c r="P447" i="2"/>
  <c r="N447" i="2" s="1"/>
  <c r="P765" i="2"/>
  <c r="N765" i="2" s="1"/>
  <c r="P185" i="2"/>
  <c r="N185" i="2" s="1"/>
  <c r="P879" i="2"/>
  <c r="N879" i="2" s="1"/>
  <c r="P875" i="2"/>
  <c r="N875" i="2" s="1"/>
  <c r="P880" i="2"/>
  <c r="N880" i="2" s="1"/>
  <c r="P761" i="2"/>
  <c r="N761" i="2" s="1"/>
  <c r="P208" i="2"/>
  <c r="N208" i="2" s="1"/>
  <c r="P758" i="2"/>
  <c r="N758" i="2" s="1"/>
  <c r="P873" i="2"/>
  <c r="N873" i="2" s="1"/>
  <c r="P881" i="2"/>
  <c r="N881" i="2" s="1"/>
  <c r="P204" i="2"/>
  <c r="N204" i="2" s="1"/>
  <c r="P186" i="2"/>
  <c r="N186" i="2" s="1"/>
  <c r="P762" i="2"/>
  <c r="N762" i="2" s="1"/>
  <c r="P755" i="2"/>
  <c r="N755" i="2" s="1"/>
  <c r="P197" i="2"/>
  <c r="N197" i="2" s="1"/>
  <c r="P203" i="2"/>
  <c r="N203" i="2" s="1"/>
  <c r="P872" i="2"/>
  <c r="N872" i="2" s="1"/>
  <c r="P178" i="2"/>
  <c r="N178" i="2" s="1"/>
  <c r="P759" i="2"/>
  <c r="N759" i="2" s="1"/>
  <c r="P756" i="2"/>
  <c r="N756" i="2" s="1"/>
  <c r="P184" i="2"/>
  <c r="N184" i="2" s="1"/>
  <c r="P878" i="2"/>
  <c r="N878" i="2" s="1"/>
  <c r="P446" i="2"/>
  <c r="N446" i="2" s="1"/>
  <c r="P876" i="2"/>
  <c r="N876" i="2" s="1"/>
  <c r="P763" i="2"/>
  <c r="N763" i="2" s="1"/>
  <c r="P877" i="2"/>
  <c r="N877" i="2" s="1"/>
  <c r="P760" i="2"/>
  <c r="N760" i="2" s="1"/>
  <c r="P757" i="2"/>
  <c r="N757" i="2" s="1"/>
  <c r="P196" i="2"/>
  <c r="N196" i="2" s="1"/>
  <c r="P882" i="2"/>
  <c r="N882" i="2" s="1"/>
  <c r="P923" i="2"/>
  <c r="N923" i="2" s="1"/>
  <c r="P824" i="2"/>
  <c r="N824" i="2" s="1"/>
  <c r="P718" i="2"/>
  <c r="N718" i="2" s="1"/>
  <c r="P982" i="2"/>
  <c r="N982" i="2" s="1"/>
  <c r="P111" i="2"/>
  <c r="N111" i="2" s="1"/>
  <c r="P828" i="2"/>
  <c r="N828" i="2" s="1"/>
  <c r="P635" i="2"/>
  <c r="N635" i="2" s="1"/>
  <c r="P1172" i="2"/>
  <c r="N1172" i="2" s="1"/>
  <c r="P784" i="2"/>
  <c r="N784" i="2" s="1"/>
  <c r="P277" i="2"/>
  <c r="N277" i="2" s="1"/>
  <c r="P1116" i="2"/>
  <c r="N1116" i="2" s="1"/>
  <c r="P1148" i="2"/>
  <c r="N1148" i="2" s="1"/>
  <c r="P1177" i="2"/>
  <c r="N1177" i="2" s="1"/>
  <c r="P425" i="2"/>
  <c r="N425" i="2" s="1"/>
  <c r="P1203" i="2"/>
  <c r="N1203" i="2" s="1"/>
  <c r="P147" i="2"/>
  <c r="N147" i="2" s="1"/>
  <c r="P183" i="2"/>
  <c r="N183" i="2" s="1"/>
  <c r="P852" i="2"/>
  <c r="N852" i="2" s="1"/>
  <c r="P887" i="2"/>
  <c r="N887" i="2" s="1"/>
  <c r="P440" i="2"/>
  <c r="N440" i="2" s="1"/>
  <c r="P620" i="2"/>
  <c r="N620" i="2" s="1"/>
  <c r="P805" i="2"/>
  <c r="N805" i="2" s="1"/>
  <c r="P841" i="2"/>
  <c r="N841" i="2" s="1"/>
  <c r="P126" i="2"/>
  <c r="N126" i="2" s="1"/>
  <c r="P870" i="2"/>
  <c r="N870" i="2" s="1"/>
  <c r="P851" i="2"/>
  <c r="N851" i="2" s="1"/>
  <c r="P886" i="2"/>
  <c r="N886" i="2" s="1"/>
  <c r="P1100" i="2"/>
  <c r="N1100" i="2" s="1"/>
  <c r="P1132" i="2"/>
  <c r="N1132" i="2" s="1"/>
  <c r="P768" i="2"/>
  <c r="N768" i="2" s="1"/>
  <c r="P1174" i="2"/>
  <c r="N1174" i="2" s="1"/>
  <c r="P981" i="2"/>
  <c r="N981" i="2" s="1"/>
  <c r="P1130" i="2"/>
  <c r="N1130" i="2" s="1"/>
  <c r="P187" i="2"/>
  <c r="N187" i="2" s="1"/>
  <c r="P136" i="2"/>
  <c r="N136" i="2" s="1"/>
  <c r="P301" i="2"/>
  <c r="N301" i="2" s="1"/>
  <c r="P402" i="2"/>
  <c r="N402" i="2" s="1"/>
  <c r="P856" i="2"/>
  <c r="N856" i="2" s="1"/>
  <c r="P624" i="2"/>
  <c r="N624" i="2" s="1"/>
  <c r="P276" i="2"/>
  <c r="N276" i="2" s="1"/>
  <c r="P809" i="2"/>
  <c r="N809" i="2" s="1"/>
  <c r="P845" i="2"/>
  <c r="N845" i="2" s="1"/>
  <c r="P304" i="2"/>
  <c r="N304" i="2" s="1"/>
  <c r="P201" i="2"/>
  <c r="N201" i="2" s="1"/>
  <c r="P300" i="2"/>
  <c r="N300" i="2" s="1"/>
  <c r="P401" i="2"/>
  <c r="N401" i="2" s="1"/>
  <c r="P855" i="2"/>
  <c r="N855" i="2" s="1"/>
  <c r="P1031" i="2"/>
  <c r="N1031" i="2" s="1"/>
  <c r="P142" i="2"/>
  <c r="N142" i="2" s="1"/>
  <c r="P1104" i="2"/>
  <c r="N1104" i="2" s="1"/>
  <c r="P929" i="2"/>
  <c r="N929" i="2" s="1"/>
  <c r="P1010" i="2"/>
  <c r="N1010" i="2" s="1"/>
  <c r="P721" i="2"/>
  <c r="N721" i="2" s="1"/>
  <c r="P1153" i="2"/>
  <c r="N1153" i="2" s="1"/>
  <c r="P1131" i="2"/>
  <c r="N1131" i="2" s="1"/>
  <c r="P299" i="2"/>
  <c r="N299" i="2" s="1"/>
  <c r="P140" i="2"/>
  <c r="N140" i="2" s="1"/>
  <c r="P411" i="2"/>
  <c r="N411" i="2" s="1"/>
  <c r="P860" i="2"/>
  <c r="N860" i="2" s="1"/>
  <c r="P849" i="2"/>
  <c r="N849" i="2" s="1"/>
  <c r="P806" i="2"/>
  <c r="N806" i="2" s="1"/>
  <c r="P846" i="2"/>
  <c r="N846" i="2" s="1"/>
  <c r="P859" i="2"/>
  <c r="N859" i="2" s="1"/>
  <c r="P722" i="2"/>
  <c r="N722" i="2" s="1"/>
  <c r="P931" i="2"/>
  <c r="N931" i="2" s="1"/>
  <c r="P999" i="2"/>
  <c r="N999" i="2" s="1"/>
  <c r="P1035" i="2"/>
  <c r="N1035" i="2" s="1"/>
  <c r="P747" i="2"/>
  <c r="N747" i="2" s="1"/>
  <c r="P976" i="2"/>
  <c r="N976" i="2" s="1"/>
  <c r="P973" i="2"/>
  <c r="N973" i="2" s="1"/>
  <c r="P1137" i="2"/>
  <c r="N1137" i="2" s="1"/>
  <c r="P953" i="2"/>
  <c r="N953" i="2" s="1"/>
  <c r="P1021" i="2"/>
  <c r="P922" i="2"/>
  <c r="N922" i="2" s="1"/>
  <c r="P1162" i="2"/>
  <c r="N1162" i="2" s="1"/>
  <c r="P930" i="2"/>
  <c r="N930" i="2" s="1"/>
  <c r="P195" i="2"/>
  <c r="N195" i="2" s="1"/>
  <c r="P303" i="2"/>
  <c r="N303" i="2" s="1"/>
  <c r="P404" i="2"/>
  <c r="N404" i="2" s="1"/>
  <c r="P180" i="2"/>
  <c r="N180" i="2" s="1"/>
  <c r="P416" i="2"/>
  <c r="N416" i="2" s="1"/>
  <c r="P302" i="2"/>
  <c r="N302" i="2" s="1"/>
  <c r="P853" i="2"/>
  <c r="N853" i="2" s="1"/>
  <c r="P888" i="2"/>
  <c r="N888" i="2" s="1"/>
  <c r="P190" i="2"/>
  <c r="N190" i="2" s="1"/>
  <c r="P621" i="2"/>
  <c r="N621" i="2" s="1"/>
  <c r="P810" i="2"/>
  <c r="N810" i="2" s="1"/>
  <c r="P850" i="2"/>
  <c r="N850" i="2" s="1"/>
  <c r="P622" i="2"/>
  <c r="N622" i="2" s="1"/>
  <c r="P863" i="2"/>
  <c r="N863" i="2" s="1"/>
  <c r="P726" i="2"/>
  <c r="N726" i="2" s="1"/>
  <c r="P1103" i="2"/>
  <c r="N1103" i="2" s="1"/>
  <c r="P1001" i="2"/>
  <c r="N1001" i="2" s="1"/>
  <c r="P1154" i="2"/>
  <c r="N1154" i="2" s="1"/>
  <c r="P148" i="2"/>
  <c r="N148" i="2" s="1"/>
  <c r="P836" i="2"/>
  <c r="N836" i="2" s="1"/>
  <c r="P868" i="2"/>
  <c r="N868" i="2" s="1"/>
  <c r="P857" i="2"/>
  <c r="N857" i="2" s="1"/>
  <c r="P625" i="2"/>
  <c r="N625" i="2" s="1"/>
  <c r="P835" i="2"/>
  <c r="N835" i="2" s="1"/>
  <c r="P723" i="2"/>
  <c r="N723" i="2" s="1"/>
  <c r="P920" i="2"/>
  <c r="N920" i="2" s="1"/>
  <c r="P952" i="2"/>
  <c r="N952" i="2" s="1"/>
  <c r="P623" i="2"/>
  <c r="N623" i="2" s="1"/>
  <c r="P1218" i="2"/>
  <c r="N1218" i="2" s="1"/>
  <c r="P1101" i="2"/>
  <c r="N1101" i="2" s="1"/>
  <c r="P1193" i="2"/>
  <c r="N1193" i="2" s="1"/>
  <c r="P1173" i="2"/>
  <c r="N1173" i="2" s="1"/>
  <c r="P412" i="2"/>
  <c r="N412" i="2" s="1"/>
  <c r="P804" i="2"/>
  <c r="N804" i="2" s="1"/>
  <c r="P840" i="2"/>
  <c r="N840" i="2" s="1"/>
  <c r="P198" i="2"/>
  <c r="N198" i="2" s="1"/>
  <c r="P861" i="2"/>
  <c r="N861" i="2" s="1"/>
  <c r="P417" i="2"/>
  <c r="N417" i="2" s="1"/>
  <c r="P409" i="2"/>
  <c r="N409" i="2" s="1"/>
  <c r="P858" i="2"/>
  <c r="N858" i="2" s="1"/>
  <c r="P442" i="2"/>
  <c r="N442" i="2" s="1"/>
  <c r="P803" i="2"/>
  <c r="N803" i="2" s="1"/>
  <c r="P839" i="2"/>
  <c r="N839" i="2" s="1"/>
  <c r="P871" i="2"/>
  <c r="N871" i="2" s="1"/>
  <c r="P734" i="2"/>
  <c r="N734" i="2" s="1"/>
  <c r="P766" i="2"/>
  <c r="N766" i="2" s="1"/>
  <c r="P956" i="2"/>
  <c r="N956" i="2" s="1"/>
  <c r="P992" i="2"/>
  <c r="N992" i="2" s="1"/>
  <c r="P724" i="2"/>
  <c r="N724" i="2" s="1"/>
  <c r="P998" i="2"/>
  <c r="N998" i="2" s="1"/>
  <c r="P725" i="2"/>
  <c r="N725" i="2" s="1"/>
  <c r="P1222" i="2"/>
  <c r="N1222" i="2" s="1"/>
  <c r="P1138" i="2"/>
  <c r="N1138" i="2" s="1"/>
  <c r="P954" i="2"/>
  <c r="N954" i="2" s="1"/>
  <c r="P275" i="2"/>
  <c r="N275" i="2" s="1"/>
  <c r="P808" i="2"/>
  <c r="N808" i="2" s="1"/>
  <c r="P130" i="2"/>
  <c r="N130" i="2" s="1"/>
  <c r="P865" i="2"/>
  <c r="N865" i="2" s="1"/>
  <c r="P298" i="2"/>
  <c r="N298" i="2" s="1"/>
  <c r="P862" i="2"/>
  <c r="N862" i="2" s="1"/>
  <c r="P807" i="2"/>
  <c r="N807" i="2" s="1"/>
  <c r="P1051" i="2"/>
  <c r="N1051" i="2" s="1"/>
  <c r="P769" i="2"/>
  <c r="N769" i="2" s="1"/>
  <c r="P1009" i="2"/>
  <c r="N1009" i="2" s="1"/>
  <c r="P1022" i="2"/>
  <c r="N1022" i="2" s="1"/>
  <c r="P1216" i="2"/>
  <c r="N1216" i="2" s="1"/>
  <c r="P1194" i="2"/>
  <c r="N1194" i="2" s="1"/>
  <c r="P932" i="2"/>
  <c r="N932" i="2" s="1"/>
  <c r="P921" i="2"/>
  <c r="N921" i="2" s="1"/>
  <c r="P847" i="2"/>
  <c r="N847" i="2" s="1"/>
  <c r="P174" i="2"/>
  <c r="N174" i="2" s="1"/>
  <c r="P175" i="2"/>
  <c r="N175" i="2" s="1"/>
  <c r="P837" i="2"/>
  <c r="N837" i="2" s="1"/>
  <c r="P869" i="2"/>
  <c r="N869" i="2" s="1"/>
  <c r="P866" i="2"/>
  <c r="N866" i="2" s="1"/>
  <c r="P1000" i="2"/>
  <c r="N1000" i="2" s="1"/>
  <c r="P193" i="2"/>
  <c r="N193" i="2" s="1"/>
  <c r="P848" i="2"/>
  <c r="N848" i="2" s="1"/>
  <c r="P206" i="2"/>
  <c r="N206" i="2" s="1"/>
  <c r="P919" i="2"/>
  <c r="N919" i="2" s="1"/>
  <c r="P767" i="2"/>
  <c r="N767" i="2" s="1"/>
  <c r="P1064" i="2"/>
  <c r="N1064" i="2" s="1"/>
  <c r="P955" i="2"/>
  <c r="N955" i="2" s="1"/>
  <c r="P968" i="2"/>
  <c r="N968" i="2" s="1"/>
  <c r="P1036" i="2"/>
  <c r="N1036" i="2" s="1"/>
  <c r="P977" i="2"/>
  <c r="N977" i="2" s="1"/>
  <c r="P995" i="2"/>
  <c r="N995" i="2" s="1"/>
  <c r="P972" i="2"/>
  <c r="N972" i="2" s="1"/>
  <c r="P1040" i="2"/>
  <c r="N1040" i="2" s="1"/>
  <c r="P1208" i="2"/>
  <c r="N1208" i="2" s="1"/>
  <c r="P962" i="2"/>
  <c r="N962" i="2" s="1"/>
  <c r="P1182" i="2"/>
  <c r="N1182" i="2" s="1"/>
  <c r="P1179" i="2"/>
  <c r="N1179" i="2" s="1"/>
  <c r="P963" i="2"/>
  <c r="N963" i="2" s="1"/>
  <c r="P1205" i="2"/>
  <c r="N1205" i="2" s="1"/>
  <c r="P1181" i="2"/>
  <c r="N1181" i="2" s="1"/>
  <c r="P986" i="2"/>
  <c r="N986" i="2" s="1"/>
  <c r="P1039" i="2"/>
  <c r="N1039" i="2" s="1"/>
  <c r="P978" i="2"/>
  <c r="N978" i="2" s="1"/>
  <c r="P1041" i="2"/>
  <c r="N1041" i="2" s="1"/>
  <c r="P1199" i="2"/>
  <c r="N1199" i="2" s="1"/>
  <c r="P1043" i="2"/>
  <c r="N1043" i="2" s="1"/>
  <c r="P1180" i="2"/>
  <c r="N1180" i="2" s="1"/>
  <c r="P1046" i="2"/>
  <c r="N1046" i="2" s="1"/>
  <c r="P969" i="2"/>
  <c r="N969" i="2" s="1"/>
  <c r="P1037" i="2"/>
  <c r="N1037" i="2" s="1"/>
  <c r="P1038" i="2"/>
  <c r="N1038" i="2" s="1"/>
  <c r="P1198" i="2"/>
  <c r="N1198" i="2" s="1"/>
  <c r="P975" i="2"/>
  <c r="N975" i="2" s="1"/>
  <c r="P1192" i="2"/>
  <c r="N1192" i="2" s="1"/>
  <c r="P1042" i="2"/>
  <c r="N1042" i="2" s="1"/>
  <c r="P1197" i="2"/>
  <c r="N1197" i="2" s="1"/>
  <c r="P1207" i="2"/>
  <c r="N1207" i="2" s="1"/>
  <c r="P979" i="2"/>
  <c r="N979" i="2" s="1"/>
  <c r="P1206" i="2"/>
  <c r="N1206" i="2" s="1"/>
  <c r="P961" i="2"/>
  <c r="N961" i="2" s="1"/>
  <c r="P1190" i="2"/>
  <c r="N1190" i="2" s="1"/>
  <c r="P970" i="2"/>
  <c r="N970" i="2" s="1"/>
  <c r="P1200" i="2"/>
  <c r="N1200" i="2" s="1"/>
  <c r="P987" i="2"/>
  <c r="N987" i="2" s="1"/>
  <c r="P820" i="2"/>
  <c r="N820" i="2" s="1"/>
  <c r="P783" i="2"/>
  <c r="N783" i="2" s="1"/>
  <c r="P1105" i="2"/>
  <c r="N1105" i="2" s="1"/>
  <c r="P284" i="2"/>
  <c r="N284" i="2" s="1"/>
  <c r="P616" i="2"/>
  <c r="N616" i="2" s="1"/>
  <c r="P373" i="2"/>
  <c r="N373" i="2" s="1"/>
  <c r="P745" i="2"/>
  <c r="N745" i="2" s="1"/>
  <c r="P168" i="2"/>
  <c r="N168" i="2" s="1"/>
  <c r="P286" i="2"/>
  <c r="N286" i="2" s="1"/>
  <c r="P418" i="2"/>
  <c r="N418" i="2" s="1"/>
  <c r="P454" i="2"/>
  <c r="N454" i="2" s="1"/>
  <c r="P778" i="2"/>
  <c r="N778" i="2" s="1"/>
  <c r="P1091" i="2"/>
  <c r="N1091" i="2" s="1"/>
  <c r="P455" i="2"/>
  <c r="N455" i="2" s="1"/>
  <c r="P1068" i="2"/>
  <c r="N1068" i="2" s="1"/>
  <c r="P957" i="2"/>
  <c r="N957" i="2" s="1"/>
  <c r="P1114" i="2"/>
  <c r="N1114" i="2" s="1"/>
  <c r="P1109" i="2"/>
  <c r="N1109" i="2" s="1"/>
  <c r="P162" i="2"/>
  <c r="N162" i="2" s="1"/>
  <c r="P802" i="2"/>
  <c r="N802" i="2" s="1"/>
  <c r="P842" i="2"/>
  <c r="N842" i="2" s="1"/>
  <c r="P458" i="2"/>
  <c r="N458" i="2" s="1"/>
  <c r="P614" i="2"/>
  <c r="N614" i="2" s="1"/>
  <c r="P890" i="2"/>
  <c r="N890" i="2" s="1"/>
  <c r="P959" i="2"/>
  <c r="N959" i="2" s="1"/>
  <c r="P1063" i="2"/>
  <c r="N1063" i="2" s="1"/>
  <c r="P743" i="2"/>
  <c r="N743" i="2" s="1"/>
  <c r="P1008" i="2"/>
  <c r="N1008" i="2" s="1"/>
  <c r="P740" i="2"/>
  <c r="N740" i="2" s="1"/>
  <c r="P1089" i="2"/>
  <c r="N1089" i="2" s="1"/>
  <c r="P1191" i="2"/>
  <c r="N1191" i="2" s="1"/>
  <c r="P1143" i="2"/>
  <c r="N1143" i="2" s="1"/>
  <c r="P985" i="2"/>
  <c r="N985" i="2" s="1"/>
  <c r="P1086" i="2"/>
  <c r="N1086" i="2" s="1"/>
  <c r="P895" i="2"/>
  <c r="N895" i="2" s="1"/>
  <c r="P884" i="2"/>
  <c r="N884" i="2" s="1"/>
  <c r="P272" i="2"/>
  <c r="N272" i="2" s="1"/>
  <c r="P827" i="2"/>
  <c r="N827" i="2" s="1"/>
  <c r="P894" i="2"/>
  <c r="N894" i="2" s="1"/>
  <c r="P786" i="2"/>
  <c r="N786" i="2" s="1"/>
  <c r="P1067" i="2"/>
  <c r="N1067" i="2" s="1"/>
  <c r="P161" i="2"/>
  <c r="N161" i="2" s="1"/>
  <c r="P787" i="2"/>
  <c r="N787" i="2" s="1"/>
  <c r="P1108" i="2"/>
  <c r="N1108" i="2" s="1"/>
  <c r="P1212" i="2"/>
  <c r="N1212" i="2" s="1"/>
  <c r="P1066" i="2"/>
  <c r="N1066" i="2" s="1"/>
  <c r="P899" i="2"/>
  <c r="N899" i="2" s="1"/>
  <c r="P885" i="2"/>
  <c r="N885" i="2" s="1"/>
  <c r="P1112" i="2"/>
  <c r="N1112" i="2" s="1"/>
  <c r="P1214" i="2"/>
  <c r="N1214" i="2" s="1"/>
  <c r="P958" i="2"/>
  <c r="N958" i="2" s="1"/>
  <c r="P1210" i="2"/>
  <c r="N1210" i="2" s="1"/>
  <c r="P1090" i="2"/>
  <c r="N1090" i="2" s="1"/>
  <c r="P1061" i="2"/>
  <c r="N1061" i="2" s="1"/>
  <c r="P163" i="2"/>
  <c r="N163" i="2" s="1"/>
  <c r="P903" i="2"/>
  <c r="N903" i="2" s="1"/>
  <c r="P456" i="2"/>
  <c r="N456" i="2" s="1"/>
  <c r="P825" i="2"/>
  <c r="N825" i="2" s="1"/>
  <c r="P892" i="2"/>
  <c r="N892" i="2" s="1"/>
  <c r="P285" i="2"/>
  <c r="N285" i="2" s="1"/>
  <c r="P893" i="2"/>
  <c r="N893" i="2" s="1"/>
  <c r="P438" i="2"/>
  <c r="N438" i="2" s="1"/>
  <c r="P626" i="2"/>
  <c r="N626" i="2" s="1"/>
  <c r="P146" i="2"/>
  <c r="N146" i="2" s="1"/>
  <c r="P902" i="2"/>
  <c r="N902" i="2" s="1"/>
  <c r="P1007" i="2"/>
  <c r="N1007" i="2" s="1"/>
  <c r="P1107" i="2"/>
  <c r="N1107" i="2" s="1"/>
  <c r="P988" i="2"/>
  <c r="N988" i="2" s="1"/>
  <c r="P993" i="2"/>
  <c r="N993" i="2" s="1"/>
  <c r="P1110" i="2"/>
  <c r="N1110" i="2" s="1"/>
  <c r="P1129" i="2"/>
  <c r="N1129" i="2" s="1"/>
  <c r="P1045" i="2"/>
  <c r="N1045" i="2" s="1"/>
  <c r="P167" i="2"/>
  <c r="N167" i="2" s="1"/>
  <c r="P166" i="2"/>
  <c r="N166" i="2" s="1"/>
  <c r="P829" i="2"/>
  <c r="N829" i="2" s="1"/>
  <c r="P896" i="2"/>
  <c r="N896" i="2" s="1"/>
  <c r="P639" i="2"/>
  <c r="N639" i="2" s="1"/>
  <c r="P1011" i="2"/>
  <c r="N1011" i="2" s="1"/>
  <c r="P1056" i="2"/>
  <c r="N1056" i="2" s="1"/>
  <c r="P1088" i="2"/>
  <c r="N1088" i="2" s="1"/>
  <c r="P1120" i="2"/>
  <c r="N1120" i="2" s="1"/>
  <c r="P1057" i="2"/>
  <c r="N1057" i="2" s="1"/>
  <c r="P1093" i="2"/>
  <c r="N1093" i="2" s="1"/>
  <c r="P1106" i="2"/>
  <c r="N1106" i="2" s="1"/>
  <c r="P1127" i="2"/>
  <c r="N1127" i="2" s="1"/>
  <c r="P1126" i="2"/>
  <c r="N1126" i="2" s="1"/>
  <c r="P950" i="2"/>
  <c r="N950" i="2" s="1"/>
  <c r="P1013" i="2"/>
  <c r="N1013" i="2" s="1"/>
  <c r="P797" i="2"/>
  <c r="N797" i="2" s="1"/>
  <c r="P457" i="2"/>
  <c r="N457" i="2" s="1"/>
  <c r="P273" i="2"/>
  <c r="N273" i="2" s="1"/>
  <c r="P165" i="2"/>
  <c r="N165" i="2" s="1"/>
  <c r="P1015" i="2"/>
  <c r="N1015" i="2" s="1"/>
  <c r="P305" i="2"/>
  <c r="N305" i="2" s="1"/>
  <c r="P1092" i="2"/>
  <c r="N1092" i="2" s="1"/>
  <c r="P1124" i="2"/>
  <c r="N1124" i="2" s="1"/>
  <c r="P1178" i="2"/>
  <c r="N1178" i="2" s="1"/>
  <c r="P1111" i="2"/>
  <c r="N1111" i="2" s="1"/>
  <c r="P1211" i="2"/>
  <c r="N1211" i="2" s="1"/>
  <c r="P1065" i="2"/>
  <c r="N1065" i="2" s="1"/>
  <c r="P429" i="2"/>
  <c r="N429" i="2" s="1"/>
  <c r="P1055" i="2"/>
  <c r="N1055" i="2" s="1"/>
  <c r="P994" i="2"/>
  <c r="N994" i="2" s="1"/>
  <c r="P1113" i="2"/>
  <c r="N1113" i="2" s="1"/>
  <c r="P1087" i="2"/>
  <c r="N1087" i="2" s="1"/>
  <c r="P1128" i="2"/>
  <c r="N1128" i="2" s="1"/>
  <c r="P419" i="2"/>
  <c r="N419" i="2" s="1"/>
  <c r="P1160" i="2"/>
  <c r="N1160" i="2" s="1"/>
  <c r="P1058" i="2"/>
  <c r="N1058" i="2" s="1"/>
  <c r="P436" i="2"/>
  <c r="N436" i="2" s="1"/>
  <c r="P801" i="2"/>
  <c r="N801" i="2" s="1"/>
  <c r="P926" i="2"/>
  <c r="N926" i="2" s="1"/>
  <c r="P1125" i="2"/>
  <c r="N1125" i="2" s="1"/>
  <c r="P830" i="2"/>
  <c r="N830" i="2" s="1"/>
  <c r="P1014" i="2"/>
  <c r="N1014" i="2" s="1"/>
  <c r="P1121" i="2"/>
  <c r="N1121" i="2" s="1"/>
  <c r="P901" i="2"/>
  <c r="N901" i="2" s="1"/>
  <c r="P637" i="2"/>
  <c r="N637" i="2" s="1"/>
  <c r="P450" i="2"/>
  <c r="N450" i="2" s="1"/>
  <c r="P638" i="2"/>
  <c r="N638" i="2" s="1"/>
  <c r="P1019" i="2"/>
  <c r="N1019" i="2" s="1"/>
  <c r="Q909" i="2"/>
  <c r="O909" i="2" s="1"/>
  <c r="Q789" i="2"/>
  <c r="O789" i="2" s="1"/>
  <c r="I89" i="37"/>
  <c r="I88" i="37"/>
  <c r="I87" i="37"/>
  <c r="I86" i="37"/>
  <c r="I85" i="37"/>
  <c r="I64" i="37"/>
  <c r="I92" i="37"/>
  <c r="I91" i="37"/>
  <c r="O29" i="18"/>
  <c r="F20" i="31"/>
  <c r="B49" i="17"/>
  <c r="B50" i="17"/>
  <c r="I30" i="28"/>
  <c r="O23" i="38"/>
  <c r="K31" i="38"/>
  <c r="J41" i="18"/>
  <c r="N31" i="38"/>
  <c r="L41" i="18"/>
  <c r="K41" i="18"/>
  <c r="N1021" i="2" l="1"/>
  <c r="F54" i="37" s="1"/>
  <c r="Q1021" i="2"/>
  <c r="O1021" i="2" s="1"/>
  <c r="G54" i="37" s="1"/>
  <c r="E12" i="38"/>
  <c r="E14" i="38" s="1"/>
  <c r="Q876" i="2"/>
  <c r="O876" i="2" s="1"/>
  <c r="Q881" i="2"/>
  <c r="O881" i="2" s="1"/>
  <c r="Q877" i="2"/>
  <c r="O877" i="2" s="1"/>
  <c r="Q879" i="2"/>
  <c r="O879" i="2" s="1"/>
  <c r="Q872" i="2"/>
  <c r="O872" i="2" s="1"/>
  <c r="Q873" i="2"/>
  <c r="O873" i="2" s="1"/>
  <c r="F46" i="37"/>
  <c r="H46" i="37" s="1"/>
  <c r="F50" i="37"/>
  <c r="J50" i="37" s="1"/>
  <c r="Q875" i="2"/>
  <c r="O875" i="2" s="1"/>
  <c r="F55" i="37"/>
  <c r="H55" i="37" s="1"/>
  <c r="Q790" i="2"/>
  <c r="O790" i="2" s="1"/>
  <c r="F45" i="37"/>
  <c r="Q882" i="2"/>
  <c r="O882" i="2" s="1"/>
  <c r="F47" i="37"/>
  <c r="F49" i="37"/>
  <c r="F21" i="37"/>
  <c r="F53" i="37"/>
  <c r="F56" i="37"/>
  <c r="F58" i="37"/>
  <c r="F57" i="37"/>
  <c r="F52" i="37"/>
  <c r="Q874" i="2"/>
  <c r="O874" i="2" s="1"/>
  <c r="F40" i="37"/>
  <c r="F31" i="37"/>
  <c r="Q880" i="2"/>
  <c r="O880" i="2" s="1"/>
  <c r="F59" i="37"/>
  <c r="Q878" i="2"/>
  <c r="O878" i="2" s="1"/>
  <c r="F26" i="37"/>
  <c r="F51" i="37"/>
  <c r="I110" i="37"/>
  <c r="B61" i="37"/>
  <c r="E12" i="18"/>
  <c r="E14" i="18" s="1"/>
  <c r="B53" i="17"/>
  <c r="K54" i="37" l="1"/>
  <c r="I54" i="37"/>
  <c r="G6" i="28"/>
  <c r="H50" i="37"/>
  <c r="J55" i="37"/>
  <c r="J46" i="37"/>
  <c r="G46" i="37"/>
  <c r="K46" i="37" s="1"/>
  <c r="H52" i="37"/>
  <c r="J52" i="37"/>
  <c r="H54" i="37"/>
  <c r="J54" i="37"/>
  <c r="J49" i="37"/>
  <c r="H49" i="37"/>
  <c r="J57" i="37"/>
  <c r="H57" i="37"/>
  <c r="J59" i="37"/>
  <c r="H59" i="37"/>
  <c r="J47" i="37"/>
  <c r="H47" i="37"/>
  <c r="H26" i="37"/>
  <c r="J26" i="37"/>
  <c r="H31" i="37"/>
  <c r="J31" i="37"/>
  <c r="H56" i="37"/>
  <c r="J56" i="37"/>
  <c r="H45" i="37"/>
  <c r="J45" i="37"/>
  <c r="H40" i="37"/>
  <c r="J40" i="37"/>
  <c r="H53" i="37"/>
  <c r="J53" i="37"/>
  <c r="J58" i="37"/>
  <c r="H58" i="37"/>
  <c r="J51" i="37"/>
  <c r="H51" i="37"/>
  <c r="H21" i="37"/>
  <c r="J21" i="37"/>
  <c r="E16" i="38"/>
  <c r="K46" i="38" s="1"/>
  <c r="K45" i="38"/>
  <c r="J15" i="37"/>
  <c r="E17" i="18"/>
  <c r="K48" i="18" s="1"/>
  <c r="K46" i="18"/>
  <c r="F61" i="37"/>
  <c r="E17" i="38"/>
  <c r="E16" i="18"/>
  <c r="I46" i="37" l="1"/>
  <c r="E18" i="18"/>
  <c r="G15" i="37"/>
  <c r="K53" i="18"/>
  <c r="J61" i="37"/>
  <c r="E18" i="38"/>
  <c r="E20" i="38" s="1"/>
  <c r="K47" i="38"/>
  <c r="H61" i="37"/>
  <c r="K47" i="18"/>
  <c r="K15" i="37" l="1"/>
  <c r="K61" i="37" s="1"/>
  <c r="I15" i="37"/>
  <c r="I61" i="37" s="1"/>
  <c r="G61" i="37"/>
  <c r="E20" i="18"/>
  <c r="C29" i="17" s="1"/>
  <c r="C31" i="17" s="1"/>
  <c r="C34" i="17" s="1"/>
  <c r="C21" i="17" s="1"/>
  <c r="C24" i="17" s="1"/>
  <c r="E21" i="38" s="1"/>
  <c r="K48" i="38" l="1"/>
  <c r="E22" i="38"/>
  <c r="E21" i="18"/>
  <c r="K49" i="18" l="1"/>
  <c r="E22" i="18"/>
  <c r="E24" i="38"/>
  <c r="K49" i="38" s="1"/>
  <c r="E25" i="38" l="1"/>
  <c r="E24" i="18"/>
  <c r="K50" i="18" s="1"/>
  <c r="E25" i="18" l="1"/>
  <c r="E32" i="18" s="1"/>
  <c r="E31" i="38"/>
  <c r="E42" i="38" l="1"/>
  <c r="E43" i="18"/>
  <c r="E47" i="18" l="1"/>
  <c r="E46" i="38"/>
  <c r="F42" i="38" l="1"/>
  <c r="E92" i="37"/>
  <c r="E85" i="37"/>
  <c r="E72" i="37"/>
  <c r="E76" i="37"/>
  <c r="E82" i="37"/>
  <c r="E86" i="37"/>
  <c r="E84" i="37"/>
  <c r="E68" i="37"/>
  <c r="E83" i="37"/>
  <c r="E90" i="37"/>
  <c r="E67" i="37"/>
  <c r="E73" i="37"/>
  <c r="E78" i="37"/>
  <c r="E97" i="37"/>
  <c r="E87" i="37"/>
  <c r="E69" i="37"/>
  <c r="E93" i="37"/>
  <c r="E65" i="37"/>
  <c r="E88" i="37"/>
  <c r="E71" i="37"/>
  <c r="E91" i="37"/>
  <c r="E74" i="37"/>
  <c r="E66" i="37"/>
  <c r="E79" i="37"/>
  <c r="E77" i="37"/>
  <c r="E81" i="37"/>
  <c r="E99" i="37"/>
  <c r="E107" i="37"/>
  <c r="E102" i="37"/>
  <c r="E103" i="37"/>
  <c r="E95" i="37"/>
  <c r="E80" i="37"/>
  <c r="E101" i="37"/>
  <c r="E104" i="37"/>
  <c r="E70" i="37"/>
  <c r="E89" i="37"/>
  <c r="E94" i="37"/>
  <c r="E106" i="37"/>
  <c r="E100" i="37"/>
  <c r="E75" i="37"/>
  <c r="E108" i="37"/>
  <c r="E96" i="37"/>
  <c r="E98" i="37"/>
  <c r="E105" i="37"/>
  <c r="B93" i="37"/>
  <c r="B66" i="37"/>
  <c r="B81" i="37"/>
  <c r="B87" i="37"/>
  <c r="B74" i="37"/>
  <c r="B69" i="37"/>
  <c r="B73" i="37"/>
  <c r="B65" i="37"/>
  <c r="B77" i="37"/>
  <c r="B91" i="37"/>
  <c r="B71" i="37"/>
  <c r="B88" i="37"/>
  <c r="B97" i="37"/>
  <c r="B79" i="37"/>
  <c r="B78" i="37"/>
  <c r="B83" i="37"/>
  <c r="B76" i="37"/>
  <c r="B72" i="37"/>
  <c r="B68" i="37"/>
  <c r="B85" i="37"/>
  <c r="B86" i="37"/>
  <c r="B67" i="37"/>
  <c r="B82" i="37"/>
  <c r="B92" i="37"/>
  <c r="B84" i="37"/>
  <c r="B90" i="37"/>
  <c r="B104" i="37"/>
  <c r="B95" i="37"/>
  <c r="B99" i="37"/>
  <c r="B80" i="37"/>
  <c r="B108" i="37"/>
  <c r="B70" i="37"/>
  <c r="B106" i="37"/>
  <c r="B101" i="37"/>
  <c r="B94" i="37"/>
  <c r="B100" i="37"/>
  <c r="B102" i="37"/>
  <c r="B96" i="37"/>
  <c r="B105" i="37"/>
  <c r="B98" i="37"/>
  <c r="B89" i="37"/>
  <c r="B75" i="37"/>
  <c r="B107" i="37"/>
  <c r="B103" i="37"/>
  <c r="F44" i="38"/>
  <c r="K61" i="38"/>
  <c r="K63" i="38" s="1"/>
  <c r="F39" i="38"/>
  <c r="F36" i="38"/>
  <c r="E64" i="37"/>
  <c r="F33" i="38"/>
  <c r="F40" i="38"/>
  <c r="F35" i="38"/>
  <c r="F18" i="38"/>
  <c r="F34" i="38"/>
  <c r="F38" i="38"/>
  <c r="E109" i="37"/>
  <c r="F37" i="38"/>
  <c r="F22" i="38"/>
  <c r="F25" i="38"/>
  <c r="E48" i="38"/>
  <c r="K65" i="38" s="1"/>
  <c r="E52" i="38"/>
  <c r="E50" i="38"/>
  <c r="F31" i="38"/>
  <c r="F18" i="18"/>
  <c r="F38" i="18"/>
  <c r="B64" i="37"/>
  <c r="F35" i="18"/>
  <c r="F40" i="18"/>
  <c r="B109" i="37"/>
  <c r="F37" i="18"/>
  <c r="F36" i="18"/>
  <c r="F34" i="18"/>
  <c r="F41" i="18"/>
  <c r="F39" i="18"/>
  <c r="F22" i="18"/>
  <c r="E53" i="18"/>
  <c r="E51" i="18"/>
  <c r="E49" i="18"/>
  <c r="K66" i="18" s="1"/>
  <c r="F25" i="18"/>
  <c r="F32" i="18"/>
  <c r="F45" i="18"/>
  <c r="K62" i="18"/>
  <c r="K64" i="18" s="1"/>
  <c r="F43" i="18"/>
  <c r="F46" i="38" l="1"/>
  <c r="C87" i="37"/>
  <c r="D87" i="37" s="1"/>
  <c r="C78" i="37"/>
  <c r="D78" i="37" s="1"/>
  <c r="C71" i="37"/>
  <c r="D71" i="37" s="1"/>
  <c r="C82" i="37"/>
  <c r="D82" i="37" s="1"/>
  <c r="C85" i="37"/>
  <c r="D85" i="37" s="1"/>
  <c r="C106" i="37"/>
  <c r="D106" i="37" s="1"/>
  <c r="C103" i="37"/>
  <c r="D103" i="37" s="1"/>
  <c r="C83" i="37"/>
  <c r="D83" i="37" s="1"/>
  <c r="C93" i="37"/>
  <c r="D93" i="37" s="1"/>
  <c r="C92" i="37"/>
  <c r="D92" i="37" s="1"/>
  <c r="C88" i="37"/>
  <c r="D88" i="37" s="1"/>
  <c r="C94" i="37"/>
  <c r="D94" i="37" s="1"/>
  <c r="C96" i="37"/>
  <c r="D96" i="37" s="1"/>
  <c r="C86" i="37"/>
  <c r="D86" i="37" s="1"/>
  <c r="C90" i="37"/>
  <c r="D90" i="37" s="1"/>
  <c r="C84" i="37"/>
  <c r="D84" i="37" s="1"/>
  <c r="C69" i="37"/>
  <c r="D69" i="37" s="1"/>
  <c r="C70" i="37"/>
  <c r="D70" i="37" s="1"/>
  <c r="C81" i="37"/>
  <c r="D81" i="37" s="1"/>
  <c r="C108" i="37"/>
  <c r="D108" i="37" s="1"/>
  <c r="C104" i="37"/>
  <c r="D104" i="37" s="1"/>
  <c r="C77" i="37"/>
  <c r="D77" i="37" s="1"/>
  <c r="C97" i="37"/>
  <c r="D97" i="37" s="1"/>
  <c r="C73" i="37"/>
  <c r="D73" i="37" s="1"/>
  <c r="C66" i="37"/>
  <c r="D66" i="37" s="1"/>
  <c r="C80" i="37"/>
  <c r="D80" i="37" s="1"/>
  <c r="C79" i="37"/>
  <c r="D79" i="37" s="1"/>
  <c r="C107" i="37"/>
  <c r="D107" i="37" s="1"/>
  <c r="C75" i="37"/>
  <c r="D75" i="37" s="1"/>
  <c r="C91" i="37"/>
  <c r="D91" i="37" s="1"/>
  <c r="C100" i="37"/>
  <c r="D100" i="37" s="1"/>
  <c r="C68" i="37"/>
  <c r="D68" i="37" s="1"/>
  <c r="C101" i="37"/>
  <c r="D101" i="37" s="1"/>
  <c r="C67" i="37"/>
  <c r="D67" i="37" s="1"/>
  <c r="C102" i="37"/>
  <c r="D102" i="37" s="1"/>
  <c r="C76" i="37"/>
  <c r="D76" i="37" s="1"/>
  <c r="C105" i="37"/>
  <c r="D105" i="37" s="1"/>
  <c r="C72" i="37"/>
  <c r="D72" i="37" s="1"/>
  <c r="C74" i="37"/>
  <c r="D74" i="37" s="1"/>
  <c r="C89" i="37"/>
  <c r="D89" i="37" s="1"/>
  <c r="C65" i="37"/>
  <c r="D65" i="37" s="1"/>
  <c r="C98" i="37"/>
  <c r="D98" i="37" s="1"/>
  <c r="C99" i="37"/>
  <c r="D99" i="37" s="1"/>
  <c r="C95" i="37"/>
  <c r="D95" i="37" s="1"/>
  <c r="F76" i="37"/>
  <c r="G76" i="37" s="1"/>
  <c r="F89" i="37"/>
  <c r="G89" i="37" s="1"/>
  <c r="F105" i="37"/>
  <c r="G105" i="37" s="1"/>
  <c r="F73" i="37"/>
  <c r="G73" i="37" s="1"/>
  <c r="F88" i="37"/>
  <c r="G88" i="37" s="1"/>
  <c r="F77" i="37"/>
  <c r="G77" i="37" s="1"/>
  <c r="F102" i="37"/>
  <c r="G102" i="37" s="1"/>
  <c r="F93" i="37"/>
  <c r="G93" i="37" s="1"/>
  <c r="F90" i="37"/>
  <c r="G90" i="37" s="1"/>
  <c r="F75" i="37"/>
  <c r="G75" i="37" s="1"/>
  <c r="F82" i="37"/>
  <c r="G82" i="37" s="1"/>
  <c r="F94" i="37"/>
  <c r="G94" i="37" s="1"/>
  <c r="F87" i="37"/>
  <c r="G87" i="37" s="1"/>
  <c r="F81" i="37"/>
  <c r="G81" i="37" s="1"/>
  <c r="F84" i="37"/>
  <c r="G84" i="37" s="1"/>
  <c r="F74" i="37"/>
  <c r="G74" i="37" s="1"/>
  <c r="F108" i="37"/>
  <c r="G108" i="37" s="1"/>
  <c r="F92" i="37"/>
  <c r="G92" i="37" s="1"/>
  <c r="F101" i="37"/>
  <c r="G101" i="37" s="1"/>
  <c r="F106" i="37"/>
  <c r="G106" i="37" s="1"/>
  <c r="F85" i="37"/>
  <c r="G85" i="37" s="1"/>
  <c r="F96" i="37"/>
  <c r="G96" i="37" s="1"/>
  <c r="F103" i="37"/>
  <c r="G103" i="37" s="1"/>
  <c r="F71" i="37"/>
  <c r="G71" i="37" s="1"/>
  <c r="F97" i="37"/>
  <c r="G97" i="37" s="1"/>
  <c r="F83" i="37"/>
  <c r="G83" i="37" s="1"/>
  <c r="F91" i="37"/>
  <c r="G91" i="37" s="1"/>
  <c r="F107" i="37"/>
  <c r="G107" i="37" s="1"/>
  <c r="F104" i="37"/>
  <c r="G104" i="37" s="1"/>
  <c r="F86" i="37"/>
  <c r="G86" i="37" s="1"/>
  <c r="F80" i="37"/>
  <c r="G80" i="37" s="1"/>
  <c r="F69" i="37"/>
  <c r="G69" i="37" s="1"/>
  <c r="F78" i="37"/>
  <c r="G78" i="37" s="1"/>
  <c r="F70" i="37"/>
  <c r="G70" i="37" s="1"/>
  <c r="F66" i="37"/>
  <c r="G66" i="37" s="1"/>
  <c r="F100" i="37"/>
  <c r="G100" i="37" s="1"/>
  <c r="F68" i="37"/>
  <c r="G68" i="37" s="1"/>
  <c r="F67" i="37"/>
  <c r="G67" i="37" s="1"/>
  <c r="F79" i="37"/>
  <c r="G79" i="37" s="1"/>
  <c r="F72" i="37"/>
  <c r="G72" i="37" s="1"/>
  <c r="F65" i="37"/>
  <c r="G65" i="37" s="1"/>
  <c r="F98" i="37"/>
  <c r="G98" i="37" s="1"/>
  <c r="F95" i="37"/>
  <c r="G95" i="37" s="1"/>
  <c r="F99" i="37"/>
  <c r="G99" i="37" s="1"/>
  <c r="C110" i="37"/>
  <c r="C109" i="37"/>
  <c r="C64" i="37"/>
  <c r="K68" i="18"/>
  <c r="H12" i="31"/>
  <c r="K70" i="18"/>
  <c r="H70" i="37"/>
  <c r="H109" i="37"/>
  <c r="F47" i="18"/>
  <c r="B110" i="37"/>
  <c r="K69" i="38"/>
  <c r="K67" i="38"/>
  <c r="F109" i="37"/>
  <c r="F64" i="37"/>
  <c r="E110" i="37"/>
  <c r="H80" i="37" l="1"/>
  <c r="J80" i="37" s="1"/>
  <c r="K80" i="37" s="1"/>
  <c r="H20" i="31"/>
  <c r="J99" i="37"/>
  <c r="K99" i="37" s="1"/>
  <c r="J101" i="37"/>
  <c r="K101" i="37" s="1"/>
  <c r="J66" i="37"/>
  <c r="K66" i="37" s="1"/>
  <c r="J73" i="37"/>
  <c r="K73" i="37" s="1"/>
  <c r="J105" i="37"/>
  <c r="K105" i="37" s="1"/>
  <c r="J102" i="37"/>
  <c r="K102" i="37" s="1"/>
  <c r="J72" i="37"/>
  <c r="K72" i="37" s="1"/>
  <c r="J91" i="37"/>
  <c r="K91" i="37" s="1"/>
  <c r="J77" i="37"/>
  <c r="K77" i="37" s="1"/>
  <c r="J96" i="37"/>
  <c r="K96" i="37" s="1"/>
  <c r="J85" i="37"/>
  <c r="K85" i="37" s="1"/>
  <c r="J95" i="37"/>
  <c r="K95" i="37" s="1"/>
  <c r="J76" i="37"/>
  <c r="K76" i="37" s="1"/>
  <c r="J94" i="37"/>
  <c r="K94" i="37" s="1"/>
  <c r="J82" i="37"/>
  <c r="K82" i="37" s="1"/>
  <c r="J100" i="37"/>
  <c r="K100" i="37" s="1"/>
  <c r="J106" i="37"/>
  <c r="K106" i="37" s="1"/>
  <c r="J75" i="37"/>
  <c r="K75" i="37" s="1"/>
  <c r="J108" i="37"/>
  <c r="K108" i="37" s="1"/>
  <c r="J86" i="37"/>
  <c r="K86" i="37" s="1"/>
  <c r="J104" i="37"/>
  <c r="K104" i="37" s="1"/>
  <c r="J107" i="37"/>
  <c r="K107" i="37" s="1"/>
  <c r="J88" i="37"/>
  <c r="K88" i="37" s="1"/>
  <c r="J71" i="37"/>
  <c r="K71" i="37" s="1"/>
  <c r="J78" i="37"/>
  <c r="K78" i="37" s="1"/>
  <c r="J67" i="37"/>
  <c r="K67" i="37" s="1"/>
  <c r="J90" i="37"/>
  <c r="K90" i="37" s="1"/>
  <c r="J103" i="37"/>
  <c r="K103" i="37" s="1"/>
  <c r="J81" i="37"/>
  <c r="K81" i="37" s="1"/>
  <c r="J83" i="37"/>
  <c r="K83" i="37" s="1"/>
  <c r="J98" i="37"/>
  <c r="K98" i="37" s="1"/>
  <c r="J89" i="37"/>
  <c r="K89" i="37" s="1"/>
  <c r="J68" i="37"/>
  <c r="K68" i="37" s="1"/>
  <c r="J93" i="37"/>
  <c r="K93" i="37" s="1"/>
  <c r="J92" i="37"/>
  <c r="K92" i="37" s="1"/>
  <c r="J79" i="37"/>
  <c r="K79" i="37" s="1"/>
  <c r="J74" i="37"/>
  <c r="K74" i="37" s="1"/>
  <c r="J87" i="37"/>
  <c r="K87" i="37" s="1"/>
  <c r="J84" i="37"/>
  <c r="K84" i="37" s="1"/>
  <c r="J69" i="37"/>
  <c r="K69" i="37" s="1"/>
  <c r="J97" i="37"/>
  <c r="K97" i="37" s="1"/>
  <c r="J65" i="37"/>
  <c r="K65" i="37" s="1"/>
  <c r="J70" i="37"/>
  <c r="K70" i="37" s="1"/>
  <c r="G109" i="37"/>
  <c r="D64" i="37"/>
  <c r="D109" i="37"/>
  <c r="F110" i="37"/>
  <c r="G64" i="37"/>
  <c r="H64" i="37"/>
  <c r="J109" i="37" l="1"/>
  <c r="K109" i="37" s="1"/>
  <c r="H110" i="37"/>
  <c r="J64" i="37"/>
  <c r="G110" i="37"/>
  <c r="D110" i="37"/>
  <c r="K64" i="37" l="1"/>
  <c r="K110" i="37" s="1"/>
  <c r="J110" i="37"/>
  <c r="P1" i="37" s="1"/>
  <c r="P2" i="37" l="1"/>
  <c r="P3" i="37" s="1"/>
</calcChain>
</file>

<file path=xl/sharedStrings.xml><?xml version="1.0" encoding="utf-8"?>
<sst xmlns="http://schemas.openxmlformats.org/spreadsheetml/2006/main" count="9636" uniqueCount="1352">
  <si>
    <t>Naam opdrachtgever</t>
  </si>
  <si>
    <t>Calculatie onderdeel</t>
  </si>
  <si>
    <t>Gebouw/plaats</t>
  </si>
  <si>
    <t>Referentie nummer</t>
  </si>
  <si>
    <t>Invoervelden</t>
  </si>
  <si>
    <t>Minimale taakgrootte</t>
  </si>
  <si>
    <t>EINDTOTAAL KOSTEN PER JAAR  EXCLUSIEF BTW         INSCHRIJVINGSBEDRAG</t>
  </si>
  <si>
    <t>uur per dag</t>
  </si>
  <si>
    <t>Toezicht percentage</t>
  </si>
  <si>
    <t>per prod. Uur</t>
  </si>
  <si>
    <t>MAXIMALE BOVENGRENS PLAFONDBEDRAG INSCHRIJVINGSBEDRAG</t>
  </si>
  <si>
    <t>MAXIMALE ONDERGRENS INSCHRIJVINGSBEDRAG</t>
  </si>
  <si>
    <t>Naam dienstverlener</t>
  </si>
  <si>
    <t>Prijspeil</t>
  </si>
  <si>
    <t>Versie</t>
  </si>
  <si>
    <t>Locatie</t>
  </si>
  <si>
    <t>Locatie factor</t>
  </si>
  <si>
    <t>Hoogste frequentie ma t/m vr</t>
  </si>
  <si>
    <t>Hoogste frequentie za - zo</t>
  </si>
  <si>
    <t>Productie uren ma t/m vr</t>
  </si>
  <si>
    <t>Productie uren za - zo</t>
  </si>
  <si>
    <t>Uren minimale taakgrootte ma t/m vrij</t>
  </si>
  <si>
    <t>Uren minimale taakgrootte za - zo</t>
  </si>
  <si>
    <t>Toezicht uren per jaar ma t/m vr</t>
  </si>
  <si>
    <t>Toezicht uren per jaar za - zo</t>
  </si>
  <si>
    <t>Algemeen</t>
  </si>
  <si>
    <t>Totaal</t>
  </si>
  <si>
    <t>Kosten productie per jaar ma t/m vr incl minimale taakgrootte</t>
  </si>
  <si>
    <t>Kosten productie per jaar za - zo incl minimale taakgrootte</t>
  </si>
  <si>
    <t>Totale kosten productie per jaar</t>
  </si>
  <si>
    <t xml:space="preserve">Kosten toezicht per jaar ma t/m vr </t>
  </si>
  <si>
    <t>Kosten toezicht per jaar za - zo</t>
  </si>
  <si>
    <t>Totale kosten toezicht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</si>
  <si>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</si>
  <si>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</si>
  <si>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</si>
  <si>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</si>
  <si>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</si>
  <si>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</si>
  <si>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</si>
  <si>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</si>
  <si>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</si>
  <si>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</si>
  <si>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Weekend / feestdag opslag</t>
  </si>
  <si>
    <t>ER KMS Code</t>
  </si>
  <si>
    <t>Administratieve ruimten</t>
  </si>
  <si>
    <t>Sanitaire ruimten</t>
  </si>
  <si>
    <t>Pantry/keuken</t>
  </si>
  <si>
    <t>Restauratieve ruimten</t>
  </si>
  <si>
    <t>Kleedruimten</t>
  </si>
  <si>
    <t>Vergaderruimten</t>
  </si>
  <si>
    <t>Sportzaal</t>
  </si>
  <si>
    <t>Entree</t>
  </si>
  <si>
    <t>Trappenhuis</t>
  </si>
  <si>
    <t>Lift</t>
  </si>
  <si>
    <t>Nio</t>
  </si>
  <si>
    <t>Kolom voor matrix</t>
  </si>
  <si>
    <t>Frequentie verklaring</t>
  </si>
  <si>
    <t>Freq</t>
  </si>
  <si>
    <t>Kolom</t>
  </si>
  <si>
    <t>1 x per week (52 weken)</t>
  </si>
  <si>
    <t>2 x per week (52 weken)</t>
  </si>
  <si>
    <t>3 x per week (52 weken)</t>
  </si>
  <si>
    <t>5 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</si>
  <si>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</si>
  <si>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</si>
  <si>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</si>
  <si>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</si>
  <si>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</si>
  <si>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</si>
  <si>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</si>
  <si>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</si>
  <si>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</si>
  <si>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</si>
  <si>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</si>
  <si>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 xml:space="preserve">Freq zat - zon </t>
  </si>
  <si>
    <t>Uren p/j ma t/m vrij</t>
  </si>
  <si>
    <t>Uren p/j zat - zon</t>
  </si>
  <si>
    <t>Norm ma t/m vr</t>
  </si>
  <si>
    <t>ER KMS code</t>
  </si>
  <si>
    <t>Bijzonderheden / opmerkingen</t>
  </si>
  <si>
    <t>M2 per jaar</t>
  </si>
  <si>
    <t>Linoleum</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</si>
  <si>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</si>
  <si>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</si>
  <si>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</si>
  <si>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</si>
  <si>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</si>
  <si>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</si>
  <si>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</si>
  <si>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</si>
  <si>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</si>
  <si>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</si>
  <si>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</si>
  <si>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</si>
  <si>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</si>
  <si>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</si>
  <si>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</si>
  <si>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</si>
  <si>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</si>
  <si>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</si>
  <si>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</si>
  <si>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</si>
  <si>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</si>
  <si>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</si>
  <si>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</si>
  <si>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</si>
  <si>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</si>
  <si>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</si>
  <si>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</si>
  <si>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</si>
  <si>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</si>
  <si>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</si>
  <si>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</si>
  <si>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</si>
  <si>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</si>
  <si>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</si>
  <si>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</si>
  <si>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</si>
  <si>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</si>
  <si>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</si>
  <si>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</si>
  <si>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</si>
  <si>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</si>
  <si>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</si>
  <si>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</si>
  <si>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</si>
  <si>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</si>
  <si>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</si>
  <si>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</si>
  <si>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</si>
  <si>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</si>
  <si>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</si>
  <si>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</si>
  <si>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</si>
  <si>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</si>
  <si>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</si>
  <si>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</si>
  <si>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</si>
  <si>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</si>
  <si>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</si>
  <si>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</si>
  <si>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</si>
  <si>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</si>
  <si>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</si>
  <si>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</si>
  <si>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</si>
  <si>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</si>
  <si>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</si>
  <si>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</si>
  <si>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</si>
  <si>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</si>
  <si>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</si>
  <si>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</si>
  <si>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</si>
  <si>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</si>
  <si>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</si>
  <si>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</si>
  <si>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</si>
  <si>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</si>
  <si>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</si>
  <si>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</si>
  <si>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</si>
  <si>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</si>
  <si>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</si>
  <si>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</si>
  <si>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</si>
  <si>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</si>
  <si>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</si>
  <si>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</si>
  <si>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</si>
  <si>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</si>
  <si>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</si>
  <si>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</si>
  <si>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</si>
  <si>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Omschrijving kostenaspect</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</si>
  <si>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</si>
  <si>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</si>
  <si>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</si>
  <si>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</si>
  <si>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</si>
  <si>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</si>
  <si>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</si>
  <si>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</si>
  <si>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</si>
  <si>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</si>
  <si>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</si>
  <si>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</si>
  <si>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</si>
  <si>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</si>
  <si>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</si>
  <si>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</si>
  <si>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</si>
  <si>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</si>
  <si>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</si>
  <si>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</si>
  <si>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</si>
  <si>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</si>
  <si>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</si>
  <si>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</si>
  <si>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</si>
  <si>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</si>
  <si>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</si>
  <si>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</si>
  <si>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</si>
  <si>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</si>
  <si>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</si>
  <si>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</si>
  <si>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</si>
  <si>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</si>
  <si>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</si>
  <si>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</si>
  <si>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</si>
  <si>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</si>
  <si>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</si>
  <si>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Methode omschrijven.</t>
  </si>
  <si>
    <t>Opmerking:</t>
  </si>
  <si>
    <t>Alle prijzen inclusief materialen en middelen, voorrijkosten en overige bijkomende kosten.</t>
  </si>
  <si>
    <t>Mits anders aangegeven is de uitvoering op reguliere werktijden: maandag t/m vrijdag [06.00 en 21.30 uur]</t>
  </si>
  <si>
    <t>Glassoort</t>
  </si>
  <si>
    <t>M² prijs</t>
  </si>
  <si>
    <t>Aanvullende omschrijving</t>
  </si>
  <si>
    <t>Aantal m2</t>
  </si>
  <si>
    <r>
      <t>Kosten per m</t>
    </r>
    <r>
      <rPr>
        <b/>
        <vertAlign val="superscript"/>
        <sz val="10"/>
        <color theme="0"/>
        <rFont val="Arial Black"/>
        <family val="2"/>
      </rPr>
      <t>2</t>
    </r>
  </si>
  <si>
    <t>Kosten per beurt</t>
  </si>
  <si>
    <t>Frequentie per jaar</t>
  </si>
  <si>
    <t>Totaalkosten per jaar</t>
  </si>
  <si>
    <t>Harde vloer zonder waslaag (sanitair)</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</si>
  <si>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</si>
  <si>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</si>
  <si>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</si>
  <si>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</si>
  <si>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</si>
  <si>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</si>
  <si>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</si>
  <si>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</si>
  <si>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</si>
  <si>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</si>
  <si>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</si>
  <si>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</si>
  <si>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</si>
  <si>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</si>
  <si>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SUPPLETIEKOSTEN OVERNAME PERSONEEL</t>
  </si>
  <si>
    <t xml:space="preserve">Dit is het maximale bedrag dat door de dienstverlener aan suppletiekosten in rekening wordt gebracht. Indien hier niets wordt </t>
  </si>
  <si>
    <t>ingevuld, betekent dit dat er geen suppletiekosten door de dienstverlener in rekening worden gebracht.</t>
  </si>
  <si>
    <t>Vloercategorie</t>
  </si>
  <si>
    <t>Harde vloer zonder waslaag (overig)</t>
  </si>
  <si>
    <t>Zachte vloer</t>
  </si>
  <si>
    <t>Totale kosten per jaar inclusief btw</t>
  </si>
  <si>
    <t>BTW</t>
  </si>
  <si>
    <t>Totaal m2 in scope</t>
  </si>
  <si>
    <t>Kosten verzuimbegeleiding en re-integratie</t>
  </si>
  <si>
    <t>Overige cao-gerelateerde verplichtingen (reiskosten)</t>
  </si>
  <si>
    <t>Overige cao-gerelateerde verplichtingen</t>
  </si>
  <si>
    <t>kosten per jaar incl toezicht</t>
  </si>
  <si>
    <t>Zwolle</t>
  </si>
  <si>
    <t>Veiligheidsregio IJsselland en GGD</t>
  </si>
  <si>
    <t>Brandweer Bathmen</t>
  </si>
  <si>
    <t>Koekendijk 9 Bathmen</t>
  </si>
  <si>
    <t>BG</t>
  </si>
  <si>
    <t>Gang/Hal</t>
  </si>
  <si>
    <t>Verkeersruimten</t>
  </si>
  <si>
    <t>Sanitair</t>
  </si>
  <si>
    <t>werkkast</t>
  </si>
  <si>
    <t>Kantoor</t>
  </si>
  <si>
    <t>Bureaukamers</t>
  </si>
  <si>
    <t>Tapijt</t>
  </si>
  <si>
    <t>vergaderruimte</t>
  </si>
  <si>
    <t>Voorruimte</t>
  </si>
  <si>
    <t>Opslag</t>
  </si>
  <si>
    <t>Opslagruimten</t>
  </si>
  <si>
    <t>011a</t>
  </si>
  <si>
    <t>Trap</t>
  </si>
  <si>
    <t>101a</t>
  </si>
  <si>
    <t>Wacht-verblijfruimte</t>
  </si>
  <si>
    <t>PVC</t>
  </si>
  <si>
    <t>104a</t>
  </si>
  <si>
    <t>Pantry</t>
  </si>
  <si>
    <t>Hout</t>
  </si>
  <si>
    <t>nio</t>
  </si>
  <si>
    <t>Brandweer Deventer</t>
  </si>
  <si>
    <t>Schonenvaarderstraat 5 Deventer</t>
  </si>
  <si>
    <t>Gang</t>
  </si>
  <si>
    <t>005a</t>
  </si>
  <si>
    <t>005b</t>
  </si>
  <si>
    <t>Gymzaal</t>
  </si>
  <si>
    <t>Sportruimten</t>
  </si>
  <si>
    <t>Gym</t>
  </si>
  <si>
    <t>Keuken</t>
  </si>
  <si>
    <t>Activiteiten-wacht ruimte</t>
  </si>
  <si>
    <t>Was-en Kleedruimte</t>
  </si>
  <si>
    <t>Kleedruimte</t>
  </si>
  <si>
    <t>Droogruimte</t>
  </si>
  <si>
    <t>werkplaats</t>
  </si>
  <si>
    <t>Ademluchtruimte</t>
  </si>
  <si>
    <t>Garage</t>
  </si>
  <si>
    <t>Vergaderruimte</t>
  </si>
  <si>
    <t>026a</t>
  </si>
  <si>
    <t>026b</t>
  </si>
  <si>
    <t>Belruimte</t>
  </si>
  <si>
    <t>Fitness</t>
  </si>
  <si>
    <t>Rookruimte</t>
  </si>
  <si>
    <t>038a</t>
  </si>
  <si>
    <t>038b</t>
  </si>
  <si>
    <t>Reproruimte</t>
  </si>
  <si>
    <t>Slaapkamer</t>
  </si>
  <si>
    <t>Slaapruimten</t>
  </si>
  <si>
    <t>120a</t>
  </si>
  <si>
    <t>120b</t>
  </si>
  <si>
    <t>127a</t>
  </si>
  <si>
    <t>127b</t>
  </si>
  <si>
    <t>134a</t>
  </si>
  <si>
    <t>134b</t>
  </si>
  <si>
    <t>139a</t>
  </si>
  <si>
    <t>Brandweer Heeten</t>
  </si>
  <si>
    <t>Ijzerweg 23 Heeten</t>
  </si>
  <si>
    <t>Toilet</t>
  </si>
  <si>
    <t>activiteiten en wacht ruimte</t>
  </si>
  <si>
    <t>Burokamer</t>
  </si>
  <si>
    <t>was en kleedruimte</t>
  </si>
  <si>
    <t>007a</t>
  </si>
  <si>
    <t>gang</t>
  </si>
  <si>
    <t>Brandweer Luttenberg</t>
  </si>
  <si>
    <t>Witte Hekke 8 Luttenberg</t>
  </si>
  <si>
    <t>toilet</t>
  </si>
  <si>
    <t>activiteitenruimte</t>
  </si>
  <si>
    <t>Douche</t>
  </si>
  <si>
    <t>Werkplaats</t>
  </si>
  <si>
    <t>Beton</t>
  </si>
  <si>
    <t>111a</t>
  </si>
  <si>
    <t>Brandweer Olst</t>
  </si>
  <si>
    <t>Industrieweg 3 Olst</t>
  </si>
  <si>
    <t>Werkkast</t>
  </si>
  <si>
    <t>Activiteiten/wachtruimte</t>
  </si>
  <si>
    <t>Brandweer Wijhe</t>
  </si>
  <si>
    <t>Industrieweg 6 Wijhe</t>
  </si>
  <si>
    <t>Activiteitenruimte</t>
  </si>
  <si>
    <t>Droogkamer</t>
  </si>
  <si>
    <t>002a</t>
  </si>
  <si>
    <t>Brandweer Raalte</t>
  </si>
  <si>
    <t>Aakstraat 2 Raalte</t>
  </si>
  <si>
    <t>010a</t>
  </si>
  <si>
    <t>Verblijf-wachtruimte</t>
  </si>
  <si>
    <t>013a</t>
  </si>
  <si>
    <t>douche</t>
  </si>
  <si>
    <t>018a</t>
  </si>
  <si>
    <t>Rookruinte</t>
  </si>
  <si>
    <t>pantry</t>
  </si>
  <si>
    <t>025a</t>
  </si>
  <si>
    <t>bar</t>
  </si>
  <si>
    <t xml:space="preserve">GGD Deventer Spikvoorde </t>
  </si>
  <si>
    <t>MC Escherweg 4D Deventer</t>
  </si>
  <si>
    <t>Spreek-onderzoekkamer</t>
  </si>
  <si>
    <t>Berging</t>
  </si>
  <si>
    <t>GGD Deventer Schurenstraat</t>
  </si>
  <si>
    <t>Schurenstraat 8A Deventer</t>
  </si>
  <si>
    <t>Activiteiten-wachtruimte</t>
  </si>
  <si>
    <t>001a</t>
  </si>
  <si>
    <t>001d</t>
  </si>
  <si>
    <t>kantoor</t>
  </si>
  <si>
    <t>Sanitaire ruimte</t>
  </si>
  <si>
    <t>Behandelruimte</t>
  </si>
  <si>
    <t>Panty</t>
  </si>
  <si>
    <t>Vergader ruimte</t>
  </si>
  <si>
    <t>016a</t>
  </si>
  <si>
    <t>Kelder</t>
  </si>
  <si>
    <t>GGD Deventer Wezenland</t>
  </si>
  <si>
    <t>Wezenland 582F Deventer</t>
  </si>
  <si>
    <t>Behandel ruimte</t>
  </si>
  <si>
    <t>GGD Zwolle Noord</t>
  </si>
  <si>
    <t>Straussplein 2 Zwolle</t>
  </si>
  <si>
    <t>Steen</t>
  </si>
  <si>
    <t>Entree/wachtruimte kinderwagens</t>
  </si>
  <si>
    <t>Boxenkamer</t>
  </si>
  <si>
    <t>W.V. kamer</t>
  </si>
  <si>
    <t>Artsenkamer</t>
  </si>
  <si>
    <t>Meterkast</t>
  </si>
  <si>
    <t>CV Ruimte</t>
  </si>
  <si>
    <t>Ent koelkast</t>
  </si>
  <si>
    <t>Kast</t>
  </si>
  <si>
    <t>Brandweer Diepenveen</t>
  </si>
  <si>
    <t>Oranjelaan 63a Diepenveen</t>
  </si>
  <si>
    <t>0.1</t>
  </si>
  <si>
    <t>Entree/hal</t>
  </si>
  <si>
    <t>Gietvloer</t>
  </si>
  <si>
    <t>0.2</t>
  </si>
  <si>
    <t>0.3</t>
  </si>
  <si>
    <t>douche en kleedruimte heren</t>
  </si>
  <si>
    <t>0.4</t>
  </si>
  <si>
    <t>Kleedruimte uitruk</t>
  </si>
  <si>
    <t>0.5</t>
  </si>
  <si>
    <t>0.6</t>
  </si>
  <si>
    <t>0.7</t>
  </si>
  <si>
    <t>0.8</t>
  </si>
  <si>
    <t>0.9</t>
  </si>
  <si>
    <t>Douche en kleedruimte dames</t>
  </si>
  <si>
    <t>0.10 / 0.11</t>
  </si>
  <si>
    <t>Remise</t>
  </si>
  <si>
    <t>1.1</t>
  </si>
  <si>
    <t>1.2</t>
  </si>
  <si>
    <t>Spreekkamer</t>
  </si>
  <si>
    <t>1.3</t>
  </si>
  <si>
    <t>Instructieruimte</t>
  </si>
  <si>
    <t>Leslokalen</t>
  </si>
  <si>
    <t>1.4</t>
  </si>
  <si>
    <t>Kantine</t>
  </si>
  <si>
    <t>1.5</t>
  </si>
  <si>
    <t>1.6</t>
  </si>
  <si>
    <t>1.7</t>
  </si>
  <si>
    <t>Techniek</t>
  </si>
  <si>
    <t>Overige ruimten</t>
  </si>
  <si>
    <t>1.8</t>
  </si>
  <si>
    <t>Brandweer Kuinre</t>
  </si>
  <si>
    <t>De Schans 2A Kuinre</t>
  </si>
  <si>
    <t>0.01</t>
  </si>
  <si>
    <t>Pers. Rest.</t>
  </si>
  <si>
    <t>0.02</t>
  </si>
  <si>
    <t>0.03</t>
  </si>
  <si>
    <t>0.04</t>
  </si>
  <si>
    <t>0.05</t>
  </si>
  <si>
    <t>Sanitaire ruimten Logistieke Hal</t>
  </si>
  <si>
    <t>0.06</t>
  </si>
  <si>
    <t>0.07</t>
  </si>
  <si>
    <t>0.08</t>
  </si>
  <si>
    <t>0.09</t>
  </si>
  <si>
    <t>0.10</t>
  </si>
  <si>
    <t>0.11</t>
  </si>
  <si>
    <t>Brandweer Steenwijk</t>
  </si>
  <si>
    <t>Vendelweg 3 Steenwijk</t>
  </si>
  <si>
    <t>Keukens/Restaurant</t>
  </si>
  <si>
    <t>0.12</t>
  </si>
  <si>
    <t>0.13</t>
  </si>
  <si>
    <t>0.14 remise</t>
  </si>
  <si>
    <t>0.15</t>
  </si>
  <si>
    <t>0.16</t>
  </si>
  <si>
    <t>0.17</t>
  </si>
  <si>
    <t>0.18</t>
  </si>
  <si>
    <t>0.19</t>
  </si>
  <si>
    <t>0.20</t>
  </si>
  <si>
    <t>0.21</t>
  </si>
  <si>
    <t>0.22</t>
  </si>
  <si>
    <t>Entree/ontvangst</t>
  </si>
  <si>
    <t>0.23</t>
  </si>
  <si>
    <t>Centrale hal</t>
  </si>
  <si>
    <t>Hal</t>
  </si>
  <si>
    <t>0.24</t>
  </si>
  <si>
    <t>0.25</t>
  </si>
  <si>
    <t>0.26</t>
  </si>
  <si>
    <t>0.27</t>
  </si>
  <si>
    <t>0.28</t>
  </si>
  <si>
    <t>0.29</t>
  </si>
  <si>
    <t>0.30</t>
  </si>
  <si>
    <t>Brandweer de Krim</t>
  </si>
  <si>
    <t>Hoofdweg 70 De Krim</t>
  </si>
  <si>
    <t>0.03 heren douche</t>
  </si>
  <si>
    <t>0.04 dames douche</t>
  </si>
  <si>
    <t>0.05 kantoor</t>
  </si>
  <si>
    <t>0.11 sanitair</t>
  </si>
  <si>
    <t>Brandweer Bergentheim</t>
  </si>
  <si>
    <t>Kanaalweg West 65a Bergentheim</t>
  </si>
  <si>
    <t>0.01 remise</t>
  </si>
  <si>
    <t>0.02 entree</t>
  </si>
  <si>
    <t>0.04 douche dames</t>
  </si>
  <si>
    <t>0.04 san dames</t>
  </si>
  <si>
    <t>0.05 san</t>
  </si>
  <si>
    <t>0.05 Sanitair heren</t>
  </si>
  <si>
    <t>1.0 trap</t>
  </si>
  <si>
    <t>1.1 kantine</t>
  </si>
  <si>
    <t>1.2 kantoor</t>
  </si>
  <si>
    <t>1.3 magazijn</t>
  </si>
  <si>
    <t>1.4 magazijn</t>
  </si>
  <si>
    <t>1.5 keuken</t>
  </si>
  <si>
    <t>Brandweer Balkbrug</t>
  </si>
  <si>
    <t>Meppelerweg 2 Balkbrug</t>
  </si>
  <si>
    <t>0.01 entree</t>
  </si>
  <si>
    <t>0.03 San dames</t>
  </si>
  <si>
    <t>0.05 San heren</t>
  </si>
  <si>
    <t>0.06 douche heren</t>
  </si>
  <si>
    <t>0.07 kleedruimte</t>
  </si>
  <si>
    <t>0.08 remise</t>
  </si>
  <si>
    <t>1.2 keuken</t>
  </si>
  <si>
    <t>1.3 zolder</t>
  </si>
  <si>
    <t>1.4 trap</t>
  </si>
  <si>
    <t>Brandweer Genemuiden</t>
  </si>
  <si>
    <t>Stuivenbergstraat 15 Genemuiden</t>
  </si>
  <si>
    <t>Voorruimte toiletten D</t>
  </si>
  <si>
    <t>Toiletten dames</t>
  </si>
  <si>
    <t>Toilet dames</t>
  </si>
  <si>
    <t>Voorruimte toiletten H</t>
  </si>
  <si>
    <t>Toilet heren</t>
  </si>
  <si>
    <t>Toiletten H/D</t>
  </si>
  <si>
    <t>Brandweer Slagharen</t>
  </si>
  <si>
    <t>Coevordenweg Noord 36a Slagharen</t>
  </si>
  <si>
    <t>1.3 kast</t>
  </si>
  <si>
    <t>0.03 kantoor</t>
  </si>
  <si>
    <t>0.04 sanitair dames</t>
  </si>
  <si>
    <t>Brandweer Dedemsvaart</t>
  </si>
  <si>
    <t>Hoofdvaart 51a Dedemsvaart</t>
  </si>
  <si>
    <t>0.02 kantine</t>
  </si>
  <si>
    <t>0.03 lokaal</t>
  </si>
  <si>
    <t>0.04 San. heren</t>
  </si>
  <si>
    <t>0.05 San. dames</t>
  </si>
  <si>
    <t>0.06 gang</t>
  </si>
  <si>
    <t>0.07 doucheruimte dames</t>
  </si>
  <si>
    <t>0.08 toilet in kleedruimte</t>
  </si>
  <si>
    <t>0.09 doucheruimte heren</t>
  </si>
  <si>
    <t>0.10 kleedruimte heren</t>
  </si>
  <si>
    <t>0.11 San in kleedruimte</t>
  </si>
  <si>
    <t>0.12 entree</t>
  </si>
  <si>
    <t>0.13 kleedruimte</t>
  </si>
  <si>
    <t>0.14 communicatie</t>
  </si>
  <si>
    <t>0.15 zolder</t>
  </si>
  <si>
    <t>0.16 trap</t>
  </si>
  <si>
    <t>0.17 remise</t>
  </si>
  <si>
    <t>Brandweer Hasselt</t>
  </si>
  <si>
    <t>Tijlsweg 2 Hasselt</t>
  </si>
  <si>
    <t>entrée/hal Brandweer</t>
  </si>
  <si>
    <t>Sanitair heren</t>
  </si>
  <si>
    <t>Kleedruimte / Douche</t>
  </si>
  <si>
    <t>Sanitair Dames</t>
  </si>
  <si>
    <t>Schoonmaakhok</t>
  </si>
  <si>
    <t>Magazijn</t>
  </si>
  <si>
    <t>GGD Zwolle Zuid</t>
  </si>
  <si>
    <t>Democratenlaan 86 Zwolle Zuid</t>
  </si>
  <si>
    <t>0.02 halletje</t>
  </si>
  <si>
    <t>Behandelruimten</t>
  </si>
  <si>
    <t>0.07 wachtruimte</t>
  </si>
  <si>
    <t>0.09 bureau/ spreekkamer</t>
  </si>
  <si>
    <t>0.11 vergaderruimte</t>
  </si>
  <si>
    <t>0.13 keuken</t>
  </si>
  <si>
    <t>0.16 toilet heren/dames</t>
  </si>
  <si>
    <t>0.17 hal bij toiletten</t>
  </si>
  <si>
    <t>0.18 miva</t>
  </si>
  <si>
    <t>copieerruimte</t>
  </si>
  <si>
    <t>Gang 0.14</t>
  </si>
  <si>
    <t>Hal bij toiletten</t>
  </si>
  <si>
    <t>Wachtruimte 1</t>
  </si>
  <si>
    <t>Wachtruimte 2</t>
  </si>
  <si>
    <t>GGD Genemuiden</t>
  </si>
  <si>
    <t>Jan van Arkelstraat 5 Genemuiden</t>
  </si>
  <si>
    <t>0.01 werkkast</t>
  </si>
  <si>
    <t>0.02 werkkast</t>
  </si>
  <si>
    <t>0.08 spreekkamer</t>
  </si>
  <si>
    <t>0.01 receptie</t>
  </si>
  <si>
    <t>0.02 opslag</t>
  </si>
  <si>
    <t>Gang bij receptie incl pantry</t>
  </si>
  <si>
    <t>Gang bij spreekkamer 3 jgz</t>
  </si>
  <si>
    <t>invalide toilet cjg</t>
  </si>
  <si>
    <t>jgz teamkamer</t>
  </si>
  <si>
    <t>Kantoor achter receptie</t>
  </si>
  <si>
    <t>logopedie</t>
  </si>
  <si>
    <t>receptie</t>
  </si>
  <si>
    <t>Spreekkamer drie jgz</t>
  </si>
  <si>
    <t>Toilet a dames</t>
  </si>
  <si>
    <t>Toilet b dames</t>
  </si>
  <si>
    <t>Toilet cjg voorruimte dames</t>
  </si>
  <si>
    <t>Wachtruimte</t>
  </si>
  <si>
    <t>weegkamer</t>
  </si>
  <si>
    <t>1.02</t>
  </si>
  <si>
    <t>1.03</t>
  </si>
  <si>
    <t>1.04</t>
  </si>
  <si>
    <t>1.05</t>
  </si>
  <si>
    <t>1.07</t>
  </si>
  <si>
    <t>1.08</t>
  </si>
  <si>
    <t>trap</t>
  </si>
  <si>
    <t>GGD Zwolle West</t>
  </si>
  <si>
    <t>Werkerlaan 1 Zwolle</t>
  </si>
  <si>
    <t>1.01 wachtruimte</t>
  </si>
  <si>
    <t>1.06 kinderen</t>
  </si>
  <si>
    <t>1.08 werkkast / berging</t>
  </si>
  <si>
    <t>1.09 pantry</t>
  </si>
  <si>
    <t>1.10</t>
  </si>
  <si>
    <t>1.11</t>
  </si>
  <si>
    <t>1.12</t>
  </si>
  <si>
    <t>1.13</t>
  </si>
  <si>
    <t>1.14 berging</t>
  </si>
  <si>
    <t>1.15 gang</t>
  </si>
  <si>
    <t>GGD Hoofdlocatie Zwolle</t>
  </si>
  <si>
    <t>Zeven Alleetjes 1 Zwolle</t>
  </si>
  <si>
    <t>CK 47 sleutels</t>
  </si>
  <si>
    <t>damestoilet</t>
  </si>
  <si>
    <t>doucheruimte</t>
  </si>
  <si>
    <t>fietsenstalling</t>
  </si>
  <si>
    <t>Gang bij CK 47</t>
  </si>
  <si>
    <t>Gang bij onderzoekkamers</t>
  </si>
  <si>
    <t>Gang bij vecht</t>
  </si>
  <si>
    <t>Gang naast onderzoekkamer 3</t>
  </si>
  <si>
    <t>Hal bij fietsenstalling</t>
  </si>
  <si>
    <t>Hal bij lift</t>
  </si>
  <si>
    <t>Hal souterrain</t>
  </si>
  <si>
    <t>herentoilet</t>
  </si>
  <si>
    <t>kleedkamer</t>
  </si>
  <si>
    <t>kleedruimte</t>
  </si>
  <si>
    <t>magazijn /opslag</t>
  </si>
  <si>
    <t>Miva</t>
  </si>
  <si>
    <t>Onderzoekkamer 1</t>
  </si>
  <si>
    <t>Onderzoekkamer 2</t>
  </si>
  <si>
    <t>Onderzoekkamer 3</t>
  </si>
  <si>
    <t>Onderzoekkamer 4</t>
  </si>
  <si>
    <t>Onderzoekkamer 5</t>
  </si>
  <si>
    <t>Onderzoekkamer 7</t>
  </si>
  <si>
    <t>Onderzoekkamer 8</t>
  </si>
  <si>
    <t>Onderzoekkamer naast 6</t>
  </si>
  <si>
    <t>pantry 80-01</t>
  </si>
  <si>
    <t>postkamer</t>
  </si>
  <si>
    <t>TB kamer 6</t>
  </si>
  <si>
    <t>trap souterrain</t>
  </si>
  <si>
    <t>trappenhuis naar fietsenstalling</t>
  </si>
  <si>
    <t>trappenhuis naar souterrain</t>
  </si>
  <si>
    <t>vergaderruimte Vecht</t>
  </si>
  <si>
    <t>Voorruimte Toilet</t>
  </si>
  <si>
    <t>werkkast / opslag</t>
  </si>
  <si>
    <t>1.05 / 1.06 veiligheidshuis</t>
  </si>
  <si>
    <t>1.07 veiligheidshuis</t>
  </si>
  <si>
    <t>1.08 veiligheidshuis</t>
  </si>
  <si>
    <t>1.09 veiligheidshuis</t>
  </si>
  <si>
    <t>1.10 Sterk</t>
  </si>
  <si>
    <t>1.11 Sterk</t>
  </si>
  <si>
    <t>1.12/1.13 richting</t>
  </si>
  <si>
    <t>1.14 Halt</t>
  </si>
  <si>
    <t>1.15 de basis</t>
  </si>
  <si>
    <t>dames toilet</t>
  </si>
  <si>
    <t>front office DJI 1.03</t>
  </si>
  <si>
    <t>front office DJI 1.04</t>
  </si>
  <si>
    <t>front office DJI 1.01</t>
  </si>
  <si>
    <t>front office DJI 1.02</t>
  </si>
  <si>
    <t>Gang DJI</t>
  </si>
  <si>
    <t>Garderobe bij vergaderruimte IJssel</t>
  </si>
  <si>
    <t>Hal bij centrale lift</t>
  </si>
  <si>
    <t>Hal bij ijssel</t>
  </si>
  <si>
    <t>Hal trappenhuis 1</t>
  </si>
  <si>
    <t>halletje voor toiletten</t>
  </si>
  <si>
    <t>Keuken DJI</t>
  </si>
  <si>
    <t>kopieer DJI</t>
  </si>
  <si>
    <t>opslag</t>
  </si>
  <si>
    <t>Pantry 80-09</t>
  </si>
  <si>
    <t>trap naar vide</t>
  </si>
  <si>
    <t>trappenhuis rond 1- 2</t>
  </si>
  <si>
    <t>Vergaderruimte Linde</t>
  </si>
  <si>
    <t>Vergaderruimte Regge</t>
  </si>
  <si>
    <t>Vergaderruimte IJssel</t>
  </si>
  <si>
    <t>vide</t>
  </si>
  <si>
    <t>Wachtruimte DJI</t>
  </si>
  <si>
    <t>2.01</t>
  </si>
  <si>
    <t>2.02</t>
  </si>
  <si>
    <t>2.04</t>
  </si>
  <si>
    <t>2.05</t>
  </si>
  <si>
    <t>2.06</t>
  </si>
  <si>
    <t>2.07</t>
  </si>
  <si>
    <t>2.08</t>
  </si>
  <si>
    <t>2.09</t>
  </si>
  <si>
    <t>ganzendiep vergaderruimte</t>
  </si>
  <si>
    <t>Hal 2de etage</t>
  </si>
  <si>
    <t>hal trappenhuis rond 1- 2</t>
  </si>
  <si>
    <t>lockers</t>
  </si>
  <si>
    <t>reest vergaderruimte</t>
  </si>
  <si>
    <t>toiletten dames</t>
  </si>
  <si>
    <t>toiletten heren</t>
  </si>
  <si>
    <t>trappenhuis 1 -2</t>
  </si>
  <si>
    <t>Voorruimte dames</t>
  </si>
  <si>
    <t>Voorruimte heren</t>
  </si>
  <si>
    <t>zitje/kantine</t>
  </si>
  <si>
    <t>b 0.1</t>
  </si>
  <si>
    <t>b 0.10</t>
  </si>
  <si>
    <t>b 0.2</t>
  </si>
  <si>
    <t>b 0.4</t>
  </si>
  <si>
    <t>b 0.5</t>
  </si>
  <si>
    <t>B 0.7 els</t>
  </si>
  <si>
    <t>b 0.8</t>
  </si>
  <si>
    <t>b 0.9</t>
  </si>
  <si>
    <t>b.03</t>
  </si>
  <si>
    <t>centrale hal/ receptie</t>
  </si>
  <si>
    <t>entree</t>
  </si>
  <si>
    <t>Garderobe</t>
  </si>
  <si>
    <t>Hal naar ronde trappenhuis</t>
  </si>
  <si>
    <t>kantoortuin links</t>
  </si>
  <si>
    <t>kantoortuin rechts</t>
  </si>
  <si>
    <t>lift</t>
  </si>
  <si>
    <t>stiltekamer 6</t>
  </si>
  <si>
    <t>stiltekamer 1</t>
  </si>
  <si>
    <t>stiltekamer 2</t>
  </si>
  <si>
    <t>stiltekamer 3</t>
  </si>
  <si>
    <t>stiltekamer 4</t>
  </si>
  <si>
    <t>stiltekamer 5</t>
  </si>
  <si>
    <t>Toilet heren urinoirs</t>
  </si>
  <si>
    <t>trappenhuis bg - 1</t>
  </si>
  <si>
    <t>trappenhuis bg - 1 noppen</t>
  </si>
  <si>
    <t>trappenhuis bg- vide</t>
  </si>
  <si>
    <t>trappenhuis rond BG - 1</t>
  </si>
  <si>
    <t>Voorruimte Toilet dames</t>
  </si>
  <si>
    <t>Voorruimte Toilet heren</t>
  </si>
  <si>
    <t>wieden vergaderruimte</t>
  </si>
  <si>
    <t>zwarte water vergaderruimte</t>
  </si>
  <si>
    <t>trappenhuis van vide - bg</t>
  </si>
  <si>
    <t>Brandweer Ijsselmuiden</t>
  </si>
  <si>
    <t>Goudplevier 121 IJsselmuiden</t>
  </si>
  <si>
    <t>masker ruimte</t>
  </si>
  <si>
    <t>hal</t>
  </si>
  <si>
    <t>kantine/ vergaderruimte</t>
  </si>
  <si>
    <t>keuken</t>
  </si>
  <si>
    <t>Brandweer Kampen</t>
  </si>
  <si>
    <t>Jan Ligthartstraat 9 Kampen</t>
  </si>
  <si>
    <t>wasplaats</t>
  </si>
  <si>
    <t>1.01</t>
  </si>
  <si>
    <t>Verkeersruimte</t>
  </si>
  <si>
    <t>Brandweer Welsum</t>
  </si>
  <si>
    <t>Kerklaan 22 Welsum</t>
  </si>
  <si>
    <t>kleedruimte bij doucheruimte</t>
  </si>
  <si>
    <t>remise</t>
  </si>
  <si>
    <t>Voorruimte toiletten</t>
  </si>
  <si>
    <t>hal 2de etage</t>
  </si>
  <si>
    <t>trap van 1 - 2</t>
  </si>
  <si>
    <t>Brandweer Lemelerveld</t>
  </si>
  <si>
    <t>Nijverheidstraat 8 Lemelerveld</t>
  </si>
  <si>
    <t>douche heren</t>
  </si>
  <si>
    <t>heren toilet</t>
  </si>
  <si>
    <t>kleedruimte heren</t>
  </si>
  <si>
    <t>magazijn</t>
  </si>
  <si>
    <t>sanitair/douche</t>
  </si>
  <si>
    <t>trap bg - 1</t>
  </si>
  <si>
    <t>Hal/garderobe</t>
  </si>
  <si>
    <t>kantine</t>
  </si>
  <si>
    <t>Brandweer Oldemarkt</t>
  </si>
  <si>
    <t>Industrieweg 1 Oldemarkt</t>
  </si>
  <si>
    <t>Buitenruimten</t>
  </si>
  <si>
    <t>Brandweer Giethoorn</t>
  </si>
  <si>
    <t>Bartus Warnersweg 1 Giethoorn</t>
  </si>
  <si>
    <t>0.02 kantoor</t>
  </si>
  <si>
    <t>0.03 trap</t>
  </si>
  <si>
    <t>0.04 urinoir</t>
  </si>
  <si>
    <t>0.05 toilet</t>
  </si>
  <si>
    <t>0.06 uitrusting</t>
  </si>
  <si>
    <t>0.07 opslag</t>
  </si>
  <si>
    <t>0.08 garage</t>
  </si>
  <si>
    <t>0.09 werkkast</t>
  </si>
  <si>
    <t>0.10 sanitair</t>
  </si>
  <si>
    <t>1.3 gang</t>
  </si>
  <si>
    <t>De Weijert 1-3 Vollenhove</t>
  </si>
  <si>
    <t>Trappenhuizen</t>
  </si>
  <si>
    <t>0.02 werkplaats</t>
  </si>
  <si>
    <t>0.08 berging</t>
  </si>
  <si>
    <t>0.09 kleedruimte dames</t>
  </si>
  <si>
    <t>0.11 berging</t>
  </si>
  <si>
    <t>0.12 Garage</t>
  </si>
  <si>
    <t>0.13 berging</t>
  </si>
  <si>
    <t>0.14</t>
  </si>
  <si>
    <t>0.15 heren sanitair</t>
  </si>
  <si>
    <t>0.15 kleedruimte heren</t>
  </si>
  <si>
    <t>0.17 berging</t>
  </si>
  <si>
    <t>0.18 berging</t>
  </si>
  <si>
    <t>0.21 kantine</t>
  </si>
  <si>
    <t>0.24 miva</t>
  </si>
  <si>
    <t>0.26 werkkast</t>
  </si>
  <si>
    <t>0.30 stalling</t>
  </si>
  <si>
    <t>1.01 kantine</t>
  </si>
  <si>
    <t>1.09</t>
  </si>
  <si>
    <t>Brandweer Wesepe</t>
  </si>
  <si>
    <t>Eikenweg 3 Wesepe</t>
  </si>
  <si>
    <t>Entree hal</t>
  </si>
  <si>
    <t>03.1</t>
  </si>
  <si>
    <t>sanitair toilet</t>
  </si>
  <si>
    <t>03.2</t>
  </si>
  <si>
    <t>Berging magazijn</t>
  </si>
  <si>
    <t>sanitair douche 1</t>
  </si>
  <si>
    <t>sanitair douche 2</t>
  </si>
  <si>
    <t>Sanitair voorruimte</t>
  </si>
  <si>
    <t>Sanitair toilet</t>
  </si>
  <si>
    <t>Sanitair douche</t>
  </si>
  <si>
    <t>Brandweer Zwolle Zuid</t>
  </si>
  <si>
    <t>Marsweg 39 Zwolle</t>
  </si>
  <si>
    <t>Z-01.100</t>
  </si>
  <si>
    <t>Vide werkplaats</t>
  </si>
  <si>
    <t>Z-01.101</t>
  </si>
  <si>
    <t>Vide wasplaats</t>
  </si>
  <si>
    <t>Z-01.10</t>
  </si>
  <si>
    <t>Serverruimte</t>
  </si>
  <si>
    <t>Z-01.09</t>
  </si>
  <si>
    <t>Jeugd brandweer</t>
  </si>
  <si>
    <t>Z-01.11</t>
  </si>
  <si>
    <t>Opslag serverruimte</t>
  </si>
  <si>
    <t>Z-01.08</t>
  </si>
  <si>
    <t>Z-01.07</t>
  </si>
  <si>
    <t>Z-01.06</t>
  </si>
  <si>
    <t>Soos t.b.v. vrijwilligers</t>
  </si>
  <si>
    <t>Z-01.01</t>
  </si>
  <si>
    <t>Entree/ontvangstruimte</t>
  </si>
  <si>
    <t>Z-01.02</t>
  </si>
  <si>
    <t>Vergader- briefingruimte</t>
  </si>
  <si>
    <t>Z-01.03</t>
  </si>
  <si>
    <t>Werkruimte</t>
  </si>
  <si>
    <t>Z-01.04</t>
  </si>
  <si>
    <t>Z-01.102</t>
  </si>
  <si>
    <t>Rubber</t>
  </si>
  <si>
    <t>Z-02.09</t>
  </si>
  <si>
    <t>Huiskamer t.b.v. 24 uurs</t>
  </si>
  <si>
    <t>Woonkamer</t>
  </si>
  <si>
    <t>Z-02.32</t>
  </si>
  <si>
    <t>Z-02.34</t>
  </si>
  <si>
    <t>Glijpaal</t>
  </si>
  <si>
    <t>Z-02.35</t>
  </si>
  <si>
    <t>Glijbaan</t>
  </si>
  <si>
    <t>Z-02.100</t>
  </si>
  <si>
    <t>Traphal</t>
  </si>
  <si>
    <t>Z-02.10</t>
  </si>
  <si>
    <t>Z-02.31</t>
  </si>
  <si>
    <t>Voorraadkast</t>
  </si>
  <si>
    <t>Z-02.30</t>
  </si>
  <si>
    <t>Z-02.33</t>
  </si>
  <si>
    <t>Bevelvoerder</t>
  </si>
  <si>
    <t>Z-02.24</t>
  </si>
  <si>
    <t>Z-02.20</t>
  </si>
  <si>
    <t>Z-02.21</t>
  </si>
  <si>
    <t>Z-02.22</t>
  </si>
  <si>
    <t>Cockpit</t>
  </si>
  <si>
    <t>Z-02.23</t>
  </si>
  <si>
    <t>Z-02.25a</t>
  </si>
  <si>
    <t>Heren toilet voorruimte</t>
  </si>
  <si>
    <t>Z-02.25b</t>
  </si>
  <si>
    <t>Z-02.25c</t>
  </si>
  <si>
    <t>Z-02.25d</t>
  </si>
  <si>
    <t>Z-02.27a</t>
  </si>
  <si>
    <t>Dames toilet voorruimte</t>
  </si>
  <si>
    <t>Z-02.27b</t>
  </si>
  <si>
    <t>Z-02.27c</t>
  </si>
  <si>
    <t>Z-02.26</t>
  </si>
  <si>
    <t>Mindervalide toilet</t>
  </si>
  <si>
    <t>Z-02.28</t>
  </si>
  <si>
    <t>Z-02.29a</t>
  </si>
  <si>
    <t>Belhok</t>
  </si>
  <si>
    <t>Z-02.29b</t>
  </si>
  <si>
    <t>Z-02.41</t>
  </si>
  <si>
    <t>Z-02.40</t>
  </si>
  <si>
    <t>Spoelkeuken</t>
  </si>
  <si>
    <t>Z-02.39</t>
  </si>
  <si>
    <t>Z-02.38</t>
  </si>
  <si>
    <t>Z-02.37</t>
  </si>
  <si>
    <t>Z-02.36</t>
  </si>
  <si>
    <t>Z-02.08</t>
  </si>
  <si>
    <t>Restaurant</t>
  </si>
  <si>
    <t>Z-02.101</t>
  </si>
  <si>
    <t>Z-02.07</t>
  </si>
  <si>
    <t>Z-02.07a</t>
  </si>
  <si>
    <t>Z-02.02</t>
  </si>
  <si>
    <t>Entree plein</t>
  </si>
  <si>
    <t>Z-02.05</t>
  </si>
  <si>
    <t>Repro</t>
  </si>
  <si>
    <t>Z-02.102</t>
  </si>
  <si>
    <t>Z-02.06</t>
  </si>
  <si>
    <t>Open werkplekken</t>
  </si>
  <si>
    <t>Z-02.01</t>
  </si>
  <si>
    <t>Entree lift</t>
  </si>
  <si>
    <t>Z-02.03</t>
  </si>
  <si>
    <t>Z-02.04</t>
  </si>
  <si>
    <t>Z-02.103</t>
  </si>
  <si>
    <t>Z-03.20</t>
  </si>
  <si>
    <t>Z-03.21</t>
  </si>
  <si>
    <t>Vergaderruimte (ROT)</t>
  </si>
  <si>
    <t>Z-03.22</t>
  </si>
  <si>
    <t>Vergaderruimte (RBT)</t>
  </si>
  <si>
    <t>Z-03.26a</t>
  </si>
  <si>
    <t>Dames voorruimte toiletten</t>
  </si>
  <si>
    <t>Z-03.26b</t>
  </si>
  <si>
    <t>Toiletruimte</t>
  </si>
  <si>
    <t>Z-03.26c</t>
  </si>
  <si>
    <t>Z-03.26d</t>
  </si>
  <si>
    <t>Z-03.27a</t>
  </si>
  <si>
    <t>Heren voorruimte toiletten</t>
  </si>
  <si>
    <t>Z-03.27b</t>
  </si>
  <si>
    <t>Z-03.27c</t>
  </si>
  <si>
    <t>Z-03.28</t>
  </si>
  <si>
    <t>Z-03.29</t>
  </si>
  <si>
    <t>Fitnessruimte</t>
  </si>
  <si>
    <t>Z-03.30a</t>
  </si>
  <si>
    <t>Kleedruimte heren</t>
  </si>
  <si>
    <t>Z-03.30b</t>
  </si>
  <si>
    <t>Z-03.30c</t>
  </si>
  <si>
    <t>Z-03.30d</t>
  </si>
  <si>
    <t>Z-03.30e</t>
  </si>
  <si>
    <t>Z-03.30f</t>
  </si>
  <si>
    <t>Z-03.30g</t>
  </si>
  <si>
    <t>Z-03.30h</t>
  </si>
  <si>
    <t>Z-03.30i</t>
  </si>
  <si>
    <t>Z-03.30j</t>
  </si>
  <si>
    <t>Z-03.31a</t>
  </si>
  <si>
    <t>Kleedruimte dames</t>
  </si>
  <si>
    <t>Z-03.31b</t>
  </si>
  <si>
    <t>Z-03.31c</t>
  </si>
  <si>
    <t>Z-03.31d</t>
  </si>
  <si>
    <t>Z-03.31e</t>
  </si>
  <si>
    <t>Z-03.31f</t>
  </si>
  <si>
    <t>Z-03.31g</t>
  </si>
  <si>
    <t>Z-03.31h</t>
  </si>
  <si>
    <t>Z-03.31i</t>
  </si>
  <si>
    <t>Z-03.31j</t>
  </si>
  <si>
    <t>Z-03.33a</t>
  </si>
  <si>
    <t>Dames kleedruimte</t>
  </si>
  <si>
    <t>Z-03.33b</t>
  </si>
  <si>
    <t>Z-03.33c</t>
  </si>
  <si>
    <t>Z-03.34a</t>
  </si>
  <si>
    <t>Heren kleedruimte</t>
  </si>
  <si>
    <t>Z-03.34b</t>
  </si>
  <si>
    <t>Z-03.34c</t>
  </si>
  <si>
    <t>Z-03.34d</t>
  </si>
  <si>
    <t>Z-03.34e</t>
  </si>
  <si>
    <t>Z-03.36</t>
  </si>
  <si>
    <t>Z-03.37</t>
  </si>
  <si>
    <t>Z-03.38</t>
  </si>
  <si>
    <t>Z-03.39</t>
  </si>
  <si>
    <t>Z-03.40</t>
  </si>
  <si>
    <t>Z-03.41</t>
  </si>
  <si>
    <t>Z-03.42</t>
  </si>
  <si>
    <t>Z-03.43</t>
  </si>
  <si>
    <t>Z-03.44</t>
  </si>
  <si>
    <t>Z-03.45</t>
  </si>
  <si>
    <t>Z-03.46</t>
  </si>
  <si>
    <t>Z-03.47</t>
  </si>
  <si>
    <t>Overloop</t>
  </si>
  <si>
    <t>Z-03.48</t>
  </si>
  <si>
    <t>Z-03.49</t>
  </si>
  <si>
    <t>Z-03.51</t>
  </si>
  <si>
    <t>Z-03.51b</t>
  </si>
  <si>
    <t>Z-03.51c</t>
  </si>
  <si>
    <t>Z-03.52</t>
  </si>
  <si>
    <t>Z-03.56</t>
  </si>
  <si>
    <t>Z-03.57</t>
  </si>
  <si>
    <t>Z-03.58</t>
  </si>
  <si>
    <t>Z-03.59</t>
  </si>
  <si>
    <t>Z-03.60</t>
  </si>
  <si>
    <t>Z-03.61</t>
  </si>
  <si>
    <t>Z-03-12</t>
  </si>
  <si>
    <t>Team werkplek</t>
  </si>
  <si>
    <t>Z-03.11</t>
  </si>
  <si>
    <t>Z-03.10</t>
  </si>
  <si>
    <t>Overlegruimte</t>
  </si>
  <si>
    <t>Z-03-13</t>
  </si>
  <si>
    <t>Z-03.09</t>
  </si>
  <si>
    <t>Overlegplekken</t>
  </si>
  <si>
    <t>Z-03.02</t>
  </si>
  <si>
    <t>Z-03.15</t>
  </si>
  <si>
    <t>Team werkpek</t>
  </si>
  <si>
    <t>Z-03.03</t>
  </si>
  <si>
    <t>Z-03.04</t>
  </si>
  <si>
    <t>Informeel overleg</t>
  </si>
  <si>
    <t>Z-03.05</t>
  </si>
  <si>
    <t>Z-03.08</t>
  </si>
  <si>
    <t>Omloop</t>
  </si>
  <si>
    <t>Z-03.08a</t>
  </si>
  <si>
    <t>Z-03.06</t>
  </si>
  <si>
    <t>Z-03.07</t>
  </si>
  <si>
    <t>Huiskamer</t>
  </si>
  <si>
    <t>Z-03.100</t>
  </si>
  <si>
    <t>Z-03.101</t>
  </si>
  <si>
    <t>Z-03.14</t>
  </si>
  <si>
    <t>Terras</t>
  </si>
  <si>
    <t>Z-03.102</t>
  </si>
  <si>
    <t>Z-03.103</t>
  </si>
  <si>
    <t>Z.03-105</t>
  </si>
  <si>
    <t>Z.03-104</t>
  </si>
  <si>
    <t>Werkplaats ademruimte</t>
  </si>
  <si>
    <t>Kunststof</t>
  </si>
  <si>
    <t xml:space="preserve">Gang oostkant </t>
  </si>
  <si>
    <t>Toilet voorruimte heren</t>
  </si>
  <si>
    <t>Toiletruimte heren</t>
  </si>
  <si>
    <t>Toilet voorruimte dames</t>
  </si>
  <si>
    <t>Toiletruimte dames</t>
  </si>
  <si>
    <t>Entree ruimte</t>
  </si>
  <si>
    <t>Gang / trappenhal</t>
  </si>
  <si>
    <t xml:space="preserve">Kunststof </t>
  </si>
  <si>
    <t>Brandweer Zwolle Zuid bijgebouw</t>
  </si>
  <si>
    <t>Kledingruimte</t>
  </si>
  <si>
    <t>Kantoor naast kledingruimte</t>
  </si>
  <si>
    <t>Douche heren</t>
  </si>
  <si>
    <t>Douche dames</t>
  </si>
  <si>
    <t>Brandweer Zwolle Noord</t>
  </si>
  <si>
    <t>Middelweg 235 Zwolle</t>
  </si>
  <si>
    <t>0.01 hal</t>
  </si>
  <si>
    <t>0.02 pantry</t>
  </si>
  <si>
    <t>0.03 a lockers bij remise</t>
  </si>
  <si>
    <t>0.03 b Remise</t>
  </si>
  <si>
    <t>0.03 Entree bij Remise</t>
  </si>
  <si>
    <t>0.04 trap</t>
  </si>
  <si>
    <t>0.05 leslokaal/vergaderruimte</t>
  </si>
  <si>
    <t>0.08 mindervalide</t>
  </si>
  <si>
    <t>gietvloer</t>
  </si>
  <si>
    <t>0.09 voorruimte / toiletten Dames</t>
  </si>
  <si>
    <t>0.09a doucheruimte Dames</t>
  </si>
  <si>
    <t>0.10 voorruimte /toiletten Heren</t>
  </si>
  <si>
    <t>0.10a urinoirs</t>
  </si>
  <si>
    <t>0.10b doucheruimte Heren</t>
  </si>
  <si>
    <t>0.11 bluskleding</t>
  </si>
  <si>
    <t>trap BG-1</t>
  </si>
  <si>
    <t>1.00 hal bij fitnessruimte</t>
  </si>
  <si>
    <t>1.01 fitnessruimte</t>
  </si>
  <si>
    <t>1.02 trap 1-2</t>
  </si>
  <si>
    <t>Trap 1-2</t>
  </si>
  <si>
    <t>2.02 toiletruimte</t>
  </si>
  <si>
    <t>2.03 trap 2-3</t>
  </si>
  <si>
    <t>2.04 hal</t>
  </si>
  <si>
    <t>2.05 vergaderruimte</t>
  </si>
  <si>
    <t>2.06 vergaderruimte</t>
  </si>
  <si>
    <t>trap 2-3</t>
  </si>
  <si>
    <t>3.01 bureaukamer</t>
  </si>
  <si>
    <t>3.01a gang</t>
  </si>
  <si>
    <t>3.01b zithoek</t>
  </si>
  <si>
    <t>3.05 bureaukamer</t>
  </si>
  <si>
    <t>trap 3-4</t>
  </si>
  <si>
    <t>4.01 lounge</t>
  </si>
  <si>
    <t>4.02</t>
  </si>
  <si>
    <t>4.03 toiletruimte</t>
  </si>
  <si>
    <t>trap 4-5</t>
  </si>
  <si>
    <t>5.00 keuken</t>
  </si>
  <si>
    <t>trap 5-6</t>
  </si>
  <si>
    <t>6.00 gang bij Lift</t>
  </si>
  <si>
    <t>6.00a gang bij slaapkamers B/G</t>
  </si>
  <si>
    <t>6.00b gang bij Lockers</t>
  </si>
  <si>
    <t>6.00c gang bij slaapkamers H/J</t>
  </si>
  <si>
    <t>6.02 slaapkamer A</t>
  </si>
  <si>
    <t>6.06 slaapkamer B</t>
  </si>
  <si>
    <t>6.07 slaapkamer C</t>
  </si>
  <si>
    <t>6.08 slaapkamer D</t>
  </si>
  <si>
    <t>6.09 slaapkamer E</t>
  </si>
  <si>
    <t>6.10 slaapkamer F</t>
  </si>
  <si>
    <t>6.11 slaapkamer G</t>
  </si>
  <si>
    <t>6.12 slaapkamer H</t>
  </si>
  <si>
    <t>6.12a slaapkamer I</t>
  </si>
  <si>
    <t>6.13 Linnenkamer</t>
  </si>
  <si>
    <t>6.13a slaapkamer J</t>
  </si>
  <si>
    <t>6.14 voorruimte Heren</t>
  </si>
  <si>
    <t>6.14a toilet/doucheruimte Heren</t>
  </si>
  <si>
    <t>6.15 voorruimte Dames</t>
  </si>
  <si>
    <t>6.15a toilet/ doucheruimte Dames</t>
  </si>
  <si>
    <t>6.16 lockers A</t>
  </si>
  <si>
    <t>6.16a Lockers B</t>
  </si>
  <si>
    <t>6.16b Lockers C</t>
  </si>
  <si>
    <t>6.16c Lockers D</t>
  </si>
  <si>
    <t>6.16d Lockers E</t>
  </si>
  <si>
    <t>Brandweer Nieuwleusen</t>
  </si>
  <si>
    <t>Westeind 19B Nieuwleusen</t>
  </si>
  <si>
    <t>1.1a</t>
  </si>
  <si>
    <t>entréeruimte</t>
  </si>
  <si>
    <t>Poxy-grind</t>
  </si>
  <si>
    <t>verkeersruimte hal</t>
  </si>
  <si>
    <t>kantoorruimte</t>
  </si>
  <si>
    <t>ruimte c2000</t>
  </si>
  <si>
    <t>doucheruimte heren</t>
  </si>
  <si>
    <t>wasruimte heren</t>
  </si>
  <si>
    <t>urinoirs heren</t>
  </si>
  <si>
    <t>1.9</t>
  </si>
  <si>
    <t>toilet heren</t>
  </si>
  <si>
    <t>wasruimte dames</t>
  </si>
  <si>
    <t>1.12a</t>
  </si>
  <si>
    <t>douchecabine dames</t>
  </si>
  <si>
    <t>1.12b</t>
  </si>
  <si>
    <t>toilet dames</t>
  </si>
  <si>
    <t>invaliden- en algemeen damestoilet</t>
  </si>
  <si>
    <t>1.14</t>
  </si>
  <si>
    <t>urinoir- en algemeen herentoilet</t>
  </si>
  <si>
    <t>1.14a</t>
  </si>
  <si>
    <t>algemeen herentoilet</t>
  </si>
  <si>
    <t>1.15</t>
  </si>
  <si>
    <t>tussenmeterkast</t>
  </si>
  <si>
    <t>2.1</t>
  </si>
  <si>
    <t>verkeersruimte overloop</t>
  </si>
  <si>
    <t>2.1a</t>
  </si>
  <si>
    <t>garderoberuimte</t>
  </si>
  <si>
    <t>2.2</t>
  </si>
  <si>
    <t>2.3</t>
  </si>
  <si>
    <t>algemeen damestoilet</t>
  </si>
  <si>
    <t>2.4</t>
  </si>
  <si>
    <t>2.5</t>
  </si>
  <si>
    <t>bergruimte</t>
  </si>
  <si>
    <t>2.6a</t>
  </si>
  <si>
    <t>instructieruimte</t>
  </si>
  <si>
    <t>2.6b</t>
  </si>
  <si>
    <t>kantine + barruimte</t>
  </si>
  <si>
    <t>2.7</t>
  </si>
  <si>
    <t>2.8</t>
  </si>
  <si>
    <t>magazijnruimte keuken</t>
  </si>
  <si>
    <t>Brandweer Dalfsen</t>
  </si>
  <si>
    <t>Pr. Hendrikstraat 4 Dalfsen</t>
  </si>
  <si>
    <t>1.01a</t>
  </si>
  <si>
    <t>Toiletgroep</t>
  </si>
  <si>
    <t>Wasruimte</t>
  </si>
  <si>
    <t>Doucheruimten</t>
  </si>
  <si>
    <t>Omkleedruimte</t>
  </si>
  <si>
    <t>Doorloop</t>
  </si>
  <si>
    <t>1.17</t>
  </si>
  <si>
    <t>Flessenruimte</t>
  </si>
  <si>
    <t>1.19</t>
  </si>
  <si>
    <t xml:space="preserve">Opslag </t>
  </si>
  <si>
    <t>Trap naar kantine</t>
  </si>
  <si>
    <t>2.03</t>
  </si>
  <si>
    <t>Bargedeelte</t>
  </si>
  <si>
    <t>Schoonmaakkast</t>
  </si>
  <si>
    <t>C2000 ruimte</t>
  </si>
  <si>
    <t>Bevelvoerdersruimte</t>
  </si>
  <si>
    <t>2.10</t>
  </si>
  <si>
    <t>2.11</t>
  </si>
  <si>
    <t>balustrade</t>
  </si>
  <si>
    <t>2.12</t>
  </si>
  <si>
    <t>Trappenhuis bij ingang</t>
  </si>
  <si>
    <t>Brandweer Gramsbergen</t>
  </si>
  <si>
    <t>Oostermaat 59B Gramsbergen</t>
  </si>
  <si>
    <t xml:space="preserve">Kantoor  </t>
  </si>
  <si>
    <t>Reservekleging en overige kleding</t>
  </si>
  <si>
    <t>Hal voor douches</t>
  </si>
  <si>
    <t>Doucheruimte Heren</t>
  </si>
  <si>
    <t>Doucheruimte dames</t>
  </si>
  <si>
    <t>Hal incl pantry</t>
  </si>
  <si>
    <t>Berging/werkkast</t>
  </si>
  <si>
    <t>Lesruimte</t>
  </si>
  <si>
    <t>Kantoorruimte 3</t>
  </si>
  <si>
    <t>instructieruimten</t>
  </si>
  <si>
    <t>Uitrukruimte</t>
  </si>
  <si>
    <t>Magazijn in remise</t>
  </si>
  <si>
    <t>Kantoorruimte R0.03</t>
  </si>
  <si>
    <t>Toilet dames R0.008</t>
  </si>
  <si>
    <t xml:space="preserve">Kleedkamer dames </t>
  </si>
  <si>
    <t>Toilet heren in kleedruimte</t>
  </si>
  <si>
    <t>Douches heren R0.007</t>
  </si>
  <si>
    <t>Voorportaal/urinoirs R0.007</t>
  </si>
  <si>
    <t>Toilet  R105</t>
  </si>
  <si>
    <t>Brandweer Heino</t>
  </si>
  <si>
    <t>Marktstraat 72 Heino</t>
  </si>
  <si>
    <t>Activiteiten-verblijf ruimte</t>
  </si>
  <si>
    <t>Brandweer Hardenberg</t>
  </si>
  <si>
    <t>Europaweg 10 Hardenberg</t>
  </si>
  <si>
    <t>0.10 kantoor</t>
  </si>
  <si>
    <t>0.40 kantoor bijgebouw</t>
  </si>
  <si>
    <t>GGD Dedemsvaart</t>
  </si>
  <si>
    <t>Schuttevaerstraat 39</t>
  </si>
  <si>
    <t>4 V&amp;V Team 1214 en 1218</t>
  </si>
  <si>
    <t>Bureaukamer</t>
  </si>
  <si>
    <t>5 V&amp;V Team 1213</t>
  </si>
  <si>
    <t>6 Overleg</t>
  </si>
  <si>
    <t>8 V&amp;V Planner</t>
  </si>
  <si>
    <t>Hal - wachtruimte - gang</t>
  </si>
  <si>
    <t>Spreekkamer 1</t>
  </si>
  <si>
    <t>Spreekkamer 2</t>
  </si>
  <si>
    <t>Boxenruimte</t>
  </si>
  <si>
    <t>Sanitair boxenruimte</t>
  </si>
  <si>
    <t>Kantoor 1</t>
  </si>
  <si>
    <t xml:space="preserve">GGD Hoge Hondstraat </t>
  </si>
  <si>
    <t>Hoge Hondstraat 1</t>
  </si>
  <si>
    <t>Gang 1</t>
  </si>
  <si>
    <t>Voorportaal toilet</t>
  </si>
  <si>
    <t>Gang 2</t>
  </si>
  <si>
    <t>Gang 3</t>
  </si>
  <si>
    <t>GGD Raalte</t>
  </si>
  <si>
    <t>Arkelstein 1</t>
  </si>
  <si>
    <t>Spreekkamer 3</t>
  </si>
  <si>
    <t>Spreekkamer 4</t>
  </si>
  <si>
    <t>GGD Olst</t>
  </si>
  <si>
    <t>4 x per week (52 weken)</t>
  </si>
  <si>
    <t>Averbergen 9, 8121 CA Olst</t>
  </si>
  <si>
    <t>Kindertoilet</t>
  </si>
  <si>
    <t>Gelijk met glasbewassingsbeurt</t>
  </si>
  <si>
    <t>Boeiboorden / lamellen</t>
  </si>
  <si>
    <t>Prijs p/m² excl. btw</t>
  </si>
  <si>
    <t>Prijs p/m2 excl. btw</t>
  </si>
  <si>
    <t>Soort ondergrond</t>
  </si>
  <si>
    <t>0-10 m2</t>
  </si>
  <si>
    <t>&gt; 10 m2</t>
  </si>
  <si>
    <t>Gecoat</t>
  </si>
  <si>
    <t>Geschilderde / gemoffeld</t>
  </si>
  <si>
    <t>Steen / beton</t>
  </si>
  <si>
    <t>Aantal stuks 0-10</t>
  </si>
  <si>
    <t>Aantal stuks 11-50</t>
  </si>
  <si>
    <t>Aantal stuks 51-100</t>
  </si>
  <si>
    <t>Aantal stuks &gt; 100</t>
  </si>
  <si>
    <t>Verzorgen wekelijks schone keukenhand- / theedoeken  incl. wassen door medewerker thuis.</t>
  </si>
  <si>
    <t>Prijs per jaar / per stuk Incl. wasvergoeding voor de medewerker.</t>
  </si>
  <si>
    <t>Verzorgen wekelijks vaatdoekjes incl. wassen door medewerker thuis.</t>
  </si>
  <si>
    <t>Verzorgen schone keukenhand- / theedoeken (wassen op locatie VRIJ)</t>
  </si>
  <si>
    <t>Indien een wasmachine op locatie aanwezig is. Prijs per stuk / jaar.</t>
  </si>
  <si>
    <t>Verzorgen schone vaatdoekjes (wassen op locatie VRIJ)</t>
  </si>
  <si>
    <t>Reinigen houten balustrade brandweer Marsweg Zwolle</t>
  </si>
  <si>
    <t>Met hogedruk gelijk met glasbewassingsbeurt</t>
  </si>
  <si>
    <t>Divers</t>
  </si>
  <si>
    <t>Reinigen/bijvullen koffieautomaat</t>
  </si>
  <si>
    <t>Diepte reiniging 24 uurs keukens</t>
  </si>
  <si>
    <t>Diepte reiniging 24 uurs keukens en catering</t>
  </si>
  <si>
    <t>Uitruimen vaatwasser</t>
  </si>
  <si>
    <t>separatieglas</t>
  </si>
  <si>
    <t>gevelglas binnen</t>
  </si>
  <si>
    <t>gevelglas buiten</t>
  </si>
  <si>
    <t>roldeur</t>
  </si>
  <si>
    <t>koepel binnenzijde</t>
  </si>
  <si>
    <t>koepel buitenzijde</t>
  </si>
  <si>
    <t>Glas in Lood binnenzijde</t>
  </si>
  <si>
    <t>Glas in Lood buitenzijde</t>
  </si>
  <si>
    <t>Roldeur</t>
  </si>
  <si>
    <t>Koepel binnenzijde</t>
  </si>
  <si>
    <t>Koepel buitenzijde</t>
  </si>
  <si>
    <t>ribbelglas binnenzijde</t>
  </si>
  <si>
    <t>ribbelglas buitenzijde</t>
  </si>
  <si>
    <t>4</t>
  </si>
  <si>
    <t>2</t>
  </si>
  <si>
    <t>Vergaderruimte 0.40</t>
  </si>
  <si>
    <t>Kantoortuin naast 0.40</t>
  </si>
  <si>
    <t>kantoor/stiltewerkplek rechts</t>
  </si>
  <si>
    <t>kantoor/stiltewerkplek links</t>
  </si>
  <si>
    <t>Kantoorrtuin naars garderobe</t>
  </si>
  <si>
    <t>Toilet Heren incl voorportaal</t>
  </si>
  <si>
    <t>Toilet dames incl. voorportaal</t>
  </si>
  <si>
    <t>Kantine incl bar/keuken</t>
  </si>
  <si>
    <t>Toilet heren incl. voorportaal</t>
  </si>
  <si>
    <t>Garderobe R0.02</t>
  </si>
  <si>
    <t>Entree R0.01</t>
  </si>
  <si>
    <t>Kantoor/vergaderruimte</t>
  </si>
  <si>
    <t>Damestoilet in kleedruimte</t>
  </si>
  <si>
    <t xml:space="preserve">Dames douche ruimte </t>
  </si>
  <si>
    <t>Heren toilet in kleedruimte</t>
  </si>
  <si>
    <t>Heren urinoir in kleedruimte</t>
  </si>
  <si>
    <t xml:space="preserve">Heren douche ruimte </t>
  </si>
  <si>
    <t>Kantoor R0.13</t>
  </si>
  <si>
    <t xml:space="preserve">Ademluchtruimte vuil </t>
  </si>
  <si>
    <t>Ademluchtruimte schoon</t>
  </si>
  <si>
    <t>Wasruimte vuil</t>
  </si>
  <si>
    <t>ademluchtruimte portaal</t>
  </si>
  <si>
    <t>Portaal werkplaats R0.26</t>
  </si>
  <si>
    <t>Pakkenruimte R0.27</t>
  </si>
  <si>
    <t>Werkplaats R0.23</t>
  </si>
  <si>
    <t>Werkplaats R0.26</t>
  </si>
  <si>
    <t>Compressieruimte R0.22</t>
  </si>
  <si>
    <t>Personeelstoilet</t>
  </si>
  <si>
    <t>spreekkamer 3</t>
  </si>
  <si>
    <t>wachtruimte</t>
  </si>
  <si>
    <t>miva toilet</t>
  </si>
  <si>
    <t>garderobe</t>
  </si>
  <si>
    <t>spreekkamer</t>
  </si>
  <si>
    <t>Technische ruimte</t>
  </si>
  <si>
    <t>Brandweer Vollehove</t>
  </si>
  <si>
    <t>5 x per week (52 weken) + extra ronde</t>
  </si>
  <si>
    <t>TN599960</t>
  </si>
  <si>
    <t>Soort bereikbaarheidsmiddelen</t>
  </si>
  <si>
    <t>Aantal benodigd</t>
  </si>
  <si>
    <t>NVI 1</t>
  </si>
  <si>
    <t>Prijs p uur excl. btw</t>
  </si>
  <si>
    <t>Uurlonen 1 januari 2027</t>
  </si>
  <si>
    <t>1e verdieping</t>
  </si>
  <si>
    <t>Tegel</t>
  </si>
  <si>
    <t>tegel</t>
  </si>
  <si>
    <t>Receptie/administratie</t>
  </si>
  <si>
    <t>Vergaderzaal</t>
  </si>
  <si>
    <t>berging keuken</t>
  </si>
  <si>
    <t>MIVA toilet</t>
  </si>
  <si>
    <t>0.20a</t>
  </si>
  <si>
    <t>duikkleding</t>
  </si>
  <si>
    <t>spoelr duikkleding</t>
  </si>
  <si>
    <t>droogr bluskleding</t>
  </si>
  <si>
    <t>Toiletten</t>
  </si>
  <si>
    <t>Bluskleding</t>
  </si>
  <si>
    <t>kleedr heren</t>
  </si>
  <si>
    <t>0.31</t>
  </si>
  <si>
    <t>kleedr dmes</t>
  </si>
  <si>
    <t>0.32</t>
  </si>
  <si>
    <t>0.33</t>
  </si>
  <si>
    <t>Doucheruimte</t>
  </si>
  <si>
    <t>0.34</t>
  </si>
  <si>
    <t>werkplaats algemeen</t>
  </si>
  <si>
    <t>0.35</t>
  </si>
  <si>
    <t>adem werkplaats</t>
  </si>
  <si>
    <t>0.36</t>
  </si>
  <si>
    <t>Wisselruimte</t>
  </si>
  <si>
    <t>0.37</t>
  </si>
  <si>
    <t>Onderdelenmagaz.</t>
  </si>
  <si>
    <t>0.38a</t>
  </si>
  <si>
    <t>slangen</t>
  </si>
  <si>
    <t>0.38b</t>
  </si>
  <si>
    <t>slangenberging</t>
  </si>
  <si>
    <t>0.39</t>
  </si>
  <si>
    <t>wasruimte</t>
  </si>
  <si>
    <t>0.40</t>
  </si>
  <si>
    <t>Oefentoren</t>
  </si>
  <si>
    <t>0.42</t>
  </si>
  <si>
    <t>0.43a</t>
  </si>
  <si>
    <t>slaapkamer 6</t>
  </si>
  <si>
    <t>0.43b</t>
  </si>
  <si>
    <t>badkamer slaapk 6</t>
  </si>
  <si>
    <t>0.44a</t>
  </si>
  <si>
    <t>slaapkamer 5</t>
  </si>
  <si>
    <t>0.44b</t>
  </si>
  <si>
    <t>badkamer in slaapk 5</t>
  </si>
  <si>
    <t>0.45a</t>
  </si>
  <si>
    <t>slaapkamer 4</t>
  </si>
  <si>
    <t>0.45b</t>
  </si>
  <si>
    <t>badkamer in slaapk 4</t>
  </si>
  <si>
    <t>0.46a</t>
  </si>
  <si>
    <t>slaapkamer 3</t>
  </si>
  <si>
    <t>0.46b</t>
  </si>
  <si>
    <t>badkamer in slaapk 3</t>
  </si>
  <si>
    <t>0.47B</t>
  </si>
  <si>
    <t>Techn. Rmt</t>
  </si>
  <si>
    <t>0.47C</t>
  </si>
  <si>
    <t>Watermeter</t>
  </si>
  <si>
    <t>0.48a</t>
  </si>
  <si>
    <t>slaapkamer 2</t>
  </si>
  <si>
    <t>0.48b</t>
  </si>
  <si>
    <t>badkamer in slaapk 2</t>
  </si>
  <si>
    <t>0.49a</t>
  </si>
  <si>
    <t>slaapkamer 1</t>
  </si>
  <si>
    <t>0.49b</t>
  </si>
  <si>
    <t>badkamer in slaapk 1</t>
  </si>
  <si>
    <t>0.50</t>
  </si>
  <si>
    <t>0.51</t>
  </si>
  <si>
    <t>0.52a</t>
  </si>
  <si>
    <t>slangen nis</t>
  </si>
  <si>
    <t>0.52b</t>
  </si>
  <si>
    <t>laarzenwasmachine</t>
  </si>
  <si>
    <t>Vide Entree</t>
  </si>
  <si>
    <t>RAV Lockers vrouwen</t>
  </si>
  <si>
    <t>RAV Trappenhuis</t>
  </si>
  <si>
    <t>Spec. Rampenbestr</t>
  </si>
  <si>
    <t>Preventie</t>
  </si>
  <si>
    <t>Werkplek</t>
  </si>
  <si>
    <t>werkplek</t>
  </si>
  <si>
    <t>PTT server ed</t>
  </si>
  <si>
    <t>1.16</t>
  </si>
  <si>
    <t>RAV toilet</t>
  </si>
  <si>
    <t>1.18</t>
  </si>
  <si>
    <t>opslagreserve kleding</t>
  </si>
  <si>
    <t>RAVbadkamer</t>
  </si>
  <si>
    <t>1.20</t>
  </si>
  <si>
    <t>1.21</t>
  </si>
  <si>
    <t>1.22</t>
  </si>
  <si>
    <t>Fitness ruimte</t>
  </si>
  <si>
    <t>1.23</t>
  </si>
  <si>
    <t>Installaties</t>
  </si>
  <si>
    <t>1.24</t>
  </si>
  <si>
    <t>opslag onderdelen</t>
  </si>
  <si>
    <t>1.25</t>
  </si>
  <si>
    <t>Slaapkamer 1</t>
  </si>
  <si>
    <t>1.26</t>
  </si>
  <si>
    <t>1.27</t>
  </si>
  <si>
    <t>Spreekruimte</t>
  </si>
  <si>
    <t>1.28</t>
  </si>
  <si>
    <t>RAV Communicatiecentrum</t>
  </si>
  <si>
    <t>1.29</t>
  </si>
  <si>
    <t>RAV Locker man</t>
  </si>
  <si>
    <t>1.30</t>
  </si>
  <si>
    <t>RAV Douche</t>
  </si>
  <si>
    <t>1.31</t>
  </si>
  <si>
    <t>RAV Slaapkamer 1</t>
  </si>
  <si>
    <t>1.32</t>
  </si>
  <si>
    <t>RAV vergaderkamer</t>
  </si>
  <si>
    <t>1.33</t>
  </si>
  <si>
    <t>RAV douche</t>
  </si>
  <si>
    <t>1.34</t>
  </si>
  <si>
    <t>RAV slaapkamer 2</t>
  </si>
  <si>
    <t>1.35</t>
  </si>
  <si>
    <t>RAV zitplek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</si>
</sst>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5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sz val="9"/>
      <name val="Tahoma"/>
      <family val="2"/>
    </font>
    <font>
      <sz val="10"/>
      <name val="Tahoma"/>
      <family val="2"/>
    </font>
    <font>
      <sz val="10"/>
      <color indexed="18"/>
      <name val="Tahoma"/>
      <family val="2"/>
    </font>
    <font>
      <b/>
      <sz val="10"/>
      <color indexed="18"/>
      <name val="Tahoma"/>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78">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2" fillId="0" borderId="0" xfId="84" applyFont="1"/>
    <xf numFmtId="0" fontId="73" fillId="0" borderId="0" xfId="0" applyFont="1"/>
    <xf numFmtId="2" fontId="74" fillId="0" borderId="0" xfId="12" applyNumberFormat="1" applyFont="1"/>
    <xf numFmtId="2" fontId="75" fillId="2" borderId="0" xfId="12" applyNumberFormat="1" applyFont="1" applyFill="1"/>
    <xf numFmtId="0" fontId="77" fillId="0" borderId="0" xfId="89" applyFont="1"/>
    <xf numFmtId="167" fontId="77" fillId="0" borderId="0" xfId="8" applyFont="1"/>
    <xf numFmtId="173" fontId="79" fillId="0" borderId="0" xfId="8" applyNumberFormat="1" applyFont="1" applyAlignment="1">
      <alignment horizontal="center"/>
    </xf>
    <xf numFmtId="167" fontId="77" fillId="0" borderId="35" xfId="8" applyFont="1" applyBorder="1"/>
    <xf numFmtId="49" fontId="81" fillId="0" borderId="0" xfId="63" applyNumberFormat="1" applyFont="1"/>
    <xf numFmtId="0" fontId="81" fillId="0" borderId="0" xfId="63" applyFont="1"/>
    <xf numFmtId="10" fontId="81" fillId="0" borderId="0" xfId="63" applyNumberFormat="1" applyFont="1" applyAlignment="1">
      <alignment horizontal="left"/>
    </xf>
    <xf numFmtId="2" fontId="75" fillId="0" borderId="0" xfId="12" applyNumberFormat="1" applyFont="1"/>
    <xf numFmtId="188" fontId="82" fillId="0" borderId="0" xfId="63" applyNumberFormat="1" applyFont="1" applyAlignment="1">
      <alignment horizontal="left"/>
    </xf>
    <xf numFmtId="0" fontId="77" fillId="0" borderId="0" xfId="63" applyFont="1"/>
    <xf numFmtId="2" fontId="82" fillId="0" borderId="0" xfId="12" applyNumberFormat="1" applyFont="1"/>
    <xf numFmtId="0" fontId="81" fillId="0" borderId="0" xfId="89" applyFont="1"/>
    <xf numFmtId="167" fontId="81" fillId="0" borderId="0" xfId="8" applyFont="1"/>
    <xf numFmtId="2" fontId="79" fillId="0" borderId="0" xfId="89" applyNumberFormat="1" applyFont="1"/>
    <xf numFmtId="0" fontId="84" fillId="0" borderId="0" xfId="89" applyFont="1"/>
    <xf numFmtId="166" fontId="77" fillId="2" borderId="37" xfId="18" applyFont="1" applyFill="1" applyBorder="1" applyAlignment="1">
      <alignment horizontal="right"/>
    </xf>
    <xf numFmtId="167" fontId="77" fillId="2" borderId="37" xfId="8" applyFont="1" applyFill="1" applyBorder="1" applyAlignment="1">
      <alignment horizontal="center"/>
    </xf>
    <xf numFmtId="166" fontId="77" fillId="2" borderId="37" xfId="18" applyFont="1" applyFill="1" applyBorder="1" applyAlignment="1">
      <alignment horizontal="center"/>
    </xf>
    <xf numFmtId="0" fontId="79" fillId="0" borderId="0" xfId="89" applyFont="1"/>
    <xf numFmtId="0" fontId="77" fillId="0" borderId="0" xfId="0" applyFont="1"/>
    <xf numFmtId="0" fontId="77" fillId="0" borderId="0" xfId="0" applyFont="1" applyAlignment="1">
      <alignment horizontal="center" vertical="center"/>
    </xf>
    <xf numFmtId="2" fontId="85" fillId="0" borderId="0" xfId="12" applyNumberFormat="1" applyFont="1"/>
    <xf numFmtId="0" fontId="77" fillId="0" borderId="0" xfId="17" applyFont="1" applyAlignment="1">
      <alignment horizontal="center"/>
    </xf>
    <xf numFmtId="2" fontId="77" fillId="0" borderId="0" xfId="8" applyNumberFormat="1" applyFont="1" applyAlignment="1">
      <alignment horizontal="left"/>
    </xf>
    <xf numFmtId="172" fontId="77" fillId="0" borderId="0" xfId="17" applyNumberFormat="1" applyFont="1" applyAlignment="1">
      <alignment horizontal="center"/>
    </xf>
    <xf numFmtId="172" fontId="86" fillId="0" borderId="0" xfId="12" applyNumberFormat="1" applyFont="1"/>
    <xf numFmtId="3" fontId="86" fillId="0" borderId="0" xfId="12" applyNumberFormat="1" applyFont="1" applyAlignment="1">
      <alignment horizontal="right"/>
    </xf>
    <xf numFmtId="3" fontId="77" fillId="0" borderId="0" xfId="8" applyNumberFormat="1" applyFont="1" applyAlignment="1">
      <alignment horizontal="right"/>
    </xf>
    <xf numFmtId="0" fontId="77" fillId="0" borderId="0" xfId="17" applyFont="1"/>
    <xf numFmtId="167" fontId="77" fillId="0" borderId="0" xfId="8" applyFont="1" applyAlignment="1">
      <alignment horizontal="right"/>
    </xf>
    <xf numFmtId="0" fontId="77" fillId="0" borderId="0" xfId="17" applyFont="1" applyAlignment="1">
      <alignment horizontal="center" vertical="center"/>
    </xf>
    <xf numFmtId="173" fontId="77" fillId="0" borderId="0" xfId="0" applyNumberFormat="1" applyFont="1"/>
    <xf numFmtId="0" fontId="77" fillId="2" borderId="0" xfId="17" applyFont="1" applyFill="1"/>
    <xf numFmtId="0" fontId="77" fillId="0" borderId="37" xfId="0" applyFont="1" applyBorder="1"/>
    <xf numFmtId="1" fontId="77" fillId="0" borderId="37" xfId="61" applyNumberFormat="1" applyFont="1" applyBorder="1" applyAlignment="1">
      <alignment horizontal="center"/>
    </xf>
    <xf numFmtId="1" fontId="87" fillId="0" borderId="37" xfId="61" applyNumberFormat="1" applyFont="1" applyBorder="1" applyAlignment="1">
      <alignment horizontal="center"/>
    </xf>
    <xf numFmtId="0" fontId="81" fillId="0" borderId="0" xfId="0" applyFont="1"/>
    <xf numFmtId="0" fontId="84" fillId="0" borderId="0" xfId="0" applyFont="1" applyAlignment="1">
      <alignment horizontal="center"/>
    </xf>
    <xf numFmtId="2" fontId="88"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167" fontId="79" fillId="0" borderId="0" xfId="8" applyFont="1"/>
    <xf numFmtId="0" fontId="77" fillId="0" borderId="0" xfId="0" applyFont="1" applyAlignment="1">
      <alignment horizontal="center"/>
    </xf>
    <xf numFmtId="0" fontId="77" fillId="0" borderId="4" xfId="0" applyFont="1" applyBorder="1"/>
    <xf numFmtId="1" fontId="77" fillId="0" borderId="4" xfId="0" applyNumberFormat="1" applyFont="1" applyBorder="1" applyAlignment="1">
      <alignment horizontal="center"/>
    </xf>
    <xf numFmtId="0" fontId="77" fillId="0" borderId="16" xfId="0" applyFont="1" applyBorder="1" applyAlignment="1">
      <alignment wrapText="1"/>
    </xf>
    <xf numFmtId="0" fontId="77" fillId="0" borderId="16" xfId="0" applyFont="1" applyBorder="1"/>
    <xf numFmtId="0" fontId="77" fillId="2" borderId="16" xfId="0" applyFont="1" applyFill="1" applyBorder="1" applyAlignment="1">
      <alignment wrapText="1"/>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6" xfId="0" applyFont="1" applyBorder="1"/>
    <xf numFmtId="0" fontId="77" fillId="0" borderId="35" xfId="0" applyFont="1" applyBorder="1" applyAlignment="1">
      <alignment horizontal="left"/>
    </xf>
    <xf numFmtId="0" fontId="91" fillId="0" borderId="3" xfId="13" applyFont="1" applyBorder="1" applyAlignment="1" applyProtection="1">
      <alignment horizontal="left" vertical="center"/>
      <protection hidden="1"/>
    </xf>
    <xf numFmtId="0" fontId="77" fillId="0" borderId="0" xfId="0" applyFont="1" applyAlignment="1">
      <alignment vertical="center"/>
    </xf>
    <xf numFmtId="0" fontId="91" fillId="0" borderId="0" xfId="13" applyFont="1" applyAlignment="1" applyProtection="1">
      <alignment horizontal="left" vertical="center"/>
      <protection hidden="1"/>
    </xf>
    <xf numFmtId="0" fontId="81" fillId="0" borderId="35" xfId="0" applyFont="1" applyBorder="1"/>
    <xf numFmtId="0" fontId="77" fillId="0" borderId="2" xfId="0" applyFont="1" applyBorder="1"/>
    <xf numFmtId="0" fontId="88" fillId="0" borderId="0" xfId="13" applyFont="1" applyProtection="1">
      <protection hidden="1"/>
    </xf>
    <xf numFmtId="0" fontId="93" fillId="0" borderId="0" xfId="0" applyFont="1" applyAlignment="1">
      <alignment horizontal="left" indent="3"/>
    </xf>
    <xf numFmtId="0" fontId="93" fillId="0" borderId="0" xfId="0" applyFont="1"/>
    <xf numFmtId="0" fontId="93" fillId="0" borderId="0" xfId="0" applyFont="1" applyAlignment="1">
      <alignment horizontal="left" indent="1"/>
    </xf>
    <xf numFmtId="180" fontId="93" fillId="0" borderId="0" xfId="0" applyNumberFormat="1" applyFont="1"/>
    <xf numFmtId="179" fontId="93" fillId="0" borderId="0" xfId="0" applyNumberFormat="1" applyFont="1"/>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75" fillId="0" borderId="0" xfId="0" applyNumberFormat="1" applyFont="1"/>
    <xf numFmtId="0" fontId="95" fillId="0" borderId="0" xfId="13" applyFont="1" applyAlignment="1" applyProtection="1">
      <alignment horizontal="right"/>
      <protection hidden="1"/>
    </xf>
    <xf numFmtId="0" fontId="96" fillId="0" borderId="0" xfId="0" applyFont="1" applyAlignment="1">
      <alignment horizontal="center" vertical="center"/>
    </xf>
    <xf numFmtId="175" fontId="96" fillId="0" borderId="0" xfId="0" applyNumberFormat="1" applyFont="1" applyAlignment="1">
      <alignment horizontal="center" vertical="center"/>
    </xf>
    <xf numFmtId="1" fontId="75" fillId="0" borderId="0" xfId="0" applyNumberFormat="1" applyFont="1" applyAlignment="1">
      <alignment horizontal="left"/>
    </xf>
    <xf numFmtId="2" fontId="95" fillId="0" borderId="0" xfId="13" applyNumberFormat="1" applyFont="1" applyAlignment="1" applyProtection="1">
      <alignment horizontal="right"/>
      <protection hidden="1"/>
    </xf>
    <xf numFmtId="2" fontId="97"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9" fillId="0" borderId="0" xfId="0" applyNumberFormat="1" applyFont="1"/>
    <xf numFmtId="1" fontId="98" fillId="0" borderId="0" xfId="0" applyNumberFormat="1" applyFont="1" applyAlignment="1">
      <alignment horizontal="left"/>
    </xf>
    <xf numFmtId="2" fontId="97" fillId="0" borderId="0" xfId="13" applyNumberFormat="1" applyFont="1" applyAlignment="1" applyProtection="1">
      <alignment horizontal="right"/>
      <protection hidden="1"/>
    </xf>
    <xf numFmtId="2" fontId="86" fillId="0" borderId="0" xfId="0" applyNumberFormat="1" applyFont="1" applyAlignment="1">
      <alignment horizontal="center" vertical="center"/>
    </xf>
    <xf numFmtId="175" fontId="86" fillId="0" borderId="0" xfId="0" applyNumberFormat="1" applyFont="1" applyAlignment="1">
      <alignment horizontal="center" vertical="center"/>
    </xf>
    <xf numFmtId="2" fontId="87" fillId="0" borderId="37" xfId="3" applyNumberFormat="1" applyFont="1" applyFill="1" applyBorder="1" applyAlignment="1" applyProtection="1">
      <protection hidden="1"/>
    </xf>
    <xf numFmtId="1" fontId="79" fillId="0" borderId="37" xfId="13" applyNumberFormat="1" applyFont="1" applyBorder="1" applyAlignment="1" applyProtection="1">
      <alignment horizontal="center"/>
      <protection hidden="1"/>
    </xf>
    <xf numFmtId="0" fontId="77" fillId="0" borderId="36" xfId="13" applyFont="1" applyBorder="1" applyProtection="1">
      <protection hidden="1"/>
    </xf>
    <xf numFmtId="0" fontId="102" fillId="0" borderId="35" xfId="13" applyFont="1" applyBorder="1" applyAlignment="1" applyProtection="1">
      <alignment horizontal="right"/>
      <protection hidden="1"/>
    </xf>
    <xf numFmtId="2" fontId="95" fillId="0" borderId="0" xfId="13" applyNumberFormat="1" applyFont="1" applyAlignment="1" applyProtection="1">
      <alignment horizontal="center"/>
      <protection hidden="1"/>
    </xf>
    <xf numFmtId="2" fontId="104" fillId="0" borderId="0" xfId="13" applyNumberFormat="1" applyFont="1" applyAlignment="1" applyProtection="1">
      <alignment horizontal="center"/>
      <protection hidden="1"/>
    </xf>
    <xf numFmtId="0" fontId="84" fillId="0" borderId="0" xfId="0" applyFont="1"/>
    <xf numFmtId="2" fontId="77" fillId="0" borderId="36" xfId="13" applyNumberFormat="1" applyFont="1" applyBorder="1" applyProtection="1">
      <protection hidden="1"/>
    </xf>
    <xf numFmtId="0" fontId="79" fillId="0" borderId="37" xfId="0" applyFont="1" applyBorder="1"/>
    <xf numFmtId="0" fontId="103" fillId="0" borderId="0" xfId="0" applyFont="1"/>
    <xf numFmtId="0" fontId="106" fillId="0" borderId="36" xfId="13" applyFont="1" applyBorder="1" applyProtection="1">
      <protection hidden="1"/>
    </xf>
    <xf numFmtId="0" fontId="107" fillId="0" borderId="38" xfId="13" applyFont="1" applyBorder="1" applyProtection="1">
      <protection hidden="1"/>
    </xf>
    <xf numFmtId="0" fontId="107" fillId="0" borderId="35" xfId="13" applyFont="1" applyBorder="1" applyAlignment="1" applyProtection="1">
      <alignment horizontal="right"/>
      <protection hidden="1"/>
    </xf>
    <xf numFmtId="0" fontId="87" fillId="0" borderId="34" xfId="13" applyFont="1" applyBorder="1" applyProtection="1">
      <protection hidden="1"/>
    </xf>
    <xf numFmtId="10" fontId="101" fillId="0" borderId="2" xfId="13" applyNumberFormat="1" applyFont="1" applyBorder="1" applyAlignment="1" applyProtection="1">
      <alignment horizontal="right"/>
      <protection hidden="1"/>
    </xf>
    <xf numFmtId="175" fontId="102" fillId="0" borderId="6" xfId="16" applyNumberFormat="1" applyFont="1" applyFill="1" applyBorder="1" applyAlignment="1" applyProtection="1">
      <alignment horizontal="right"/>
      <protection hidden="1"/>
    </xf>
    <xf numFmtId="0" fontId="101" fillId="0" borderId="0" xfId="0" applyFont="1"/>
    <xf numFmtId="0" fontId="101" fillId="0" borderId="5" xfId="0" applyFont="1" applyBorder="1" applyAlignment="1">
      <alignment horizontal="right"/>
    </xf>
    <xf numFmtId="0" fontId="101" fillId="0" borderId="0" xfId="0" applyFont="1" applyAlignment="1">
      <alignment horizontal="right"/>
    </xf>
    <xf numFmtId="175" fontId="84" fillId="0" borderId="0" xfId="0" applyNumberFormat="1" applyFont="1"/>
    <xf numFmtId="0" fontId="84" fillId="0" borderId="0" xfId="0" applyFont="1" applyAlignment="1">
      <alignment horizontal="right"/>
    </xf>
    <xf numFmtId="2" fontId="74" fillId="0" borderId="0" xfId="63" applyNumberFormat="1" applyFont="1"/>
    <xf numFmtId="2" fontId="75" fillId="0" borderId="0" xfId="63" applyNumberFormat="1" applyFont="1"/>
    <xf numFmtId="0" fontId="77" fillId="0" borderId="34" xfId="0" applyFont="1" applyBorder="1" applyAlignment="1">
      <alignment horizontal="center"/>
    </xf>
    <xf numFmtId="0" fontId="77" fillId="0" borderId="2" xfId="0" applyFont="1" applyBorder="1" applyAlignment="1">
      <alignment horizontal="center"/>
    </xf>
    <xf numFmtId="0" fontId="77" fillId="0" borderId="6" xfId="0" applyFont="1" applyBorder="1" applyAlignment="1">
      <alignment horizontal="center"/>
    </xf>
    <xf numFmtId="0" fontId="103" fillId="0" borderId="0" xfId="10" applyFont="1"/>
    <xf numFmtId="179" fontId="103" fillId="0" borderId="0" xfId="10" applyNumberFormat="1" applyFont="1"/>
    <xf numFmtId="2" fontId="103" fillId="0" borderId="0" xfId="10" applyNumberFormat="1" applyFont="1"/>
    <xf numFmtId="2" fontId="89" fillId="0" borderId="0" xfId="10" applyNumberFormat="1" applyFont="1" applyAlignment="1">
      <alignment vertical="center"/>
    </xf>
    <xf numFmtId="2" fontId="89" fillId="0" borderId="0" xfId="10" applyNumberFormat="1" applyFont="1" applyAlignment="1">
      <alignment horizontal="right" vertical="center"/>
    </xf>
    <xf numFmtId="2" fontId="89" fillId="0" borderId="0" xfId="12" applyNumberFormat="1" applyFont="1"/>
    <xf numFmtId="2" fontId="98" fillId="0" borderId="0" xfId="10" applyNumberFormat="1" applyFont="1" applyAlignment="1">
      <alignment vertical="center"/>
    </xf>
    <xf numFmtId="0" fontId="86" fillId="0" borderId="0" xfId="14" applyFont="1"/>
    <xf numFmtId="2" fontId="86" fillId="0" borderId="0" xfId="14" applyNumberFormat="1" applyFont="1"/>
    <xf numFmtId="0" fontId="77" fillId="0" borderId="0" xfId="10" applyFont="1"/>
    <xf numFmtId="0" fontId="79" fillId="0" borderId="0" xfId="9" applyFont="1" applyAlignment="1" applyProtection="1">
      <alignment horizontal="left" vertical="center"/>
      <protection hidden="1"/>
    </xf>
    <xf numFmtId="0" fontId="77" fillId="0" borderId="0" xfId="9" applyFont="1" applyAlignment="1" applyProtection="1">
      <alignment horizontal="center"/>
      <protection hidden="1"/>
    </xf>
    <xf numFmtId="0" fontId="77" fillId="0" borderId="0" xfId="9" applyFont="1" applyAlignment="1" applyProtection="1">
      <alignment horizontal="left"/>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3" fontId="77" fillId="0" borderId="0" xfId="8" applyNumberFormat="1" applyFont="1" applyFill="1" applyAlignment="1" applyProtection="1">
      <protection hidden="1"/>
    </xf>
    <xf numFmtId="0" fontId="77" fillId="0" borderId="0" xfId="84" applyFont="1"/>
    <xf numFmtId="175" fontId="108" fillId="0" borderId="0" xfId="3" applyNumberFormat="1" applyFont="1" applyFill="1" applyBorder="1" applyAlignment="1" applyProtection="1">
      <alignment horizontal="center"/>
      <protection hidden="1"/>
    </xf>
    <xf numFmtId="2" fontId="89" fillId="0" borderId="0" xfId="84" applyNumberFormat="1" applyFont="1"/>
    <xf numFmtId="169" fontId="108" fillId="0" borderId="0" xfId="3" applyFont="1" applyFill="1" applyBorder="1" applyAlignment="1" applyProtection="1">
      <alignment horizontal="center"/>
      <protection hidden="1"/>
    </xf>
    <xf numFmtId="173" fontId="108" fillId="0" borderId="0" xfId="8" applyNumberFormat="1" applyFont="1" applyFill="1" applyBorder="1" applyAlignment="1" applyProtection="1">
      <alignment horizontal="center"/>
      <protection hidden="1"/>
    </xf>
    <xf numFmtId="0" fontId="77" fillId="0" borderId="0" xfId="103" applyFont="1"/>
    <xf numFmtId="0" fontId="77" fillId="0" borderId="0" xfId="103" applyFont="1" applyAlignment="1">
      <alignment horizontal="center"/>
    </xf>
    <xf numFmtId="167" fontId="77" fillId="0" borderId="0" xfId="105" applyFont="1"/>
    <xf numFmtId="173" fontId="77" fillId="0" borderId="0" xfId="8" applyNumberFormat="1" applyFont="1"/>
    <xf numFmtId="0" fontId="77" fillId="0" borderId="37" xfId="84" applyFont="1" applyBorder="1"/>
    <xf numFmtId="0" fontId="77" fillId="0" borderId="0" xfId="97" applyFont="1"/>
    <xf numFmtId="2" fontId="89" fillId="0" borderId="0" xfId="63" applyNumberFormat="1" applyFont="1"/>
    <xf numFmtId="196" fontId="109" fillId="0" borderId="0" xfId="63" applyNumberFormat="1" applyFont="1" applyAlignment="1">
      <alignment horizontal="left"/>
    </xf>
    <xf numFmtId="0" fontId="79" fillId="0" borderId="36" xfId="84" applyFont="1" applyBorder="1"/>
    <xf numFmtId="0" fontId="79" fillId="0" borderId="38" xfId="84" applyFont="1" applyBorder="1"/>
    <xf numFmtId="0" fontId="78" fillId="63" borderId="37" xfId="0" applyFont="1" applyFill="1" applyBorder="1" applyAlignment="1">
      <alignment wrapText="1"/>
    </xf>
    <xf numFmtId="0" fontId="78" fillId="63" borderId="37" xfId="0" applyFont="1" applyFill="1" applyBorder="1"/>
    <xf numFmtId="2" fontId="75" fillId="64" borderId="0" xfId="12" applyNumberFormat="1" applyFont="1" applyFill="1"/>
    <xf numFmtId="2" fontId="74" fillId="64" borderId="0" xfId="12" applyNumberFormat="1" applyFont="1" applyFill="1"/>
    <xf numFmtId="0" fontId="77" fillId="64" borderId="2" xfId="10" applyFont="1" applyFill="1" applyBorder="1"/>
    <xf numFmtId="3" fontId="87" fillId="64" borderId="37" xfId="62" applyNumberFormat="1" applyFont="1" applyFill="1" applyBorder="1" applyAlignment="1" applyProtection="1">
      <alignment horizontal="left" wrapText="1"/>
      <protection hidden="1"/>
    </xf>
    <xf numFmtId="3" fontId="87" fillId="64" borderId="37" xfId="62" applyNumberFormat="1" applyFont="1" applyFill="1" applyBorder="1" applyAlignment="1" applyProtection="1">
      <alignment horizontal="left" vertical="top" wrapText="1"/>
      <protection hidden="1"/>
    </xf>
    <xf numFmtId="167" fontId="112" fillId="63" borderId="33" xfId="8" applyFont="1" applyFill="1" applyBorder="1" applyAlignment="1">
      <alignment horizontal="center" vertical="top" wrapText="1"/>
    </xf>
    <xf numFmtId="0" fontId="111" fillId="0" borderId="0" xfId="0" applyFont="1" applyAlignment="1">
      <alignment horizontal="center" vertical="center"/>
    </xf>
    <xf numFmtId="0" fontId="115" fillId="0" borderId="0" xfId="17" applyFont="1"/>
    <xf numFmtId="1" fontId="79" fillId="0" borderId="37" xfId="61" applyNumberFormat="1" applyFont="1" applyBorder="1" applyAlignment="1">
      <alignment horizontal="center"/>
    </xf>
    <xf numFmtId="2" fontId="116" fillId="0" borderId="0" xfId="0" applyNumberFormat="1" applyFont="1"/>
    <xf numFmtId="2" fontId="114" fillId="63" borderId="33" xfId="0" applyNumberFormat="1" applyFont="1" applyFill="1" applyBorder="1" applyAlignment="1">
      <alignment horizontal="center" vertical="top" wrapText="1"/>
    </xf>
    <xf numFmtId="0" fontId="111" fillId="0" borderId="0" xfId="0" applyFont="1" applyAlignment="1">
      <alignment horizontal="center"/>
    </xf>
    <xf numFmtId="2" fontId="117" fillId="0" borderId="0" xfId="13" applyNumberFormat="1" applyFont="1" applyAlignment="1" applyProtection="1">
      <alignment vertical="center"/>
      <protection locked="0"/>
    </xf>
    <xf numFmtId="2" fontId="122" fillId="0" borderId="0" xfId="13" applyNumberFormat="1" applyFont="1" applyAlignment="1" applyProtection="1">
      <alignment horizontal="center" wrapText="1"/>
      <protection hidden="1"/>
    </xf>
    <xf numFmtId="0" fontId="111" fillId="0" borderId="0" xfId="0" applyFont="1" applyAlignment="1">
      <alignment horizontal="center" wrapText="1"/>
    </xf>
    <xf numFmtId="2" fontId="121" fillId="63" borderId="36" xfId="13" applyNumberFormat="1" applyFont="1" applyFill="1" applyBorder="1" applyAlignment="1" applyProtection="1">
      <alignment horizontal="left" vertical="center" wrapText="1"/>
      <protection hidden="1"/>
    </xf>
    <xf numFmtId="2" fontId="121" fillId="63" borderId="37" xfId="3" applyNumberFormat="1" applyFont="1" applyFill="1" applyBorder="1" applyAlignment="1" applyProtection="1">
      <alignment vertical="center" wrapText="1"/>
      <protection hidden="1"/>
    </xf>
    <xf numFmtId="0" fontId="112" fillId="63" borderId="36" xfId="59" applyFont="1" applyFill="1" applyBorder="1" applyAlignment="1">
      <alignment horizontal="left" vertical="top" wrapText="1"/>
    </xf>
    <xf numFmtId="0" fontId="112" fillId="63" borderId="38" xfId="59" applyFont="1" applyFill="1" applyBorder="1" applyAlignment="1">
      <alignment horizontal="left" vertical="top" wrapText="1"/>
    </xf>
    <xf numFmtId="0" fontId="112" fillId="63" borderId="35" xfId="59" applyFont="1" applyFill="1" applyBorder="1" applyAlignment="1">
      <alignment horizontal="left" vertical="top" wrapText="1"/>
    </xf>
    <xf numFmtId="0" fontId="82" fillId="0" borderId="0" xfId="9" applyFont="1" applyAlignment="1" applyProtection="1">
      <alignment horizontal="left" vertical="center"/>
      <protection hidden="1"/>
    </xf>
    <xf numFmtId="2" fontId="112" fillId="63" borderId="33" xfId="0" applyNumberFormat="1" applyFont="1" applyFill="1" applyBorder="1" applyAlignment="1">
      <alignment horizontal="left" vertical="top" wrapText="1"/>
    </xf>
    <xf numFmtId="0" fontId="111" fillId="0" borderId="0" xfId="84" applyFont="1"/>
    <xf numFmtId="166" fontId="128" fillId="2" borderId="35" xfId="18" applyFont="1" applyFill="1" applyBorder="1" applyAlignment="1"/>
    <xf numFmtId="167" fontId="35" fillId="64" borderId="37" xfId="8" applyFont="1" applyFill="1" applyBorder="1" applyAlignment="1">
      <alignment horizontal="left"/>
    </xf>
    <xf numFmtId="0" fontId="129" fillId="0" borderId="0" xfId="63" applyFont="1"/>
    <xf numFmtId="178" fontId="129" fillId="0" borderId="2" xfId="6" applyNumberFormat="1" applyFont="1" applyFill="1" applyBorder="1" applyAlignment="1"/>
    <xf numFmtId="44" fontId="129" fillId="0" borderId="0" xfId="63" applyNumberFormat="1" applyFont="1"/>
    <xf numFmtId="9" fontId="35" fillId="64" borderId="37" xfId="16" applyFont="1" applyFill="1" applyBorder="1" applyAlignment="1">
      <alignment horizontal="center"/>
    </xf>
    <xf numFmtId="44" fontId="126" fillId="63" borderId="35" xfId="63" applyNumberFormat="1" applyFont="1" applyFill="1" applyBorder="1"/>
    <xf numFmtId="2" fontId="35" fillId="64" borderId="37" xfId="8" applyNumberFormat="1" applyFont="1" applyFill="1" applyBorder="1" applyAlignment="1">
      <alignment horizontal="center"/>
    </xf>
    <xf numFmtId="1" fontId="127" fillId="2" borderId="37" xfId="8" applyNumberFormat="1" applyFont="1" applyFill="1" applyBorder="1" applyAlignment="1">
      <alignment horizontal="center"/>
    </xf>
    <xf numFmtId="173" fontId="127" fillId="2" borderId="37" xfId="8" applyNumberFormat="1" applyFont="1" applyFill="1" applyBorder="1"/>
    <xf numFmtId="167" fontId="127" fillId="2" borderId="37" xfId="8" applyFont="1" applyFill="1" applyBorder="1"/>
    <xf numFmtId="166" fontId="35" fillId="0" borderId="37" xfId="18" applyFont="1" applyBorder="1"/>
    <xf numFmtId="166" fontId="35" fillId="0" borderId="37" xfId="89" applyNumberFormat="1" applyFont="1" applyBorder="1"/>
    <xf numFmtId="173" fontId="78" fillId="63" borderId="36" xfId="8" applyNumberFormat="1" applyFont="1" applyFill="1" applyBorder="1" applyAlignment="1">
      <alignment horizontal="left"/>
    </xf>
    <xf numFmtId="167" fontId="78" fillId="63" borderId="35" xfId="8" applyFont="1" applyFill="1" applyBorder="1"/>
    <xf numFmtId="49" fontId="80" fillId="0" borderId="36" xfId="63" applyNumberFormat="1" applyFont="1" applyBorder="1" applyAlignment="1">
      <alignment vertical="top"/>
    </xf>
    <xf numFmtId="0" fontId="77" fillId="0" borderId="38" xfId="63" applyFont="1" applyBorder="1"/>
    <xf numFmtId="49" fontId="79" fillId="0" borderId="38" xfId="63" applyNumberFormat="1" applyFont="1" applyBorder="1"/>
    <xf numFmtId="49" fontId="78" fillId="63" borderId="36" xfId="63" applyNumberFormat="1" applyFont="1" applyFill="1" applyBorder="1"/>
    <xf numFmtId="0" fontId="78" fillId="63" borderId="38" xfId="63" applyFont="1" applyFill="1" applyBorder="1"/>
    <xf numFmtId="173" fontId="78" fillId="63" borderId="37" xfId="8" applyNumberFormat="1" applyFont="1" applyFill="1" applyBorder="1" applyAlignment="1">
      <alignment vertical="top" wrapText="1"/>
    </xf>
    <xf numFmtId="173" fontId="78" fillId="63" borderId="37" xfId="8" applyNumberFormat="1" applyFont="1" applyFill="1" applyBorder="1" applyAlignment="1">
      <alignment horizontal="center" vertical="top" wrapText="1"/>
    </xf>
    <xf numFmtId="167" fontId="78" fillId="63" borderId="37" xfId="8" applyFont="1" applyFill="1" applyBorder="1" applyAlignment="1">
      <alignment horizontal="center" vertical="top" wrapText="1"/>
    </xf>
    <xf numFmtId="2" fontId="78" fillId="63" borderId="33" xfId="89" applyNumberFormat="1" applyFont="1" applyFill="1" applyBorder="1" applyAlignment="1">
      <alignment vertical="top" wrapText="1"/>
    </xf>
    <xf numFmtId="167" fontId="78" fillId="63" borderId="33" xfId="8" applyFont="1" applyFill="1" applyBorder="1" applyAlignment="1">
      <alignment horizontal="center" vertical="top" wrapText="1"/>
    </xf>
    <xf numFmtId="0" fontId="35" fillId="0" borderId="0" xfId="17" applyFont="1"/>
    <xf numFmtId="0" fontId="127" fillId="0" borderId="0" xfId="17" applyFont="1"/>
    <xf numFmtId="0" fontId="35" fillId="0" borderId="0" xfId="0" applyFont="1"/>
    <xf numFmtId="0" fontId="35" fillId="0" borderId="16" xfId="0" applyFont="1" applyBorder="1" applyAlignment="1">
      <alignment wrapText="1"/>
    </xf>
    <xf numFmtId="0" fontId="35" fillId="0" borderId="0" xfId="0" applyFont="1" applyAlignment="1">
      <alignment horizontal="center"/>
    </xf>
    <xf numFmtId="2" fontId="127" fillId="0" borderId="0" xfId="0" applyNumberFormat="1" applyFont="1" applyAlignment="1">
      <alignment horizontal="center"/>
    </xf>
    <xf numFmtId="2" fontId="130" fillId="0" borderId="0" xfId="0" applyNumberFormat="1" applyFont="1" applyAlignment="1">
      <alignment horizontal="center"/>
    </xf>
    <xf numFmtId="2" fontId="136"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35" fillId="2" borderId="16" xfId="0" applyFont="1" applyFill="1" applyBorder="1" applyAlignment="1">
      <alignment horizontal="center" wrapText="1"/>
    </xf>
    <xf numFmtId="43" fontId="132" fillId="0" borderId="37" xfId="8" applyNumberFormat="1" applyFont="1" applyFill="1" applyBorder="1" applyAlignment="1">
      <alignment horizontal="center"/>
    </xf>
    <xf numFmtId="1" fontId="133" fillId="0" borderId="37" xfId="0" applyNumberFormat="1" applyFont="1" applyBorder="1" applyAlignment="1">
      <alignment horizontal="center"/>
    </xf>
    <xf numFmtId="14" fontId="131"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37"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7" fillId="0" borderId="37" xfId="3" applyNumberFormat="1" applyFont="1" applyFill="1" applyBorder="1" applyAlignment="1" applyProtection="1">
      <protection hidden="1"/>
    </xf>
    <xf numFmtId="166" fontId="137" fillId="35" borderId="37" xfId="18" applyFont="1" applyFill="1" applyBorder="1" applyAlignment="1" applyProtection="1">
      <protection locked="0"/>
    </xf>
    <xf numFmtId="175" fontId="138" fillId="0" borderId="5" xfId="0" applyNumberFormat="1" applyFont="1" applyBorder="1" applyAlignment="1">
      <alignment horizontal="center" vertical="center"/>
    </xf>
    <xf numFmtId="166" fontId="137" fillId="65" borderId="37" xfId="18" applyFont="1" applyFill="1" applyBorder="1" applyAlignment="1" applyProtection="1">
      <protection locked="0"/>
    </xf>
    <xf numFmtId="179" fontId="127" fillId="0" borderId="37" xfId="3" applyNumberFormat="1" applyFont="1" applyFill="1" applyBorder="1" applyAlignment="1" applyProtection="1">
      <protection hidden="1"/>
    </xf>
    <xf numFmtId="169" fontId="137" fillId="0" borderId="37" xfId="3" applyFont="1" applyFill="1" applyBorder="1" applyAlignment="1" applyProtection="1">
      <protection hidden="1"/>
    </xf>
    <xf numFmtId="166" fontId="137" fillId="0" borderId="37" xfId="18" applyFont="1" applyFill="1" applyBorder="1" applyAlignment="1" applyProtection="1">
      <protection locked="0"/>
    </xf>
    <xf numFmtId="169" fontId="137" fillId="0" borderId="37" xfId="3" applyFont="1" applyFill="1" applyBorder="1" applyAlignment="1" applyProtection="1">
      <protection locked="0"/>
    </xf>
    <xf numFmtId="166" fontId="140" fillId="2" borderId="37" xfId="18" applyFont="1" applyFill="1" applyBorder="1" applyAlignment="1" applyProtection="1">
      <alignment horizontal="right"/>
      <protection locked="0"/>
    </xf>
    <xf numFmtId="175" fontId="132" fillId="0" borderId="5" xfId="0" applyNumberFormat="1" applyFont="1" applyBorder="1" applyAlignment="1">
      <alignment horizontal="center" vertical="center"/>
    </xf>
    <xf numFmtId="175" fontId="141" fillId="0" borderId="5" xfId="0" applyNumberFormat="1" applyFont="1" applyBorder="1" applyAlignment="1">
      <alignment horizontal="center" vertical="center"/>
    </xf>
    <xf numFmtId="175" fontId="35" fillId="0" borderId="5" xfId="0" applyNumberFormat="1" applyFont="1" applyBorder="1"/>
    <xf numFmtId="179" fontId="127"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2" fillId="0" borderId="37" xfId="5" applyNumberFormat="1" applyFont="1" applyFill="1" applyBorder="1" applyAlignment="1" applyProtection="1">
      <protection hidden="1"/>
    </xf>
    <xf numFmtId="179" fontId="132" fillId="0" borderId="0" xfId="0" applyNumberFormat="1" applyFont="1"/>
    <xf numFmtId="0" fontId="132" fillId="0" borderId="0" xfId="0" applyFont="1"/>
    <xf numFmtId="14" fontId="131" fillId="0" borderId="0" xfId="0" applyNumberFormat="1" applyFont="1" applyAlignment="1">
      <alignment horizontal="left"/>
    </xf>
    <xf numFmtId="166" fontId="35" fillId="0" borderId="36" xfId="18" applyFont="1" applyFill="1" applyBorder="1" applyAlignment="1" applyProtection="1">
      <protection hidden="1"/>
    </xf>
    <xf numFmtId="166" fontId="127" fillId="0" borderId="37" xfId="18" applyFont="1" applyBorder="1"/>
    <xf numFmtId="1" fontId="127"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1" fillId="0" borderId="0" xfId="63" applyNumberFormat="1" applyFont="1" applyAlignment="1">
      <alignment horizontal="left"/>
    </xf>
    <xf numFmtId="0" fontId="35" fillId="0" borderId="0" xfId="103" applyFont="1"/>
    <xf numFmtId="14" fontId="145" fillId="0" borderId="0" xfId="63" applyNumberFormat="1" applyFont="1" applyAlignment="1">
      <alignment horizontal="left"/>
    </xf>
    <xf numFmtId="0" fontId="137" fillId="0" borderId="33" xfId="62" applyFont="1" applyBorder="1" applyAlignment="1" applyProtection="1">
      <alignment horizontal="left" textRotation="90"/>
      <protection hidden="1"/>
    </xf>
    <xf numFmtId="175" fontId="137" fillId="64" borderId="33" xfId="65" applyNumberFormat="1" applyFont="1" applyFill="1" applyBorder="1" applyAlignment="1" applyProtection="1">
      <alignment horizontal="center"/>
      <protection hidden="1"/>
    </xf>
    <xf numFmtId="0" fontId="137" fillId="0" borderId="0" xfId="62" applyFont="1" applyAlignment="1" applyProtection="1">
      <alignment horizontal="left" textRotation="90"/>
      <protection hidden="1"/>
    </xf>
    <xf numFmtId="0" fontId="35" fillId="0" borderId="0" xfId="84" applyFont="1"/>
    <xf numFmtId="0" fontId="146" fillId="0" borderId="0" xfId="62" applyFont="1" applyAlignment="1" applyProtection="1">
      <alignment horizontal="left" textRotation="90"/>
      <protection hidden="1"/>
    </xf>
    <xf numFmtId="179" fontId="137" fillId="64" borderId="37" xfId="62" applyNumberFormat="1" applyFont="1" applyFill="1" applyBorder="1" applyAlignment="1" applyProtection="1">
      <alignment horizontal="center"/>
      <protection hidden="1"/>
    </xf>
    <xf numFmtId="179" fontId="137" fillId="2" borderId="37" xfId="62" applyNumberFormat="1" applyFont="1" applyFill="1" applyBorder="1" applyAlignment="1" applyProtection="1">
      <alignment horizontal="center"/>
      <protection hidden="1"/>
    </xf>
    <xf numFmtId="179" fontId="137" fillId="0" borderId="37" xfId="62" applyNumberFormat="1" applyFont="1" applyBorder="1" applyAlignment="1" applyProtection="1">
      <alignment horizontal="center"/>
      <protection hidden="1"/>
    </xf>
    <xf numFmtId="3" fontId="137"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27" fillId="0" borderId="38" xfId="84" applyFont="1" applyBorder="1"/>
    <xf numFmtId="0" fontId="127" fillId="0" borderId="35" xfId="84" applyFont="1" applyBorder="1"/>
    <xf numFmtId="49" fontId="127" fillId="0" borderId="37" xfId="8" applyNumberFormat="1" applyFont="1" applyBorder="1" applyAlignment="1">
      <alignment horizontal="center"/>
    </xf>
    <xf numFmtId="166" fontId="127" fillId="0" borderId="37" xfId="84" applyNumberFormat="1" applyFont="1" applyBorder="1"/>
    <xf numFmtId="49" fontId="76" fillId="65" borderId="37" xfId="62" applyNumberFormat="1" applyFont="1" applyFill="1" applyBorder="1" applyAlignment="1" applyProtection="1">
      <alignment horizontal="left" vertical="top"/>
      <protection hidden="1"/>
    </xf>
    <xf numFmtId="2" fontId="78" fillId="63" borderId="37" xfId="89" applyNumberFormat="1" applyFont="1" applyFill="1" applyBorder="1" applyAlignment="1">
      <alignment vertical="top" wrapText="1"/>
    </xf>
    <xf numFmtId="2" fontId="77" fillId="0" borderId="37" xfId="0" applyNumberFormat="1" applyFont="1" applyBorder="1"/>
    <xf numFmtId="2" fontId="77" fillId="0" borderId="37" xfId="89" applyNumberFormat="1" applyFont="1" applyBorder="1"/>
    <xf numFmtId="0" fontId="83" fillId="0" borderId="37" xfId="0" applyFont="1" applyBorder="1"/>
    <xf numFmtId="0" fontId="79" fillId="0" borderId="37" xfId="89" applyFont="1" applyBorder="1"/>
    <xf numFmtId="166" fontId="35" fillId="2" borderId="37" xfId="18" applyFont="1" applyFill="1" applyBorder="1" applyAlignment="1">
      <alignment horizontal="center"/>
    </xf>
    <xf numFmtId="166" fontId="79" fillId="2" borderId="37" xfId="18" applyFont="1" applyFill="1" applyBorder="1"/>
    <xf numFmtId="166" fontId="127" fillId="2" borderId="37" xfId="18" applyFont="1" applyFill="1" applyBorder="1"/>
    <xf numFmtId="1" fontId="110" fillId="0" borderId="36" xfId="0" applyNumberFormat="1" applyFont="1" applyBorder="1" applyAlignment="1">
      <alignment horizontal="left" vertical="center"/>
    </xf>
    <xf numFmtId="1" fontId="110" fillId="0" borderId="38" xfId="0" applyNumberFormat="1" applyFont="1" applyBorder="1" applyAlignment="1">
      <alignment horizontal="left" vertical="center"/>
    </xf>
    <xf numFmtId="1" fontId="135" fillId="0" borderId="38" xfId="0" applyNumberFormat="1" applyFont="1" applyBorder="1" applyAlignment="1">
      <alignment horizontal="center" vertical="center" wrapText="1"/>
    </xf>
    <xf numFmtId="1" fontId="110" fillId="0" borderId="35" xfId="0" applyNumberFormat="1" applyFont="1" applyBorder="1" applyAlignment="1">
      <alignment horizontal="center" vertical="center" wrapText="1"/>
    </xf>
    <xf numFmtId="2" fontId="112" fillId="63" borderId="37" xfId="0" applyNumberFormat="1" applyFont="1" applyFill="1" applyBorder="1" applyAlignment="1">
      <alignment horizontal="left" vertical="center" wrapText="1"/>
    </xf>
    <xf numFmtId="1" fontId="112" fillId="63" borderId="37" xfId="0" applyNumberFormat="1" applyFont="1" applyFill="1" applyBorder="1" applyAlignment="1">
      <alignment horizontal="center" vertical="center" wrapText="1"/>
    </xf>
    <xf numFmtId="9" fontId="125" fillId="64" borderId="37" xfId="61" applyNumberFormat="1" applyFont="1" applyFill="1" applyBorder="1" applyAlignment="1">
      <alignment horizontal="center" vertical="center"/>
    </xf>
    <xf numFmtId="0" fontId="112" fillId="63" borderId="37" xfId="0" applyFont="1" applyFill="1" applyBorder="1" applyAlignment="1">
      <alignment horizontal="left" vertical="center" wrapText="1"/>
    </xf>
    <xf numFmtId="2" fontId="112" fillId="63" borderId="37" xfId="0" applyNumberFormat="1" applyFont="1" applyFill="1" applyBorder="1" applyAlignment="1">
      <alignment horizontal="center" vertical="center" wrapText="1"/>
    </xf>
    <xf numFmtId="1" fontId="113" fillId="0" borderId="37" xfId="0" applyNumberFormat="1" applyFont="1" applyBorder="1" applyAlignment="1">
      <alignment horizontal="center" vertical="center" wrapText="1"/>
    </xf>
    <xf numFmtId="0" fontId="77" fillId="2" borderId="37" xfId="0" applyFont="1" applyFill="1" applyBorder="1" applyAlignment="1">
      <alignment vertical="center"/>
    </xf>
    <xf numFmtId="173" fontId="127"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35" fillId="0" borderId="37" xfId="0" applyFont="1" applyBorder="1" applyAlignment="1">
      <alignment horizontal="center" vertical="center"/>
    </xf>
    <xf numFmtId="0" fontId="77" fillId="0" borderId="37" xfId="0" applyFont="1" applyBorder="1" applyAlignment="1">
      <alignment vertical="center"/>
    </xf>
    <xf numFmtId="173" fontId="127" fillId="0" borderId="37" xfId="8" applyNumberFormat="1" applyFont="1" applyFill="1" applyBorder="1" applyAlignment="1">
      <alignment horizontal="center"/>
    </xf>
    <xf numFmtId="173" fontId="134"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4" fillId="0" borderId="37" xfId="17" applyNumberFormat="1" applyFont="1" applyBorder="1" applyAlignment="1">
      <alignment horizontal="center"/>
    </xf>
    <xf numFmtId="0" fontId="79" fillId="0" borderId="37" xfId="0" applyFont="1" applyBorder="1" applyAlignment="1">
      <alignment vertical="center"/>
    </xf>
    <xf numFmtId="0" fontId="127" fillId="0" borderId="37" xfId="0" applyFont="1" applyBorder="1"/>
    <xf numFmtId="0" fontId="134" fillId="0" borderId="37" xfId="17" applyFont="1" applyBorder="1" applyAlignment="1">
      <alignment horizontal="left"/>
    </xf>
    <xf numFmtId="173" fontId="127" fillId="0" borderId="37" xfId="8" applyNumberFormat="1" applyFont="1" applyFill="1" applyBorder="1" applyAlignment="1">
      <alignment horizontal="center" vertical="center"/>
    </xf>
    <xf numFmtId="0" fontId="127" fillId="0" borderId="37" xfId="0" applyFont="1" applyBorder="1" applyAlignment="1">
      <alignment horizontal="center" vertical="center"/>
    </xf>
    <xf numFmtId="1" fontId="112" fillId="63" borderId="37" xfId="0" applyNumberFormat="1" applyFont="1" applyFill="1" applyBorder="1" applyAlignment="1">
      <alignment horizontal="left"/>
    </xf>
    <xf numFmtId="1" fontId="112" fillId="63" borderId="37" xfId="0" applyNumberFormat="1" applyFont="1" applyFill="1" applyBorder="1" applyAlignment="1">
      <alignment horizontal="center"/>
    </xf>
    <xf numFmtId="9" fontId="128" fillId="63" borderId="33" xfId="16" applyFont="1" applyFill="1" applyBorder="1" applyAlignment="1">
      <alignment horizontal="center" vertical="top" wrapText="1"/>
    </xf>
    <xf numFmtId="0" fontId="112" fillId="63" borderId="33" xfId="0" applyFont="1" applyFill="1" applyBorder="1" applyAlignment="1">
      <alignment horizontal="left" vertical="top" wrapText="1"/>
    </xf>
    <xf numFmtId="182" fontId="112" fillId="63" borderId="33" xfId="8" applyNumberFormat="1" applyFont="1" applyFill="1" applyBorder="1" applyAlignment="1">
      <alignment horizontal="left" vertical="top" wrapText="1"/>
    </xf>
    <xf numFmtId="167" fontId="114" fillId="63" borderId="33" xfId="8" applyFont="1" applyFill="1" applyBorder="1" applyAlignment="1">
      <alignment horizontal="center" vertical="top" wrapText="1"/>
    </xf>
    <xf numFmtId="1" fontId="77"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29" fillId="0" borderId="37" xfId="0" applyNumberFormat="1" applyFont="1" applyBorder="1" applyAlignment="1">
      <alignment horizontal="center"/>
    </xf>
    <xf numFmtId="1" fontId="132" fillId="0" borderId="37" xfId="8" applyNumberFormat="1" applyFont="1" applyFill="1" applyBorder="1" applyAlignment="1">
      <alignment horizontal="center"/>
    </xf>
    <xf numFmtId="2" fontId="84" fillId="0" borderId="37" xfId="8" applyNumberFormat="1" applyFont="1" applyFill="1" applyBorder="1" applyAlignment="1">
      <alignment horizontal="center"/>
    </xf>
    <xf numFmtId="173" fontId="132" fillId="0" borderId="37" xfId="8" applyNumberFormat="1" applyFont="1" applyFill="1" applyBorder="1" applyAlignment="1">
      <alignment horizontal="center"/>
    </xf>
    <xf numFmtId="0" fontId="77" fillId="0" borderId="35" xfId="0" applyFont="1" applyBorder="1"/>
    <xf numFmtId="0" fontId="77" fillId="0" borderId="33" xfId="0" applyFont="1" applyBorder="1"/>
    <xf numFmtId="2" fontId="35" fillId="0" borderId="35" xfId="0" applyNumberFormat="1" applyFont="1" applyBorder="1" applyAlignment="1">
      <alignment horizontal="right"/>
    </xf>
    <xf numFmtId="2" fontId="118" fillId="63" borderId="36" xfId="13" applyNumberFormat="1" applyFont="1" applyFill="1" applyBorder="1" applyAlignment="1" applyProtection="1">
      <alignment horizontal="left" vertical="center"/>
      <protection hidden="1"/>
    </xf>
    <xf numFmtId="2" fontId="90" fillId="63" borderId="38" xfId="11" applyNumberFormat="1" applyFont="1" applyFill="1" applyBorder="1" applyProtection="1">
      <protection hidden="1"/>
    </xf>
    <xf numFmtId="2" fontId="90" fillId="63" borderId="35" xfId="11" applyNumberFormat="1" applyFont="1" applyFill="1" applyBorder="1" applyProtection="1">
      <protection hidden="1"/>
    </xf>
    <xf numFmtId="2" fontId="77" fillId="0" borderId="36" xfId="11" applyNumberFormat="1" applyFont="1" applyBorder="1" applyProtection="1">
      <protection hidden="1"/>
    </xf>
    <xf numFmtId="2" fontId="77" fillId="0" borderId="35" xfId="11" applyNumberFormat="1" applyFont="1" applyBorder="1" applyProtection="1">
      <protection hidden="1"/>
    </xf>
    <xf numFmtId="0" fontId="79" fillId="0" borderId="36" xfId="0" applyFont="1" applyBorder="1"/>
    <xf numFmtId="0" fontId="79" fillId="0" borderId="35" xfId="0" applyFont="1" applyBorder="1"/>
    <xf numFmtId="177" fontId="127"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7" fillId="0" borderId="35" xfId="0" applyNumberFormat="1" applyFont="1" applyBorder="1"/>
    <xf numFmtId="2" fontId="79" fillId="0" borderId="37" xfId="11" applyNumberFormat="1" applyFont="1" applyBorder="1" applyAlignment="1" applyProtection="1">
      <alignment horizontal="center"/>
      <protection hidden="1"/>
    </xf>
    <xf numFmtId="179" fontId="137" fillId="0" borderId="37" xfId="13" applyNumberFormat="1" applyFont="1" applyBorder="1" applyAlignment="1" applyProtection="1">
      <alignment horizontal="left" vertical="center"/>
      <protection hidden="1"/>
    </xf>
    <xf numFmtId="166" fontId="137" fillId="64" borderId="37" xfId="18" applyFont="1" applyFill="1" applyBorder="1" applyAlignment="1" applyProtection="1">
      <alignment horizontal="right" vertical="center"/>
      <protection hidden="1"/>
    </xf>
    <xf numFmtId="0" fontId="77"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7" fillId="0" borderId="38" xfId="0" applyFont="1" applyBorder="1"/>
    <xf numFmtId="0" fontId="79" fillId="0" borderId="36" xfId="13" applyFont="1" applyBorder="1" applyAlignment="1" applyProtection="1">
      <alignment vertical="center"/>
      <protection hidden="1"/>
    </xf>
    <xf numFmtId="0" fontId="79" fillId="0" borderId="38" xfId="0" applyFont="1" applyBorder="1"/>
    <xf numFmtId="10" fontId="127" fillId="0" borderId="37" xfId="16" applyNumberFormat="1" applyFont="1" applyFill="1" applyBorder="1" applyAlignment="1"/>
    <xf numFmtId="0" fontId="118" fillId="63" borderId="36" xfId="13" applyFont="1" applyFill="1" applyBorder="1" applyAlignment="1" applyProtection="1">
      <alignment horizontal="left" vertical="center"/>
      <protection hidden="1"/>
    </xf>
    <xf numFmtId="0" fontId="119" fillId="63" borderId="38" xfId="13" applyFont="1" applyFill="1" applyBorder="1" applyAlignment="1" applyProtection="1">
      <alignment horizontal="left" vertical="center"/>
      <protection hidden="1"/>
    </xf>
    <xf numFmtId="9" fontId="120" fillId="63" borderId="35" xfId="13" applyNumberFormat="1" applyFont="1" applyFill="1" applyBorder="1" applyAlignment="1" applyProtection="1">
      <alignment vertical="center"/>
      <protection hidden="1"/>
    </xf>
    <xf numFmtId="0" fontId="112" fillId="63" borderId="37" xfId="13" applyFont="1" applyFill="1" applyBorder="1" applyAlignment="1" applyProtection="1">
      <alignment horizontal="left" vertical="center"/>
      <protection hidden="1"/>
    </xf>
    <xf numFmtId="0" fontId="87" fillId="0" borderId="37" xfId="13" applyFont="1" applyBorder="1" applyAlignment="1" applyProtection="1">
      <alignment horizontal="left" vertical="center"/>
      <protection hidden="1"/>
    </xf>
    <xf numFmtId="2" fontId="137" fillId="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2" fontId="127" fillId="0" borderId="37" xfId="13" applyNumberFormat="1" applyFont="1" applyBorder="1" applyAlignment="1" applyProtection="1">
      <alignment vertical="center"/>
      <protection hidden="1"/>
    </xf>
    <xf numFmtId="0" fontId="91" fillId="0" borderId="37" xfId="13" applyFont="1" applyBorder="1" applyAlignment="1" applyProtection="1">
      <alignment vertical="center"/>
      <protection hidden="1"/>
    </xf>
    <xf numFmtId="0" fontId="35" fillId="0" borderId="37" xfId="0" applyFont="1" applyBorder="1" applyAlignment="1">
      <alignment vertical="center"/>
    </xf>
    <xf numFmtId="2" fontId="137" fillId="64" borderId="37" xfId="13" applyNumberFormat="1" applyFont="1" applyFill="1" applyBorder="1" applyAlignment="1" applyProtection="1">
      <alignment horizontal="right" vertical="center"/>
      <protection hidden="1"/>
    </xf>
    <xf numFmtId="0" fontId="92" fillId="0" borderId="37" xfId="13" applyFont="1" applyBorder="1" applyAlignment="1" applyProtection="1">
      <alignment vertical="center"/>
      <protection hidden="1"/>
    </xf>
    <xf numFmtId="0" fontId="77" fillId="0" borderId="37" xfId="13" applyFont="1" applyBorder="1" applyAlignment="1" applyProtection="1">
      <alignment vertical="center"/>
      <protection hidden="1"/>
    </xf>
    <xf numFmtId="10" fontId="137" fillId="0" borderId="37" xfId="16" applyNumberFormat="1" applyFont="1" applyFill="1" applyBorder="1" applyAlignment="1" applyProtection="1">
      <alignment vertical="center"/>
      <protection hidden="1"/>
    </xf>
    <xf numFmtId="10" fontId="127" fillId="0" borderId="37" xfId="16" applyNumberFormat="1" applyFont="1" applyFill="1" applyBorder="1" applyAlignment="1" applyProtection="1">
      <alignment vertical="center"/>
      <protection hidden="1"/>
    </xf>
    <xf numFmtId="2" fontId="121" fillId="63" borderId="38" xfId="13" applyNumberFormat="1" applyFont="1" applyFill="1" applyBorder="1" applyAlignment="1" applyProtection="1">
      <alignment horizontal="center" wrapText="1"/>
      <protection hidden="1"/>
    </xf>
    <xf numFmtId="2" fontId="121" fillId="63" borderId="35" xfId="13" applyNumberFormat="1" applyFont="1" applyFill="1" applyBorder="1" applyAlignment="1" applyProtection="1">
      <alignment horizontal="right" wrapText="1"/>
      <protection hidden="1"/>
    </xf>
    <xf numFmtId="2" fontId="99" fillId="0" borderId="38" xfId="3" applyNumberFormat="1" applyFont="1" applyFill="1" applyBorder="1" applyAlignment="1" applyProtection="1">
      <alignment horizontal="center" vertical="center"/>
      <protection hidden="1"/>
    </xf>
    <xf numFmtId="2" fontId="99" fillId="0" borderId="35" xfId="3" applyNumberFormat="1" applyFont="1" applyFill="1" applyBorder="1" applyAlignment="1" applyProtection="1">
      <alignment horizontal="right" vertical="center"/>
      <protection hidden="1"/>
    </xf>
    <xf numFmtId="175" fontId="138" fillId="0" borderId="40" xfId="0" applyNumberFormat="1" applyFont="1" applyBorder="1" applyAlignment="1">
      <alignment horizontal="center" vertical="center"/>
    </xf>
    <xf numFmtId="2" fontId="100" fillId="0" borderId="38" xfId="3" applyNumberFormat="1" applyFont="1" applyFill="1" applyBorder="1" applyAlignment="1" applyProtection="1">
      <alignment horizontal="left" vertical="center"/>
      <protection hidden="1"/>
    </xf>
    <xf numFmtId="2" fontId="94" fillId="0" borderId="35" xfId="3" applyNumberFormat="1" applyFont="1" applyFill="1" applyBorder="1" applyAlignment="1" applyProtection="1">
      <alignment horizontal="right" vertical="center"/>
      <protection hidden="1"/>
    </xf>
    <xf numFmtId="10" fontId="101" fillId="0" borderId="35" xfId="16" applyNumberFormat="1" applyFont="1" applyFill="1" applyBorder="1" applyAlignment="1" applyProtection="1">
      <alignment horizontal="right"/>
      <protection hidden="1"/>
    </xf>
    <xf numFmtId="0" fontId="79" fillId="0" borderId="36" xfId="13" applyFont="1" applyBorder="1" applyProtection="1">
      <protection hidden="1"/>
    </xf>
    <xf numFmtId="0" fontId="103" fillId="0" borderId="38" xfId="13" applyFont="1" applyBorder="1" applyProtection="1">
      <protection hidden="1"/>
    </xf>
    <xf numFmtId="0" fontId="103" fillId="0" borderId="35" xfId="13" applyFont="1" applyBorder="1" applyAlignment="1" applyProtection="1">
      <alignment horizontal="right"/>
      <protection hidden="1"/>
    </xf>
    <xf numFmtId="0" fontId="101" fillId="0" borderId="38" xfId="13" applyFont="1" applyBorder="1" applyAlignment="1" applyProtection="1">
      <alignment horizontal="right"/>
      <protection hidden="1"/>
    </xf>
    <xf numFmtId="0" fontId="101" fillId="0" borderId="35" xfId="13" applyFont="1" applyBorder="1" applyAlignment="1" applyProtection="1">
      <alignment horizontal="right"/>
      <protection hidden="1"/>
    </xf>
    <xf numFmtId="0" fontId="87" fillId="0" borderId="36" xfId="13" applyFont="1" applyBorder="1" applyProtection="1">
      <protection hidden="1"/>
    </xf>
    <xf numFmtId="10" fontId="143" fillId="64" borderId="37" xfId="16" applyNumberFormat="1" applyFont="1" applyFill="1" applyBorder="1" applyAlignment="1" applyProtection="1">
      <alignment horizontal="right"/>
      <protection hidden="1"/>
    </xf>
    <xf numFmtId="0" fontId="102" fillId="0" borderId="38" xfId="13" applyFont="1" applyBorder="1" applyAlignment="1" applyProtection="1">
      <alignment horizontal="center"/>
      <protection hidden="1"/>
    </xf>
    <xf numFmtId="175" fontId="139" fillId="0" borderId="37" xfId="16" applyNumberFormat="1" applyFont="1" applyFill="1" applyBorder="1" applyAlignment="1" applyProtection="1">
      <alignment horizontal="center"/>
      <protection hidden="1"/>
    </xf>
    <xf numFmtId="0" fontId="84" fillId="0" borderId="36" xfId="13" applyFont="1" applyBorder="1" applyProtection="1">
      <protection hidden="1"/>
    </xf>
    <xf numFmtId="10" fontId="101" fillId="0" borderId="38" xfId="13" applyNumberFormat="1" applyFont="1" applyBorder="1" applyAlignment="1" applyProtection="1">
      <alignment horizontal="right"/>
      <protection hidden="1"/>
    </xf>
    <xf numFmtId="175" fontId="102" fillId="0" borderId="35" xfId="16" applyNumberFormat="1" applyFont="1" applyFill="1" applyBorder="1" applyAlignment="1" applyProtection="1">
      <alignment horizontal="right"/>
      <protection hidden="1"/>
    </xf>
    <xf numFmtId="9" fontId="137" fillId="64" borderId="37" xfId="16" applyFont="1" applyFill="1" applyBorder="1" applyAlignment="1" applyProtection="1">
      <alignment horizontal="center"/>
      <protection hidden="1"/>
    </xf>
    <xf numFmtId="0" fontId="105" fillId="0" borderId="38" xfId="13" applyFont="1" applyBorder="1" applyAlignment="1" applyProtection="1">
      <alignment horizontal="center"/>
      <protection hidden="1"/>
    </xf>
    <xf numFmtId="169" fontId="102" fillId="0" borderId="38" xfId="13" applyNumberFormat="1" applyFont="1" applyBorder="1" applyAlignment="1" applyProtection="1">
      <alignment horizontal="center"/>
      <protection hidden="1"/>
    </xf>
    <xf numFmtId="165" fontId="102" fillId="0" borderId="38" xfId="13" applyNumberFormat="1" applyFont="1" applyBorder="1" applyAlignment="1" applyProtection="1">
      <alignment horizontal="center"/>
      <protection hidden="1"/>
    </xf>
    <xf numFmtId="9" fontId="127" fillId="0" borderId="37" xfId="0" applyNumberFormat="1" applyFont="1" applyBorder="1" applyAlignment="1">
      <alignment horizontal="center"/>
    </xf>
    <xf numFmtId="9" fontId="127" fillId="61" borderId="37" xfId="65" applyFont="1" applyFill="1" applyBorder="1" applyAlignment="1">
      <alignment horizontal="center"/>
    </xf>
    <xf numFmtId="0" fontId="77" fillId="64" borderId="36" xfId="13" applyFont="1" applyFill="1" applyBorder="1" applyProtection="1">
      <protection hidden="1"/>
    </xf>
    <xf numFmtId="0" fontId="102" fillId="64" borderId="38" xfId="13" applyFont="1" applyFill="1" applyBorder="1" applyAlignment="1" applyProtection="1">
      <alignment horizontal="center"/>
      <protection hidden="1"/>
    </xf>
    <xf numFmtId="0" fontId="102" fillId="64" borderId="35" xfId="13" applyFont="1" applyFill="1" applyBorder="1" applyAlignment="1" applyProtection="1">
      <alignment horizontal="right"/>
      <protection hidden="1"/>
    </xf>
    <xf numFmtId="167" fontId="102" fillId="0" borderId="35" xfId="8" applyFont="1" applyFill="1" applyBorder="1" applyAlignment="1" applyProtection="1">
      <alignment horizontal="right"/>
      <protection hidden="1"/>
    </xf>
    <xf numFmtId="10" fontId="102" fillId="0" borderId="35" xfId="16" applyNumberFormat="1" applyFont="1" applyFill="1" applyBorder="1" applyAlignment="1" applyProtection="1">
      <alignment horizontal="right"/>
      <protection hidden="1"/>
    </xf>
    <xf numFmtId="10" fontId="102" fillId="64" borderId="35" xfId="16" applyNumberFormat="1" applyFont="1" applyFill="1" applyBorder="1" applyAlignment="1" applyProtection="1">
      <alignment horizontal="right"/>
      <protection hidden="1"/>
    </xf>
    <xf numFmtId="0" fontId="102" fillId="0" borderId="38" xfId="13" applyFont="1" applyBorder="1" applyProtection="1">
      <protection hidden="1"/>
    </xf>
    <xf numFmtId="169" fontId="103"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0" fontId="103" fillId="0" borderId="40" xfId="0" applyFont="1" applyBorder="1" applyAlignment="1">
      <alignment horizontal="right"/>
    </xf>
    <xf numFmtId="0" fontId="88" fillId="0" borderId="36" xfId="13" applyFont="1" applyBorder="1" applyProtection="1">
      <protection hidden="1"/>
    </xf>
    <xf numFmtId="169" fontId="101" fillId="0" borderId="38" xfId="13" applyNumberFormat="1" applyFont="1" applyBorder="1" applyProtection="1">
      <protection hidden="1"/>
    </xf>
    <xf numFmtId="169" fontId="101" fillId="0" borderId="35" xfId="13" applyNumberFormat="1" applyFont="1" applyBorder="1" applyAlignment="1" applyProtection="1">
      <alignment horizontal="right"/>
      <protection hidden="1"/>
    </xf>
    <xf numFmtId="2" fontId="119" fillId="63" borderId="36" xfId="13" applyNumberFormat="1" applyFont="1" applyFill="1" applyBorder="1" applyAlignment="1" applyProtection="1">
      <alignment horizontal="left" vertical="center" wrapText="1"/>
      <protection hidden="1"/>
    </xf>
    <xf numFmtId="175" fontId="86" fillId="0" borderId="40" xfId="0" applyNumberFormat="1" applyFont="1" applyBorder="1" applyAlignment="1">
      <alignment horizontal="center" vertical="center"/>
    </xf>
    <xf numFmtId="166" fontId="127" fillId="0" borderId="37" xfId="18" applyFont="1" applyBorder="1" applyAlignment="1">
      <alignment horizontal="center"/>
    </xf>
    <xf numFmtId="0" fontId="112"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6" fontId="35" fillId="0" borderId="37" xfId="18" applyFont="1" applyFill="1" applyBorder="1"/>
    <xf numFmtId="167" fontId="127" fillId="0" borderId="37" xfId="8" applyFont="1" applyBorder="1"/>
    <xf numFmtId="0" fontId="119" fillId="63" borderId="36" xfId="9" applyFont="1" applyFill="1" applyBorder="1" applyAlignment="1" applyProtection="1">
      <alignment horizontal="left" vertical="center"/>
      <protection hidden="1"/>
    </xf>
    <xf numFmtId="0" fontId="120" fillId="63" borderId="38" xfId="10" applyFont="1" applyFill="1" applyBorder="1"/>
    <xf numFmtId="0" fontId="123" fillId="63" borderId="38" xfId="10" applyFont="1" applyFill="1" applyBorder="1"/>
    <xf numFmtId="0" fontId="123" fillId="63" borderId="35" xfId="10" applyFont="1" applyFill="1" applyBorder="1"/>
    <xf numFmtId="0" fontId="77" fillId="0" borderId="36" xfId="9" applyFont="1" applyBorder="1" applyAlignment="1" applyProtection="1">
      <alignment horizontal="left"/>
      <protection hidden="1"/>
    </xf>
    <xf numFmtId="0" fontId="77" fillId="0" borderId="35" xfId="9" applyFont="1" applyBorder="1" applyAlignment="1" applyProtection="1">
      <alignment horizontal="left"/>
      <protection hidden="1"/>
    </xf>
    <xf numFmtId="0" fontId="77"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7" fillId="0" borderId="37" xfId="10" applyFont="1" applyBorder="1"/>
    <xf numFmtId="179" fontId="144" fillId="64" borderId="37" xfId="10" applyNumberFormat="1" applyFont="1" applyFill="1" applyBorder="1"/>
    <xf numFmtId="0" fontId="77" fillId="64" borderId="37" xfId="10" applyFont="1" applyFill="1" applyBorder="1"/>
    <xf numFmtId="0" fontId="90" fillId="63" borderId="38" xfId="10" applyFont="1" applyFill="1" applyBorder="1"/>
    <xf numFmtId="0" fontId="90" fillId="63" borderId="35" xfId="10" applyFont="1" applyFill="1" applyBorder="1"/>
    <xf numFmtId="0" fontId="77" fillId="0" borderId="36" xfId="9" applyFont="1" applyBorder="1" applyAlignment="1" applyProtection="1">
      <alignment horizontal="left" vertical="top"/>
      <protection hidden="1"/>
    </xf>
    <xf numFmtId="0" fontId="77" fillId="0" borderId="38" xfId="9" applyFont="1" applyBorder="1" applyAlignment="1" applyProtection="1">
      <alignment horizontal="left" vertical="top"/>
      <protection hidden="1"/>
    </xf>
    <xf numFmtId="0" fontId="77" fillId="0" borderId="35" xfId="9" applyFont="1" applyBorder="1" applyAlignment="1" applyProtection="1">
      <alignment horizontal="center" vertical="top"/>
      <protection hidden="1"/>
    </xf>
    <xf numFmtId="0" fontId="77" fillId="0" borderId="37" xfId="9" applyFont="1" applyBorder="1" applyAlignment="1" applyProtection="1">
      <alignment horizontal="center"/>
      <protection hidden="1"/>
    </xf>
    <xf numFmtId="0" fontId="77" fillId="64" borderId="38" xfId="10" applyFont="1" applyFill="1" applyBorder="1"/>
    <xf numFmtId="0" fontId="77" fillId="64" borderId="36" xfId="10" applyFont="1" applyFill="1" applyBorder="1"/>
    <xf numFmtId="0" fontId="77" fillId="0" borderId="38" xfId="10" applyFont="1" applyBorder="1"/>
    <xf numFmtId="0" fontId="77" fillId="0" borderId="37" xfId="9" applyFont="1" applyBorder="1" applyAlignment="1" applyProtection="1">
      <alignment horizontal="left" vertical="center"/>
      <protection hidden="1"/>
    </xf>
    <xf numFmtId="0" fontId="77" fillId="0" borderId="36" xfId="9" applyFont="1" applyBorder="1" applyAlignment="1" applyProtection="1">
      <alignment horizontal="left" vertical="center"/>
      <protection hidden="1"/>
    </xf>
    <xf numFmtId="0" fontId="77" fillId="0" borderId="37" xfId="9" applyFont="1" applyBorder="1" applyAlignment="1" applyProtection="1">
      <alignment horizontal="left" wrapText="1"/>
      <protection hidden="1"/>
    </xf>
    <xf numFmtId="0" fontId="77" fillId="0" borderId="35" xfId="9" applyFont="1" applyBorder="1" applyAlignment="1" applyProtection="1">
      <alignment horizontal="left" wrapText="1"/>
      <protection hidden="1"/>
    </xf>
    <xf numFmtId="0" fontId="77" fillId="0" borderId="37" xfId="9" applyFont="1" applyBorder="1" applyAlignment="1" applyProtection="1">
      <alignment horizontal="right"/>
      <protection hidden="1"/>
    </xf>
    <xf numFmtId="173" fontId="112" fillId="63" borderId="33" xfId="8" applyNumberFormat="1" applyFont="1" applyFill="1" applyBorder="1" applyAlignment="1">
      <alignment vertical="top" wrapText="1"/>
    </xf>
    <xf numFmtId="0" fontId="77" fillId="0" borderId="37" xfId="103" applyFont="1" applyBorder="1" applyAlignment="1">
      <alignment vertical="top" wrapText="1"/>
    </xf>
    <xf numFmtId="44" fontId="35" fillId="65" borderId="37" xfId="66" applyFont="1" applyFill="1" applyBorder="1" applyAlignment="1" applyProtection="1">
      <protection locked="0"/>
    </xf>
    <xf numFmtId="0" fontId="77" fillId="0" borderId="37" xfId="103" applyFont="1" applyBorder="1" applyAlignment="1">
      <alignment vertical="top"/>
    </xf>
    <xf numFmtId="2" fontId="112" fillId="63" borderId="33" xfId="84" applyNumberFormat="1" applyFont="1" applyFill="1" applyBorder="1" applyAlignment="1">
      <alignment horizontal="left" vertical="top" wrapText="1"/>
    </xf>
    <xf numFmtId="2" fontId="112" fillId="63" borderId="33" xfId="84" applyNumberFormat="1" applyFont="1" applyFill="1" applyBorder="1" applyAlignment="1">
      <alignment vertical="top" wrapText="1"/>
    </xf>
    <xf numFmtId="2" fontId="77" fillId="0" borderId="37" xfId="84" applyNumberFormat="1" applyFont="1" applyBorder="1"/>
    <xf numFmtId="166" fontId="35" fillId="0" borderId="37" xfId="18" applyFont="1" applyBorder="1" applyAlignment="1">
      <alignment horizontal="center" vertical="top" wrapText="1"/>
    </xf>
    <xf numFmtId="44" fontId="35" fillId="0" borderId="37" xfId="66" applyFont="1" applyBorder="1" applyAlignment="1">
      <alignment vertical="top" wrapText="1"/>
    </xf>
    <xf numFmtId="49" fontId="35" fillId="0" borderId="37" xfId="103" applyNumberFormat="1" applyFont="1" applyBorder="1" applyAlignment="1">
      <alignment horizontal="center" vertical="top" wrapText="1"/>
    </xf>
    <xf numFmtId="2" fontId="79" fillId="2" borderId="36" xfId="84" applyNumberFormat="1" applyFont="1" applyFill="1" applyBorder="1" applyAlignment="1">
      <alignment vertical="top" wrapText="1"/>
    </xf>
    <xf numFmtId="2" fontId="79" fillId="2" borderId="35" xfId="84" applyNumberFormat="1" applyFont="1" applyFill="1" applyBorder="1" applyAlignment="1">
      <alignment vertical="top" wrapText="1"/>
    </xf>
    <xf numFmtId="2" fontId="79" fillId="2" borderId="38" xfId="84" applyNumberFormat="1" applyFont="1" applyFill="1" applyBorder="1" applyAlignment="1">
      <alignment vertical="top" wrapText="1"/>
    </xf>
    <xf numFmtId="3" fontId="127" fillId="2" borderId="38" xfId="8" applyNumberFormat="1" applyFont="1" applyFill="1" applyBorder="1" applyAlignment="1">
      <alignment horizontal="center" vertical="top" wrapText="1"/>
    </xf>
    <xf numFmtId="2" fontId="127" fillId="2" borderId="35" xfId="84" applyNumberFormat="1" applyFont="1" applyFill="1" applyBorder="1" applyAlignment="1">
      <alignment vertical="top" wrapText="1"/>
    </xf>
    <xf numFmtId="180" fontId="127" fillId="2" borderId="36" xfId="84" applyNumberFormat="1" applyFont="1" applyFill="1" applyBorder="1" applyAlignment="1">
      <alignment vertical="top" wrapText="1"/>
    </xf>
    <xf numFmtId="2" fontId="127" fillId="2" borderId="38" xfId="84" applyNumberFormat="1" applyFont="1" applyFill="1" applyBorder="1" applyAlignment="1">
      <alignment vertical="top" wrapText="1"/>
    </xf>
    <xf numFmtId="180" fontId="127" fillId="2" borderId="35" xfId="84" applyNumberFormat="1" applyFont="1" applyFill="1" applyBorder="1" applyAlignment="1">
      <alignment vertical="top" wrapText="1"/>
    </xf>
    <xf numFmtId="3" fontId="35" fillId="2" borderId="37" xfId="8" applyNumberFormat="1" applyFont="1" applyFill="1" applyBorder="1" applyAlignment="1">
      <alignment horizontal="center"/>
    </xf>
    <xf numFmtId="3" fontId="127"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7" fillId="2" borderId="37" xfId="8" applyNumberFormat="1" applyFont="1" applyFill="1" applyBorder="1" applyAlignment="1">
      <alignment horizontal="center"/>
    </xf>
    <xf numFmtId="0" fontId="7" fillId="0" borderId="0" xfId="0" applyFont="1"/>
    <xf numFmtId="9" fontId="77" fillId="0" borderId="0" xfId="0" applyNumberFormat="1" applyFont="1"/>
    <xf numFmtId="166" fontId="77" fillId="0" borderId="0" xfId="18" applyFont="1"/>
    <xf numFmtId="9" fontId="77" fillId="0" borderId="0" xfId="16" applyFont="1"/>
    <xf numFmtId="44" fontId="77" fillId="0" borderId="0" xfId="0" applyNumberFormat="1" applyFont="1"/>
    <xf numFmtId="49" fontId="76" fillId="65" borderId="37" xfId="9" applyNumberFormat="1" applyFont="1" applyFill="1" applyBorder="1" applyAlignment="1" applyProtection="1">
      <alignment horizontal="left" vertical="top"/>
      <protection hidden="1"/>
    </xf>
    <xf numFmtId="0" fontId="79" fillId="64" borderId="37" xfId="13" applyFont="1" applyFill="1" applyBorder="1" applyProtection="1">
      <protection hidden="1"/>
    </xf>
    <xf numFmtId="166" fontId="35" fillId="0" borderId="37" xfId="18" applyFont="1" applyFill="1" applyBorder="1" applyAlignment="1" applyProtection="1">
      <protection hidden="1"/>
    </xf>
    <xf numFmtId="166" fontId="137" fillId="2" borderId="37" xfId="18" applyFont="1" applyFill="1" applyBorder="1" applyAlignment="1" applyProtection="1">
      <alignment horizontal="center"/>
      <protection hidden="1"/>
    </xf>
    <xf numFmtId="9" fontId="129" fillId="64" borderId="37" xfId="16" applyFont="1" applyFill="1" applyBorder="1" applyAlignment="1" applyProtection="1">
      <alignment horizontal="center"/>
      <protection hidden="1"/>
    </xf>
    <xf numFmtId="9" fontId="133" fillId="64" borderId="37" xfId="16" applyFont="1" applyFill="1" applyBorder="1" applyAlignment="1" applyProtection="1">
      <alignment horizontal="center"/>
      <protection hidden="1"/>
    </xf>
    <xf numFmtId="173" fontId="80" fillId="0" borderId="0" xfId="8" applyNumberFormat="1" applyFont="1" applyAlignment="1">
      <alignment horizontal="left"/>
    </xf>
    <xf numFmtId="173" fontId="80" fillId="0" borderId="0" xfId="8" applyNumberFormat="1" applyFont="1" applyAlignment="1">
      <alignment horizontal="left" vertical="top"/>
    </xf>
    <xf numFmtId="180" fontId="76" fillId="65" borderId="37" xfId="18" applyNumberFormat="1" applyFont="1" applyFill="1" applyBorder="1" applyAlignment="1" applyProtection="1">
      <alignment horizontal="left" vertical="top"/>
      <protection hidden="1"/>
    </xf>
    <xf numFmtId="10" fontId="133" fillId="64" borderId="37" xfId="16" applyNumberFormat="1" applyFont="1" applyFill="1" applyBorder="1" applyAlignment="1" applyProtection="1">
      <alignment horizontal="center"/>
      <protection hidden="1"/>
    </xf>
    <xf numFmtId="49" fontId="77" fillId="0" borderId="37" xfId="0" applyNumberFormat="1" applyFont="1" applyBorder="1"/>
    <xf numFmtId="49" fontId="77" fillId="0" borderId="16" xfId="0" applyNumberFormat="1" applyFont="1" applyBorder="1" applyAlignment="1">
      <alignment wrapText="1"/>
    </xf>
    <xf numFmtId="49" fontId="77" fillId="0" borderId="0" xfId="0" applyNumberFormat="1" applyFont="1"/>
    <xf numFmtId="175" fontId="77" fillId="0" borderId="0" xfId="0" applyNumberFormat="1" applyFont="1"/>
    <xf numFmtId="9" fontId="127" fillId="0" borderId="0" xfId="0" applyNumberFormat="1" applyFont="1" applyAlignment="1">
      <alignment horizontal="center"/>
    </xf>
    <xf numFmtId="167" fontId="79" fillId="2" borderId="37" xfId="8" applyFont="1" applyFill="1" applyBorder="1" applyAlignment="1">
      <alignment horizontal="center"/>
    </xf>
    <xf numFmtId="44" fontId="77" fillId="0" borderId="0" xfId="89" applyNumberFormat="1" applyFont="1"/>
    <xf numFmtId="2" fontId="74" fillId="2" borderId="0" xfId="12" applyNumberFormat="1" applyFont="1" applyFill="1"/>
    <xf numFmtId="2" fontId="35" fillId="0" borderId="16" xfId="0" applyNumberFormat="1" applyFont="1" applyBorder="1" applyAlignment="1">
      <alignment wrapText="1"/>
    </xf>
    <xf numFmtId="0" fontId="83" fillId="0" borderId="37" xfId="59" applyFont="1" applyBorder="1" applyAlignment="1">
      <alignment wrapText="1"/>
    </xf>
    <xf numFmtId="1" fontId="77" fillId="0" borderId="16" xfId="0" applyNumberFormat="1" applyFont="1" applyBorder="1" applyAlignment="1">
      <alignment horizontal="center"/>
    </xf>
    <xf numFmtId="0" fontId="77" fillId="0" borderId="37" xfId="0" applyFont="1" applyBorder="1" applyAlignment="1">
      <alignment wrapText="1"/>
    </xf>
    <xf numFmtId="0" fontId="83" fillId="0" borderId="4" xfId="59" applyFont="1" applyBorder="1" applyAlignment="1">
      <alignment wrapText="1"/>
    </xf>
    <xf numFmtId="0" fontId="77" fillId="0" borderId="4" xfId="0" applyFont="1" applyBorder="1" applyAlignment="1">
      <alignment wrapText="1"/>
    </xf>
    <xf numFmtId="0" fontId="133" fillId="0" borderId="37" xfId="59" applyFont="1" applyBorder="1" applyAlignment="1">
      <alignment horizontal="center" wrapText="1"/>
    </xf>
    <xf numFmtId="174" fontId="35" fillId="0" borderId="16" xfId="0" applyNumberFormat="1" applyFont="1" applyBorder="1" applyAlignment="1">
      <alignment horizontal="center"/>
    </xf>
    <xf numFmtId="0" fontId="35" fillId="0" borderId="37" xfId="0" applyFont="1" applyBorder="1" applyAlignment="1">
      <alignment horizontal="center" wrapText="1"/>
    </xf>
    <xf numFmtId="0" fontId="133" fillId="0" borderId="4" xfId="59" applyFont="1" applyBorder="1" applyAlignment="1">
      <alignment horizontal="center" wrapText="1"/>
    </xf>
    <xf numFmtId="0" fontId="35" fillId="0" borderId="4" xfId="0" applyFont="1" applyBorder="1" applyAlignment="1">
      <alignment horizontal="center" wrapText="1"/>
    </xf>
    <xf numFmtId="2" fontId="77" fillId="0" borderId="16" xfId="0" applyNumberFormat="1" applyFont="1" applyBorder="1"/>
    <xf numFmtId="2" fontId="77" fillId="0" borderId="4" xfId="0" applyNumberFormat="1" applyFont="1" applyBorder="1"/>
    <xf numFmtId="0" fontId="77" fillId="0" borderId="33" xfId="0" applyFont="1" applyBorder="1" applyAlignment="1">
      <alignment wrapText="1"/>
    </xf>
    <xf numFmtId="0" fontId="83" fillId="0" borderId="33" xfId="59" applyFont="1" applyBorder="1" applyAlignment="1">
      <alignment wrapText="1"/>
    </xf>
    <xf numFmtId="49" fontId="83" fillId="0" borderId="37" xfId="59" applyNumberFormat="1" applyFont="1" applyBorder="1" applyAlignment="1">
      <alignment wrapText="1"/>
    </xf>
    <xf numFmtId="2" fontId="133" fillId="0" borderId="37" xfId="59" applyNumberFormat="1" applyFont="1" applyBorder="1" applyAlignment="1">
      <alignment wrapText="1"/>
    </xf>
    <xf numFmtId="2" fontId="35" fillId="0" borderId="16" xfId="0" applyNumberFormat="1" applyFont="1" applyBorder="1" applyAlignment="1">
      <alignment horizontal="right"/>
    </xf>
    <xf numFmtId="2" fontId="35" fillId="0" borderId="37" xfId="0" applyNumberFormat="1" applyFont="1" applyBorder="1" applyAlignment="1">
      <alignment wrapText="1"/>
    </xf>
    <xf numFmtId="49" fontId="77" fillId="2" borderId="37" xfId="0" applyNumberFormat="1" applyFont="1" applyFill="1" applyBorder="1"/>
    <xf numFmtId="0" fontId="148" fillId="2" borderId="2" xfId="10" applyFont="1" applyFill="1" applyBorder="1"/>
    <xf numFmtId="0" fontId="148" fillId="0" borderId="37" xfId="10" applyFont="1" applyBorder="1"/>
    <xf numFmtId="0" fontId="148" fillId="0" borderId="38" xfId="10" applyFont="1" applyBorder="1"/>
    <xf numFmtId="0" fontId="149" fillId="0" borderId="36" xfId="9" applyFont="1" applyBorder="1" applyAlignment="1" applyProtection="1">
      <alignment horizontal="left"/>
      <protection hidden="1"/>
    </xf>
    <xf numFmtId="0" fontId="148" fillId="0" borderId="0" xfId="10" applyFont="1"/>
    <xf numFmtId="0" fontId="147" fillId="0" borderId="0" xfId="10" applyFont="1"/>
    <xf numFmtId="0" fontId="77" fillId="0" borderId="36" xfId="10" applyFont="1" applyBorder="1"/>
    <xf numFmtId="0" fontId="148" fillId="0" borderId="0" xfId="0" applyFont="1"/>
    <xf numFmtId="0" fontId="150" fillId="0" borderId="0" xfId="9" applyFont="1" applyAlignment="1" applyProtection="1">
      <alignment horizontal="left" vertical="center"/>
      <protection hidden="1"/>
    </xf>
    <xf numFmtId="0" fontId="119" fillId="63" borderId="36" xfId="9" applyFont="1" applyFill="1" applyBorder="1" applyAlignment="1" applyProtection="1">
      <alignment horizontal="left" vertical="center" wrapText="1"/>
      <protection hidden="1"/>
    </xf>
    <xf numFmtId="44" fontId="148" fillId="0" borderId="0" xfId="63" applyNumberFormat="1" applyFont="1"/>
    <xf numFmtId="2" fontId="112" fillId="63" borderId="33" xfId="0" applyNumberFormat="1" applyFont="1" applyFill="1" applyBorder="1" applyAlignment="1">
      <alignment horizontal="center" vertical="top" wrapText="1"/>
    </xf>
    <xf numFmtId="0" fontId="83" fillId="0" borderId="37" xfId="59" applyFont="1" applyBorder="1" applyAlignment="1">
      <alignment horizontal="center" wrapText="1"/>
    </xf>
    <xf numFmtId="0" fontId="77" fillId="0" borderId="37" xfId="0" applyFont="1" applyBorder="1" applyAlignment="1">
      <alignment horizontal="center" wrapText="1"/>
    </xf>
    <xf numFmtId="0" fontId="83" fillId="0" borderId="4" xfId="59" applyFont="1" applyBorder="1" applyAlignment="1">
      <alignment horizontal="center" wrapText="1"/>
    </xf>
    <xf numFmtId="0" fontId="77" fillId="0" borderId="4" xfId="0" applyFont="1" applyBorder="1" applyAlignment="1">
      <alignment horizontal="center" wrapText="1"/>
    </xf>
    <xf numFmtId="0" fontId="77" fillId="0" borderId="16" xfId="0" applyFont="1" applyBorder="1" applyAlignment="1">
      <alignment horizontal="center" wrapText="1"/>
    </xf>
    <xf numFmtId="167" fontId="78" fillId="63" borderId="4" xfId="8" applyFont="1" applyFill="1" applyBorder="1" applyAlignment="1">
      <alignment horizontal="center" vertical="top" wrapText="1"/>
    </xf>
    <xf numFmtId="173" fontId="127" fillId="2" borderId="37" xfId="8" applyNumberFormat="1" applyFont="1" applyFill="1" applyBorder="1" applyAlignment="1">
      <alignment horizontal="center"/>
    </xf>
    <xf numFmtId="0" fontId="77" fillId="2" borderId="37" xfId="0" applyFont="1" applyFill="1" applyBorder="1" applyAlignment="1">
      <alignment wrapText="1"/>
    </xf>
    <xf numFmtId="0" fontId="132" fillId="0" borderId="37" xfId="8" applyNumberFormat="1" applyFont="1" applyFill="1" applyBorder="1" applyAlignment="1">
      <alignment horizontal="center"/>
    </xf>
    <xf numFmtId="4" fontId="137" fillId="64" borderId="37" xfId="62" applyNumberFormat="1" applyFont="1" applyFill="1" applyBorder="1" applyAlignment="1" applyProtection="1">
      <alignment horizontal="center"/>
      <protection hidden="1"/>
    </xf>
    <xf numFmtId="4" fontId="35" fillId="0" borderId="37" xfId="8" applyNumberFormat="1" applyFont="1" applyFill="1" applyBorder="1" applyAlignment="1">
      <alignment horizontal="center" vertical="top" wrapText="1"/>
    </xf>
    <xf numFmtId="2" fontId="77" fillId="2" borderId="37" xfId="84" applyNumberFormat="1" applyFont="1" applyFill="1" applyBorder="1"/>
    <xf numFmtId="167" fontId="77" fillId="2" borderId="0" xfId="8" applyFont="1" applyFill="1"/>
    <xf numFmtId="167" fontId="114" fillId="63" borderId="39" xfId="8" applyFont="1" applyFill="1" applyBorder="1" applyAlignment="1">
      <alignment horizontal="center" vertical="top" wrapText="1"/>
    </xf>
    <xf numFmtId="167" fontId="114" fillId="63" borderId="2" xfId="8" applyFont="1" applyFill="1" applyBorder="1" applyAlignment="1">
      <alignment horizontal="center" vertical="top" wrapText="1"/>
    </xf>
    <xf numFmtId="173" fontId="78" fillId="2" borderId="0" xfId="8" applyNumberFormat="1" applyFont="1" applyFill="1" applyBorder="1" applyAlignment="1">
      <alignment horizontal="center" vertical="top"/>
    </xf>
    <xf numFmtId="173" fontId="78" fillId="2" borderId="0" xfId="8" applyNumberFormat="1" applyFont="1" applyFill="1" applyBorder="1" applyAlignment="1">
      <alignment horizontal="center"/>
    </xf>
    <xf numFmtId="2" fontId="112" fillId="63" borderId="36" xfId="0" applyNumberFormat="1" applyFont="1" applyFill="1" applyBorder="1" applyAlignment="1">
      <alignment horizontal="center" vertical="center" wrapText="1"/>
    </xf>
    <xf numFmtId="2" fontId="112" fillId="63" borderId="38" xfId="0" applyNumberFormat="1" applyFont="1" applyFill="1" applyBorder="1" applyAlignment="1">
      <alignment horizontal="center" vertical="center" wrapText="1"/>
    </xf>
    <xf numFmtId="2" fontId="112" fillId="63" borderId="35" xfId="0" applyNumberFormat="1" applyFont="1" applyFill="1" applyBorder="1" applyAlignment="1">
      <alignment horizontal="center" vertical="center" wrapText="1"/>
    </xf>
    <xf numFmtId="49" fontId="112" fillId="63" borderId="36" xfId="63" applyNumberFormat="1" applyFont="1" applyFill="1" applyBorder="1" applyAlignment="1">
      <alignment horizontal="left" vertical="top" wrapText="1"/>
    </xf>
    <xf numFmtId="49" fontId="112" fillId="62" borderId="38" xfId="63" applyNumberFormat="1" applyFont="1" applyFill="1" applyBorder="1" applyAlignment="1">
      <alignment horizontal="left" vertical="top" wrapText="1"/>
    </xf>
    <xf numFmtId="49" fontId="112" fillId="62" borderId="35" xfId="63" applyNumberFormat="1" applyFont="1" applyFill="1" applyBorder="1" applyAlignment="1">
      <alignment horizontal="left" vertical="top" wrapText="1"/>
    </xf>
    <xf numFmtId="0" fontId="77" fillId="0" borderId="36" xfId="0" applyFont="1" applyBorder="1" applyAlignment="1">
      <alignment horizontal="left"/>
    </xf>
    <xf numFmtId="0" fontId="77" fillId="0" borderId="35" xfId="0" applyFont="1" applyBorder="1" applyAlignment="1">
      <alignment horizontal="left"/>
    </xf>
    <xf numFmtId="0" fontId="79" fillId="0" borderId="36" xfId="13" applyFont="1" applyBorder="1" applyAlignment="1" applyProtection="1">
      <alignment horizontal="left" vertical="center"/>
      <protection hidden="1"/>
    </xf>
    <xf numFmtId="0" fontId="79" fillId="0" borderId="35" xfId="13" applyFont="1" applyBorder="1" applyAlignment="1" applyProtection="1">
      <alignment horizontal="left" vertical="center"/>
      <protection hidden="1"/>
    </xf>
    <xf numFmtId="2" fontId="121" fillId="63" borderId="36" xfId="13" applyNumberFormat="1" applyFont="1" applyFill="1" applyBorder="1" applyAlignment="1" applyProtection="1">
      <alignment horizontal="center" vertical="center" wrapText="1"/>
      <protection hidden="1"/>
    </xf>
    <xf numFmtId="2" fontId="121" fillId="63" borderId="38" xfId="13" applyNumberFormat="1" applyFont="1" applyFill="1" applyBorder="1" applyAlignment="1" applyProtection="1">
      <alignment horizontal="center" vertical="center" wrapText="1"/>
      <protection hidden="1"/>
    </xf>
    <xf numFmtId="2" fontId="121" fillId="63" borderId="35" xfId="13" applyNumberFormat="1" applyFont="1" applyFill="1" applyBorder="1" applyAlignment="1" applyProtection="1">
      <alignment horizontal="center" vertical="center" wrapText="1"/>
      <protection hidden="1"/>
    </xf>
    <xf numFmtId="2" fontId="121" fillId="63" borderId="36" xfId="13" applyNumberFormat="1" applyFont="1" applyFill="1" applyBorder="1" applyAlignment="1" applyProtection="1">
      <alignment horizontal="left" vertical="center" wrapText="1"/>
      <protection hidden="1"/>
    </xf>
    <xf numFmtId="2" fontId="121" fillId="63" borderId="38" xfId="13" applyNumberFormat="1" applyFont="1" applyFill="1" applyBorder="1" applyAlignment="1" applyProtection="1">
      <alignment horizontal="left" vertical="center" wrapText="1"/>
      <protection hidden="1"/>
    </xf>
    <xf numFmtId="2" fontId="121" fillId="63" borderId="35" xfId="13" applyNumberFormat="1" applyFont="1" applyFill="1" applyBorder="1" applyAlignment="1" applyProtection="1">
      <alignment horizontal="left" vertical="center" wrapText="1"/>
      <protection hidden="1"/>
    </xf>
    <xf numFmtId="2" fontId="121" fillId="63" borderId="36" xfId="3" applyNumberFormat="1" applyFont="1" applyFill="1" applyBorder="1" applyAlignment="1" applyProtection="1">
      <alignment horizontal="center" vertical="center" wrapText="1"/>
      <protection hidden="1"/>
    </xf>
    <xf numFmtId="0" fontId="112" fillId="62" borderId="35" xfId="0" applyFont="1" applyFill="1" applyBorder="1" applyAlignment="1">
      <alignment horizontal="center" vertical="center" wrapText="1"/>
    </xf>
    <xf numFmtId="0" fontId="77" fillId="0" borderId="0" xfId="0" applyFont="1" applyAlignment="1">
      <alignment horizontal="left" vertical="top" wrapText="1"/>
    </xf>
    <xf numFmtId="2" fontId="121" fillId="63" borderId="37" xfId="13" applyNumberFormat="1" applyFont="1" applyFill="1" applyBorder="1" applyAlignment="1" applyProtection="1">
      <alignment horizontal="center" vertical="center" wrapText="1"/>
      <protection hidden="1"/>
    </xf>
    <xf numFmtId="2" fontId="121" fillId="62" borderId="37" xfId="13" applyNumberFormat="1" applyFont="1" applyFill="1" applyBorder="1" applyAlignment="1" applyProtection="1">
      <alignment horizontal="center" vertical="center" wrapText="1"/>
      <protection hidden="1"/>
    </xf>
    <xf numFmtId="0" fontId="77" fillId="64" borderId="37" xfId="10" applyFont="1" applyFill="1" applyBorder="1" applyAlignment="1">
      <alignment horizontal="left"/>
    </xf>
    <xf numFmtId="0" fontId="77" fillId="0" borderId="36" xfId="9" applyFont="1" applyBorder="1" applyAlignment="1" applyProtection="1">
      <alignment horizontal="center"/>
      <protection hidden="1"/>
    </xf>
    <xf numFmtId="0" fontId="77" fillId="0" borderId="38" xfId="9" applyFont="1" applyBorder="1" applyAlignment="1" applyProtection="1">
      <alignment horizontal="center"/>
      <protection hidden="1"/>
    </xf>
    <xf numFmtId="0" fontId="77" fillId="0" borderId="35" xfId="9" applyFont="1" applyBorder="1" applyAlignment="1" applyProtection="1">
      <alignment horizontal="center"/>
      <protection hidden="1"/>
    </xf>
    <xf numFmtId="0" fontId="77" fillId="64" borderId="36" xfId="10" applyFont="1" applyFill="1" applyBorder="1" applyAlignment="1">
      <alignment horizontal="left"/>
    </xf>
    <xf numFmtId="0" fontId="77" fillId="64" borderId="38" xfId="10" applyFont="1" applyFill="1" applyBorder="1" applyAlignment="1">
      <alignment horizontal="left"/>
    </xf>
    <xf numFmtId="0" fontId="77" fillId="64" borderId="35" xfId="10" applyFont="1" applyFill="1" applyBorder="1" applyAlignment="1">
      <alignment horizontal="left"/>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16</xdr:col>
      <xdr:colOff>135255</xdr:colOff>
      <xdr:row>49</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8694"/>
          <a:ext cx="11172825" cy="7174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a:t>
          </a:r>
          <a:r>
            <a:rPr lang="nl-NL" sz="1100" b="0" baseline="0">
              <a:solidFill>
                <a:sysClr val="windowText" lastClr="000000"/>
              </a:solidFill>
              <a:effectLst/>
              <a:latin typeface="Georgia" panose="02040502050405020303" pitchFamily="18" charset="0"/>
              <a:ea typeface="+mn-ea"/>
              <a:cs typeface="+mn-cs"/>
            </a:rPr>
            <a:t> 2027 </a:t>
          </a:r>
          <a:r>
            <a:rPr lang="nl-NL" sz="1100" b="0">
              <a:solidFill>
                <a:sysClr val="windowText" lastClr="000000"/>
              </a:solidFill>
              <a:effectLst/>
              <a:latin typeface="Georgia" panose="02040502050405020303" pitchFamily="18" charset="0"/>
              <a:ea typeface="+mn-ea"/>
              <a:cs typeface="+mn-cs"/>
            </a:rPr>
            <a:t>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100" b="1">
            <a:solidFill>
              <a:schemeClr val="dk1"/>
            </a:solidFill>
            <a:effectLst/>
            <a:latin typeface="Georgia" panose="02040502050405020303" pitchFamily="18" charset="0"/>
            <a:ea typeface="+mn-ea"/>
            <a:cs typeface="+mn-cs"/>
          </a:endParaRPr>
        </a:p>
        <a:p>
          <a:pPr lvl="0"/>
          <a:r>
            <a:rPr lang="nl-NL" sz="1100" b="1">
              <a:solidFill>
                <a:sysClr val="windowText" lastClr="000000"/>
              </a:solidFill>
              <a:effectLst/>
              <a:latin typeface="Georgia" panose="02040502050405020303" pitchFamily="18" charset="0"/>
              <a:ea typeface="+mn-ea"/>
              <a:cs typeface="+mn-cs"/>
            </a:rPr>
            <a:t>Machinekosten</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[invoer 3, 5 of 7]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33</xdr:row>
      <xdr:rowOff>9525</xdr:rowOff>
    </xdr:from>
    <xdr:to>
      <xdr:col>8</xdr:col>
      <xdr:colOff>112395</xdr:colOff>
      <xdr:row>43</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workbookViewId="0">
      <pane ySplit="4" topLeftCell="A29" activePane="bottomLeft" state="frozen"/>
      <selection pane="bottomLeft" activeCell="D66" sqref="D66"/>
    </sheetView>
  </sheetViews>
  <sheetFormatPr defaultRowHeight="12.6"/>
  <cols>
    <col min="1" max="1" width="27.6640625" customWidth="1"/>
  </cols>
  <sheetData>
    <row r="1" spans="1:13" ht="15.6">
      <c r="A1" s="39" t="s">
        <v>0</v>
      </c>
      <c r="B1" s="40" t="str">
        <f>'2-Kosten per locatie'!B3</f>
        <v>Veiligheidsregio IJsselland en GGD</v>
      </c>
    </row>
    <row r="2" spans="1:13" ht="15.6">
      <c r="A2" s="39" t="s">
        <v>1</v>
      </c>
      <c r="B2" s="40" t="str">
        <f ca="1">MID(CELL("bestandsnaam",$B$11),SEARCH("]",CELL("bestandsnaam",$B$11),1)+1,256)</f>
        <v>1-Uitgangspunten</v>
      </c>
    </row>
    <row r="3" spans="1:13" ht="15.6">
      <c r="A3" s="39" t="s">
        <v>2</v>
      </c>
      <c r="B3" s="40" t="str">
        <f>'2-Kosten per locatie'!B5</f>
        <v>Zwolle</v>
      </c>
    </row>
    <row r="4" spans="1:13" ht="15.6">
      <c r="A4" s="39" t="s">
        <v>3</v>
      </c>
      <c r="B4" s="40" t="str">
        <f>'2-Kosten per locatie'!B6</f>
        <v>TN599960</v>
      </c>
      <c r="G4" s="38"/>
      <c r="H4" s="38"/>
      <c r="I4" s="38"/>
      <c r="J4" s="38"/>
      <c r="K4" s="38"/>
      <c r="L4" s="38"/>
      <c r="M4" s="3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77"/>
  <sheetViews>
    <sheetView showGridLines="0" zoomScale="70" zoomScaleNormal="70" zoomScaleSheetLayoutView="50" zoomScalePageLayoutView="50" workbookViewId="0">
      <pane ySplit="14" topLeftCell="A15" activePane="bottomLeft" state="frozen"/>
      <selection activeCell="B1" sqref="B1"/>
      <selection pane="bottomLeft" activeCell="H164" sqref="H164:H175"/>
    </sheetView>
  </sheetViews>
  <sheetFormatPr defaultColWidth="13.6640625" defaultRowHeight="13.2"/>
  <cols>
    <col min="1" max="1" width="46.109375" style="179" customWidth="1"/>
    <col min="2" max="2" width="29.109375" style="180" customWidth="1"/>
    <col min="3" max="3" width="27.5546875" style="180" customWidth="1"/>
    <col min="4" max="4" width="12.109375" style="179" customWidth="1"/>
    <col min="5" max="5" width="24.33203125" style="181" customWidth="1"/>
    <col min="6" max="6" width="16.109375" style="182" customWidth="1"/>
    <col min="7" max="7" width="13.6640625" style="181" customWidth="1"/>
    <col min="8" max="8" width="15.88671875" style="181"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c r="A1" s="484" t="s">
        <v>4</v>
      </c>
      <c r="B1" s="172"/>
      <c r="C1" s="172"/>
      <c r="D1" s="95"/>
      <c r="E1" s="95"/>
      <c r="F1" s="173"/>
      <c r="G1" s="95"/>
      <c r="H1" s="95"/>
    </row>
    <row r="2" spans="1:26" s="23" customFormat="1" ht="16.2">
      <c r="A2" s="95"/>
      <c r="B2" s="172"/>
      <c r="C2" s="172"/>
      <c r="D2" s="174"/>
      <c r="E2" s="456" t="s">
        <v>219</v>
      </c>
      <c r="F2" s="456" t="s">
        <v>220</v>
      </c>
      <c r="G2" s="174"/>
      <c r="H2" s="95"/>
    </row>
    <row r="3" spans="1:26" s="23" customFormat="1" ht="15.6">
      <c r="A3" s="39" t="str">
        <f>'2-Kosten per locatie'!A3</f>
        <v>Naam opdrachtgever</v>
      </c>
      <c r="B3" s="153" t="str">
        <f>'2-Kosten per locatie'!B3</f>
        <v>Veiligheidsregio IJsselland en GGD</v>
      </c>
      <c r="C3" s="153"/>
      <c r="D3" s="174"/>
      <c r="E3" s="457" t="s">
        <v>1185</v>
      </c>
      <c r="F3" s="458"/>
      <c r="G3" s="174"/>
      <c r="H3" s="95"/>
    </row>
    <row r="4" spans="1:26" s="23" customFormat="1" ht="15.6">
      <c r="A4" s="39" t="str">
        <f>'2-Kosten per locatie'!A4</f>
        <v>Calculatie onderdeel</v>
      </c>
      <c r="B4" s="153" t="str">
        <f ca="1">MID(CELL("bestandsnaam",$C$11),SEARCH("]",CELL("bestandsnaam",$C$11),1)+1,256)</f>
        <v>10-Glasbewassing</v>
      </c>
      <c r="C4" s="153"/>
      <c r="D4" s="174"/>
      <c r="E4" s="457" t="s">
        <v>1184</v>
      </c>
      <c r="F4" s="458"/>
      <c r="G4" s="174"/>
      <c r="H4" s="95"/>
    </row>
    <row r="5" spans="1:26" s="23" customFormat="1" ht="15.6">
      <c r="A5" s="39" t="str">
        <f>'2-Kosten per locatie'!A5</f>
        <v>Gebouw/plaats</v>
      </c>
      <c r="B5" s="153" t="str">
        <f>'2-Kosten per locatie'!B5</f>
        <v>Zwolle</v>
      </c>
      <c r="C5" s="153"/>
      <c r="D5" s="174"/>
      <c r="E5" s="459" t="s">
        <v>1183</v>
      </c>
      <c r="F5" s="458"/>
      <c r="G5" s="174"/>
      <c r="H5" s="175"/>
      <c r="J5" s="25"/>
      <c r="K5" s="24"/>
      <c r="L5" s="25"/>
      <c r="M5" s="25"/>
      <c r="N5" s="24"/>
      <c r="O5" s="26"/>
      <c r="P5" s="25"/>
      <c r="Q5" s="24"/>
      <c r="R5" s="25"/>
      <c r="S5" s="25"/>
      <c r="T5" s="24"/>
      <c r="U5" s="25"/>
      <c r="V5" s="25"/>
      <c r="W5" s="24"/>
      <c r="X5" s="25"/>
      <c r="Y5" s="25"/>
      <c r="Z5" s="24"/>
    </row>
    <row r="6" spans="1:26" s="23" customFormat="1" ht="17.25" customHeight="1">
      <c r="A6" s="39" t="str">
        <f>'2-Kosten per locatie'!A6</f>
        <v>Referentie nummer</v>
      </c>
      <c r="B6" s="153" t="str">
        <f>'2-Kosten per locatie'!B6</f>
        <v>TN599960</v>
      </c>
      <c r="C6" s="153"/>
      <c r="D6" s="174"/>
      <c r="E6" s="457" t="s">
        <v>1191</v>
      </c>
      <c r="F6" s="458"/>
      <c r="G6" s="174"/>
      <c r="H6" s="175"/>
      <c r="J6" s="27"/>
      <c r="K6" s="28"/>
      <c r="L6" s="25"/>
      <c r="M6" s="27"/>
      <c r="N6" s="28"/>
      <c r="O6" s="26"/>
      <c r="P6" s="27"/>
      <c r="Q6" s="28"/>
      <c r="R6" s="25"/>
      <c r="S6" s="27"/>
      <c r="T6" s="28"/>
      <c r="U6" s="25"/>
      <c r="V6" s="27"/>
      <c r="W6" s="28"/>
      <c r="X6" s="25"/>
      <c r="Y6" s="27"/>
      <c r="Z6" s="28"/>
    </row>
    <row r="7" spans="1:26" s="23" customFormat="1" ht="17.25" customHeight="1">
      <c r="A7" s="39" t="str">
        <f>'2-Kosten per locatie'!A7</f>
        <v>Naam dienstverlener</v>
      </c>
      <c r="B7" s="153">
        <f>'2-Kosten per locatie'!B7</f>
        <v>0</v>
      </c>
      <c r="C7" s="117"/>
      <c r="D7" s="174"/>
      <c r="E7" s="457" t="s">
        <v>1192</v>
      </c>
      <c r="F7" s="458"/>
      <c r="G7" s="174"/>
      <c r="H7" s="175"/>
    </row>
    <row r="8" spans="1:26" s="23" customFormat="1" ht="17.25" customHeight="1">
      <c r="A8" s="39" t="str">
        <f>'2-Kosten per locatie'!A8</f>
        <v>Prijspeil</v>
      </c>
      <c r="B8" s="281">
        <f>'2-Kosten per locatie'!B8</f>
        <v>46388</v>
      </c>
      <c r="C8" s="49"/>
      <c r="D8" s="174"/>
      <c r="E8" s="457" t="s">
        <v>1193</v>
      </c>
      <c r="F8" s="458"/>
      <c r="G8" s="174"/>
      <c r="H8" s="175"/>
    </row>
    <row r="9" spans="1:26" s="23" customFormat="1" ht="17.25" customHeight="1">
      <c r="A9" s="39"/>
      <c r="B9" s="281"/>
      <c r="C9" s="49"/>
      <c r="D9" s="174"/>
      <c r="E9" s="457" t="s">
        <v>1194</v>
      </c>
      <c r="F9" s="458"/>
      <c r="G9" s="174"/>
      <c r="H9" s="175"/>
    </row>
    <row r="10" spans="1:26" s="23" customFormat="1" ht="17.25" customHeight="1">
      <c r="A10" s="39"/>
      <c r="B10" s="281"/>
      <c r="C10" s="49"/>
      <c r="D10" s="174"/>
      <c r="E10" s="457" t="s">
        <v>1195</v>
      </c>
      <c r="F10" s="458"/>
      <c r="G10" s="174"/>
      <c r="H10" s="175"/>
    </row>
    <row r="11" spans="1:26" s="23" customFormat="1" ht="17.25" customHeight="1">
      <c r="A11" s="174"/>
      <c r="B11" s="174"/>
      <c r="C11" s="174"/>
      <c r="D11" s="174"/>
      <c r="E11" s="457" t="s">
        <v>1189</v>
      </c>
      <c r="F11" s="458"/>
      <c r="G11" s="174"/>
      <c r="H11" s="175"/>
    </row>
    <row r="12" spans="1:26" s="23" customFormat="1" ht="17.25" customHeight="1">
      <c r="A12" s="174"/>
      <c r="B12" s="174"/>
      <c r="C12" s="174"/>
      <c r="D12" s="174"/>
      <c r="E12" s="457" t="s">
        <v>1190</v>
      </c>
      <c r="F12" s="458"/>
      <c r="G12" s="174"/>
      <c r="H12" s="175"/>
    </row>
    <row r="13" spans="1:26" s="23" customFormat="1" ht="15.6">
      <c r="A13" s="176"/>
      <c r="B13" s="174"/>
      <c r="C13" s="174"/>
      <c r="D13" s="177"/>
      <c r="E13" s="174"/>
      <c r="F13" s="178"/>
      <c r="G13" s="177"/>
      <c r="H13" s="175"/>
    </row>
    <row r="14" spans="1:26" s="30" customFormat="1" ht="43.5" customHeight="1">
      <c r="A14" s="460" t="s">
        <v>15</v>
      </c>
      <c r="B14" s="461" t="s">
        <v>219</v>
      </c>
      <c r="C14" s="461" t="s">
        <v>221</v>
      </c>
      <c r="D14" s="456" t="s">
        <v>222</v>
      </c>
      <c r="E14" s="461" t="s">
        <v>223</v>
      </c>
      <c r="F14" s="461" t="s">
        <v>224</v>
      </c>
      <c r="G14" s="461" t="s">
        <v>225</v>
      </c>
      <c r="H14" s="461" t="s">
        <v>226</v>
      </c>
    </row>
    <row r="15" spans="1:26">
      <c r="A15" s="544" t="s">
        <v>472</v>
      </c>
      <c r="B15" s="457" t="s">
        <v>1183</v>
      </c>
      <c r="C15" s="457"/>
      <c r="D15" s="543">
        <v>9.1433999999999997</v>
      </c>
      <c r="E15" s="463">
        <f t="shared" ref="E15:E23" si="0">VLOOKUP(B15,$E$3:$F$12,2,FALSE)</f>
        <v>0</v>
      </c>
      <c r="F15" s="464">
        <f t="shared" ref="F15:F159" si="1">(D15*E15)</f>
        <v>0</v>
      </c>
      <c r="G15" s="465">
        <v>2</v>
      </c>
      <c r="H15" s="464">
        <f t="shared" ref="H15:H159" si="2">G15*F15</f>
        <v>0</v>
      </c>
    </row>
    <row r="16" spans="1:26">
      <c r="A16" s="544" t="s">
        <v>472</v>
      </c>
      <c r="B16" s="457" t="s">
        <v>1184</v>
      </c>
      <c r="C16" s="457"/>
      <c r="D16" s="543">
        <v>37.098999999999997</v>
      </c>
      <c r="E16" s="463">
        <f t="shared" si="0"/>
        <v>0</v>
      </c>
      <c r="F16" s="464">
        <f t="shared" si="1"/>
        <v>0</v>
      </c>
      <c r="G16" s="465">
        <v>2</v>
      </c>
      <c r="H16" s="464">
        <f t="shared" si="2"/>
        <v>0</v>
      </c>
    </row>
    <row r="17" spans="1:8">
      <c r="A17" s="544" t="s">
        <v>472</v>
      </c>
      <c r="B17" s="457" t="s">
        <v>1185</v>
      </c>
      <c r="C17" s="457"/>
      <c r="D17" s="543">
        <v>37.098999999999997</v>
      </c>
      <c r="E17" s="463">
        <f t="shared" si="0"/>
        <v>0</v>
      </c>
      <c r="F17" s="464">
        <f t="shared" si="1"/>
        <v>0</v>
      </c>
      <c r="G17" s="465">
        <v>2</v>
      </c>
      <c r="H17" s="464">
        <f t="shared" si="2"/>
        <v>0</v>
      </c>
    </row>
    <row r="18" spans="1:8">
      <c r="A18" s="544" t="s">
        <v>257</v>
      </c>
      <c r="B18" s="457" t="s">
        <v>1185</v>
      </c>
      <c r="C18" s="457"/>
      <c r="D18" s="543">
        <v>43</v>
      </c>
      <c r="E18" s="463">
        <f t="shared" si="0"/>
        <v>0</v>
      </c>
      <c r="F18" s="464">
        <f t="shared" si="1"/>
        <v>0</v>
      </c>
      <c r="G18" s="465">
        <v>2</v>
      </c>
      <c r="H18" s="464">
        <f t="shared" si="2"/>
        <v>0</v>
      </c>
    </row>
    <row r="19" spans="1:8">
      <c r="A19" s="544" t="s">
        <v>257</v>
      </c>
      <c r="B19" s="457" t="s">
        <v>1184</v>
      </c>
      <c r="C19" s="457"/>
      <c r="D19" s="543">
        <v>43</v>
      </c>
      <c r="E19" s="463">
        <f t="shared" si="0"/>
        <v>0</v>
      </c>
      <c r="F19" s="464">
        <f t="shared" si="1"/>
        <v>0</v>
      </c>
      <c r="G19" s="465">
        <v>2</v>
      </c>
      <c r="H19" s="464">
        <f t="shared" si="2"/>
        <v>0</v>
      </c>
    </row>
    <row r="20" spans="1:8">
      <c r="A20" s="544" t="s">
        <v>257</v>
      </c>
      <c r="B20" s="457" t="s">
        <v>1183</v>
      </c>
      <c r="C20" s="457"/>
      <c r="D20" s="543">
        <v>14</v>
      </c>
      <c r="E20" s="463">
        <f t="shared" si="0"/>
        <v>0</v>
      </c>
      <c r="F20" s="464">
        <f t="shared" si="1"/>
        <v>0</v>
      </c>
      <c r="G20" s="465">
        <v>2</v>
      </c>
      <c r="H20" s="464">
        <f t="shared" si="2"/>
        <v>0</v>
      </c>
    </row>
    <row r="21" spans="1:8">
      <c r="A21" s="544" t="s">
        <v>458</v>
      </c>
      <c r="B21" s="457" t="s">
        <v>1184</v>
      </c>
      <c r="C21" s="457"/>
      <c r="D21" s="543">
        <v>10.405400000000004</v>
      </c>
      <c r="E21" s="463">
        <f t="shared" si="0"/>
        <v>0</v>
      </c>
      <c r="F21" s="464">
        <f t="shared" si="1"/>
        <v>0</v>
      </c>
      <c r="G21" s="465">
        <v>2</v>
      </c>
      <c r="H21" s="464">
        <f t="shared" si="2"/>
        <v>0</v>
      </c>
    </row>
    <row r="22" spans="1:8">
      <c r="A22" s="544" t="s">
        <v>458</v>
      </c>
      <c r="B22" s="457" t="s">
        <v>1185</v>
      </c>
      <c r="C22" s="457"/>
      <c r="D22" s="543">
        <v>10.405400000000004</v>
      </c>
      <c r="E22" s="463">
        <f t="shared" si="0"/>
        <v>0</v>
      </c>
      <c r="F22" s="464">
        <f t="shared" si="1"/>
        <v>0</v>
      </c>
      <c r="G22" s="465">
        <v>2</v>
      </c>
      <c r="H22" s="464">
        <f t="shared" si="2"/>
        <v>0</v>
      </c>
    </row>
    <row r="23" spans="1:8">
      <c r="A23" s="544" t="s">
        <v>458</v>
      </c>
      <c r="B23" s="457" t="s">
        <v>1186</v>
      </c>
      <c r="C23" s="457"/>
      <c r="D23" s="543">
        <v>22.472000000000001</v>
      </c>
      <c r="E23" s="463">
        <f t="shared" si="0"/>
        <v>0</v>
      </c>
      <c r="F23" s="464">
        <f t="shared" si="1"/>
        <v>0</v>
      </c>
      <c r="G23" s="465">
        <v>2</v>
      </c>
      <c r="H23" s="464">
        <f t="shared" si="2"/>
        <v>0</v>
      </c>
    </row>
    <row r="24" spans="1:8">
      <c r="A24" s="544" t="s">
        <v>1078</v>
      </c>
      <c r="B24" s="457" t="s">
        <v>1185</v>
      </c>
      <c r="C24" s="457"/>
      <c r="D24" s="543">
        <v>68</v>
      </c>
      <c r="E24" s="463">
        <f t="shared" ref="E24:E87" si="3">VLOOKUP(B24,$E$3:$F$12,2,FALSE)</f>
        <v>0</v>
      </c>
      <c r="F24" s="464">
        <f t="shared" ref="F24:F87" si="4">(D24*E24)</f>
        <v>0</v>
      </c>
      <c r="G24" s="465">
        <v>2</v>
      </c>
      <c r="H24" s="464">
        <f t="shared" ref="H24:H87" si="5">G24*F24</f>
        <v>0</v>
      </c>
    </row>
    <row r="25" spans="1:8">
      <c r="A25" s="544" t="s">
        <v>1078</v>
      </c>
      <c r="B25" s="457" t="s">
        <v>1184</v>
      </c>
      <c r="C25" s="457"/>
      <c r="D25" s="543">
        <v>68</v>
      </c>
      <c r="E25" s="463">
        <f t="shared" si="3"/>
        <v>0</v>
      </c>
      <c r="F25" s="464">
        <f t="shared" si="4"/>
        <v>0</v>
      </c>
      <c r="G25" s="465">
        <v>2</v>
      </c>
      <c r="H25" s="464">
        <f t="shared" si="5"/>
        <v>0</v>
      </c>
    </row>
    <row r="26" spans="1:8">
      <c r="A26" s="544" t="s">
        <v>1078</v>
      </c>
      <c r="B26" s="457" t="s">
        <v>1183</v>
      </c>
      <c r="C26" s="457"/>
      <c r="D26" s="543">
        <v>40</v>
      </c>
      <c r="E26" s="463">
        <f t="shared" si="3"/>
        <v>0</v>
      </c>
      <c r="F26" s="464">
        <f t="shared" si="4"/>
        <v>0</v>
      </c>
      <c r="G26" s="465">
        <v>2</v>
      </c>
      <c r="H26" s="464">
        <f t="shared" si="5"/>
        <v>0</v>
      </c>
    </row>
    <row r="27" spans="1:8">
      <c r="A27" s="544" t="s">
        <v>1078</v>
      </c>
      <c r="B27" s="457" t="s">
        <v>1186</v>
      </c>
      <c r="C27" s="457"/>
      <c r="D27" s="543">
        <v>69</v>
      </c>
      <c r="E27" s="463">
        <f t="shared" si="3"/>
        <v>0</v>
      </c>
      <c r="F27" s="464">
        <f t="shared" si="4"/>
        <v>0</v>
      </c>
      <c r="G27" s="465">
        <v>2</v>
      </c>
      <c r="H27" s="464">
        <f t="shared" si="5"/>
        <v>0</v>
      </c>
    </row>
    <row r="28" spans="1:8">
      <c r="A28" s="544" t="s">
        <v>452</v>
      </c>
      <c r="B28" s="457" t="s">
        <v>1183</v>
      </c>
      <c r="C28" s="457"/>
      <c r="D28" s="543">
        <v>0.86919999999999997</v>
      </c>
      <c r="E28" s="463">
        <f t="shared" si="3"/>
        <v>0</v>
      </c>
      <c r="F28" s="464">
        <f t="shared" si="4"/>
        <v>0</v>
      </c>
      <c r="G28" s="465">
        <v>2</v>
      </c>
      <c r="H28" s="464">
        <f t="shared" si="5"/>
        <v>0</v>
      </c>
    </row>
    <row r="29" spans="1:8">
      <c r="A29" s="544" t="s">
        <v>452</v>
      </c>
      <c r="B29" s="457" t="s">
        <v>1184</v>
      </c>
      <c r="C29" s="457"/>
      <c r="D29" s="543">
        <v>8.995000000000001</v>
      </c>
      <c r="E29" s="463">
        <f t="shared" si="3"/>
        <v>0</v>
      </c>
      <c r="F29" s="464">
        <f t="shared" si="4"/>
        <v>0</v>
      </c>
      <c r="G29" s="465">
        <v>2</v>
      </c>
      <c r="H29" s="464">
        <f t="shared" si="5"/>
        <v>0</v>
      </c>
    </row>
    <row r="30" spans="1:8">
      <c r="A30" s="544" t="s">
        <v>452</v>
      </c>
      <c r="B30" s="457" t="s">
        <v>1185</v>
      </c>
      <c r="C30" s="457"/>
      <c r="D30" s="543">
        <v>8.995000000000001</v>
      </c>
      <c r="E30" s="463">
        <f t="shared" si="3"/>
        <v>0</v>
      </c>
      <c r="F30" s="464">
        <f t="shared" si="4"/>
        <v>0</v>
      </c>
      <c r="G30" s="465">
        <v>2</v>
      </c>
      <c r="H30" s="464">
        <f t="shared" si="5"/>
        <v>0</v>
      </c>
    </row>
    <row r="31" spans="1:8">
      <c r="A31" s="544" t="s">
        <v>452</v>
      </c>
      <c r="B31" s="457" t="s">
        <v>1187</v>
      </c>
      <c r="C31" s="457"/>
      <c r="D31" s="543">
        <v>4</v>
      </c>
      <c r="E31" s="463">
        <f t="shared" si="3"/>
        <v>0</v>
      </c>
      <c r="F31" s="464">
        <f t="shared" si="4"/>
        <v>0</v>
      </c>
      <c r="G31" s="465">
        <v>2</v>
      </c>
      <c r="H31" s="464">
        <f t="shared" si="5"/>
        <v>0</v>
      </c>
    </row>
    <row r="32" spans="1:8">
      <c r="A32" s="544" t="s">
        <v>452</v>
      </c>
      <c r="B32" s="457" t="s">
        <v>1188</v>
      </c>
      <c r="C32" s="457"/>
      <c r="D32" s="543">
        <v>4</v>
      </c>
      <c r="E32" s="463">
        <f t="shared" si="3"/>
        <v>0</v>
      </c>
      <c r="F32" s="464">
        <f t="shared" si="4"/>
        <v>0</v>
      </c>
      <c r="G32" s="465">
        <v>2</v>
      </c>
      <c r="H32" s="464">
        <f t="shared" si="5"/>
        <v>0</v>
      </c>
    </row>
    <row r="33" spans="1:8">
      <c r="A33" s="544" t="s">
        <v>496</v>
      </c>
      <c r="B33" s="457" t="s">
        <v>1183</v>
      </c>
      <c r="C33" s="457"/>
      <c r="D33" s="543">
        <v>9.7184000000000008</v>
      </c>
      <c r="E33" s="463">
        <f t="shared" si="3"/>
        <v>0</v>
      </c>
      <c r="F33" s="464">
        <f t="shared" si="4"/>
        <v>0</v>
      </c>
      <c r="G33" s="465">
        <v>2</v>
      </c>
      <c r="H33" s="464">
        <f t="shared" si="5"/>
        <v>0</v>
      </c>
    </row>
    <row r="34" spans="1:8">
      <c r="A34" s="544" t="s">
        <v>496</v>
      </c>
      <c r="B34" s="457" t="s">
        <v>1184</v>
      </c>
      <c r="C34" s="457"/>
      <c r="D34" s="543">
        <v>49.642400000000002</v>
      </c>
      <c r="E34" s="463">
        <f t="shared" si="3"/>
        <v>0</v>
      </c>
      <c r="F34" s="464">
        <f t="shared" si="4"/>
        <v>0</v>
      </c>
      <c r="G34" s="465">
        <v>2</v>
      </c>
      <c r="H34" s="464">
        <f t="shared" si="5"/>
        <v>0</v>
      </c>
    </row>
    <row r="35" spans="1:8">
      <c r="A35" s="544" t="s">
        <v>496</v>
      </c>
      <c r="B35" s="457" t="s">
        <v>1185</v>
      </c>
      <c r="C35" s="457"/>
      <c r="D35" s="543">
        <v>49.642400000000002</v>
      </c>
      <c r="E35" s="463">
        <f t="shared" si="3"/>
        <v>0</v>
      </c>
      <c r="F35" s="464">
        <f t="shared" si="4"/>
        <v>0</v>
      </c>
      <c r="G35" s="465">
        <v>2</v>
      </c>
      <c r="H35" s="464">
        <f t="shared" si="5"/>
        <v>0</v>
      </c>
    </row>
    <row r="36" spans="1:8">
      <c r="A36" s="544" t="s">
        <v>496</v>
      </c>
      <c r="B36" s="457" t="s">
        <v>1186</v>
      </c>
      <c r="C36" s="457"/>
      <c r="D36" s="543">
        <v>86.553600000000003</v>
      </c>
      <c r="E36" s="463">
        <f t="shared" si="3"/>
        <v>0</v>
      </c>
      <c r="F36" s="464">
        <f t="shared" si="4"/>
        <v>0</v>
      </c>
      <c r="G36" s="465">
        <v>2</v>
      </c>
      <c r="H36" s="464">
        <f t="shared" si="5"/>
        <v>0</v>
      </c>
    </row>
    <row r="37" spans="1:8">
      <c r="A37" s="544" t="s">
        <v>280</v>
      </c>
      <c r="B37" s="457" t="s">
        <v>1185</v>
      </c>
      <c r="C37" s="457"/>
      <c r="D37" s="543">
        <v>410.1</v>
      </c>
      <c r="E37" s="463">
        <f t="shared" si="3"/>
        <v>0</v>
      </c>
      <c r="F37" s="464">
        <f t="shared" si="4"/>
        <v>0</v>
      </c>
      <c r="G37" s="465" t="s">
        <v>1196</v>
      </c>
      <c r="H37" s="464">
        <f t="shared" si="5"/>
        <v>0</v>
      </c>
    </row>
    <row r="38" spans="1:8">
      <c r="A38" s="544" t="s">
        <v>280</v>
      </c>
      <c r="B38" s="457" t="s">
        <v>1184</v>
      </c>
      <c r="C38" s="457"/>
      <c r="D38" s="543">
        <v>410.1</v>
      </c>
      <c r="E38" s="463">
        <f t="shared" si="3"/>
        <v>0</v>
      </c>
      <c r="F38" s="464">
        <f t="shared" si="4"/>
        <v>0</v>
      </c>
      <c r="G38" s="465" t="s">
        <v>1196</v>
      </c>
      <c r="H38" s="464">
        <f t="shared" si="5"/>
        <v>0</v>
      </c>
    </row>
    <row r="39" spans="1:8">
      <c r="A39" s="544" t="s">
        <v>280</v>
      </c>
      <c r="B39" s="457" t="s">
        <v>1183</v>
      </c>
      <c r="C39" s="457"/>
      <c r="D39" s="543">
        <v>270</v>
      </c>
      <c r="E39" s="463">
        <f t="shared" si="3"/>
        <v>0</v>
      </c>
      <c r="F39" s="464">
        <f t="shared" si="4"/>
        <v>0</v>
      </c>
      <c r="G39" s="465" t="s">
        <v>1196</v>
      </c>
      <c r="H39" s="464">
        <f t="shared" si="5"/>
        <v>0</v>
      </c>
    </row>
    <row r="40" spans="1:8">
      <c r="A40" s="544" t="s">
        <v>380</v>
      </c>
      <c r="B40" s="457" t="s">
        <v>1183</v>
      </c>
      <c r="C40" s="457"/>
      <c r="D40" s="543">
        <v>0.99590400000000001</v>
      </c>
      <c r="E40" s="463">
        <f t="shared" si="3"/>
        <v>0</v>
      </c>
      <c r="F40" s="464">
        <f t="shared" si="4"/>
        <v>0</v>
      </c>
      <c r="G40" s="465">
        <v>2</v>
      </c>
      <c r="H40" s="464">
        <f t="shared" si="5"/>
        <v>0</v>
      </c>
    </row>
    <row r="41" spans="1:8">
      <c r="A41" s="544" t="s">
        <v>380</v>
      </c>
      <c r="B41" s="457" t="s">
        <v>1184</v>
      </c>
      <c r="C41" s="457"/>
      <c r="D41" s="543">
        <v>30</v>
      </c>
      <c r="E41" s="463">
        <f t="shared" si="3"/>
        <v>0</v>
      </c>
      <c r="F41" s="464">
        <f t="shared" si="4"/>
        <v>0</v>
      </c>
      <c r="G41" s="465">
        <v>2</v>
      </c>
      <c r="H41" s="464">
        <f t="shared" si="5"/>
        <v>0</v>
      </c>
    </row>
    <row r="42" spans="1:8">
      <c r="A42" s="544" t="s">
        <v>380</v>
      </c>
      <c r="B42" s="457" t="s">
        <v>1185</v>
      </c>
      <c r="C42" s="457"/>
      <c r="D42" s="543">
        <v>30</v>
      </c>
      <c r="E42" s="463">
        <f t="shared" si="3"/>
        <v>0</v>
      </c>
      <c r="F42" s="464">
        <f t="shared" si="4"/>
        <v>0</v>
      </c>
      <c r="G42" s="465">
        <v>2</v>
      </c>
      <c r="H42" s="464">
        <f t="shared" si="5"/>
        <v>0</v>
      </c>
    </row>
    <row r="43" spans="1:8">
      <c r="A43" s="544" t="s">
        <v>380</v>
      </c>
      <c r="B43" s="457" t="s">
        <v>1187</v>
      </c>
      <c r="C43" s="457"/>
      <c r="D43" s="543">
        <v>3.565312</v>
      </c>
      <c r="E43" s="463">
        <f t="shared" si="3"/>
        <v>0</v>
      </c>
      <c r="F43" s="464">
        <f t="shared" si="4"/>
        <v>0</v>
      </c>
      <c r="G43" s="465">
        <v>2</v>
      </c>
      <c r="H43" s="464">
        <f t="shared" si="5"/>
        <v>0</v>
      </c>
    </row>
    <row r="44" spans="1:8">
      <c r="A44" s="544" t="s">
        <v>380</v>
      </c>
      <c r="B44" s="457" t="s">
        <v>1188</v>
      </c>
      <c r="C44" s="457"/>
      <c r="D44" s="543">
        <v>3.565312</v>
      </c>
      <c r="E44" s="463">
        <f t="shared" si="3"/>
        <v>0</v>
      </c>
      <c r="F44" s="464">
        <f t="shared" si="4"/>
        <v>0</v>
      </c>
      <c r="G44" s="465">
        <v>2</v>
      </c>
      <c r="H44" s="464">
        <f t="shared" si="5"/>
        <v>0</v>
      </c>
    </row>
    <row r="45" spans="1:8">
      <c r="A45" s="544" t="s">
        <v>725</v>
      </c>
      <c r="B45" s="457" t="s">
        <v>1183</v>
      </c>
      <c r="C45" s="457"/>
      <c r="D45" s="543">
        <v>1.7856000000000001</v>
      </c>
      <c r="E45" s="463">
        <f t="shared" si="3"/>
        <v>0</v>
      </c>
      <c r="F45" s="464">
        <f t="shared" si="4"/>
        <v>0</v>
      </c>
      <c r="G45" s="465">
        <v>2</v>
      </c>
      <c r="H45" s="464">
        <f t="shared" si="5"/>
        <v>0</v>
      </c>
    </row>
    <row r="46" spans="1:8">
      <c r="A46" s="544" t="s">
        <v>725</v>
      </c>
      <c r="B46" s="457" t="s">
        <v>1184</v>
      </c>
      <c r="C46" s="457"/>
      <c r="D46" s="543">
        <v>4.585</v>
      </c>
      <c r="E46" s="463">
        <f t="shared" si="3"/>
        <v>0</v>
      </c>
      <c r="F46" s="464">
        <f t="shared" si="4"/>
        <v>0</v>
      </c>
      <c r="G46" s="465">
        <v>2</v>
      </c>
      <c r="H46" s="464">
        <f t="shared" si="5"/>
        <v>0</v>
      </c>
    </row>
    <row r="47" spans="1:8">
      <c r="A47" s="544" t="s">
        <v>725</v>
      </c>
      <c r="B47" s="457" t="s">
        <v>1185</v>
      </c>
      <c r="C47" s="457"/>
      <c r="D47" s="543">
        <v>4.585</v>
      </c>
      <c r="E47" s="463">
        <f t="shared" si="3"/>
        <v>0</v>
      </c>
      <c r="F47" s="464">
        <f t="shared" si="4"/>
        <v>0</v>
      </c>
      <c r="G47" s="465">
        <v>2</v>
      </c>
      <c r="H47" s="464">
        <f t="shared" si="5"/>
        <v>0</v>
      </c>
    </row>
    <row r="48" spans="1:8">
      <c r="A48" s="544" t="s">
        <v>725</v>
      </c>
      <c r="B48" s="457" t="s">
        <v>1186</v>
      </c>
      <c r="C48" s="457"/>
      <c r="D48" s="543">
        <v>1.6632000000000002</v>
      </c>
      <c r="E48" s="463">
        <f t="shared" si="3"/>
        <v>0</v>
      </c>
      <c r="F48" s="464">
        <f t="shared" si="4"/>
        <v>0</v>
      </c>
      <c r="G48" s="465">
        <v>2</v>
      </c>
      <c r="H48" s="464">
        <f t="shared" si="5"/>
        <v>0</v>
      </c>
    </row>
    <row r="49" spans="1:8">
      <c r="A49" s="544" t="s">
        <v>1125</v>
      </c>
      <c r="B49" s="457" t="s">
        <v>1183</v>
      </c>
      <c r="C49" s="457"/>
      <c r="D49" s="543">
        <v>78.823999999999998</v>
      </c>
      <c r="E49" s="463">
        <f t="shared" si="3"/>
        <v>0</v>
      </c>
      <c r="F49" s="464">
        <f t="shared" si="4"/>
        <v>0</v>
      </c>
      <c r="G49" s="465" t="s">
        <v>1196</v>
      </c>
      <c r="H49" s="464">
        <f t="shared" si="5"/>
        <v>0</v>
      </c>
    </row>
    <row r="50" spans="1:8">
      <c r="A50" s="544" t="s">
        <v>1125</v>
      </c>
      <c r="B50" s="457" t="s">
        <v>1184</v>
      </c>
      <c r="C50" s="457"/>
      <c r="D50" s="543">
        <v>45.0929</v>
      </c>
      <c r="E50" s="463">
        <f t="shared" si="3"/>
        <v>0</v>
      </c>
      <c r="F50" s="464">
        <f t="shared" si="4"/>
        <v>0</v>
      </c>
      <c r="G50" s="465" t="s">
        <v>1196</v>
      </c>
      <c r="H50" s="464">
        <f t="shared" si="5"/>
        <v>0</v>
      </c>
    </row>
    <row r="51" spans="1:8">
      <c r="A51" s="544" t="s">
        <v>1125</v>
      </c>
      <c r="B51" s="457" t="s">
        <v>1185</v>
      </c>
      <c r="C51" s="457"/>
      <c r="D51" s="543">
        <v>45.0929</v>
      </c>
      <c r="E51" s="463">
        <f t="shared" si="3"/>
        <v>0</v>
      </c>
      <c r="F51" s="464">
        <f t="shared" si="4"/>
        <v>0</v>
      </c>
      <c r="G51" s="465" t="s">
        <v>1196</v>
      </c>
      <c r="H51" s="464">
        <f t="shared" si="5"/>
        <v>0</v>
      </c>
    </row>
    <row r="52" spans="1:8">
      <c r="A52" s="544" t="s">
        <v>1125</v>
      </c>
      <c r="B52" s="457" t="s">
        <v>1183</v>
      </c>
      <c r="C52" s="457"/>
      <c r="D52" s="543">
        <v>64.724800000000002</v>
      </c>
      <c r="E52" s="463">
        <f t="shared" si="3"/>
        <v>0</v>
      </c>
      <c r="F52" s="464">
        <f t="shared" si="4"/>
        <v>0</v>
      </c>
      <c r="G52" s="465" t="s">
        <v>1196</v>
      </c>
      <c r="H52" s="464">
        <f t="shared" si="5"/>
        <v>0</v>
      </c>
    </row>
    <row r="53" spans="1:8">
      <c r="A53" s="544" t="s">
        <v>1125</v>
      </c>
      <c r="B53" s="457" t="s">
        <v>1184</v>
      </c>
      <c r="C53" s="457"/>
      <c r="D53" s="543">
        <v>56.779499999999992</v>
      </c>
      <c r="E53" s="463">
        <f t="shared" si="3"/>
        <v>0</v>
      </c>
      <c r="F53" s="464">
        <f t="shared" si="4"/>
        <v>0</v>
      </c>
      <c r="G53" s="465" t="s">
        <v>1196</v>
      </c>
      <c r="H53" s="464">
        <f t="shared" si="5"/>
        <v>0</v>
      </c>
    </row>
    <row r="54" spans="1:8">
      <c r="A54" s="544" t="s">
        <v>1125</v>
      </c>
      <c r="B54" s="457" t="s">
        <v>1185</v>
      </c>
      <c r="C54" s="457"/>
      <c r="D54" s="543">
        <v>56.779499999999992</v>
      </c>
      <c r="E54" s="463">
        <f t="shared" si="3"/>
        <v>0</v>
      </c>
      <c r="F54" s="464">
        <f t="shared" si="4"/>
        <v>0</v>
      </c>
      <c r="G54" s="465" t="s">
        <v>1196</v>
      </c>
      <c r="H54" s="464">
        <f t="shared" si="5"/>
        <v>0</v>
      </c>
    </row>
    <row r="55" spans="1:8">
      <c r="A55" s="544" t="s">
        <v>1125</v>
      </c>
      <c r="B55" s="457" t="s">
        <v>1186</v>
      </c>
      <c r="C55" s="457"/>
      <c r="D55" s="543">
        <v>36.657600000000002</v>
      </c>
      <c r="E55" s="463">
        <f t="shared" si="3"/>
        <v>0</v>
      </c>
      <c r="F55" s="464">
        <f t="shared" si="4"/>
        <v>0</v>
      </c>
      <c r="G55" s="465" t="s">
        <v>1196</v>
      </c>
      <c r="H55" s="464">
        <f t="shared" si="5"/>
        <v>0</v>
      </c>
    </row>
    <row r="56" spans="1:8">
      <c r="A56" s="544" t="s">
        <v>314</v>
      </c>
      <c r="B56" s="457" t="s">
        <v>1185</v>
      </c>
      <c r="C56" s="457"/>
      <c r="D56" s="543">
        <v>27</v>
      </c>
      <c r="E56" s="463">
        <f t="shared" si="3"/>
        <v>0</v>
      </c>
      <c r="F56" s="464">
        <f t="shared" si="4"/>
        <v>0</v>
      </c>
      <c r="G56" s="465">
        <v>2</v>
      </c>
      <c r="H56" s="464">
        <f t="shared" si="5"/>
        <v>0</v>
      </c>
    </row>
    <row r="57" spans="1:8">
      <c r="A57" s="544" t="s">
        <v>314</v>
      </c>
      <c r="B57" s="457" t="s">
        <v>1184</v>
      </c>
      <c r="C57" s="457"/>
      <c r="D57" s="543">
        <v>27</v>
      </c>
      <c r="E57" s="463">
        <f t="shared" si="3"/>
        <v>0</v>
      </c>
      <c r="F57" s="464">
        <f t="shared" si="4"/>
        <v>0</v>
      </c>
      <c r="G57" s="465">
        <v>2</v>
      </c>
      <c r="H57" s="464">
        <f t="shared" si="5"/>
        <v>0</v>
      </c>
    </row>
    <row r="58" spans="1:8">
      <c r="A58" s="544" t="s">
        <v>314</v>
      </c>
      <c r="B58" s="457" t="s">
        <v>1183</v>
      </c>
      <c r="C58" s="457"/>
      <c r="D58" s="543">
        <v>14.22</v>
      </c>
      <c r="E58" s="463">
        <f t="shared" si="3"/>
        <v>0</v>
      </c>
      <c r="F58" s="464">
        <f t="shared" si="4"/>
        <v>0</v>
      </c>
      <c r="G58" s="465">
        <v>2</v>
      </c>
      <c r="H58" s="464">
        <f t="shared" si="5"/>
        <v>0</v>
      </c>
    </row>
    <row r="59" spans="1:8">
      <c r="A59" s="544" t="s">
        <v>1122</v>
      </c>
      <c r="B59" s="457" t="s">
        <v>1185</v>
      </c>
      <c r="C59" s="457"/>
      <c r="D59" s="543">
        <v>37</v>
      </c>
      <c r="E59" s="463">
        <f t="shared" si="3"/>
        <v>0</v>
      </c>
      <c r="F59" s="464">
        <f t="shared" si="4"/>
        <v>0</v>
      </c>
      <c r="G59" s="465">
        <v>2</v>
      </c>
      <c r="H59" s="464">
        <f t="shared" si="5"/>
        <v>0</v>
      </c>
    </row>
    <row r="60" spans="1:8">
      <c r="A60" s="544" t="s">
        <v>1122</v>
      </c>
      <c r="B60" s="457" t="s">
        <v>1184</v>
      </c>
      <c r="C60" s="457"/>
      <c r="D60" s="543">
        <v>37</v>
      </c>
      <c r="E60" s="463">
        <f t="shared" si="3"/>
        <v>0</v>
      </c>
      <c r="F60" s="464">
        <f t="shared" si="4"/>
        <v>0</v>
      </c>
      <c r="G60" s="465">
        <v>2</v>
      </c>
      <c r="H60" s="464">
        <f t="shared" si="5"/>
        <v>0</v>
      </c>
    </row>
    <row r="61" spans="1:8">
      <c r="A61" s="544" t="s">
        <v>1122</v>
      </c>
      <c r="B61" s="457" t="s">
        <v>1183</v>
      </c>
      <c r="C61" s="457"/>
      <c r="D61" s="543">
        <v>39.200000000000003</v>
      </c>
      <c r="E61" s="463">
        <f t="shared" si="3"/>
        <v>0</v>
      </c>
      <c r="F61" s="464">
        <f t="shared" si="4"/>
        <v>0</v>
      </c>
      <c r="G61" s="465">
        <v>2</v>
      </c>
      <c r="H61" s="464">
        <f t="shared" si="5"/>
        <v>0</v>
      </c>
    </row>
    <row r="62" spans="1:8">
      <c r="A62" s="544" t="s">
        <v>694</v>
      </c>
      <c r="B62" s="457" t="s">
        <v>1183</v>
      </c>
      <c r="C62" s="457"/>
      <c r="D62" s="543">
        <v>19.3127</v>
      </c>
      <c r="E62" s="463">
        <f t="shared" si="3"/>
        <v>0</v>
      </c>
      <c r="F62" s="464">
        <f t="shared" si="4"/>
        <v>0</v>
      </c>
      <c r="G62" s="465">
        <v>2</v>
      </c>
      <c r="H62" s="464">
        <f t="shared" si="5"/>
        <v>0</v>
      </c>
    </row>
    <row r="63" spans="1:8">
      <c r="A63" s="462" t="s">
        <v>694</v>
      </c>
      <c r="B63" s="457" t="s">
        <v>1184</v>
      </c>
      <c r="C63" s="457"/>
      <c r="D63" s="543">
        <v>61.064250000000015</v>
      </c>
      <c r="E63" s="463">
        <f t="shared" si="3"/>
        <v>0</v>
      </c>
      <c r="F63" s="464">
        <f t="shared" si="4"/>
        <v>0</v>
      </c>
      <c r="G63" s="465">
        <v>2</v>
      </c>
      <c r="H63" s="464">
        <f t="shared" si="5"/>
        <v>0</v>
      </c>
    </row>
    <row r="64" spans="1:8">
      <c r="A64" s="462" t="s">
        <v>694</v>
      </c>
      <c r="B64" s="457" t="s">
        <v>1185</v>
      </c>
      <c r="C64" s="457"/>
      <c r="D64" s="543">
        <v>61.064250000000015</v>
      </c>
      <c r="E64" s="463">
        <f t="shared" si="3"/>
        <v>0</v>
      </c>
      <c r="F64" s="464">
        <f t="shared" si="4"/>
        <v>0</v>
      </c>
      <c r="G64" s="465">
        <v>2</v>
      </c>
      <c r="H64" s="464">
        <f t="shared" si="5"/>
        <v>0</v>
      </c>
    </row>
    <row r="65" spans="1:8">
      <c r="A65" s="462" t="s">
        <v>700</v>
      </c>
      <c r="B65" s="457" t="s">
        <v>1183</v>
      </c>
      <c r="C65" s="457"/>
      <c r="D65" s="543">
        <v>242.68770000000004</v>
      </c>
      <c r="E65" s="463">
        <f t="shared" si="3"/>
        <v>0</v>
      </c>
      <c r="F65" s="464">
        <f t="shared" si="4"/>
        <v>0</v>
      </c>
      <c r="G65" s="465" t="s">
        <v>1196</v>
      </c>
      <c r="H65" s="464">
        <f t="shared" si="5"/>
        <v>0</v>
      </c>
    </row>
    <row r="66" spans="1:8">
      <c r="A66" s="462" t="s">
        <v>700</v>
      </c>
      <c r="B66" s="457" t="s">
        <v>1184</v>
      </c>
      <c r="C66" s="457"/>
      <c r="D66" s="543">
        <v>185.66242499999998</v>
      </c>
      <c r="E66" s="463">
        <f t="shared" si="3"/>
        <v>0</v>
      </c>
      <c r="F66" s="464">
        <f t="shared" si="4"/>
        <v>0</v>
      </c>
      <c r="G66" s="465" t="s">
        <v>1196</v>
      </c>
      <c r="H66" s="464">
        <f t="shared" si="5"/>
        <v>0</v>
      </c>
    </row>
    <row r="67" spans="1:8">
      <c r="A67" s="462" t="s">
        <v>700</v>
      </c>
      <c r="B67" s="457" t="s">
        <v>1185</v>
      </c>
      <c r="C67" s="457"/>
      <c r="D67" s="543">
        <v>185.66242499999998</v>
      </c>
      <c r="E67" s="463">
        <f t="shared" si="3"/>
        <v>0</v>
      </c>
      <c r="F67" s="464">
        <f t="shared" si="4"/>
        <v>0</v>
      </c>
      <c r="G67" s="465" t="s">
        <v>1196</v>
      </c>
      <c r="H67" s="464">
        <f t="shared" si="5"/>
        <v>0</v>
      </c>
    </row>
    <row r="68" spans="1:8">
      <c r="A68" s="462" t="s">
        <v>700</v>
      </c>
      <c r="B68" s="457" t="s">
        <v>1186</v>
      </c>
      <c r="C68" s="457"/>
      <c r="D68" s="543">
        <v>408.97919999999988</v>
      </c>
      <c r="E68" s="463">
        <f t="shared" si="3"/>
        <v>0</v>
      </c>
      <c r="F68" s="464">
        <f t="shared" si="4"/>
        <v>0</v>
      </c>
      <c r="G68" s="465" t="s">
        <v>1196</v>
      </c>
      <c r="H68" s="464">
        <f t="shared" si="5"/>
        <v>0</v>
      </c>
    </row>
    <row r="69" spans="1:8">
      <c r="A69" s="462" t="s">
        <v>412</v>
      </c>
      <c r="B69" s="457" t="s">
        <v>1184</v>
      </c>
      <c r="C69" s="457"/>
      <c r="D69" s="543">
        <v>11.554974</v>
      </c>
      <c r="E69" s="463">
        <f t="shared" si="3"/>
        <v>0</v>
      </c>
      <c r="F69" s="464">
        <f t="shared" si="4"/>
        <v>0</v>
      </c>
      <c r="G69" s="465">
        <v>2</v>
      </c>
      <c r="H69" s="464">
        <f t="shared" si="5"/>
        <v>0</v>
      </c>
    </row>
    <row r="70" spans="1:8">
      <c r="A70" s="462" t="s">
        <v>412</v>
      </c>
      <c r="B70" s="457" t="s">
        <v>1185</v>
      </c>
      <c r="C70" s="457"/>
      <c r="D70" s="543">
        <v>11.554974</v>
      </c>
      <c r="E70" s="463">
        <f t="shared" si="3"/>
        <v>0</v>
      </c>
      <c r="F70" s="464">
        <f t="shared" si="4"/>
        <v>0</v>
      </c>
      <c r="G70" s="465">
        <v>2</v>
      </c>
      <c r="H70" s="464">
        <f t="shared" si="5"/>
        <v>0</v>
      </c>
    </row>
    <row r="71" spans="1:8">
      <c r="A71" s="462" t="s">
        <v>412</v>
      </c>
      <c r="B71" s="457" t="s">
        <v>1189</v>
      </c>
      <c r="C71" s="457"/>
      <c r="D71" s="543">
        <v>1.0241399999999998</v>
      </c>
      <c r="E71" s="463">
        <f t="shared" si="3"/>
        <v>0</v>
      </c>
      <c r="F71" s="464">
        <f t="shared" si="4"/>
        <v>0</v>
      </c>
      <c r="G71" s="465">
        <v>2</v>
      </c>
      <c r="H71" s="464">
        <f t="shared" si="5"/>
        <v>0</v>
      </c>
    </row>
    <row r="72" spans="1:8">
      <c r="A72" s="462" t="s">
        <v>412</v>
      </c>
      <c r="B72" s="457" t="s">
        <v>1190</v>
      </c>
      <c r="C72" s="457"/>
      <c r="D72" s="543">
        <v>1.0241399999999998</v>
      </c>
      <c r="E72" s="463">
        <f t="shared" si="3"/>
        <v>0</v>
      </c>
      <c r="F72" s="464">
        <f t="shared" si="4"/>
        <v>0</v>
      </c>
      <c r="G72" s="465">
        <v>2</v>
      </c>
      <c r="H72" s="464">
        <f t="shared" si="5"/>
        <v>0</v>
      </c>
    </row>
    <row r="73" spans="1:8">
      <c r="A73" s="462" t="s">
        <v>412</v>
      </c>
      <c r="B73" s="457" t="s">
        <v>1183</v>
      </c>
      <c r="C73" s="457"/>
      <c r="D73" s="543">
        <v>3.4063140000000001</v>
      </c>
      <c r="E73" s="463">
        <f t="shared" si="3"/>
        <v>0</v>
      </c>
      <c r="F73" s="464">
        <f t="shared" si="4"/>
        <v>0</v>
      </c>
      <c r="G73" s="465">
        <v>2</v>
      </c>
      <c r="H73" s="464">
        <f t="shared" si="5"/>
        <v>0</v>
      </c>
    </row>
    <row r="74" spans="1:8">
      <c r="A74" s="462" t="s">
        <v>712</v>
      </c>
      <c r="B74" s="457" t="s">
        <v>1184</v>
      </c>
      <c r="C74" s="457"/>
      <c r="D74" s="543">
        <v>6.1997000000000009</v>
      </c>
      <c r="E74" s="463">
        <f t="shared" si="3"/>
        <v>0</v>
      </c>
      <c r="F74" s="464">
        <f t="shared" si="4"/>
        <v>0</v>
      </c>
      <c r="G74" s="465">
        <v>2</v>
      </c>
      <c r="H74" s="464">
        <f t="shared" si="5"/>
        <v>0</v>
      </c>
    </row>
    <row r="75" spans="1:8">
      <c r="A75" s="462" t="s">
        <v>712</v>
      </c>
      <c r="B75" s="457" t="s">
        <v>1185</v>
      </c>
      <c r="C75" s="457"/>
      <c r="D75" s="543">
        <v>6.1997000000000009</v>
      </c>
      <c r="E75" s="463">
        <f t="shared" si="3"/>
        <v>0</v>
      </c>
      <c r="F75" s="464">
        <f t="shared" si="4"/>
        <v>0</v>
      </c>
      <c r="G75" s="465">
        <v>2</v>
      </c>
      <c r="H75" s="464">
        <f t="shared" si="5"/>
        <v>0</v>
      </c>
    </row>
    <row r="76" spans="1:8">
      <c r="A76" s="462" t="s">
        <v>712</v>
      </c>
      <c r="B76" s="457" t="s">
        <v>1187</v>
      </c>
      <c r="C76" s="457"/>
      <c r="D76" s="543">
        <v>2.5991999999999997</v>
      </c>
      <c r="E76" s="463">
        <f t="shared" si="3"/>
        <v>0</v>
      </c>
      <c r="F76" s="464">
        <f t="shared" si="4"/>
        <v>0</v>
      </c>
      <c r="G76" s="465">
        <v>2</v>
      </c>
      <c r="H76" s="464">
        <f t="shared" si="5"/>
        <v>0</v>
      </c>
    </row>
    <row r="77" spans="1:8">
      <c r="A77" s="462" t="s">
        <v>712</v>
      </c>
      <c r="B77" s="457" t="s">
        <v>1188</v>
      </c>
      <c r="C77" s="457"/>
      <c r="D77" s="543">
        <v>2.5991999999999997</v>
      </c>
      <c r="E77" s="463">
        <f t="shared" si="3"/>
        <v>0</v>
      </c>
      <c r="F77" s="464">
        <f t="shared" si="4"/>
        <v>0</v>
      </c>
      <c r="G77" s="465">
        <v>2</v>
      </c>
      <c r="H77" s="464">
        <f t="shared" si="5"/>
        <v>0</v>
      </c>
    </row>
    <row r="78" spans="1:8">
      <c r="A78" s="462" t="s">
        <v>712</v>
      </c>
      <c r="B78" s="457" t="s">
        <v>1186</v>
      </c>
      <c r="C78" s="457"/>
      <c r="D78" s="543">
        <v>26.457599999999999</v>
      </c>
      <c r="E78" s="463">
        <f t="shared" si="3"/>
        <v>0</v>
      </c>
      <c r="F78" s="464">
        <f t="shared" si="4"/>
        <v>0</v>
      </c>
      <c r="G78" s="465">
        <v>2</v>
      </c>
      <c r="H78" s="464">
        <f t="shared" si="5"/>
        <v>0</v>
      </c>
    </row>
    <row r="79" spans="1:8">
      <c r="A79" s="462" t="s">
        <v>322</v>
      </c>
      <c r="B79" s="457" t="s">
        <v>1185</v>
      </c>
      <c r="C79" s="457"/>
      <c r="D79" s="543">
        <v>17.100000000000001</v>
      </c>
      <c r="E79" s="463">
        <f t="shared" si="3"/>
        <v>0</v>
      </c>
      <c r="F79" s="464">
        <f t="shared" si="4"/>
        <v>0</v>
      </c>
      <c r="G79" s="465">
        <v>2</v>
      </c>
      <c r="H79" s="464">
        <f t="shared" si="5"/>
        <v>0</v>
      </c>
    </row>
    <row r="80" spans="1:8">
      <c r="A80" s="462" t="s">
        <v>322</v>
      </c>
      <c r="B80" s="457" t="s">
        <v>1184</v>
      </c>
      <c r="C80" s="457"/>
      <c r="D80" s="543">
        <v>17.100000000000001</v>
      </c>
      <c r="E80" s="463">
        <f t="shared" si="3"/>
        <v>0</v>
      </c>
      <c r="F80" s="464">
        <f t="shared" si="4"/>
        <v>0</v>
      </c>
      <c r="G80" s="465">
        <v>2</v>
      </c>
      <c r="H80" s="464">
        <f t="shared" si="5"/>
        <v>0</v>
      </c>
    </row>
    <row r="81" spans="1:8">
      <c r="A81" s="462" t="s">
        <v>322</v>
      </c>
      <c r="B81" s="457" t="s">
        <v>1183</v>
      </c>
      <c r="C81" s="457"/>
      <c r="D81" s="543">
        <v>4.33</v>
      </c>
      <c r="E81" s="463">
        <f t="shared" si="3"/>
        <v>0</v>
      </c>
      <c r="F81" s="464">
        <f t="shared" si="4"/>
        <v>0</v>
      </c>
      <c r="G81" s="465">
        <v>2</v>
      </c>
      <c r="H81" s="464">
        <f t="shared" si="5"/>
        <v>0</v>
      </c>
    </row>
    <row r="82" spans="1:8">
      <c r="A82" s="462" t="s">
        <v>1036</v>
      </c>
      <c r="B82" s="457" t="s">
        <v>1185</v>
      </c>
      <c r="C82" s="457"/>
      <c r="D82" s="543">
        <v>309</v>
      </c>
      <c r="E82" s="463">
        <f t="shared" si="3"/>
        <v>0</v>
      </c>
      <c r="F82" s="464">
        <f t="shared" si="4"/>
        <v>0</v>
      </c>
      <c r="G82" s="465">
        <v>2</v>
      </c>
      <c r="H82" s="464">
        <f t="shared" si="5"/>
        <v>0</v>
      </c>
    </row>
    <row r="83" spans="1:8">
      <c r="A83" s="462" t="s">
        <v>1036</v>
      </c>
      <c r="B83" s="457" t="s">
        <v>1184</v>
      </c>
      <c r="C83" s="457"/>
      <c r="D83" s="543">
        <v>309</v>
      </c>
      <c r="E83" s="463">
        <f t="shared" si="3"/>
        <v>0</v>
      </c>
      <c r="F83" s="464">
        <f t="shared" si="4"/>
        <v>0</v>
      </c>
      <c r="G83" s="465">
        <v>2</v>
      </c>
      <c r="H83" s="464">
        <f t="shared" si="5"/>
        <v>0</v>
      </c>
    </row>
    <row r="84" spans="1:8">
      <c r="A84" s="462" t="s">
        <v>1036</v>
      </c>
      <c r="B84" s="457" t="s">
        <v>1183</v>
      </c>
      <c r="C84" s="457"/>
      <c r="D84" s="543">
        <v>101</v>
      </c>
      <c r="E84" s="463">
        <f t="shared" si="3"/>
        <v>0</v>
      </c>
      <c r="F84" s="464">
        <f t="shared" si="4"/>
        <v>0</v>
      </c>
      <c r="G84" s="465">
        <v>2</v>
      </c>
      <c r="H84" s="464">
        <f t="shared" si="5"/>
        <v>0</v>
      </c>
    </row>
    <row r="85" spans="1:8">
      <c r="A85" s="462" t="s">
        <v>722</v>
      </c>
      <c r="B85" s="457" t="s">
        <v>1183</v>
      </c>
      <c r="C85" s="457"/>
      <c r="D85" s="543">
        <v>1.9079999999999999</v>
      </c>
      <c r="E85" s="463">
        <f t="shared" si="3"/>
        <v>0</v>
      </c>
      <c r="F85" s="464">
        <f t="shared" si="4"/>
        <v>0</v>
      </c>
      <c r="G85" s="465">
        <v>2</v>
      </c>
      <c r="H85" s="464">
        <f t="shared" si="5"/>
        <v>0</v>
      </c>
    </row>
    <row r="86" spans="1:8">
      <c r="A86" s="462" t="s">
        <v>722</v>
      </c>
      <c r="B86" s="457" t="s">
        <v>1184</v>
      </c>
      <c r="C86" s="457"/>
      <c r="D86" s="543">
        <v>35.582650000000001</v>
      </c>
      <c r="E86" s="463">
        <f t="shared" si="3"/>
        <v>0</v>
      </c>
      <c r="F86" s="464">
        <f t="shared" si="4"/>
        <v>0</v>
      </c>
      <c r="G86" s="465">
        <v>2</v>
      </c>
      <c r="H86" s="464">
        <f t="shared" si="5"/>
        <v>0</v>
      </c>
    </row>
    <row r="87" spans="1:8">
      <c r="A87" s="462" t="s">
        <v>722</v>
      </c>
      <c r="B87" s="457" t="s">
        <v>1185</v>
      </c>
      <c r="C87" s="457"/>
      <c r="D87" s="543">
        <v>35.582650000000001</v>
      </c>
      <c r="E87" s="463">
        <f t="shared" si="3"/>
        <v>0</v>
      </c>
      <c r="F87" s="464">
        <f t="shared" si="4"/>
        <v>0</v>
      </c>
      <c r="G87" s="465">
        <v>2</v>
      </c>
      <c r="H87" s="464">
        <f t="shared" si="5"/>
        <v>0</v>
      </c>
    </row>
    <row r="88" spans="1:8">
      <c r="A88" s="462" t="s">
        <v>330</v>
      </c>
      <c r="B88" s="457" t="s">
        <v>1185</v>
      </c>
      <c r="C88" s="457"/>
      <c r="D88" s="543">
        <v>19.5</v>
      </c>
      <c r="E88" s="463">
        <f t="shared" ref="E88:E129" si="6">VLOOKUP(B88,$E$3:$F$12,2,FALSE)</f>
        <v>0</v>
      </c>
      <c r="F88" s="464">
        <f t="shared" ref="F88:F129" si="7">(D88*E88)</f>
        <v>0</v>
      </c>
      <c r="G88" s="465">
        <v>2</v>
      </c>
      <c r="H88" s="464">
        <f t="shared" ref="H88:H129" si="8">G88*F88</f>
        <v>0</v>
      </c>
    </row>
    <row r="89" spans="1:8">
      <c r="A89" s="462" t="s">
        <v>330</v>
      </c>
      <c r="B89" s="457" t="s">
        <v>1184</v>
      </c>
      <c r="C89" s="457"/>
      <c r="D89" s="543">
        <v>19.5</v>
      </c>
      <c r="E89" s="463">
        <f t="shared" si="6"/>
        <v>0</v>
      </c>
      <c r="F89" s="464">
        <f t="shared" si="7"/>
        <v>0</v>
      </c>
      <c r="G89" s="465">
        <v>2</v>
      </c>
      <c r="H89" s="464">
        <f t="shared" si="8"/>
        <v>0</v>
      </c>
    </row>
    <row r="90" spans="1:8">
      <c r="A90" s="462" t="s">
        <v>330</v>
      </c>
      <c r="B90" s="457" t="s">
        <v>1183</v>
      </c>
      <c r="C90" s="457"/>
      <c r="D90" s="543">
        <v>3.34</v>
      </c>
      <c r="E90" s="463">
        <f t="shared" si="6"/>
        <v>0</v>
      </c>
      <c r="F90" s="464">
        <f t="shared" si="7"/>
        <v>0</v>
      </c>
      <c r="G90" s="465">
        <v>2</v>
      </c>
      <c r="H90" s="464">
        <f t="shared" si="8"/>
        <v>0</v>
      </c>
    </row>
    <row r="91" spans="1:8">
      <c r="A91" s="462" t="s">
        <v>339</v>
      </c>
      <c r="B91" s="457" t="s">
        <v>1185</v>
      </c>
      <c r="C91" s="457"/>
      <c r="D91" s="543">
        <v>52</v>
      </c>
      <c r="E91" s="463">
        <f t="shared" si="6"/>
        <v>0</v>
      </c>
      <c r="F91" s="464">
        <f t="shared" si="7"/>
        <v>0</v>
      </c>
      <c r="G91" s="465">
        <v>2</v>
      </c>
      <c r="H91" s="464">
        <f t="shared" si="8"/>
        <v>0</v>
      </c>
    </row>
    <row r="92" spans="1:8">
      <c r="A92" s="462" t="s">
        <v>339</v>
      </c>
      <c r="B92" s="457" t="s">
        <v>1184</v>
      </c>
      <c r="C92" s="457"/>
      <c r="D92" s="543">
        <v>52</v>
      </c>
      <c r="E92" s="463">
        <f t="shared" si="6"/>
        <v>0</v>
      </c>
      <c r="F92" s="464">
        <f t="shared" si="7"/>
        <v>0</v>
      </c>
      <c r="G92" s="465">
        <v>2</v>
      </c>
      <c r="H92" s="464">
        <f t="shared" si="8"/>
        <v>0</v>
      </c>
    </row>
    <row r="93" spans="1:8">
      <c r="A93" s="462" t="s">
        <v>339</v>
      </c>
      <c r="B93" s="457" t="s">
        <v>1183</v>
      </c>
      <c r="C93" s="457"/>
      <c r="D93" s="543">
        <v>53.89</v>
      </c>
      <c r="E93" s="463">
        <f t="shared" si="6"/>
        <v>0</v>
      </c>
      <c r="F93" s="464">
        <f t="shared" si="7"/>
        <v>0</v>
      </c>
      <c r="G93" s="465">
        <v>2</v>
      </c>
      <c r="H93" s="464">
        <f t="shared" si="8"/>
        <v>0</v>
      </c>
    </row>
    <row r="94" spans="1:8">
      <c r="A94" s="462" t="s">
        <v>339</v>
      </c>
      <c r="B94" s="457" t="s">
        <v>1188</v>
      </c>
      <c r="C94" s="457"/>
      <c r="D94" s="543">
        <v>78</v>
      </c>
      <c r="E94" s="463">
        <f t="shared" si="6"/>
        <v>0</v>
      </c>
      <c r="F94" s="464">
        <f t="shared" si="7"/>
        <v>0</v>
      </c>
      <c r="G94" s="465">
        <v>2</v>
      </c>
      <c r="H94" s="464">
        <f t="shared" si="8"/>
        <v>0</v>
      </c>
    </row>
    <row r="95" spans="1:8">
      <c r="A95" s="462" t="s">
        <v>339</v>
      </c>
      <c r="B95" s="457" t="s">
        <v>1187</v>
      </c>
      <c r="C95" s="457"/>
      <c r="D95" s="543">
        <v>78</v>
      </c>
      <c r="E95" s="463">
        <f t="shared" si="6"/>
        <v>0</v>
      </c>
      <c r="F95" s="464">
        <f t="shared" si="7"/>
        <v>0</v>
      </c>
      <c r="G95" s="465">
        <v>2</v>
      </c>
      <c r="H95" s="464">
        <f t="shared" si="8"/>
        <v>0</v>
      </c>
    </row>
    <row r="96" spans="1:8">
      <c r="A96" s="462" t="s">
        <v>491</v>
      </c>
      <c r="B96" s="457" t="s">
        <v>1183</v>
      </c>
      <c r="C96" s="457"/>
      <c r="D96" s="543">
        <v>1.5138</v>
      </c>
      <c r="E96" s="463">
        <f t="shared" si="6"/>
        <v>0</v>
      </c>
      <c r="F96" s="464">
        <f t="shared" si="7"/>
        <v>0</v>
      </c>
      <c r="G96" s="465">
        <v>2</v>
      </c>
      <c r="H96" s="464">
        <f t="shared" si="8"/>
        <v>0</v>
      </c>
    </row>
    <row r="97" spans="1:8">
      <c r="A97" s="462" t="s">
        <v>491</v>
      </c>
      <c r="B97" s="457" t="s">
        <v>1184</v>
      </c>
      <c r="C97" s="457"/>
      <c r="D97" s="543">
        <v>10.686</v>
      </c>
      <c r="E97" s="463">
        <f t="shared" si="6"/>
        <v>0</v>
      </c>
      <c r="F97" s="464">
        <f t="shared" si="7"/>
        <v>0</v>
      </c>
      <c r="G97" s="465">
        <v>2</v>
      </c>
      <c r="H97" s="464">
        <f t="shared" si="8"/>
        <v>0</v>
      </c>
    </row>
    <row r="98" spans="1:8">
      <c r="A98" s="462" t="s">
        <v>491</v>
      </c>
      <c r="B98" s="457" t="s">
        <v>1185</v>
      </c>
      <c r="C98" s="457"/>
      <c r="D98" s="543">
        <v>10.686</v>
      </c>
      <c r="E98" s="463">
        <f t="shared" si="6"/>
        <v>0</v>
      </c>
      <c r="F98" s="464">
        <f t="shared" si="7"/>
        <v>0</v>
      </c>
      <c r="G98" s="465">
        <v>2</v>
      </c>
      <c r="H98" s="464">
        <f t="shared" si="8"/>
        <v>0</v>
      </c>
    </row>
    <row r="99" spans="1:8">
      <c r="A99" s="462" t="s">
        <v>491</v>
      </c>
      <c r="B99" s="457" t="s">
        <v>1186</v>
      </c>
      <c r="C99" s="457"/>
      <c r="D99" s="543">
        <v>44.193600000000004</v>
      </c>
      <c r="E99" s="463">
        <f t="shared" si="6"/>
        <v>0</v>
      </c>
      <c r="F99" s="464">
        <f t="shared" si="7"/>
        <v>0</v>
      </c>
      <c r="G99" s="465">
        <v>2</v>
      </c>
      <c r="H99" s="464">
        <f t="shared" si="8"/>
        <v>0</v>
      </c>
    </row>
    <row r="100" spans="1:8">
      <c r="A100" s="462" t="s">
        <v>427</v>
      </c>
      <c r="B100" s="457" t="s">
        <v>1184</v>
      </c>
      <c r="C100" s="457"/>
      <c r="D100" s="543">
        <v>124.28119699999999</v>
      </c>
      <c r="E100" s="463">
        <f t="shared" si="6"/>
        <v>0</v>
      </c>
      <c r="F100" s="464">
        <f t="shared" si="7"/>
        <v>0</v>
      </c>
      <c r="G100" s="465">
        <v>2</v>
      </c>
      <c r="H100" s="464">
        <f t="shared" si="8"/>
        <v>0</v>
      </c>
    </row>
    <row r="101" spans="1:8">
      <c r="A101" s="462" t="s">
        <v>427</v>
      </c>
      <c r="B101" s="457" t="s">
        <v>1185</v>
      </c>
      <c r="C101" s="457"/>
      <c r="D101" s="543">
        <v>124.28119699999999</v>
      </c>
      <c r="E101" s="463">
        <f t="shared" si="6"/>
        <v>0</v>
      </c>
      <c r="F101" s="464">
        <f t="shared" si="7"/>
        <v>0</v>
      </c>
      <c r="G101" s="465">
        <v>2</v>
      </c>
      <c r="H101" s="464">
        <f t="shared" si="8"/>
        <v>0</v>
      </c>
    </row>
    <row r="102" spans="1:8">
      <c r="A102" s="462" t="s">
        <v>427</v>
      </c>
      <c r="B102" s="457" t="s">
        <v>1186</v>
      </c>
      <c r="C102" s="457"/>
      <c r="D102" s="543">
        <v>69.659232000000003</v>
      </c>
      <c r="E102" s="463">
        <f t="shared" si="6"/>
        <v>0</v>
      </c>
      <c r="F102" s="464">
        <f t="shared" si="7"/>
        <v>0</v>
      </c>
      <c r="G102" s="465">
        <v>2</v>
      </c>
      <c r="H102" s="464">
        <f t="shared" si="8"/>
        <v>0</v>
      </c>
    </row>
    <row r="103" spans="1:8">
      <c r="A103" s="462" t="s">
        <v>427</v>
      </c>
      <c r="B103" s="457" t="s">
        <v>1183</v>
      </c>
      <c r="C103" s="457"/>
      <c r="D103" s="543">
        <v>36.614593999999997</v>
      </c>
      <c r="E103" s="463">
        <f t="shared" si="6"/>
        <v>0</v>
      </c>
      <c r="F103" s="464">
        <f t="shared" si="7"/>
        <v>0</v>
      </c>
      <c r="G103" s="465">
        <v>2</v>
      </c>
      <c r="H103" s="464">
        <f t="shared" si="8"/>
        <v>0</v>
      </c>
    </row>
    <row r="104" spans="1:8">
      <c r="A104" s="462" t="s">
        <v>1232</v>
      </c>
      <c r="B104" s="457" t="s">
        <v>1184</v>
      </c>
      <c r="C104" s="457"/>
      <c r="D104" s="543">
        <v>142.89709999999999</v>
      </c>
      <c r="E104" s="463">
        <f t="shared" si="6"/>
        <v>0</v>
      </c>
      <c r="F104" s="464">
        <f t="shared" si="7"/>
        <v>0</v>
      </c>
      <c r="G104" s="465">
        <v>2</v>
      </c>
      <c r="H104" s="464">
        <f t="shared" si="8"/>
        <v>0</v>
      </c>
    </row>
    <row r="105" spans="1:8">
      <c r="A105" s="462" t="s">
        <v>1232</v>
      </c>
      <c r="B105" s="457" t="s">
        <v>1185</v>
      </c>
      <c r="C105" s="457"/>
      <c r="D105" s="543">
        <v>142.89709999999999</v>
      </c>
      <c r="E105" s="463">
        <f t="shared" si="6"/>
        <v>0</v>
      </c>
      <c r="F105" s="464">
        <f t="shared" si="7"/>
        <v>0</v>
      </c>
      <c r="G105" s="465">
        <v>2</v>
      </c>
      <c r="H105" s="464">
        <f t="shared" si="8"/>
        <v>0</v>
      </c>
    </row>
    <row r="106" spans="1:8">
      <c r="A106" s="462" t="s">
        <v>1232</v>
      </c>
      <c r="B106" s="457" t="s">
        <v>1186</v>
      </c>
      <c r="C106" s="457"/>
      <c r="D106" s="543">
        <v>101.37820000000001</v>
      </c>
      <c r="E106" s="463">
        <f t="shared" si="6"/>
        <v>0</v>
      </c>
      <c r="F106" s="464">
        <f t="shared" si="7"/>
        <v>0</v>
      </c>
      <c r="G106" s="465">
        <v>2</v>
      </c>
      <c r="H106" s="464">
        <f t="shared" si="8"/>
        <v>0</v>
      </c>
    </row>
    <row r="107" spans="1:8">
      <c r="A107" s="462" t="s">
        <v>1232</v>
      </c>
      <c r="B107" s="457" t="s">
        <v>1183</v>
      </c>
      <c r="C107" s="457"/>
      <c r="D107" s="543">
        <v>27.4938</v>
      </c>
      <c r="E107" s="463">
        <f t="shared" si="6"/>
        <v>0</v>
      </c>
      <c r="F107" s="464">
        <f t="shared" si="7"/>
        <v>0</v>
      </c>
      <c r="G107" s="465">
        <v>2</v>
      </c>
      <c r="H107" s="464">
        <f t="shared" si="8"/>
        <v>0</v>
      </c>
    </row>
    <row r="108" spans="1:8">
      <c r="A108" s="462" t="s">
        <v>705</v>
      </c>
      <c r="B108" s="457" t="s">
        <v>1183</v>
      </c>
      <c r="C108" s="457"/>
      <c r="D108" s="543">
        <v>2.9097</v>
      </c>
      <c r="E108" s="463">
        <f t="shared" si="6"/>
        <v>0</v>
      </c>
      <c r="F108" s="464">
        <f t="shared" si="7"/>
        <v>0</v>
      </c>
      <c r="G108" s="465">
        <v>2</v>
      </c>
      <c r="H108" s="464">
        <f t="shared" si="8"/>
        <v>0</v>
      </c>
    </row>
    <row r="109" spans="1:8">
      <c r="A109" s="462" t="s">
        <v>705</v>
      </c>
      <c r="B109" s="457" t="s">
        <v>1184</v>
      </c>
      <c r="C109" s="457"/>
      <c r="D109" s="543">
        <v>24.654049999999998</v>
      </c>
      <c r="E109" s="463">
        <f t="shared" si="6"/>
        <v>0</v>
      </c>
      <c r="F109" s="464">
        <f t="shared" si="7"/>
        <v>0</v>
      </c>
      <c r="G109" s="465">
        <v>2</v>
      </c>
      <c r="H109" s="464">
        <f t="shared" si="8"/>
        <v>0</v>
      </c>
    </row>
    <row r="110" spans="1:8">
      <c r="A110" s="462" t="s">
        <v>705</v>
      </c>
      <c r="B110" s="457" t="s">
        <v>1185</v>
      </c>
      <c r="C110" s="457"/>
      <c r="D110" s="543">
        <v>24.654049999999998</v>
      </c>
      <c r="E110" s="463">
        <f t="shared" si="6"/>
        <v>0</v>
      </c>
      <c r="F110" s="464">
        <f t="shared" si="7"/>
        <v>0</v>
      </c>
      <c r="G110" s="465">
        <v>2</v>
      </c>
      <c r="H110" s="464">
        <f t="shared" si="8"/>
        <v>0</v>
      </c>
    </row>
    <row r="111" spans="1:8">
      <c r="A111" s="462" t="s">
        <v>705</v>
      </c>
      <c r="B111" s="457" t="s">
        <v>1186</v>
      </c>
      <c r="C111" s="457"/>
      <c r="D111" s="543">
        <v>52.147199999999998</v>
      </c>
      <c r="E111" s="463">
        <f t="shared" si="6"/>
        <v>0</v>
      </c>
      <c r="F111" s="464">
        <f t="shared" si="7"/>
        <v>0</v>
      </c>
      <c r="G111" s="465">
        <v>2</v>
      </c>
      <c r="H111" s="464">
        <f t="shared" si="8"/>
        <v>0</v>
      </c>
    </row>
    <row r="112" spans="1:8">
      <c r="A112" s="462" t="s">
        <v>756</v>
      </c>
      <c r="B112" s="457" t="s">
        <v>1184</v>
      </c>
      <c r="C112" s="457"/>
      <c r="D112" s="543">
        <v>86.935542000000027</v>
      </c>
      <c r="E112" s="463">
        <f t="shared" si="6"/>
        <v>0</v>
      </c>
      <c r="F112" s="464">
        <f t="shared" si="7"/>
        <v>0</v>
      </c>
      <c r="G112" s="465">
        <v>2</v>
      </c>
      <c r="H112" s="464">
        <f t="shared" si="8"/>
        <v>0</v>
      </c>
    </row>
    <row r="113" spans="1:8">
      <c r="A113" s="462" t="s">
        <v>756</v>
      </c>
      <c r="B113" s="457" t="s">
        <v>1185</v>
      </c>
      <c r="C113" s="457"/>
      <c r="D113" s="543">
        <v>86.935542000000027</v>
      </c>
      <c r="E113" s="463">
        <f t="shared" si="6"/>
        <v>0</v>
      </c>
      <c r="F113" s="464">
        <f t="shared" si="7"/>
        <v>0</v>
      </c>
      <c r="G113" s="465">
        <v>2</v>
      </c>
      <c r="H113" s="464">
        <f t="shared" si="8"/>
        <v>0</v>
      </c>
    </row>
    <row r="114" spans="1:8">
      <c r="A114" s="462" t="s">
        <v>756</v>
      </c>
      <c r="B114" s="457" t="s">
        <v>1183</v>
      </c>
      <c r="C114" s="457"/>
      <c r="D114" s="543">
        <v>16</v>
      </c>
      <c r="E114" s="463">
        <f t="shared" si="6"/>
        <v>0</v>
      </c>
      <c r="F114" s="464">
        <f t="shared" si="7"/>
        <v>0</v>
      </c>
      <c r="G114" s="465">
        <v>2</v>
      </c>
      <c r="H114" s="464">
        <f t="shared" si="8"/>
        <v>0</v>
      </c>
    </row>
    <row r="115" spans="1:8">
      <c r="A115" s="462" t="s">
        <v>756</v>
      </c>
      <c r="B115" s="457" t="s">
        <v>1186</v>
      </c>
      <c r="C115" s="457"/>
      <c r="D115" s="543">
        <v>51.116352000000006</v>
      </c>
      <c r="E115" s="463">
        <f t="shared" si="6"/>
        <v>0</v>
      </c>
      <c r="F115" s="464">
        <f t="shared" si="7"/>
        <v>0</v>
      </c>
      <c r="G115" s="465">
        <v>2</v>
      </c>
      <c r="H115" s="464">
        <f t="shared" si="8"/>
        <v>0</v>
      </c>
    </row>
    <row r="116" spans="1:8">
      <c r="A116" s="462" t="s">
        <v>334</v>
      </c>
      <c r="B116" s="457" t="s">
        <v>1185</v>
      </c>
      <c r="C116" s="457"/>
      <c r="D116" s="543">
        <v>39</v>
      </c>
      <c r="E116" s="463">
        <f t="shared" si="6"/>
        <v>0</v>
      </c>
      <c r="F116" s="464">
        <f t="shared" si="7"/>
        <v>0</v>
      </c>
      <c r="G116" s="465">
        <v>2</v>
      </c>
      <c r="H116" s="464">
        <f t="shared" si="8"/>
        <v>0</v>
      </c>
    </row>
    <row r="117" spans="1:8">
      <c r="A117" s="462" t="s">
        <v>334</v>
      </c>
      <c r="B117" s="457" t="s">
        <v>1184</v>
      </c>
      <c r="C117" s="457"/>
      <c r="D117" s="543">
        <v>39</v>
      </c>
      <c r="E117" s="463">
        <f t="shared" si="6"/>
        <v>0</v>
      </c>
      <c r="F117" s="464">
        <f t="shared" si="7"/>
        <v>0</v>
      </c>
      <c r="G117" s="465">
        <v>2</v>
      </c>
      <c r="H117" s="464">
        <f t="shared" si="8"/>
        <v>0</v>
      </c>
    </row>
    <row r="118" spans="1:8">
      <c r="A118" s="462" t="s">
        <v>334</v>
      </c>
      <c r="B118" s="457" t="s">
        <v>1183</v>
      </c>
      <c r="C118" s="457"/>
      <c r="D118" s="543">
        <v>2.9</v>
      </c>
      <c r="E118" s="463">
        <f t="shared" si="6"/>
        <v>0</v>
      </c>
      <c r="F118" s="464">
        <f t="shared" si="7"/>
        <v>0</v>
      </c>
      <c r="G118" s="465">
        <v>2</v>
      </c>
      <c r="H118" s="464">
        <f t="shared" si="8"/>
        <v>0</v>
      </c>
    </row>
    <row r="119" spans="1:8">
      <c r="A119" s="462" t="s">
        <v>973</v>
      </c>
      <c r="B119" s="457" t="s">
        <v>1183</v>
      </c>
      <c r="C119" s="457"/>
      <c r="D119" s="543">
        <v>68</v>
      </c>
      <c r="E119" s="463">
        <f t="shared" si="6"/>
        <v>0</v>
      </c>
      <c r="F119" s="464">
        <f t="shared" si="7"/>
        <v>0</v>
      </c>
      <c r="G119" s="465">
        <v>2</v>
      </c>
      <c r="H119" s="464">
        <f t="shared" si="8"/>
        <v>0</v>
      </c>
    </row>
    <row r="120" spans="1:8">
      <c r="A120" s="462" t="s">
        <v>973</v>
      </c>
      <c r="B120" s="457" t="s">
        <v>1184</v>
      </c>
      <c r="C120" s="457"/>
      <c r="D120" s="543">
        <v>528</v>
      </c>
      <c r="E120" s="463">
        <f t="shared" si="6"/>
        <v>0</v>
      </c>
      <c r="F120" s="464">
        <f t="shared" si="7"/>
        <v>0</v>
      </c>
      <c r="G120" s="465">
        <v>2</v>
      </c>
      <c r="H120" s="464">
        <f t="shared" si="8"/>
        <v>0</v>
      </c>
    </row>
    <row r="121" spans="1:8">
      <c r="A121" s="462" t="s">
        <v>973</v>
      </c>
      <c r="B121" s="457" t="s">
        <v>1185</v>
      </c>
      <c r="C121" s="457"/>
      <c r="D121" s="543">
        <v>528</v>
      </c>
      <c r="E121" s="463">
        <f t="shared" si="6"/>
        <v>0</v>
      </c>
      <c r="F121" s="464">
        <f t="shared" si="7"/>
        <v>0</v>
      </c>
      <c r="G121" s="465">
        <v>2</v>
      </c>
      <c r="H121" s="464">
        <f t="shared" si="8"/>
        <v>0</v>
      </c>
    </row>
    <row r="122" spans="1:8">
      <c r="A122" s="462" t="s">
        <v>973</v>
      </c>
      <c r="B122" s="457" t="s">
        <v>1186</v>
      </c>
      <c r="C122" s="457"/>
      <c r="D122" s="543">
        <v>304</v>
      </c>
      <c r="E122" s="463">
        <f t="shared" si="6"/>
        <v>0</v>
      </c>
      <c r="F122" s="464">
        <f t="shared" si="7"/>
        <v>0</v>
      </c>
      <c r="G122" s="465">
        <v>2</v>
      </c>
      <c r="H122" s="464">
        <f t="shared" si="8"/>
        <v>0</v>
      </c>
    </row>
    <row r="123" spans="1:8">
      <c r="A123" s="462" t="s">
        <v>768</v>
      </c>
      <c r="B123" s="457" t="s">
        <v>1183</v>
      </c>
      <c r="C123" s="457"/>
      <c r="D123" s="543">
        <v>1778.3297999999991</v>
      </c>
      <c r="E123" s="463">
        <f t="shared" si="6"/>
        <v>0</v>
      </c>
      <c r="F123" s="464">
        <f t="shared" si="7"/>
        <v>0</v>
      </c>
      <c r="G123" s="465" t="s">
        <v>1196</v>
      </c>
      <c r="H123" s="464">
        <f t="shared" si="8"/>
        <v>0</v>
      </c>
    </row>
    <row r="124" spans="1:8">
      <c r="A124" s="462" t="s">
        <v>768</v>
      </c>
      <c r="B124" s="457" t="s">
        <v>1184</v>
      </c>
      <c r="C124" s="457"/>
      <c r="D124" s="543">
        <v>1585.29</v>
      </c>
      <c r="E124" s="463">
        <f t="shared" si="6"/>
        <v>0</v>
      </c>
      <c r="F124" s="464">
        <f t="shared" si="7"/>
        <v>0</v>
      </c>
      <c r="G124" s="465" t="s">
        <v>1196</v>
      </c>
      <c r="H124" s="464">
        <f t="shared" si="8"/>
        <v>0</v>
      </c>
    </row>
    <row r="125" spans="1:8">
      <c r="A125" s="462" t="s">
        <v>768</v>
      </c>
      <c r="B125" s="457" t="s">
        <v>1185</v>
      </c>
      <c r="C125" s="457"/>
      <c r="D125" s="543">
        <v>1585.29</v>
      </c>
      <c r="E125" s="463">
        <f t="shared" si="6"/>
        <v>0</v>
      </c>
      <c r="F125" s="464">
        <f t="shared" si="7"/>
        <v>0</v>
      </c>
      <c r="G125" s="465" t="s">
        <v>1196</v>
      </c>
      <c r="H125" s="464">
        <f t="shared" si="8"/>
        <v>0</v>
      </c>
    </row>
    <row r="126" spans="1:8">
      <c r="A126" s="462" t="s">
        <v>968</v>
      </c>
      <c r="B126" s="457" t="s">
        <v>1185</v>
      </c>
      <c r="C126" s="457"/>
      <c r="D126" s="543">
        <v>3.94</v>
      </c>
      <c r="E126" s="463">
        <f t="shared" si="6"/>
        <v>0</v>
      </c>
      <c r="F126" s="464">
        <f t="shared" si="7"/>
        <v>0</v>
      </c>
      <c r="G126" s="465" t="s">
        <v>1197</v>
      </c>
      <c r="H126" s="464">
        <f t="shared" si="8"/>
        <v>0</v>
      </c>
    </row>
    <row r="127" spans="1:8">
      <c r="A127" s="462" t="s">
        <v>968</v>
      </c>
      <c r="B127" s="457" t="s">
        <v>1184</v>
      </c>
      <c r="C127" s="457"/>
      <c r="D127" s="543">
        <v>3.94</v>
      </c>
      <c r="E127" s="463">
        <f t="shared" si="6"/>
        <v>0</v>
      </c>
      <c r="F127" s="464">
        <f t="shared" si="7"/>
        <v>0</v>
      </c>
      <c r="G127" s="465">
        <v>2</v>
      </c>
      <c r="H127" s="464">
        <f t="shared" si="8"/>
        <v>0</v>
      </c>
    </row>
    <row r="128" spans="1:8">
      <c r="A128" s="462" t="s">
        <v>1129</v>
      </c>
      <c r="B128" s="457" t="s">
        <v>1185</v>
      </c>
      <c r="C128" s="457"/>
      <c r="D128" s="543">
        <v>26</v>
      </c>
      <c r="E128" s="463">
        <f t="shared" si="6"/>
        <v>0</v>
      </c>
      <c r="F128" s="464">
        <f t="shared" si="7"/>
        <v>0</v>
      </c>
      <c r="G128" s="465">
        <v>2</v>
      </c>
      <c r="H128" s="464">
        <f t="shared" si="8"/>
        <v>0</v>
      </c>
    </row>
    <row r="129" spans="1:8">
      <c r="A129" s="462" t="s">
        <v>1129</v>
      </c>
      <c r="B129" s="457" t="s">
        <v>1184</v>
      </c>
      <c r="C129" s="457"/>
      <c r="D129" s="543">
        <v>26</v>
      </c>
      <c r="E129" s="463">
        <f t="shared" si="6"/>
        <v>0</v>
      </c>
      <c r="F129" s="464">
        <f t="shared" si="7"/>
        <v>0</v>
      </c>
      <c r="G129" s="465">
        <v>2</v>
      </c>
      <c r="H129" s="464">
        <f t="shared" si="8"/>
        <v>0</v>
      </c>
    </row>
    <row r="130" spans="1:8">
      <c r="A130" s="462" t="s">
        <v>1129</v>
      </c>
      <c r="B130" s="457" t="s">
        <v>1183</v>
      </c>
      <c r="C130" s="457"/>
      <c r="D130" s="543">
        <v>2</v>
      </c>
      <c r="E130" s="463">
        <f t="shared" ref="E130:E159" si="9">VLOOKUP(B130,$E$3:$F$12,2,FALSE)</f>
        <v>0</v>
      </c>
      <c r="F130" s="464">
        <f t="shared" si="1"/>
        <v>0</v>
      </c>
      <c r="G130" s="465">
        <v>2</v>
      </c>
      <c r="H130" s="464">
        <f t="shared" si="2"/>
        <v>0</v>
      </c>
    </row>
    <row r="131" spans="1:8">
      <c r="A131" s="462" t="s">
        <v>354</v>
      </c>
      <c r="B131" s="457" t="s">
        <v>1185</v>
      </c>
      <c r="C131" s="457"/>
      <c r="D131" s="543">
        <v>39</v>
      </c>
      <c r="E131" s="463">
        <f t="shared" si="9"/>
        <v>0</v>
      </c>
      <c r="F131" s="464">
        <f t="shared" si="1"/>
        <v>0</v>
      </c>
      <c r="G131" s="465">
        <v>2</v>
      </c>
      <c r="H131" s="464">
        <f t="shared" si="2"/>
        <v>0</v>
      </c>
    </row>
    <row r="132" spans="1:8">
      <c r="A132" s="462" t="s">
        <v>354</v>
      </c>
      <c r="B132" s="457" t="s">
        <v>1184</v>
      </c>
      <c r="C132" s="457"/>
      <c r="D132" s="543">
        <v>39</v>
      </c>
      <c r="E132" s="463">
        <f t="shared" si="9"/>
        <v>0</v>
      </c>
      <c r="F132" s="464">
        <f t="shared" si="1"/>
        <v>0</v>
      </c>
      <c r="G132" s="465">
        <v>2</v>
      </c>
      <c r="H132" s="464">
        <f t="shared" si="2"/>
        <v>0</v>
      </c>
    </row>
    <row r="133" spans="1:8">
      <c r="A133" s="462" t="s">
        <v>354</v>
      </c>
      <c r="B133" s="457" t="s">
        <v>1183</v>
      </c>
      <c r="C133" s="457"/>
      <c r="D133" s="543">
        <v>32.799999999999997</v>
      </c>
      <c r="E133" s="463">
        <f t="shared" si="9"/>
        <v>0</v>
      </c>
      <c r="F133" s="464">
        <f t="shared" si="1"/>
        <v>0</v>
      </c>
      <c r="G133" s="465">
        <v>2</v>
      </c>
      <c r="H133" s="464">
        <f t="shared" si="2"/>
        <v>0</v>
      </c>
    </row>
    <row r="134" spans="1:8">
      <c r="A134" s="462" t="s">
        <v>350</v>
      </c>
      <c r="B134" s="457" t="s">
        <v>1185</v>
      </c>
      <c r="C134" s="457"/>
      <c r="D134" s="543">
        <v>17</v>
      </c>
      <c r="E134" s="463">
        <f t="shared" si="9"/>
        <v>0</v>
      </c>
      <c r="F134" s="464">
        <f t="shared" si="1"/>
        <v>0</v>
      </c>
      <c r="G134" s="465">
        <v>2</v>
      </c>
      <c r="H134" s="464">
        <f t="shared" si="2"/>
        <v>0</v>
      </c>
    </row>
    <row r="135" spans="1:8">
      <c r="A135" s="462" t="s">
        <v>350</v>
      </c>
      <c r="B135" s="457" t="s">
        <v>1184</v>
      </c>
      <c r="C135" s="457"/>
      <c r="D135" s="543">
        <v>17</v>
      </c>
      <c r="E135" s="463">
        <f t="shared" si="9"/>
        <v>0</v>
      </c>
      <c r="F135" s="464">
        <f t="shared" si="1"/>
        <v>0</v>
      </c>
      <c r="G135" s="465">
        <v>2</v>
      </c>
      <c r="H135" s="464">
        <f t="shared" si="2"/>
        <v>0</v>
      </c>
    </row>
    <row r="136" spans="1:8">
      <c r="A136" s="462" t="s">
        <v>366</v>
      </c>
      <c r="B136" s="457" t="s">
        <v>1185</v>
      </c>
      <c r="C136" s="457"/>
      <c r="D136" s="543">
        <v>45</v>
      </c>
      <c r="E136" s="463">
        <f t="shared" si="9"/>
        <v>0</v>
      </c>
      <c r="F136" s="464">
        <f t="shared" si="1"/>
        <v>0</v>
      </c>
      <c r="G136" s="465">
        <v>2</v>
      </c>
      <c r="H136" s="464">
        <f t="shared" si="2"/>
        <v>0</v>
      </c>
    </row>
    <row r="137" spans="1:8">
      <c r="A137" s="462" t="s">
        <v>366</v>
      </c>
      <c r="B137" s="457" t="s">
        <v>1184</v>
      </c>
      <c r="C137" s="457"/>
      <c r="D137" s="543">
        <v>45</v>
      </c>
      <c r="E137" s="463">
        <f t="shared" si="9"/>
        <v>0</v>
      </c>
      <c r="F137" s="464">
        <f t="shared" si="1"/>
        <v>0</v>
      </c>
      <c r="G137" s="465">
        <v>2</v>
      </c>
      <c r="H137" s="464">
        <f t="shared" si="2"/>
        <v>0</v>
      </c>
    </row>
    <row r="138" spans="1:8">
      <c r="A138" s="462" t="s">
        <v>366</v>
      </c>
      <c r="B138" s="457" t="s">
        <v>1183</v>
      </c>
      <c r="C138" s="457"/>
      <c r="D138" s="543">
        <v>40.1</v>
      </c>
      <c r="E138" s="463">
        <f t="shared" si="9"/>
        <v>0</v>
      </c>
      <c r="F138" s="464">
        <f t="shared" si="1"/>
        <v>0</v>
      </c>
      <c r="G138" s="465">
        <v>2</v>
      </c>
      <c r="H138" s="464">
        <f t="shared" si="2"/>
        <v>0</v>
      </c>
    </row>
    <row r="139" spans="1:8">
      <c r="A139" s="462" t="s">
        <v>538</v>
      </c>
      <c r="B139" s="457" t="s">
        <v>1183</v>
      </c>
      <c r="C139" s="457"/>
      <c r="D139" s="543">
        <v>28.9543</v>
      </c>
      <c r="E139" s="463">
        <f t="shared" si="9"/>
        <v>0</v>
      </c>
      <c r="F139" s="464">
        <f t="shared" si="1"/>
        <v>0</v>
      </c>
      <c r="G139" s="465">
        <v>2</v>
      </c>
      <c r="H139" s="464">
        <f t="shared" si="2"/>
        <v>0</v>
      </c>
    </row>
    <row r="140" spans="1:8">
      <c r="A140" s="462" t="s">
        <v>538</v>
      </c>
      <c r="B140" s="457" t="s">
        <v>1184</v>
      </c>
      <c r="C140" s="457"/>
      <c r="D140" s="543">
        <v>37.746249999999996</v>
      </c>
      <c r="E140" s="463">
        <f t="shared" si="9"/>
        <v>0</v>
      </c>
      <c r="F140" s="464">
        <f t="shared" si="1"/>
        <v>0</v>
      </c>
      <c r="G140" s="465">
        <v>2</v>
      </c>
      <c r="H140" s="464">
        <f t="shared" si="2"/>
        <v>0</v>
      </c>
    </row>
    <row r="141" spans="1:8">
      <c r="A141" s="462" t="s">
        <v>538</v>
      </c>
      <c r="B141" s="457" t="s">
        <v>1185</v>
      </c>
      <c r="C141" s="457"/>
      <c r="D141" s="543">
        <v>37.746249999999996</v>
      </c>
      <c r="E141" s="463">
        <f t="shared" si="9"/>
        <v>0</v>
      </c>
      <c r="F141" s="464">
        <f t="shared" si="1"/>
        <v>0</v>
      </c>
      <c r="G141" s="465">
        <v>2</v>
      </c>
      <c r="H141" s="464">
        <f t="shared" si="2"/>
        <v>0</v>
      </c>
    </row>
    <row r="142" spans="1:8">
      <c r="A142" s="462" t="s">
        <v>577</v>
      </c>
      <c r="B142" s="457" t="s">
        <v>1183</v>
      </c>
      <c r="C142" s="457"/>
      <c r="D142" s="543">
        <v>332</v>
      </c>
      <c r="E142" s="463">
        <f t="shared" si="9"/>
        <v>0</v>
      </c>
      <c r="F142" s="464">
        <f t="shared" si="1"/>
        <v>0</v>
      </c>
      <c r="G142" s="465" t="s">
        <v>1196</v>
      </c>
      <c r="H142" s="464">
        <f t="shared" si="2"/>
        <v>0</v>
      </c>
    </row>
    <row r="143" spans="1:8">
      <c r="A143" s="462" t="s">
        <v>577</v>
      </c>
      <c r="B143" s="457" t="s">
        <v>1184</v>
      </c>
      <c r="C143" s="457"/>
      <c r="D143" s="543">
        <v>343</v>
      </c>
      <c r="E143" s="463">
        <f t="shared" si="9"/>
        <v>0</v>
      </c>
      <c r="F143" s="464">
        <f t="shared" si="1"/>
        <v>0</v>
      </c>
      <c r="G143" s="465" t="s">
        <v>1196</v>
      </c>
      <c r="H143" s="464">
        <f t="shared" si="2"/>
        <v>0</v>
      </c>
    </row>
    <row r="144" spans="1:8">
      <c r="A144" s="462" t="s">
        <v>577</v>
      </c>
      <c r="B144" s="457" t="s">
        <v>1185</v>
      </c>
      <c r="C144" s="457"/>
      <c r="D144" s="543">
        <v>343</v>
      </c>
      <c r="E144" s="463">
        <f t="shared" si="9"/>
        <v>0</v>
      </c>
      <c r="F144" s="464">
        <f t="shared" si="1"/>
        <v>0</v>
      </c>
      <c r="G144" s="465" t="s">
        <v>1196</v>
      </c>
      <c r="H144" s="464">
        <f t="shared" si="2"/>
        <v>0</v>
      </c>
    </row>
    <row r="145" spans="1:8">
      <c r="A145" s="462" t="s">
        <v>577</v>
      </c>
      <c r="B145" s="457" t="s">
        <v>1189</v>
      </c>
      <c r="C145" s="457"/>
      <c r="D145" s="543">
        <v>19</v>
      </c>
      <c r="E145" s="463">
        <f t="shared" si="9"/>
        <v>0</v>
      </c>
      <c r="F145" s="464">
        <f t="shared" si="1"/>
        <v>0</v>
      </c>
      <c r="G145" s="465" t="s">
        <v>1196</v>
      </c>
      <c r="H145" s="464">
        <f t="shared" si="2"/>
        <v>0</v>
      </c>
    </row>
    <row r="146" spans="1:8">
      <c r="A146" s="462" t="s">
        <v>577</v>
      </c>
      <c r="B146" s="457" t="s">
        <v>1190</v>
      </c>
      <c r="C146" s="457"/>
      <c r="D146" s="543">
        <v>19</v>
      </c>
      <c r="E146" s="463">
        <f t="shared" si="9"/>
        <v>0</v>
      </c>
      <c r="F146" s="464">
        <f t="shared" si="1"/>
        <v>0</v>
      </c>
      <c r="G146" s="465" t="s">
        <v>1196</v>
      </c>
      <c r="H146" s="464">
        <f t="shared" si="2"/>
        <v>0</v>
      </c>
    </row>
    <row r="147" spans="1:8">
      <c r="A147" s="462" t="s">
        <v>1148</v>
      </c>
      <c r="B147" s="457" t="s">
        <v>1185</v>
      </c>
      <c r="C147" s="457"/>
      <c r="D147" s="543">
        <v>37</v>
      </c>
      <c r="E147" s="463">
        <f t="shared" si="9"/>
        <v>0</v>
      </c>
      <c r="F147" s="464">
        <f t="shared" si="1"/>
        <v>0</v>
      </c>
      <c r="G147" s="465" t="s">
        <v>1197</v>
      </c>
      <c r="H147" s="464">
        <f t="shared" si="2"/>
        <v>0</v>
      </c>
    </row>
    <row r="148" spans="1:8">
      <c r="A148" s="462" t="s">
        <v>1148</v>
      </c>
      <c r="B148" s="457" t="s">
        <v>1184</v>
      </c>
      <c r="C148" s="457"/>
      <c r="D148" s="543">
        <v>37</v>
      </c>
      <c r="E148" s="463">
        <f t="shared" si="9"/>
        <v>0</v>
      </c>
      <c r="F148" s="464">
        <f t="shared" si="1"/>
        <v>0</v>
      </c>
      <c r="G148" s="465" t="s">
        <v>1197</v>
      </c>
      <c r="H148" s="464">
        <f t="shared" si="2"/>
        <v>0</v>
      </c>
    </row>
    <row r="149" spans="1:8">
      <c r="A149" s="462" t="s">
        <v>1148</v>
      </c>
      <c r="B149" s="457" t="s">
        <v>1183</v>
      </c>
      <c r="C149" s="457"/>
      <c r="D149" s="543">
        <v>25.1</v>
      </c>
      <c r="E149" s="463">
        <f t="shared" si="9"/>
        <v>0</v>
      </c>
      <c r="F149" s="464">
        <f t="shared" si="1"/>
        <v>0</v>
      </c>
      <c r="G149" s="465" t="s">
        <v>1197</v>
      </c>
      <c r="H149" s="464">
        <f t="shared" si="2"/>
        <v>0</v>
      </c>
    </row>
    <row r="150" spans="1:8">
      <c r="A150" s="462" t="s">
        <v>565</v>
      </c>
      <c r="B150" s="457" t="s">
        <v>1183</v>
      </c>
      <c r="C150" s="457"/>
      <c r="D150" s="543">
        <v>59.242699999999999</v>
      </c>
      <c r="E150" s="463">
        <f t="shared" si="9"/>
        <v>0</v>
      </c>
      <c r="F150" s="464">
        <f t="shared" si="1"/>
        <v>0</v>
      </c>
      <c r="G150" s="465">
        <v>2</v>
      </c>
      <c r="H150" s="464">
        <f t="shared" si="2"/>
        <v>0</v>
      </c>
    </row>
    <row r="151" spans="1:8">
      <c r="A151" s="462" t="s">
        <v>565</v>
      </c>
      <c r="B151" s="457" t="s">
        <v>1184</v>
      </c>
      <c r="C151" s="457"/>
      <c r="D151" s="543">
        <v>46.830599999999997</v>
      </c>
      <c r="E151" s="463">
        <f t="shared" si="9"/>
        <v>0</v>
      </c>
      <c r="F151" s="464">
        <f t="shared" si="1"/>
        <v>0</v>
      </c>
      <c r="G151" s="465">
        <v>2</v>
      </c>
      <c r="H151" s="464">
        <f t="shared" si="2"/>
        <v>0</v>
      </c>
    </row>
    <row r="152" spans="1:8">
      <c r="A152" s="462" t="s">
        <v>565</v>
      </c>
      <c r="B152" s="457" t="s">
        <v>1185</v>
      </c>
      <c r="C152" s="457"/>
      <c r="D152" s="543">
        <v>46.830599999999997</v>
      </c>
      <c r="E152" s="463">
        <f t="shared" si="9"/>
        <v>0</v>
      </c>
      <c r="F152" s="464">
        <f t="shared" si="1"/>
        <v>0</v>
      </c>
      <c r="G152" s="465">
        <v>2</v>
      </c>
      <c r="H152" s="464">
        <f t="shared" si="2"/>
        <v>0</v>
      </c>
    </row>
    <row r="153" spans="1:8">
      <c r="A153" s="462" t="s">
        <v>522</v>
      </c>
      <c r="B153" s="457" t="s">
        <v>1183</v>
      </c>
      <c r="C153" s="457"/>
      <c r="D153" s="543">
        <v>38.138500000000001</v>
      </c>
      <c r="E153" s="463">
        <f t="shared" si="9"/>
        <v>0</v>
      </c>
      <c r="F153" s="464">
        <f t="shared" si="1"/>
        <v>0</v>
      </c>
      <c r="G153" s="465">
        <v>2</v>
      </c>
      <c r="H153" s="464">
        <f t="shared" si="2"/>
        <v>0</v>
      </c>
    </row>
    <row r="154" spans="1:8">
      <c r="A154" s="462" t="s">
        <v>522</v>
      </c>
      <c r="B154" s="457" t="s">
        <v>1184</v>
      </c>
      <c r="C154" s="457"/>
      <c r="D154" s="543">
        <v>38.044247999999996</v>
      </c>
      <c r="E154" s="463">
        <f t="shared" si="9"/>
        <v>0</v>
      </c>
      <c r="F154" s="464">
        <f t="shared" si="1"/>
        <v>0</v>
      </c>
      <c r="G154" s="465">
        <v>2</v>
      </c>
      <c r="H154" s="464">
        <f t="shared" si="2"/>
        <v>0</v>
      </c>
    </row>
    <row r="155" spans="1:8">
      <c r="A155" s="462" t="s">
        <v>522</v>
      </c>
      <c r="B155" s="457" t="s">
        <v>1185</v>
      </c>
      <c r="C155" s="457"/>
      <c r="D155" s="543">
        <v>38.044247999999996</v>
      </c>
      <c r="E155" s="463">
        <f t="shared" si="9"/>
        <v>0</v>
      </c>
      <c r="F155" s="464">
        <f t="shared" si="1"/>
        <v>0</v>
      </c>
      <c r="G155" s="465">
        <v>2</v>
      </c>
      <c r="H155" s="464">
        <f t="shared" si="2"/>
        <v>0</v>
      </c>
    </row>
    <row r="156" spans="1:8">
      <c r="A156" s="462" t="s">
        <v>369</v>
      </c>
      <c r="B156" s="457" t="s">
        <v>1187</v>
      </c>
      <c r="C156" s="457"/>
      <c r="D156" s="543">
        <v>3.6423999999999999</v>
      </c>
      <c r="E156" s="463">
        <f t="shared" si="9"/>
        <v>0</v>
      </c>
      <c r="F156" s="464">
        <f t="shared" si="1"/>
        <v>0</v>
      </c>
      <c r="G156" s="465">
        <v>2</v>
      </c>
      <c r="H156" s="464">
        <f t="shared" si="2"/>
        <v>0</v>
      </c>
    </row>
    <row r="157" spans="1:8">
      <c r="A157" s="462" t="s">
        <v>369</v>
      </c>
      <c r="B157" s="457" t="s">
        <v>1188</v>
      </c>
      <c r="C157" s="457"/>
      <c r="D157" s="543">
        <v>3.6423999999999999</v>
      </c>
      <c r="E157" s="463">
        <f t="shared" si="9"/>
        <v>0</v>
      </c>
      <c r="F157" s="464">
        <f t="shared" si="1"/>
        <v>0</v>
      </c>
      <c r="G157" s="465">
        <v>2</v>
      </c>
      <c r="H157" s="464">
        <f t="shared" si="2"/>
        <v>0</v>
      </c>
    </row>
    <row r="158" spans="1:8">
      <c r="A158" s="462" t="s">
        <v>369</v>
      </c>
      <c r="B158" s="457" t="s">
        <v>1184</v>
      </c>
      <c r="C158" s="457"/>
      <c r="D158" s="543">
        <v>12.357759999999999</v>
      </c>
      <c r="E158" s="463">
        <f t="shared" si="9"/>
        <v>0</v>
      </c>
      <c r="F158" s="464">
        <f t="shared" si="1"/>
        <v>0</v>
      </c>
      <c r="G158" s="465">
        <v>2</v>
      </c>
      <c r="H158" s="464">
        <f t="shared" si="2"/>
        <v>0</v>
      </c>
    </row>
    <row r="159" spans="1:8">
      <c r="A159" s="462" t="s">
        <v>369</v>
      </c>
      <c r="B159" s="457" t="s">
        <v>1185</v>
      </c>
      <c r="C159" s="457"/>
      <c r="D159" s="543">
        <v>12.357759999999999</v>
      </c>
      <c r="E159" s="463">
        <f t="shared" si="9"/>
        <v>0</v>
      </c>
      <c r="F159" s="464">
        <f t="shared" si="1"/>
        <v>0</v>
      </c>
      <c r="G159" s="465">
        <v>2</v>
      </c>
      <c r="H159" s="464">
        <f t="shared" si="2"/>
        <v>0</v>
      </c>
    </row>
    <row r="160" spans="1:8">
      <c r="A160" s="462" t="s">
        <v>369</v>
      </c>
      <c r="B160" s="457" t="s">
        <v>1184</v>
      </c>
      <c r="C160" s="457"/>
      <c r="D160" s="543">
        <v>50.333980000000011</v>
      </c>
      <c r="E160" s="463">
        <f t="shared" ref="E160" si="10">VLOOKUP(B160,$E$3:$F$12,2,FALSE)</f>
        <v>0</v>
      </c>
      <c r="F160" s="464">
        <f t="shared" ref="F160" si="11">(D160*E160)</f>
        <v>0</v>
      </c>
      <c r="G160" s="465">
        <v>2</v>
      </c>
      <c r="H160" s="464">
        <f t="shared" ref="H160" si="12">G160*F160</f>
        <v>0</v>
      </c>
    </row>
    <row r="161" spans="1:8">
      <c r="A161" s="462" t="s">
        <v>369</v>
      </c>
      <c r="B161" s="457" t="s">
        <v>1185</v>
      </c>
      <c r="C161" s="457"/>
      <c r="D161" s="543">
        <v>50.333980000000011</v>
      </c>
      <c r="E161" s="463">
        <f t="shared" ref="E161:E162" si="13">VLOOKUP(B161,$E$3:$F$12,2,FALSE)</f>
        <v>0</v>
      </c>
      <c r="F161" s="464">
        <f t="shared" ref="F161:F162" si="14">(D161*E161)</f>
        <v>0</v>
      </c>
      <c r="G161" s="465">
        <v>2</v>
      </c>
      <c r="H161" s="464">
        <f t="shared" ref="H161:H162" si="15">G161*F161</f>
        <v>0</v>
      </c>
    </row>
    <row r="162" spans="1:8">
      <c r="A162" s="183" t="s">
        <v>369</v>
      </c>
      <c r="B162" s="459" t="s">
        <v>1183</v>
      </c>
      <c r="C162" s="459"/>
      <c r="D162" s="543">
        <v>11.019895999999999</v>
      </c>
      <c r="E162" s="463">
        <f t="shared" si="13"/>
        <v>0</v>
      </c>
      <c r="F162" s="464">
        <f t="shared" si="14"/>
        <v>0</v>
      </c>
      <c r="G162" s="465">
        <v>2</v>
      </c>
      <c r="H162" s="464">
        <f t="shared" si="15"/>
        <v>0</v>
      </c>
    </row>
    <row r="163" spans="1:8" ht="32.4">
      <c r="A163" s="460" t="s">
        <v>15</v>
      </c>
      <c r="B163" s="461" t="s">
        <v>1235</v>
      </c>
      <c r="C163" s="461" t="s">
        <v>221</v>
      </c>
      <c r="D163" s="456" t="s">
        <v>1236</v>
      </c>
      <c r="E163" s="461" t="s">
        <v>224</v>
      </c>
      <c r="F163" s="461"/>
      <c r="G163" s="461" t="s">
        <v>225</v>
      </c>
      <c r="H163" s="461" t="s">
        <v>226</v>
      </c>
    </row>
    <row r="164" spans="1:8">
      <c r="A164" s="183"/>
      <c r="B164" s="459"/>
      <c r="C164" s="459"/>
      <c r="D164" s="543"/>
      <c r="E164" s="463"/>
      <c r="F164" s="464"/>
      <c r="G164" s="465"/>
      <c r="H164" s="464">
        <f>G164*E164</f>
        <v>0</v>
      </c>
    </row>
    <row r="165" spans="1:8">
      <c r="A165" s="183"/>
      <c r="B165" s="459"/>
      <c r="C165" s="459"/>
      <c r="D165" s="543"/>
      <c r="E165" s="463"/>
      <c r="F165" s="464"/>
      <c r="G165" s="465"/>
      <c r="H165" s="464">
        <f t="shared" ref="H165:H175" si="16">G165*E165</f>
        <v>0</v>
      </c>
    </row>
    <row r="166" spans="1:8">
      <c r="A166" s="183"/>
      <c r="B166" s="459"/>
      <c r="C166" s="459"/>
      <c r="D166" s="543"/>
      <c r="E166" s="463"/>
      <c r="F166" s="464"/>
      <c r="G166" s="465"/>
      <c r="H166" s="464">
        <f t="shared" si="16"/>
        <v>0</v>
      </c>
    </row>
    <row r="167" spans="1:8">
      <c r="A167" s="183"/>
      <c r="B167" s="459"/>
      <c r="C167" s="459"/>
      <c r="D167" s="543"/>
      <c r="E167" s="463"/>
      <c r="F167" s="464"/>
      <c r="G167" s="465"/>
      <c r="H167" s="464">
        <f t="shared" si="16"/>
        <v>0</v>
      </c>
    </row>
    <row r="168" spans="1:8">
      <c r="A168" s="183"/>
      <c r="B168" s="459"/>
      <c r="C168" s="459"/>
      <c r="D168" s="543"/>
      <c r="E168" s="463"/>
      <c r="F168" s="464"/>
      <c r="G168" s="465"/>
      <c r="H168" s="464">
        <f t="shared" si="16"/>
        <v>0</v>
      </c>
    </row>
    <row r="169" spans="1:8">
      <c r="A169" s="183"/>
      <c r="B169" s="459"/>
      <c r="C169" s="459"/>
      <c r="D169" s="543"/>
      <c r="E169" s="463"/>
      <c r="F169" s="464"/>
      <c r="G169" s="465"/>
      <c r="H169" s="464">
        <f t="shared" si="16"/>
        <v>0</v>
      </c>
    </row>
    <row r="170" spans="1:8">
      <c r="A170" s="183"/>
      <c r="B170" s="459"/>
      <c r="C170" s="459"/>
      <c r="D170" s="543"/>
      <c r="E170" s="463"/>
      <c r="F170" s="464"/>
      <c r="G170" s="465"/>
      <c r="H170" s="464">
        <f t="shared" si="16"/>
        <v>0</v>
      </c>
    </row>
    <row r="171" spans="1:8">
      <c r="A171" s="183"/>
      <c r="B171" s="459"/>
      <c r="C171" s="459"/>
      <c r="D171" s="543"/>
      <c r="E171" s="463"/>
      <c r="F171" s="464"/>
      <c r="G171" s="465"/>
      <c r="H171" s="464">
        <f t="shared" si="16"/>
        <v>0</v>
      </c>
    </row>
    <row r="172" spans="1:8">
      <c r="A172" s="183"/>
      <c r="B172" s="459"/>
      <c r="C172" s="459"/>
      <c r="D172" s="543"/>
      <c r="E172" s="463"/>
      <c r="F172" s="464"/>
      <c r="G172" s="465"/>
      <c r="H172" s="464">
        <f t="shared" si="16"/>
        <v>0</v>
      </c>
    </row>
    <row r="173" spans="1:8">
      <c r="A173" s="183"/>
      <c r="B173" s="459"/>
      <c r="C173" s="459"/>
      <c r="D173" s="543"/>
      <c r="E173" s="463"/>
      <c r="F173" s="464"/>
      <c r="G173" s="465"/>
      <c r="H173" s="464">
        <f t="shared" si="16"/>
        <v>0</v>
      </c>
    </row>
    <row r="174" spans="1:8">
      <c r="A174" s="183"/>
      <c r="B174" s="459"/>
      <c r="C174" s="459"/>
      <c r="D174" s="543"/>
      <c r="E174" s="463"/>
      <c r="F174" s="464"/>
      <c r="G174" s="465"/>
      <c r="H174" s="464">
        <f t="shared" si="16"/>
        <v>0</v>
      </c>
    </row>
    <row r="175" spans="1:8">
      <c r="A175" s="183"/>
      <c r="B175" s="459"/>
      <c r="C175" s="459"/>
      <c r="D175" s="543"/>
      <c r="E175" s="463"/>
      <c r="F175" s="464"/>
      <c r="G175" s="465"/>
      <c r="H175" s="464">
        <f t="shared" si="16"/>
        <v>0</v>
      </c>
    </row>
    <row r="176" spans="1:8">
      <c r="B176" s="179"/>
      <c r="C176" s="179"/>
      <c r="D176" s="282"/>
      <c r="E176" s="282"/>
      <c r="F176" s="282"/>
      <c r="G176" s="282"/>
      <c r="H176" s="282"/>
    </row>
    <row r="177" spans="1:8">
      <c r="A177" s="466" t="s">
        <v>26</v>
      </c>
      <c r="B177" s="467"/>
      <c r="C177" s="468"/>
      <c r="D177" s="469">
        <f>SUM(D15:D162)</f>
        <v>14501.132848000001</v>
      </c>
      <c r="E177" s="470"/>
      <c r="F177" s="471"/>
      <c r="G177" s="472"/>
      <c r="H177" s="473">
        <f>SUM(H15:H175)</f>
        <v>0</v>
      </c>
    </row>
  </sheetData>
  <autoFilter ref="A14:Z177"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R39"/>
  <sheetViews>
    <sheetView showGridLines="0" zoomScale="85" zoomScaleNormal="85" workbookViewId="0">
      <selection activeCell="T24" sqref="T24"/>
    </sheetView>
  </sheetViews>
  <sheetFormatPr defaultColWidth="9.109375" defaultRowHeight="13.2"/>
  <cols>
    <col min="1" max="2" width="35.6640625" style="174" bestFit="1" customWidth="1"/>
    <col min="3" max="3" width="23.6640625" style="174" customWidth="1"/>
    <col min="4" max="6" width="12.88671875" style="174" customWidth="1"/>
    <col min="7" max="7" width="13.5546875" style="174" customWidth="1"/>
    <col min="8" max="12" width="12.88671875" style="174" customWidth="1"/>
    <col min="13" max="13" width="1.6640625" style="174" customWidth="1"/>
    <col min="14" max="14" width="12.88671875" style="174" customWidth="1"/>
    <col min="15" max="15" width="1.5546875" style="174" customWidth="1"/>
    <col min="16" max="17" width="12.88671875" style="174" customWidth="1"/>
    <col min="18" max="16384" width="9.109375" style="23"/>
  </cols>
  <sheetData>
    <row r="1" spans="1:17">
      <c r="A1" s="484" t="s">
        <v>4</v>
      </c>
    </row>
    <row r="2" spans="1:17">
      <c r="A2" s="95"/>
      <c r="B2" s="184"/>
      <c r="C2" s="184"/>
    </row>
    <row r="3" spans="1:17" ht="15.6">
      <c r="A3" s="39" t="str">
        <f>'2-Kosten per locatie'!A3</f>
        <v>Naam opdrachtgever</v>
      </c>
      <c r="B3" s="153" t="str">
        <f>'2-Kosten per locatie'!B3</f>
        <v>Veiligheidsregio IJsselland en GGD</v>
      </c>
    </row>
    <row r="4" spans="1:17" ht="15.6">
      <c r="A4" s="39" t="str">
        <f>'2-Kosten per locatie'!A4</f>
        <v>Calculatie onderdeel</v>
      </c>
      <c r="B4" s="48" t="str">
        <f ca="1">MID(CELL("bestandsnaam",$D$10),SEARCH("]",CELL("bestandsnaam",$D$10),1)+1,256)</f>
        <v>11-Machinekosten</v>
      </c>
    </row>
    <row r="5" spans="1:17" ht="15.6">
      <c r="A5" s="39" t="str">
        <f>'2-Kosten per locatie'!A5</f>
        <v>Gebouw/plaats</v>
      </c>
      <c r="B5" s="153" t="str">
        <f>'2-Kosten per locatie'!B5</f>
        <v>Zwolle</v>
      </c>
    </row>
    <row r="6" spans="1:17" ht="15.6">
      <c r="A6" s="39" t="str">
        <f>'2-Kosten per locatie'!A6</f>
        <v>Referentie nummer</v>
      </c>
      <c r="B6" s="153" t="str">
        <f>'2-Kosten per locatie'!B6</f>
        <v>TN599960</v>
      </c>
    </row>
    <row r="7" spans="1:17" ht="15.6">
      <c r="A7" s="39" t="str">
        <f>'2-Kosten per locatie'!A7</f>
        <v>Naam dienstverlener</v>
      </c>
      <c r="B7" s="153">
        <f>'2-Kosten per locatie'!B7</f>
        <v>0</v>
      </c>
    </row>
    <row r="8" spans="1:17" ht="15.6">
      <c r="A8" s="39" t="str">
        <f>'2-Kosten per locatie'!A8</f>
        <v>Prijspeil</v>
      </c>
      <c r="B8" s="283">
        <f>'2-Kosten per locatie'!B8</f>
        <v>46388</v>
      </c>
    </row>
    <row r="9" spans="1:17" ht="15.6">
      <c r="A9" s="152"/>
    </row>
    <row r="10" spans="1:17" ht="15.6">
      <c r="A10" s="185"/>
      <c r="B10" s="185"/>
      <c r="C10" s="186"/>
    </row>
    <row r="11" spans="1:17" s="36" customFormat="1" ht="64.8">
      <c r="A11" s="212" t="s">
        <v>15</v>
      </c>
      <c r="B11" s="212" t="s">
        <v>228</v>
      </c>
      <c r="C11" s="212" t="s">
        <v>229</v>
      </c>
      <c r="D11" s="212" t="s">
        <v>230</v>
      </c>
      <c r="E11" s="212" t="s">
        <v>231</v>
      </c>
      <c r="F11" s="212" t="s">
        <v>232</v>
      </c>
      <c r="G11" s="212" t="s">
        <v>233</v>
      </c>
      <c r="H11" s="212" t="s">
        <v>234</v>
      </c>
      <c r="I11" s="212" t="s">
        <v>235</v>
      </c>
      <c r="J11" s="212" t="s">
        <v>236</v>
      </c>
      <c r="K11" s="212" t="s">
        <v>237</v>
      </c>
      <c r="L11" s="212" t="s">
        <v>238</v>
      </c>
      <c r="M11" s="213"/>
      <c r="N11" s="212" t="s">
        <v>239</v>
      </c>
      <c r="O11" s="213"/>
      <c r="P11" s="212" t="s">
        <v>240</v>
      </c>
      <c r="Q11" s="212" t="s">
        <v>241</v>
      </c>
    </row>
    <row r="12" spans="1:17">
      <c r="D12" s="284"/>
      <c r="E12" s="285"/>
      <c r="F12" s="286"/>
      <c r="G12" s="284"/>
      <c r="H12" s="284"/>
      <c r="I12" s="287"/>
      <c r="J12" s="285"/>
      <c r="K12" s="285"/>
      <c r="L12" s="285"/>
      <c r="M12" s="287"/>
      <c r="N12" s="288"/>
      <c r="O12" s="287"/>
      <c r="P12" s="286"/>
      <c r="Q12" s="287"/>
    </row>
    <row r="13" spans="1:17">
      <c r="A13" s="194"/>
      <c r="B13" s="194"/>
      <c r="C13" s="195"/>
      <c r="D13" s="289"/>
      <c r="E13" s="290">
        <f>D13*$E$12</f>
        <v>0</v>
      </c>
      <c r="F13" s="291">
        <f>D13-E13</f>
        <v>0</v>
      </c>
      <c r="G13" s="292"/>
      <c r="H13" s="289"/>
      <c r="I13" s="293">
        <f>IF(G13=0,0,(F13-H13)/G13)</f>
        <v>0</v>
      </c>
      <c r="J13" s="294">
        <f>D13*$J$12</f>
        <v>0</v>
      </c>
      <c r="K13" s="293">
        <f>D13*$K$12</f>
        <v>0</v>
      </c>
      <c r="L13" s="295">
        <f>$L$12*D13</f>
        <v>0</v>
      </c>
      <c r="M13" s="287"/>
      <c r="N13" s="296">
        <f>SUM(I13:L13)</f>
        <v>0</v>
      </c>
      <c r="O13" s="287"/>
      <c r="P13" s="292"/>
      <c r="Q13" s="293">
        <f>N13*P13</f>
        <v>0</v>
      </c>
    </row>
    <row r="14" spans="1:17">
      <c r="A14" s="194"/>
      <c r="B14" s="194"/>
      <c r="C14" s="195"/>
      <c r="D14" s="289"/>
      <c r="E14" s="290">
        <f t="shared" ref="E14:E28" si="0">D14*$E$12</f>
        <v>0</v>
      </c>
      <c r="F14" s="291">
        <f>D14-E14</f>
        <v>0</v>
      </c>
      <c r="G14" s="292"/>
      <c r="H14" s="289"/>
      <c r="I14" s="293">
        <f>IF(G14=0,0,(F14-H14)/G14)</f>
        <v>0</v>
      </c>
      <c r="J14" s="294">
        <f>D14*$J$12</f>
        <v>0</v>
      </c>
      <c r="K14" s="293">
        <f>D14*$K$12</f>
        <v>0</v>
      </c>
      <c r="L14" s="295">
        <f>$L$12*D14</f>
        <v>0</v>
      </c>
      <c r="M14" s="287"/>
      <c r="N14" s="296">
        <f>SUM(I14:L14)</f>
        <v>0</v>
      </c>
      <c r="O14" s="287"/>
      <c r="P14" s="292"/>
      <c r="Q14" s="293">
        <f>N14*P14</f>
        <v>0</v>
      </c>
    </row>
    <row r="15" spans="1:17">
      <c r="A15" s="194"/>
      <c r="B15" s="194"/>
      <c r="C15" s="195"/>
      <c r="D15" s="289"/>
      <c r="E15" s="290">
        <f t="shared" si="0"/>
        <v>0</v>
      </c>
      <c r="F15" s="291">
        <f t="shared" ref="F15:F28" si="1">D15-E15</f>
        <v>0</v>
      </c>
      <c r="G15" s="292"/>
      <c r="H15" s="289"/>
      <c r="I15" s="293">
        <f t="shared" ref="I15:I28" si="2">IF(G15=0,0,(F15-H15)/G15)</f>
        <v>0</v>
      </c>
      <c r="J15" s="294">
        <f t="shared" ref="J15:J28" si="3">D15*$J$12</f>
        <v>0</v>
      </c>
      <c r="K15" s="293">
        <f t="shared" ref="K15:K28" si="4">D15*$K$12</f>
        <v>0</v>
      </c>
      <c r="L15" s="295">
        <f t="shared" ref="L15:L28" si="5">$L$12*D15</f>
        <v>0</v>
      </c>
      <c r="M15" s="287"/>
      <c r="N15" s="296">
        <f t="shared" ref="N15:N28" si="6">SUM(I15:L15)</f>
        <v>0</v>
      </c>
      <c r="O15" s="287"/>
      <c r="P15" s="292"/>
      <c r="Q15" s="293">
        <f t="shared" ref="Q15:Q28" si="7">N15*P15</f>
        <v>0</v>
      </c>
    </row>
    <row r="16" spans="1:17">
      <c r="A16" s="194"/>
      <c r="B16" s="194"/>
      <c r="C16" s="195"/>
      <c r="D16" s="289"/>
      <c r="E16" s="290">
        <f t="shared" si="0"/>
        <v>0</v>
      </c>
      <c r="F16" s="291">
        <f t="shared" si="1"/>
        <v>0</v>
      </c>
      <c r="G16" s="292"/>
      <c r="H16" s="289"/>
      <c r="I16" s="293">
        <f t="shared" si="2"/>
        <v>0</v>
      </c>
      <c r="J16" s="294">
        <f t="shared" si="3"/>
        <v>0</v>
      </c>
      <c r="K16" s="293">
        <f t="shared" si="4"/>
        <v>0</v>
      </c>
      <c r="L16" s="295">
        <f t="shared" si="5"/>
        <v>0</v>
      </c>
      <c r="M16" s="287"/>
      <c r="N16" s="296">
        <f t="shared" si="6"/>
        <v>0</v>
      </c>
      <c r="O16" s="287"/>
      <c r="P16" s="292"/>
      <c r="Q16" s="293">
        <f t="shared" si="7"/>
        <v>0</v>
      </c>
    </row>
    <row r="17" spans="1:17">
      <c r="A17" s="194"/>
      <c r="B17" s="194"/>
      <c r="C17" s="195"/>
      <c r="D17" s="289"/>
      <c r="E17" s="290">
        <f t="shared" si="0"/>
        <v>0</v>
      </c>
      <c r="F17" s="291">
        <f t="shared" si="1"/>
        <v>0</v>
      </c>
      <c r="G17" s="292"/>
      <c r="H17" s="289"/>
      <c r="I17" s="293">
        <f t="shared" si="2"/>
        <v>0</v>
      </c>
      <c r="J17" s="294">
        <f t="shared" si="3"/>
        <v>0</v>
      </c>
      <c r="K17" s="293">
        <f t="shared" si="4"/>
        <v>0</v>
      </c>
      <c r="L17" s="295">
        <f t="shared" si="5"/>
        <v>0</v>
      </c>
      <c r="M17" s="287"/>
      <c r="N17" s="296">
        <f t="shared" si="6"/>
        <v>0</v>
      </c>
      <c r="O17" s="287"/>
      <c r="P17" s="292"/>
      <c r="Q17" s="293">
        <f t="shared" si="7"/>
        <v>0</v>
      </c>
    </row>
    <row r="18" spans="1:17">
      <c r="A18" s="194"/>
      <c r="B18" s="194"/>
      <c r="C18" s="195"/>
      <c r="D18" s="289"/>
      <c r="E18" s="290">
        <f t="shared" si="0"/>
        <v>0</v>
      </c>
      <c r="F18" s="291">
        <f t="shared" si="1"/>
        <v>0</v>
      </c>
      <c r="G18" s="292"/>
      <c r="H18" s="289"/>
      <c r="I18" s="293">
        <f t="shared" si="2"/>
        <v>0</v>
      </c>
      <c r="J18" s="294">
        <f t="shared" si="3"/>
        <v>0</v>
      </c>
      <c r="K18" s="293">
        <f t="shared" si="4"/>
        <v>0</v>
      </c>
      <c r="L18" s="295">
        <f t="shared" si="5"/>
        <v>0</v>
      </c>
      <c r="M18" s="287"/>
      <c r="N18" s="296">
        <f t="shared" si="6"/>
        <v>0</v>
      </c>
      <c r="O18" s="287"/>
      <c r="P18" s="292"/>
      <c r="Q18" s="293">
        <f t="shared" si="7"/>
        <v>0</v>
      </c>
    </row>
    <row r="19" spans="1:17">
      <c r="A19" s="194"/>
      <c r="B19" s="194"/>
      <c r="C19" s="195"/>
      <c r="D19" s="289"/>
      <c r="E19" s="290">
        <f t="shared" si="0"/>
        <v>0</v>
      </c>
      <c r="F19" s="291">
        <f t="shared" si="1"/>
        <v>0</v>
      </c>
      <c r="G19" s="292"/>
      <c r="H19" s="289"/>
      <c r="I19" s="293">
        <f t="shared" si="2"/>
        <v>0</v>
      </c>
      <c r="J19" s="294">
        <f t="shared" si="3"/>
        <v>0</v>
      </c>
      <c r="K19" s="293">
        <f t="shared" si="4"/>
        <v>0</v>
      </c>
      <c r="L19" s="295">
        <f t="shared" si="5"/>
        <v>0</v>
      </c>
      <c r="M19" s="287"/>
      <c r="N19" s="296">
        <f t="shared" si="6"/>
        <v>0</v>
      </c>
      <c r="O19" s="287"/>
      <c r="P19" s="292"/>
      <c r="Q19" s="293">
        <f t="shared" si="7"/>
        <v>0</v>
      </c>
    </row>
    <row r="20" spans="1:17">
      <c r="A20" s="194"/>
      <c r="B20" s="194"/>
      <c r="C20" s="195"/>
      <c r="D20" s="289"/>
      <c r="E20" s="290">
        <f t="shared" si="0"/>
        <v>0</v>
      </c>
      <c r="F20" s="291">
        <f t="shared" si="1"/>
        <v>0</v>
      </c>
      <c r="G20" s="292"/>
      <c r="H20" s="289"/>
      <c r="I20" s="293">
        <f t="shared" si="2"/>
        <v>0</v>
      </c>
      <c r="J20" s="294">
        <f t="shared" si="3"/>
        <v>0</v>
      </c>
      <c r="K20" s="293">
        <f t="shared" si="4"/>
        <v>0</v>
      </c>
      <c r="L20" s="295">
        <f t="shared" si="5"/>
        <v>0</v>
      </c>
      <c r="M20" s="287"/>
      <c r="N20" s="296">
        <f t="shared" si="6"/>
        <v>0</v>
      </c>
      <c r="O20" s="287"/>
      <c r="P20" s="292"/>
      <c r="Q20" s="293">
        <f t="shared" si="7"/>
        <v>0</v>
      </c>
    </row>
    <row r="21" spans="1:17">
      <c r="A21" s="194"/>
      <c r="B21" s="194"/>
      <c r="C21" s="195"/>
      <c r="D21" s="289"/>
      <c r="E21" s="290">
        <f t="shared" si="0"/>
        <v>0</v>
      </c>
      <c r="F21" s="291">
        <f t="shared" si="1"/>
        <v>0</v>
      </c>
      <c r="G21" s="292"/>
      <c r="H21" s="289"/>
      <c r="I21" s="293">
        <f t="shared" si="2"/>
        <v>0</v>
      </c>
      <c r="J21" s="294">
        <f t="shared" si="3"/>
        <v>0</v>
      </c>
      <c r="K21" s="293">
        <f t="shared" si="4"/>
        <v>0</v>
      </c>
      <c r="L21" s="295">
        <f t="shared" si="5"/>
        <v>0</v>
      </c>
      <c r="M21" s="287"/>
      <c r="N21" s="296">
        <f t="shared" si="6"/>
        <v>0</v>
      </c>
      <c r="O21" s="287"/>
      <c r="P21" s="292"/>
      <c r="Q21" s="293">
        <f t="shared" si="7"/>
        <v>0</v>
      </c>
    </row>
    <row r="22" spans="1:17">
      <c r="A22" s="194"/>
      <c r="B22" s="194"/>
      <c r="C22" s="195"/>
      <c r="D22" s="289"/>
      <c r="E22" s="290">
        <f t="shared" si="0"/>
        <v>0</v>
      </c>
      <c r="F22" s="291">
        <f t="shared" si="1"/>
        <v>0</v>
      </c>
      <c r="G22" s="292"/>
      <c r="H22" s="289"/>
      <c r="I22" s="293">
        <f t="shared" si="2"/>
        <v>0</v>
      </c>
      <c r="J22" s="294">
        <f t="shared" si="3"/>
        <v>0</v>
      </c>
      <c r="K22" s="293">
        <f t="shared" si="4"/>
        <v>0</v>
      </c>
      <c r="L22" s="295">
        <f t="shared" si="5"/>
        <v>0</v>
      </c>
      <c r="M22" s="287"/>
      <c r="N22" s="296">
        <f t="shared" si="6"/>
        <v>0</v>
      </c>
      <c r="O22" s="287"/>
      <c r="P22" s="292"/>
      <c r="Q22" s="293">
        <f t="shared" si="7"/>
        <v>0</v>
      </c>
    </row>
    <row r="23" spans="1:17">
      <c r="A23" s="194"/>
      <c r="B23" s="194"/>
      <c r="C23" s="195"/>
      <c r="D23" s="289"/>
      <c r="E23" s="290">
        <f t="shared" si="0"/>
        <v>0</v>
      </c>
      <c r="F23" s="291">
        <f t="shared" si="1"/>
        <v>0</v>
      </c>
      <c r="G23" s="292"/>
      <c r="H23" s="289"/>
      <c r="I23" s="293">
        <f t="shared" si="2"/>
        <v>0</v>
      </c>
      <c r="J23" s="294">
        <f t="shared" si="3"/>
        <v>0</v>
      </c>
      <c r="K23" s="293">
        <f t="shared" si="4"/>
        <v>0</v>
      </c>
      <c r="L23" s="295">
        <f t="shared" si="5"/>
        <v>0</v>
      </c>
      <c r="M23" s="287"/>
      <c r="N23" s="296">
        <f t="shared" si="6"/>
        <v>0</v>
      </c>
      <c r="O23" s="287"/>
      <c r="P23" s="292"/>
      <c r="Q23" s="293">
        <f t="shared" si="7"/>
        <v>0</v>
      </c>
    </row>
    <row r="24" spans="1:17">
      <c r="A24" s="194"/>
      <c r="B24" s="194"/>
      <c r="C24" s="195"/>
      <c r="D24" s="289"/>
      <c r="E24" s="290">
        <f t="shared" si="0"/>
        <v>0</v>
      </c>
      <c r="F24" s="291">
        <f t="shared" si="1"/>
        <v>0</v>
      </c>
      <c r="G24" s="292"/>
      <c r="H24" s="289"/>
      <c r="I24" s="293">
        <f t="shared" si="2"/>
        <v>0</v>
      </c>
      <c r="J24" s="294">
        <f t="shared" si="3"/>
        <v>0</v>
      </c>
      <c r="K24" s="293">
        <f t="shared" si="4"/>
        <v>0</v>
      </c>
      <c r="L24" s="295">
        <f t="shared" si="5"/>
        <v>0</v>
      </c>
      <c r="M24" s="287"/>
      <c r="N24" s="296">
        <f t="shared" si="6"/>
        <v>0</v>
      </c>
      <c r="O24" s="287"/>
      <c r="P24" s="292"/>
      <c r="Q24" s="293">
        <f t="shared" si="7"/>
        <v>0</v>
      </c>
    </row>
    <row r="25" spans="1:17">
      <c r="A25" s="194"/>
      <c r="B25" s="194"/>
      <c r="C25" s="195"/>
      <c r="D25" s="289"/>
      <c r="E25" s="290">
        <f t="shared" si="0"/>
        <v>0</v>
      </c>
      <c r="F25" s="291">
        <f t="shared" si="1"/>
        <v>0</v>
      </c>
      <c r="G25" s="292"/>
      <c r="H25" s="289"/>
      <c r="I25" s="293">
        <f t="shared" si="2"/>
        <v>0</v>
      </c>
      <c r="J25" s="294">
        <f t="shared" si="3"/>
        <v>0</v>
      </c>
      <c r="K25" s="293">
        <f t="shared" si="4"/>
        <v>0</v>
      </c>
      <c r="L25" s="295">
        <f t="shared" si="5"/>
        <v>0</v>
      </c>
      <c r="M25" s="287"/>
      <c r="N25" s="296">
        <f t="shared" si="6"/>
        <v>0</v>
      </c>
      <c r="O25" s="287"/>
      <c r="P25" s="292"/>
      <c r="Q25" s="293">
        <f t="shared" si="7"/>
        <v>0</v>
      </c>
    </row>
    <row r="26" spans="1:17">
      <c r="A26" s="194"/>
      <c r="B26" s="194"/>
      <c r="C26" s="195"/>
      <c r="D26" s="289"/>
      <c r="E26" s="290">
        <f t="shared" si="0"/>
        <v>0</v>
      </c>
      <c r="F26" s="291">
        <f t="shared" si="1"/>
        <v>0</v>
      </c>
      <c r="G26" s="292"/>
      <c r="H26" s="289"/>
      <c r="I26" s="293">
        <f t="shared" si="2"/>
        <v>0</v>
      </c>
      <c r="J26" s="294">
        <f t="shared" si="3"/>
        <v>0</v>
      </c>
      <c r="K26" s="293">
        <f t="shared" si="4"/>
        <v>0</v>
      </c>
      <c r="L26" s="295">
        <f t="shared" si="5"/>
        <v>0</v>
      </c>
      <c r="M26" s="287"/>
      <c r="N26" s="296">
        <f t="shared" si="6"/>
        <v>0</v>
      </c>
      <c r="O26" s="287"/>
      <c r="P26" s="292"/>
      <c r="Q26" s="293">
        <f t="shared" si="7"/>
        <v>0</v>
      </c>
    </row>
    <row r="27" spans="1:17">
      <c r="A27" s="194"/>
      <c r="B27" s="194"/>
      <c r="C27" s="195"/>
      <c r="D27" s="289"/>
      <c r="E27" s="290">
        <f t="shared" si="0"/>
        <v>0</v>
      </c>
      <c r="F27" s="291">
        <f t="shared" si="1"/>
        <v>0</v>
      </c>
      <c r="G27" s="292"/>
      <c r="H27" s="289"/>
      <c r="I27" s="293">
        <f t="shared" si="2"/>
        <v>0</v>
      </c>
      <c r="J27" s="294">
        <f t="shared" si="3"/>
        <v>0</v>
      </c>
      <c r="K27" s="293">
        <f t="shared" si="4"/>
        <v>0</v>
      </c>
      <c r="L27" s="295">
        <f t="shared" si="5"/>
        <v>0</v>
      </c>
      <c r="M27" s="287"/>
      <c r="N27" s="296">
        <f t="shared" si="6"/>
        <v>0</v>
      </c>
      <c r="O27" s="287"/>
      <c r="P27" s="292"/>
      <c r="Q27" s="293">
        <f t="shared" si="7"/>
        <v>0</v>
      </c>
    </row>
    <row r="28" spans="1:17">
      <c r="A28" s="194"/>
      <c r="B28" s="194"/>
      <c r="C28" s="195"/>
      <c r="D28" s="289"/>
      <c r="E28" s="290">
        <f t="shared" si="0"/>
        <v>0</v>
      </c>
      <c r="F28" s="291">
        <f t="shared" si="1"/>
        <v>0</v>
      </c>
      <c r="G28" s="292"/>
      <c r="H28" s="289"/>
      <c r="I28" s="293">
        <f t="shared" si="2"/>
        <v>0</v>
      </c>
      <c r="J28" s="294">
        <f t="shared" si="3"/>
        <v>0</v>
      </c>
      <c r="K28" s="293">
        <f t="shared" si="4"/>
        <v>0</v>
      </c>
      <c r="L28" s="295">
        <f t="shared" si="5"/>
        <v>0</v>
      </c>
      <c r="M28" s="287"/>
      <c r="N28" s="296">
        <f t="shared" si="6"/>
        <v>0</v>
      </c>
      <c r="O28" s="287"/>
      <c r="P28" s="292"/>
      <c r="Q28" s="293">
        <f t="shared" si="7"/>
        <v>0</v>
      </c>
    </row>
    <row r="29" spans="1:17">
      <c r="D29" s="287"/>
      <c r="E29" s="287"/>
      <c r="F29" s="287"/>
      <c r="G29" s="287"/>
      <c r="H29" s="287"/>
      <c r="I29" s="287"/>
      <c r="J29" s="287"/>
      <c r="K29" s="287"/>
      <c r="L29" s="287"/>
      <c r="M29" s="287"/>
      <c r="N29" s="287"/>
      <c r="O29" s="287"/>
      <c r="P29" s="287"/>
      <c r="Q29" s="287"/>
    </row>
    <row r="30" spans="1:17">
      <c r="A30" s="187"/>
      <c r="B30" s="187" t="s">
        <v>26</v>
      </c>
      <c r="C30" s="188"/>
      <c r="D30" s="297"/>
      <c r="E30" s="297"/>
      <c r="F30" s="297"/>
      <c r="G30" s="297"/>
      <c r="H30" s="297"/>
      <c r="I30" s="297"/>
      <c r="J30" s="297"/>
      <c r="K30" s="297"/>
      <c r="L30" s="298"/>
      <c r="M30" s="287"/>
      <c r="N30" s="287"/>
      <c r="O30" s="287"/>
      <c r="P30" s="299">
        <f>SUM(P13:P28)</f>
        <v>0</v>
      </c>
      <c r="Q30" s="300">
        <f>SUM(Q13:Q28)</f>
        <v>0</v>
      </c>
    </row>
    <row r="34" spans="18:18">
      <c r="R34" s="37"/>
    </row>
    <row r="39" spans="18:18" ht="16.2" customHeight="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117"/>
  <sheetViews>
    <sheetView showGridLines="0" showZeros="0" zoomScale="50" zoomScaleNormal="50" workbookViewId="0">
      <pane xSplit="1" ySplit="14" topLeftCell="B74" activePane="bottomRight" state="frozen"/>
      <selection pane="topRight" activeCell="B1" sqref="B1"/>
      <selection pane="bottomLeft" activeCell="A15" sqref="A15"/>
      <selection pane="bottomRight" activeCell="Q26" sqref="Q26"/>
    </sheetView>
  </sheetViews>
  <sheetFormatPr defaultColWidth="8.6640625" defaultRowHeight="14.1" customHeight="1"/>
  <cols>
    <col min="1" max="1" width="36" style="41" bestFit="1" customWidth="1"/>
    <col min="2" max="2" width="39.88671875" style="41" bestFit="1" customWidth="1"/>
    <col min="3" max="3" width="21.5546875" style="41" customWidth="1"/>
    <col min="4" max="11" width="21.5546875" style="42" customWidth="1"/>
    <col min="12" max="14" width="13.6640625" style="42" customWidth="1"/>
    <col min="15" max="15" width="19.109375" style="42" customWidth="1"/>
    <col min="16" max="16" width="17.33203125" style="42" customWidth="1"/>
    <col min="17" max="17" width="13.6640625" style="42" customWidth="1"/>
    <col min="18" max="18" width="16.5546875" style="42" customWidth="1"/>
    <col min="19" max="23" width="13.6640625" style="42" customWidth="1"/>
    <col min="24" max="28" width="13.33203125" style="42" customWidth="1"/>
    <col min="29" max="29" width="14.6640625" style="42" customWidth="1"/>
    <col min="30" max="33" width="13.33203125" style="42" customWidth="1"/>
    <col min="34" max="16384" width="8.6640625" style="41"/>
  </cols>
  <sheetData>
    <row r="1" spans="1:34" ht="14.1" customHeight="1">
      <c r="A1" s="301" t="s">
        <v>4</v>
      </c>
      <c r="E1" s="227" t="s">
        <v>5</v>
      </c>
      <c r="F1" s="228"/>
      <c r="G1" s="43"/>
      <c r="J1" s="229" t="s">
        <v>6</v>
      </c>
      <c r="K1" s="230"/>
      <c r="L1" s="230"/>
      <c r="M1" s="230"/>
      <c r="N1" s="230"/>
      <c r="O1" s="231"/>
      <c r="P1" s="214" t="e">
        <f>J110</f>
        <v>#DIV/0!</v>
      </c>
    </row>
    <row r="2" spans="1:34" ht="14.1" customHeight="1">
      <c r="E2" s="215"/>
      <c r="F2" s="44" t="s">
        <v>7</v>
      </c>
      <c r="G2" s="43"/>
      <c r="J2" s="45" t="s">
        <v>249</v>
      </c>
      <c r="K2" s="46"/>
      <c r="L2" s="46"/>
      <c r="M2" s="46"/>
      <c r="N2" s="46"/>
      <c r="O2" s="47">
        <v>0.21</v>
      </c>
      <c r="P2" s="217" t="e">
        <f>O2*P1</f>
        <v>#DIV/0!</v>
      </c>
    </row>
    <row r="3" spans="1:34" ht="14.1" customHeight="1">
      <c r="A3" s="39" t="s">
        <v>0</v>
      </c>
      <c r="B3" s="40" t="s">
        <v>256</v>
      </c>
      <c r="C3" s="500"/>
      <c r="D3" s="43"/>
      <c r="E3" s="43"/>
      <c r="G3" s="43"/>
      <c r="H3" s="43"/>
      <c r="I3" s="43"/>
      <c r="J3" s="45" t="s">
        <v>248</v>
      </c>
      <c r="K3" s="46"/>
      <c r="L3" s="46"/>
      <c r="M3" s="46"/>
      <c r="N3" s="46"/>
      <c r="O3" s="46"/>
      <c r="P3" s="218" t="e">
        <f>P1+P2</f>
        <v>#DIV/0!</v>
      </c>
      <c r="AF3" s="43"/>
      <c r="AG3" s="43"/>
    </row>
    <row r="4" spans="1:34" ht="14.1" customHeight="1">
      <c r="A4" s="39" t="s">
        <v>1</v>
      </c>
      <c r="B4" s="48" t="str">
        <f ca="1">MID(CELL("bestandsnaam",$B$13),SEARCH("]",CELL("bestandsnaam",$B$13),1)+1,256)</f>
        <v>2-Kosten per locatie</v>
      </c>
      <c r="C4" s="48"/>
      <c r="D4" s="43"/>
      <c r="E4" s="227" t="s">
        <v>8</v>
      </c>
      <c r="F4" s="228"/>
      <c r="G4" s="43"/>
      <c r="H4" s="43"/>
      <c r="I4" s="43"/>
      <c r="J4" s="46"/>
      <c r="K4" s="46"/>
      <c r="L4" s="46"/>
      <c r="M4" s="46"/>
      <c r="N4" s="46"/>
      <c r="O4" s="46"/>
      <c r="P4" s="216"/>
      <c r="AF4" s="43"/>
      <c r="AG4" s="43"/>
    </row>
    <row r="5" spans="1:34" ht="14.1" customHeight="1">
      <c r="A5" s="39" t="s">
        <v>2</v>
      </c>
      <c r="B5" s="40" t="s">
        <v>255</v>
      </c>
      <c r="C5" s="500"/>
      <c r="D5" s="43"/>
      <c r="E5" s="219"/>
      <c r="F5" s="44" t="s">
        <v>9</v>
      </c>
      <c r="G5" s="43"/>
      <c r="H5" s="43"/>
      <c r="I5" s="43"/>
      <c r="J5" s="232" t="s">
        <v>10</v>
      </c>
      <c r="K5" s="233"/>
      <c r="L5" s="233"/>
      <c r="M5" s="233"/>
      <c r="N5" s="233"/>
      <c r="O5" s="233"/>
      <c r="P5" s="220">
        <v>675000</v>
      </c>
      <c r="AF5" s="43"/>
      <c r="AG5" s="43"/>
    </row>
    <row r="6" spans="1:34" ht="14.1" customHeight="1">
      <c r="A6" s="39" t="s">
        <v>3</v>
      </c>
      <c r="B6" s="40" t="s">
        <v>1234</v>
      </c>
      <c r="C6" s="500"/>
      <c r="D6" s="43"/>
      <c r="E6" s="43"/>
      <c r="F6" s="43"/>
      <c r="G6" s="43"/>
      <c r="H6" s="43"/>
      <c r="I6" s="43"/>
      <c r="J6" s="232" t="s">
        <v>11</v>
      </c>
      <c r="K6" s="233"/>
      <c r="L6" s="233"/>
      <c r="M6" s="233"/>
      <c r="N6" s="233"/>
      <c r="O6" s="233"/>
      <c r="P6" s="220">
        <v>630000</v>
      </c>
      <c r="AF6" s="43"/>
      <c r="AG6" s="43"/>
    </row>
    <row r="7" spans="1:34" ht="14.1" customHeight="1">
      <c r="A7" s="39" t="s">
        <v>12</v>
      </c>
      <c r="B7" s="191"/>
      <c r="C7" s="192"/>
      <c r="D7" s="43"/>
      <c r="E7" s="43"/>
      <c r="F7" s="43"/>
      <c r="G7" s="43"/>
      <c r="H7" s="43"/>
      <c r="I7" s="43"/>
      <c r="J7" s="43"/>
      <c r="K7" s="43"/>
      <c r="V7" s="43"/>
      <c r="W7" s="41"/>
      <c r="X7" s="41"/>
      <c r="Y7" s="41"/>
      <c r="AF7" s="43"/>
      <c r="AG7" s="43"/>
    </row>
    <row r="8" spans="1:34" ht="14.1" customHeight="1">
      <c r="A8" s="39" t="s">
        <v>13</v>
      </c>
      <c r="B8" s="49">
        <v>46388</v>
      </c>
      <c r="C8" s="39"/>
      <c r="D8" s="43"/>
      <c r="E8" s="43"/>
      <c r="F8" s="43"/>
      <c r="G8" s="43"/>
      <c r="H8" s="43"/>
      <c r="I8" s="43"/>
      <c r="J8" s="232" t="s">
        <v>242</v>
      </c>
      <c r="K8" s="233"/>
      <c r="L8" s="233"/>
      <c r="M8" s="233"/>
      <c r="N8" s="233"/>
      <c r="O8" s="233"/>
      <c r="P8" s="491"/>
      <c r="Q8" s="43"/>
      <c r="R8" s="43"/>
      <c r="S8" s="43"/>
      <c r="T8" s="43"/>
      <c r="U8" s="43"/>
      <c r="V8" s="43"/>
      <c r="W8" s="43"/>
      <c r="X8" s="43"/>
      <c r="Y8" s="43"/>
      <c r="Z8" s="43"/>
      <c r="AA8" s="50"/>
      <c r="AB8" s="50"/>
      <c r="AC8" s="50"/>
      <c r="AD8" s="50"/>
      <c r="AE8" s="50"/>
      <c r="AF8" s="43"/>
      <c r="AG8" s="43"/>
    </row>
    <row r="9" spans="1:34" ht="14.1" customHeight="1">
      <c r="A9" s="39" t="s">
        <v>14</v>
      </c>
      <c r="B9" s="51" t="s">
        <v>1237</v>
      </c>
      <c r="C9" s="39"/>
      <c r="D9" s="43"/>
      <c r="E9" s="43"/>
      <c r="F9" s="43"/>
      <c r="G9" s="43"/>
      <c r="H9" s="43"/>
      <c r="I9" s="43"/>
      <c r="J9" s="489" t="s">
        <v>243</v>
      </c>
      <c r="K9" s="52"/>
      <c r="M9" s="43"/>
      <c r="N9" s="43"/>
      <c r="Q9" s="43"/>
      <c r="V9" s="43"/>
      <c r="W9" s="41"/>
      <c r="X9" s="41"/>
      <c r="Y9" s="41"/>
      <c r="Z9" s="41"/>
      <c r="AA9" s="41"/>
      <c r="AB9" s="41"/>
      <c r="AC9" s="41"/>
      <c r="AD9" s="41"/>
      <c r="AE9" s="41"/>
      <c r="AF9" s="43"/>
      <c r="AG9" s="43"/>
    </row>
    <row r="10" spans="1:34" ht="14.1" customHeight="1">
      <c r="A10" s="39"/>
      <c r="B10" s="39"/>
      <c r="C10" s="39"/>
      <c r="D10" s="43"/>
      <c r="E10" s="43"/>
      <c r="F10" s="43"/>
      <c r="G10" s="43"/>
      <c r="H10" s="43"/>
      <c r="I10" s="43"/>
      <c r="J10" s="490" t="s">
        <v>244</v>
      </c>
      <c r="K10" s="53"/>
      <c r="Q10" s="43"/>
      <c r="R10" s="43"/>
      <c r="S10" s="43"/>
      <c r="T10" s="43"/>
      <c r="U10" s="43"/>
      <c r="V10" s="43"/>
      <c r="W10" s="43"/>
      <c r="X10" s="43"/>
      <c r="Y10" s="43"/>
      <c r="Z10" s="43"/>
      <c r="AA10" s="43"/>
      <c r="AB10" s="43"/>
      <c r="AC10" s="43"/>
      <c r="AD10" s="43"/>
      <c r="AE10" s="43"/>
      <c r="AF10" s="43"/>
      <c r="AG10" s="43"/>
    </row>
    <row r="11" spans="1:34" ht="14.1" customHeight="1">
      <c r="A11" s="39"/>
      <c r="B11" s="39"/>
      <c r="C11" s="39"/>
      <c r="D11" s="43"/>
      <c r="E11" s="43"/>
      <c r="F11" s="43"/>
      <c r="G11" s="43"/>
      <c r="H11" s="43"/>
      <c r="I11" s="43"/>
      <c r="J11" s="52"/>
      <c r="K11" s="43"/>
      <c r="L11" s="43"/>
      <c r="M11" s="43"/>
      <c r="N11" s="43"/>
      <c r="O11" s="43"/>
      <c r="P11" s="43"/>
      <c r="Q11" s="43"/>
      <c r="R11" s="43"/>
      <c r="S11" s="43"/>
      <c r="T11" s="43"/>
      <c r="U11" s="43"/>
      <c r="V11" s="43"/>
      <c r="W11" s="43"/>
      <c r="X11" s="43"/>
      <c r="Y11" s="43"/>
      <c r="Z11" s="43"/>
      <c r="AA11" s="43"/>
      <c r="AB11" s="43"/>
      <c r="AC11" s="43"/>
      <c r="AD11" s="43"/>
      <c r="AE11" s="43"/>
      <c r="AF11" s="43"/>
      <c r="AG11" s="43"/>
    </row>
    <row r="12" spans="1:34" ht="15.6">
      <c r="C12" s="49"/>
      <c r="J12" s="53"/>
      <c r="AA12" s="43"/>
      <c r="AB12" s="43"/>
      <c r="AC12" s="43"/>
      <c r="AD12" s="43"/>
      <c r="AE12" s="43"/>
      <c r="AF12" s="43"/>
      <c r="AG12" s="43"/>
    </row>
    <row r="13" spans="1:34" ht="18" customHeight="1">
      <c r="A13" s="54"/>
      <c r="B13" s="54"/>
      <c r="C13" s="54"/>
      <c r="D13" s="54"/>
      <c r="E13" s="54"/>
      <c r="F13" s="54"/>
      <c r="G13" s="54"/>
      <c r="H13" s="54"/>
      <c r="I13" s="54"/>
      <c r="J13" s="548"/>
      <c r="K13" s="548"/>
      <c r="L13" s="548"/>
      <c r="M13" s="548"/>
      <c r="N13" s="548"/>
      <c r="O13" s="548"/>
      <c r="P13" s="548"/>
      <c r="Q13" s="548"/>
      <c r="R13" s="548"/>
      <c r="S13" s="548"/>
      <c r="T13" s="548"/>
      <c r="U13" s="548"/>
      <c r="V13" s="549"/>
      <c r="W13" s="549"/>
      <c r="X13" s="549"/>
      <c r="Y13" s="549"/>
      <c r="Z13" s="549"/>
      <c r="AA13" s="549"/>
      <c r="AB13" s="43"/>
      <c r="AC13" s="43"/>
      <c r="AD13" s="43"/>
      <c r="AE13" s="43"/>
      <c r="AF13" s="43"/>
      <c r="AG13" s="43"/>
      <c r="AH13" s="43"/>
    </row>
    <row r="14" spans="1:34" ht="64.5" customHeight="1">
      <c r="A14" s="302" t="s">
        <v>15</v>
      </c>
      <c r="B14" s="234" t="s">
        <v>250</v>
      </c>
      <c r="C14" s="234" t="s">
        <v>16</v>
      </c>
      <c r="D14" s="235" t="s">
        <v>17</v>
      </c>
      <c r="E14" s="235" t="s">
        <v>18</v>
      </c>
      <c r="F14" s="236" t="s">
        <v>19</v>
      </c>
      <c r="G14" s="236" t="s">
        <v>20</v>
      </c>
      <c r="H14" s="236" t="s">
        <v>21</v>
      </c>
      <c r="I14" s="538" t="s">
        <v>22</v>
      </c>
      <c r="J14" s="538" t="s">
        <v>23</v>
      </c>
      <c r="K14" s="538" t="s">
        <v>24</v>
      </c>
      <c r="L14" s="43"/>
      <c r="M14" s="41"/>
      <c r="N14" s="41"/>
      <c r="O14" s="41"/>
      <c r="P14" s="41"/>
      <c r="Q14" s="41"/>
      <c r="R14" s="41"/>
      <c r="S14" s="41"/>
      <c r="T14" s="41"/>
      <c r="U14" s="41"/>
      <c r="V14" s="41"/>
      <c r="W14" s="41"/>
      <c r="X14" s="41"/>
      <c r="Y14" s="41"/>
      <c r="Z14" s="41"/>
      <c r="AA14" s="41"/>
      <c r="AB14" s="41"/>
      <c r="AC14" s="41"/>
      <c r="AD14" s="41"/>
      <c r="AE14" s="41"/>
      <c r="AF14" s="41"/>
      <c r="AG14" s="41"/>
    </row>
    <row r="15" spans="1:34" s="55" customFormat="1" ht="15" customHeight="1">
      <c r="A15" s="303" t="s">
        <v>472</v>
      </c>
      <c r="B15" s="474">
        <f>SUMIF('4-Basis ruimtestaat'!B:B,'2-Kosten per locatie'!A15,'4-Basis ruimtestaat'!J:J)</f>
        <v>215.36000000000004</v>
      </c>
      <c r="C15" s="221"/>
      <c r="D15" s="222">
        <f>_xlfn.MAXIFS('4-Basis ruimtestaat'!L:L,'4-Basis ruimtestaat'!B:B,'2-Kosten per locatie'!A15)</f>
        <v>52</v>
      </c>
      <c r="E15" s="222">
        <f>_xlfn.MAXIFS('4-Basis ruimtestaat'!M:M,'4-Basis ruimtestaat'!B:B,'2-Kosten per locatie'!A15)</f>
        <v>0</v>
      </c>
      <c r="F15" s="476" t="e">
        <f>SUMIF('4-Basis ruimtestaat'!B:B,'2-Kosten per locatie'!A15,'4-Basis ruimtestaat'!N:N)</f>
        <v>#DIV/0!</v>
      </c>
      <c r="G15" s="476">
        <f>SUMIF('4-Basis ruimtestaat'!B:B,'2-Kosten per locatie'!A15,'4-Basis ruimtestaat'!O:O)</f>
        <v>0</v>
      </c>
      <c r="H15" s="476" t="e">
        <f>IF(F15&lt;(D15*$E$2),D15*$E$2-F15,0)</f>
        <v>#DIV/0!</v>
      </c>
      <c r="I15" s="476">
        <f>IF(G15&lt;(E15*$E$2),E15*$E$2-G15,0)</f>
        <v>0</v>
      </c>
      <c r="J15" s="476" t="e">
        <f>F15*$E$5</f>
        <v>#DIV/0!</v>
      </c>
      <c r="K15" s="476">
        <f>G15*$E$5</f>
        <v>0</v>
      </c>
      <c r="L15" s="43"/>
    </row>
    <row r="16" spans="1:34" s="55" customFormat="1" ht="15" customHeight="1">
      <c r="A16" s="303" t="s">
        <v>257</v>
      </c>
      <c r="B16" s="474">
        <f>SUMIF('4-Basis ruimtestaat'!B:B,'2-Kosten per locatie'!A16,'4-Basis ruimtestaat'!J:J)</f>
        <v>267.49</v>
      </c>
      <c r="C16" s="221"/>
      <c r="D16" s="222">
        <f>_xlfn.MAXIFS('4-Basis ruimtestaat'!L:L,'4-Basis ruimtestaat'!B:B,'2-Kosten per locatie'!A16)</f>
        <v>52</v>
      </c>
      <c r="E16" s="222">
        <f>_xlfn.MAXIFS('4-Basis ruimtestaat'!M:M,'4-Basis ruimtestaat'!B:B,'2-Kosten per locatie'!A16)</f>
        <v>0</v>
      </c>
      <c r="F16" s="476" t="e">
        <f>SUMIF('4-Basis ruimtestaat'!B:B,'2-Kosten per locatie'!A16,'4-Basis ruimtestaat'!N:N)</f>
        <v>#DIV/0!</v>
      </c>
      <c r="G16" s="476">
        <f>SUMIF('4-Basis ruimtestaat'!B:B,'2-Kosten per locatie'!A16,'4-Basis ruimtestaat'!O:O)</f>
        <v>0</v>
      </c>
      <c r="H16" s="476" t="e">
        <f t="shared" ref="H16:H59" si="0">IF(F16&lt;(D16*$E$2),D16*$E$2-F16,0)</f>
        <v>#DIV/0!</v>
      </c>
      <c r="I16" s="476">
        <f t="shared" ref="I16:I59" si="1">IF(G16&lt;(E16*$E$2),E16*$E$2-G16,0)</f>
        <v>0</v>
      </c>
      <c r="J16" s="476" t="e">
        <f t="shared" ref="J16:J59" si="2">F16*$E$5</f>
        <v>#DIV/0!</v>
      </c>
      <c r="K16" s="476">
        <f t="shared" ref="K16:K59" si="3">G16*$E$5</f>
        <v>0</v>
      </c>
      <c r="L16" s="43"/>
    </row>
    <row r="17" spans="1:12" s="55" customFormat="1" ht="15" customHeight="1">
      <c r="A17" s="303" t="s">
        <v>458</v>
      </c>
      <c r="B17" s="474">
        <f>SUMIF('4-Basis ruimtestaat'!B:B,'2-Kosten per locatie'!A17,'4-Basis ruimtestaat'!J:J)</f>
        <v>163.34</v>
      </c>
      <c r="C17" s="221"/>
      <c r="D17" s="222">
        <f>_xlfn.MAXIFS('4-Basis ruimtestaat'!L:L,'4-Basis ruimtestaat'!B:B,'2-Kosten per locatie'!A17)</f>
        <v>104</v>
      </c>
      <c r="E17" s="222">
        <f>_xlfn.MAXIFS('4-Basis ruimtestaat'!M:M,'4-Basis ruimtestaat'!B:B,'2-Kosten per locatie'!A17)</f>
        <v>0</v>
      </c>
      <c r="F17" s="476" t="e">
        <f>SUMIF('4-Basis ruimtestaat'!B:B,'2-Kosten per locatie'!A17,'4-Basis ruimtestaat'!N:N)</f>
        <v>#DIV/0!</v>
      </c>
      <c r="G17" s="476">
        <f>SUMIF('4-Basis ruimtestaat'!B:B,'2-Kosten per locatie'!A17,'4-Basis ruimtestaat'!O:O)</f>
        <v>0</v>
      </c>
      <c r="H17" s="476" t="e">
        <f t="shared" si="0"/>
        <v>#DIV/0!</v>
      </c>
      <c r="I17" s="476">
        <f t="shared" si="1"/>
        <v>0</v>
      </c>
      <c r="J17" s="476" t="e">
        <f t="shared" si="2"/>
        <v>#DIV/0!</v>
      </c>
      <c r="K17" s="476">
        <f t="shared" si="3"/>
        <v>0</v>
      </c>
      <c r="L17" s="43"/>
    </row>
    <row r="18" spans="1:12" s="55" customFormat="1" ht="15" customHeight="1">
      <c r="A18" s="303" t="s">
        <v>1078</v>
      </c>
      <c r="B18" s="474">
        <f>SUMIF('4-Basis ruimtestaat'!B:B,'2-Kosten per locatie'!A18,'4-Basis ruimtestaat'!J:J)</f>
        <v>387.27</v>
      </c>
      <c r="C18" s="221"/>
      <c r="D18" s="222">
        <f>_xlfn.MAXIFS('4-Basis ruimtestaat'!L:L,'4-Basis ruimtestaat'!B:B,'2-Kosten per locatie'!A18)</f>
        <v>156</v>
      </c>
      <c r="E18" s="222">
        <f>_xlfn.MAXIFS('4-Basis ruimtestaat'!M:M,'4-Basis ruimtestaat'!B:B,'2-Kosten per locatie'!A18)</f>
        <v>0</v>
      </c>
      <c r="F18" s="476" t="e">
        <f>SUMIF('4-Basis ruimtestaat'!B:B,'2-Kosten per locatie'!A18,'4-Basis ruimtestaat'!N:N)</f>
        <v>#DIV/0!</v>
      </c>
      <c r="G18" s="476">
        <f>SUMIF('4-Basis ruimtestaat'!B:B,'2-Kosten per locatie'!A18,'4-Basis ruimtestaat'!O:O)</f>
        <v>0</v>
      </c>
      <c r="H18" s="476" t="e">
        <f t="shared" si="0"/>
        <v>#DIV/0!</v>
      </c>
      <c r="I18" s="476">
        <f t="shared" si="1"/>
        <v>0</v>
      </c>
      <c r="J18" s="476" t="e">
        <f t="shared" si="2"/>
        <v>#DIV/0!</v>
      </c>
      <c r="K18" s="476">
        <f t="shared" si="3"/>
        <v>0</v>
      </c>
      <c r="L18" s="43"/>
    </row>
    <row r="19" spans="1:12" s="55" customFormat="1" ht="15" customHeight="1">
      <c r="A19" s="303" t="s">
        <v>452</v>
      </c>
      <c r="B19" s="474">
        <f>SUMIF('4-Basis ruimtestaat'!B:B,'2-Kosten per locatie'!A19,'4-Basis ruimtestaat'!J:J)</f>
        <v>137.08000000000001</v>
      </c>
      <c r="C19" s="221"/>
      <c r="D19" s="222">
        <f>_xlfn.MAXIFS('4-Basis ruimtestaat'!L:L,'4-Basis ruimtestaat'!B:B,'2-Kosten per locatie'!A19)</f>
        <v>104</v>
      </c>
      <c r="E19" s="222">
        <f>_xlfn.MAXIFS('4-Basis ruimtestaat'!M:M,'4-Basis ruimtestaat'!B:B,'2-Kosten per locatie'!A19)</f>
        <v>0</v>
      </c>
      <c r="F19" s="476" t="e">
        <f>SUMIF('4-Basis ruimtestaat'!B:B,'2-Kosten per locatie'!A19,'4-Basis ruimtestaat'!N:N)</f>
        <v>#DIV/0!</v>
      </c>
      <c r="G19" s="476">
        <f>SUMIF('4-Basis ruimtestaat'!B:B,'2-Kosten per locatie'!A19,'4-Basis ruimtestaat'!O:O)</f>
        <v>0</v>
      </c>
      <c r="H19" s="476" t="e">
        <f t="shared" si="0"/>
        <v>#DIV/0!</v>
      </c>
      <c r="I19" s="476">
        <f t="shared" si="1"/>
        <v>0</v>
      </c>
      <c r="J19" s="476" t="e">
        <f t="shared" si="2"/>
        <v>#DIV/0!</v>
      </c>
      <c r="K19" s="476">
        <f t="shared" si="3"/>
        <v>0</v>
      </c>
      <c r="L19" s="43"/>
    </row>
    <row r="20" spans="1:12" s="55" customFormat="1" ht="15" customHeight="1">
      <c r="A20" s="303" t="s">
        <v>496</v>
      </c>
      <c r="B20" s="474">
        <f>SUMIF('4-Basis ruimtestaat'!B:B,'2-Kosten per locatie'!A20,'4-Basis ruimtestaat'!J:J)</f>
        <v>1113.6100000000001</v>
      </c>
      <c r="C20" s="221"/>
      <c r="D20" s="222">
        <f>_xlfn.MAXIFS('4-Basis ruimtestaat'!L:L,'4-Basis ruimtestaat'!B:B,'2-Kosten per locatie'!A20)</f>
        <v>52</v>
      </c>
      <c r="E20" s="222">
        <f>_xlfn.MAXIFS('4-Basis ruimtestaat'!M:M,'4-Basis ruimtestaat'!B:B,'2-Kosten per locatie'!A20)</f>
        <v>0</v>
      </c>
      <c r="F20" s="476" t="e">
        <f>SUMIF('4-Basis ruimtestaat'!B:B,'2-Kosten per locatie'!A20,'4-Basis ruimtestaat'!N:N)</f>
        <v>#DIV/0!</v>
      </c>
      <c r="G20" s="476">
        <f>SUMIF('4-Basis ruimtestaat'!B:B,'2-Kosten per locatie'!A20,'4-Basis ruimtestaat'!O:O)</f>
        <v>0</v>
      </c>
      <c r="H20" s="476" t="e">
        <f t="shared" si="0"/>
        <v>#DIV/0!</v>
      </c>
      <c r="I20" s="476">
        <f t="shared" si="1"/>
        <v>0</v>
      </c>
      <c r="J20" s="476" t="e">
        <f t="shared" si="2"/>
        <v>#DIV/0!</v>
      </c>
      <c r="K20" s="476">
        <f t="shared" si="3"/>
        <v>0</v>
      </c>
      <c r="L20" s="43"/>
    </row>
    <row r="21" spans="1:12" s="55" customFormat="1" ht="15" customHeight="1">
      <c r="A21" s="303" t="s">
        <v>280</v>
      </c>
      <c r="B21" s="474">
        <f>SUMIF('4-Basis ruimtestaat'!B:B,'2-Kosten per locatie'!A21,'4-Basis ruimtestaat'!J:J)</f>
        <v>3104.2400000000011</v>
      </c>
      <c r="C21" s="221"/>
      <c r="D21" s="222">
        <f>_xlfn.MAXIFS('4-Basis ruimtestaat'!L:L,'4-Basis ruimtestaat'!B:B,'2-Kosten per locatie'!A21)</f>
        <v>255</v>
      </c>
      <c r="E21" s="222">
        <f>_xlfn.MAXIFS('4-Basis ruimtestaat'!M:M,'4-Basis ruimtestaat'!B:B,'2-Kosten per locatie'!A21)</f>
        <v>0</v>
      </c>
      <c r="F21" s="476" t="e">
        <f>SUMIF('4-Basis ruimtestaat'!B:B,'2-Kosten per locatie'!A21,'4-Basis ruimtestaat'!N:N)</f>
        <v>#DIV/0!</v>
      </c>
      <c r="G21" s="476">
        <f>SUMIF('4-Basis ruimtestaat'!B:B,'2-Kosten per locatie'!A21,'4-Basis ruimtestaat'!O:O)</f>
        <v>0</v>
      </c>
      <c r="H21" s="476" t="e">
        <f t="shared" si="0"/>
        <v>#DIV/0!</v>
      </c>
      <c r="I21" s="476">
        <f t="shared" si="1"/>
        <v>0</v>
      </c>
      <c r="J21" s="476" t="e">
        <f t="shared" si="2"/>
        <v>#DIV/0!</v>
      </c>
      <c r="K21" s="476">
        <f t="shared" si="3"/>
        <v>0</v>
      </c>
      <c r="L21" s="43"/>
    </row>
    <row r="22" spans="1:12" s="55" customFormat="1" ht="15" customHeight="1">
      <c r="A22" s="303" t="s">
        <v>380</v>
      </c>
      <c r="B22" s="474">
        <f>SUMIF('4-Basis ruimtestaat'!B:B,'2-Kosten per locatie'!A22,'4-Basis ruimtestaat'!J:J)</f>
        <v>280.61</v>
      </c>
      <c r="C22" s="221"/>
      <c r="D22" s="222">
        <f>_xlfn.MAXIFS('4-Basis ruimtestaat'!L:L,'4-Basis ruimtestaat'!B:B,'2-Kosten per locatie'!A22)</f>
        <v>52</v>
      </c>
      <c r="E22" s="222">
        <f>_xlfn.MAXIFS('4-Basis ruimtestaat'!M:M,'4-Basis ruimtestaat'!B:B,'2-Kosten per locatie'!A22)</f>
        <v>0</v>
      </c>
      <c r="F22" s="476" t="e">
        <f>SUMIF('4-Basis ruimtestaat'!B:B,'2-Kosten per locatie'!A22,'4-Basis ruimtestaat'!N:N)</f>
        <v>#DIV/0!</v>
      </c>
      <c r="G22" s="476">
        <f>SUMIF('4-Basis ruimtestaat'!B:B,'2-Kosten per locatie'!A22,'4-Basis ruimtestaat'!O:O)</f>
        <v>0</v>
      </c>
      <c r="H22" s="476" t="e">
        <f t="shared" si="0"/>
        <v>#DIV/0!</v>
      </c>
      <c r="I22" s="476">
        <f t="shared" si="1"/>
        <v>0</v>
      </c>
      <c r="J22" s="476" t="e">
        <f t="shared" si="2"/>
        <v>#DIV/0!</v>
      </c>
      <c r="K22" s="476">
        <f t="shared" si="3"/>
        <v>0</v>
      </c>
      <c r="L22" s="43"/>
    </row>
    <row r="23" spans="1:12" s="55" customFormat="1" ht="15" customHeight="1">
      <c r="A23" s="303" t="s">
        <v>483</v>
      </c>
      <c r="B23" s="474">
        <f>SUMIF('4-Basis ruimtestaat'!B:B,'2-Kosten per locatie'!A23,'4-Basis ruimtestaat'!J:J)</f>
        <v>281.61799999999999</v>
      </c>
      <c r="C23" s="221"/>
      <c r="D23" s="222">
        <f>_xlfn.MAXIFS('4-Basis ruimtestaat'!L:L,'4-Basis ruimtestaat'!B:B,'2-Kosten per locatie'!A23)</f>
        <v>52</v>
      </c>
      <c r="E23" s="222">
        <f>_xlfn.MAXIFS('4-Basis ruimtestaat'!M:M,'4-Basis ruimtestaat'!B:B,'2-Kosten per locatie'!A23)</f>
        <v>0</v>
      </c>
      <c r="F23" s="476" t="e">
        <f>SUMIF('4-Basis ruimtestaat'!B:B,'2-Kosten per locatie'!A23,'4-Basis ruimtestaat'!N:N)</f>
        <v>#DIV/0!</v>
      </c>
      <c r="G23" s="476">
        <f>SUMIF('4-Basis ruimtestaat'!B:B,'2-Kosten per locatie'!A23,'4-Basis ruimtestaat'!O:O)</f>
        <v>0</v>
      </c>
      <c r="H23" s="476" t="e">
        <f t="shared" si="0"/>
        <v>#DIV/0!</v>
      </c>
      <c r="I23" s="476">
        <f t="shared" si="1"/>
        <v>0</v>
      </c>
      <c r="J23" s="476" t="e">
        <f t="shared" si="2"/>
        <v>#DIV/0!</v>
      </c>
      <c r="K23" s="476">
        <f t="shared" si="3"/>
        <v>0</v>
      </c>
      <c r="L23" s="43"/>
    </row>
    <row r="24" spans="1:12" s="55" customFormat="1" ht="15" customHeight="1">
      <c r="A24" s="303" t="s">
        <v>725</v>
      </c>
      <c r="B24" s="474">
        <f>SUMIF('4-Basis ruimtestaat'!B:B,'2-Kosten per locatie'!A24,'4-Basis ruimtestaat'!J:J)</f>
        <v>408.5</v>
      </c>
      <c r="C24" s="221"/>
      <c r="D24" s="222">
        <f>_xlfn.MAXIFS('4-Basis ruimtestaat'!L:L,'4-Basis ruimtestaat'!B:B,'2-Kosten per locatie'!A24)</f>
        <v>52</v>
      </c>
      <c r="E24" s="222">
        <f>_xlfn.MAXIFS('4-Basis ruimtestaat'!M:M,'4-Basis ruimtestaat'!B:B,'2-Kosten per locatie'!A24)</f>
        <v>0</v>
      </c>
      <c r="F24" s="476" t="e">
        <f>SUMIF('4-Basis ruimtestaat'!B:B,'2-Kosten per locatie'!A24,'4-Basis ruimtestaat'!N:N)</f>
        <v>#DIV/0!</v>
      </c>
      <c r="G24" s="476">
        <f>SUMIF('4-Basis ruimtestaat'!B:B,'2-Kosten per locatie'!A24,'4-Basis ruimtestaat'!O:O)</f>
        <v>0</v>
      </c>
      <c r="H24" s="476" t="e">
        <f t="shared" si="0"/>
        <v>#DIV/0!</v>
      </c>
      <c r="I24" s="476">
        <f t="shared" si="1"/>
        <v>0</v>
      </c>
      <c r="J24" s="476" t="e">
        <f t="shared" si="2"/>
        <v>#DIV/0!</v>
      </c>
      <c r="K24" s="476">
        <f t="shared" si="3"/>
        <v>0</v>
      </c>
      <c r="L24" s="43"/>
    </row>
    <row r="25" spans="1:12" s="55" customFormat="1" ht="15" customHeight="1">
      <c r="A25" s="303" t="s">
        <v>1101</v>
      </c>
      <c r="B25" s="474">
        <f>SUMIF('4-Basis ruimtestaat'!B:B,'2-Kosten per locatie'!A25,'4-Basis ruimtestaat'!J:J)</f>
        <v>255.71</v>
      </c>
      <c r="C25" s="221"/>
      <c r="D25" s="222">
        <f>_xlfn.MAXIFS('4-Basis ruimtestaat'!L:L,'4-Basis ruimtestaat'!B:B,'2-Kosten per locatie'!A25)</f>
        <v>52</v>
      </c>
      <c r="E25" s="222">
        <f>_xlfn.MAXIFS('4-Basis ruimtestaat'!M:M,'4-Basis ruimtestaat'!B:B,'2-Kosten per locatie'!A25)</f>
        <v>0</v>
      </c>
      <c r="F25" s="476" t="e">
        <f>SUMIF('4-Basis ruimtestaat'!B:B,'2-Kosten per locatie'!A25,'4-Basis ruimtestaat'!N:N)</f>
        <v>#DIV/0!</v>
      </c>
      <c r="G25" s="476">
        <f>SUMIF('4-Basis ruimtestaat'!B:B,'2-Kosten per locatie'!A25,'4-Basis ruimtestaat'!O:O)</f>
        <v>0</v>
      </c>
      <c r="H25" s="476" t="e">
        <f t="shared" si="0"/>
        <v>#DIV/0!</v>
      </c>
      <c r="I25" s="476">
        <f t="shared" si="1"/>
        <v>0</v>
      </c>
      <c r="J25" s="476" t="e">
        <f t="shared" si="2"/>
        <v>#DIV/0!</v>
      </c>
      <c r="K25" s="476">
        <f t="shared" si="3"/>
        <v>0</v>
      </c>
      <c r="L25" s="43"/>
    </row>
    <row r="26" spans="1:12" s="55" customFormat="1" ht="15" customHeight="1">
      <c r="A26" s="303" t="s">
        <v>1125</v>
      </c>
      <c r="B26" s="474">
        <f>SUMIF('4-Basis ruimtestaat'!B:B,'2-Kosten per locatie'!A26,'4-Basis ruimtestaat'!J:J)</f>
        <v>874.6</v>
      </c>
      <c r="C26" s="221"/>
      <c r="D26" s="222">
        <f>_xlfn.MAXIFS('4-Basis ruimtestaat'!L:L,'4-Basis ruimtestaat'!B:B,'2-Kosten per locatie'!A26)</f>
        <v>255</v>
      </c>
      <c r="E26" s="222">
        <f>_xlfn.MAXIFS('4-Basis ruimtestaat'!M:M,'4-Basis ruimtestaat'!B:B,'2-Kosten per locatie'!A26)</f>
        <v>0</v>
      </c>
      <c r="F26" s="476" t="e">
        <f>SUMIF('4-Basis ruimtestaat'!B:B,'2-Kosten per locatie'!A26,'4-Basis ruimtestaat'!N:N)</f>
        <v>#DIV/0!</v>
      </c>
      <c r="G26" s="476">
        <f>SUMIF('4-Basis ruimtestaat'!B:B,'2-Kosten per locatie'!A26,'4-Basis ruimtestaat'!O:O)</f>
        <v>0</v>
      </c>
      <c r="H26" s="476" t="e">
        <f t="shared" si="0"/>
        <v>#DIV/0!</v>
      </c>
      <c r="I26" s="476">
        <f t="shared" si="1"/>
        <v>0</v>
      </c>
      <c r="J26" s="476" t="e">
        <f t="shared" si="2"/>
        <v>#DIV/0!</v>
      </c>
      <c r="K26" s="476">
        <f t="shared" si="3"/>
        <v>0</v>
      </c>
      <c r="L26" s="43"/>
    </row>
    <row r="27" spans="1:12" s="55" customFormat="1" ht="15" customHeight="1">
      <c r="A27" s="303" t="s">
        <v>514</v>
      </c>
      <c r="B27" s="474">
        <f>SUMIF('4-Basis ruimtestaat'!B:B,'2-Kosten per locatie'!A27,'4-Basis ruimtestaat'!J:J)</f>
        <v>224.88</v>
      </c>
      <c r="C27" s="221"/>
      <c r="D27" s="222">
        <f>_xlfn.MAXIFS('4-Basis ruimtestaat'!L:L,'4-Basis ruimtestaat'!B:B,'2-Kosten per locatie'!A27)</f>
        <v>52</v>
      </c>
      <c r="E27" s="222">
        <f>_xlfn.MAXIFS('4-Basis ruimtestaat'!M:M,'4-Basis ruimtestaat'!B:B,'2-Kosten per locatie'!A27)</f>
        <v>0</v>
      </c>
      <c r="F27" s="476" t="e">
        <f>SUMIF('4-Basis ruimtestaat'!B:B,'2-Kosten per locatie'!A27,'4-Basis ruimtestaat'!N:N)</f>
        <v>#DIV/0!</v>
      </c>
      <c r="G27" s="476">
        <f>SUMIF('4-Basis ruimtestaat'!B:B,'2-Kosten per locatie'!A27,'4-Basis ruimtestaat'!O:O)</f>
        <v>0</v>
      </c>
      <c r="H27" s="476" t="e">
        <f t="shared" si="0"/>
        <v>#DIV/0!</v>
      </c>
      <c r="I27" s="476">
        <f t="shared" si="1"/>
        <v>0</v>
      </c>
      <c r="J27" s="476" t="e">
        <f t="shared" si="2"/>
        <v>#DIV/0!</v>
      </c>
      <c r="K27" s="476">
        <f t="shared" si="3"/>
        <v>0</v>
      </c>
      <c r="L27" s="43"/>
    </row>
    <row r="28" spans="1:12" s="55" customFormat="1" ht="15" customHeight="1">
      <c r="A28" s="303" t="s">
        <v>314</v>
      </c>
      <c r="B28" s="474">
        <f>SUMIF('4-Basis ruimtestaat'!B:B,'2-Kosten per locatie'!A28,'4-Basis ruimtestaat'!J:J)</f>
        <v>380.64</v>
      </c>
      <c r="C28" s="221"/>
      <c r="D28" s="222">
        <f>_xlfn.MAXIFS('4-Basis ruimtestaat'!L:L,'4-Basis ruimtestaat'!B:B,'2-Kosten per locatie'!A28)</f>
        <v>52</v>
      </c>
      <c r="E28" s="222">
        <f>_xlfn.MAXIFS('4-Basis ruimtestaat'!M:M,'4-Basis ruimtestaat'!B:B,'2-Kosten per locatie'!A28)</f>
        <v>0</v>
      </c>
      <c r="F28" s="476" t="e">
        <f>SUMIF('4-Basis ruimtestaat'!B:B,'2-Kosten per locatie'!A28,'4-Basis ruimtestaat'!N:N)</f>
        <v>#DIV/0!</v>
      </c>
      <c r="G28" s="476">
        <f>SUMIF('4-Basis ruimtestaat'!B:B,'2-Kosten per locatie'!A28,'4-Basis ruimtestaat'!O:O)</f>
        <v>0</v>
      </c>
      <c r="H28" s="476" t="e">
        <f t="shared" si="0"/>
        <v>#DIV/0!</v>
      </c>
      <c r="I28" s="476">
        <f t="shared" si="1"/>
        <v>0</v>
      </c>
      <c r="J28" s="476" t="e">
        <f t="shared" si="2"/>
        <v>#DIV/0!</v>
      </c>
      <c r="K28" s="476">
        <f t="shared" si="3"/>
        <v>0</v>
      </c>
      <c r="L28" s="43"/>
    </row>
    <row r="29" spans="1:12" s="55" customFormat="1" ht="15" customHeight="1">
      <c r="A29" s="303" t="s">
        <v>1122</v>
      </c>
      <c r="B29" s="474">
        <f>SUMIF('4-Basis ruimtestaat'!B:B,'2-Kosten per locatie'!A29,'4-Basis ruimtestaat'!J:J)</f>
        <v>502.43999999999994</v>
      </c>
      <c r="C29" s="221"/>
      <c r="D29" s="222">
        <f>_xlfn.MAXIFS('4-Basis ruimtestaat'!L:L,'4-Basis ruimtestaat'!B:B,'2-Kosten per locatie'!A29)</f>
        <v>52</v>
      </c>
      <c r="E29" s="222">
        <f>_xlfn.MAXIFS('4-Basis ruimtestaat'!M:M,'4-Basis ruimtestaat'!B:B,'2-Kosten per locatie'!A29)</f>
        <v>0</v>
      </c>
      <c r="F29" s="476" t="e">
        <f>SUMIF('4-Basis ruimtestaat'!B:B,'2-Kosten per locatie'!A29,'4-Basis ruimtestaat'!N:N)</f>
        <v>#DIV/0!</v>
      </c>
      <c r="G29" s="476">
        <f>SUMIF('4-Basis ruimtestaat'!B:B,'2-Kosten per locatie'!A29,'4-Basis ruimtestaat'!O:O)</f>
        <v>0</v>
      </c>
      <c r="H29" s="476" t="e">
        <f t="shared" si="0"/>
        <v>#DIV/0!</v>
      </c>
      <c r="I29" s="476">
        <f t="shared" si="1"/>
        <v>0</v>
      </c>
      <c r="J29" s="476" t="e">
        <f t="shared" si="2"/>
        <v>#DIV/0!</v>
      </c>
      <c r="K29" s="476">
        <f t="shared" si="3"/>
        <v>0</v>
      </c>
      <c r="L29" s="43"/>
    </row>
    <row r="30" spans="1:12" s="55" customFormat="1" ht="15" customHeight="1">
      <c r="A30" s="303" t="s">
        <v>694</v>
      </c>
      <c r="B30" s="474">
        <f>SUMIF('4-Basis ruimtestaat'!B:B,'2-Kosten per locatie'!A30,'4-Basis ruimtestaat'!J:J)</f>
        <v>375.43</v>
      </c>
      <c r="C30" s="221"/>
      <c r="D30" s="222">
        <f>_xlfn.MAXIFS('4-Basis ruimtestaat'!L:L,'4-Basis ruimtestaat'!B:B,'2-Kosten per locatie'!A30)</f>
        <v>104</v>
      </c>
      <c r="E30" s="222">
        <f>_xlfn.MAXIFS('4-Basis ruimtestaat'!M:M,'4-Basis ruimtestaat'!B:B,'2-Kosten per locatie'!A30)</f>
        <v>0</v>
      </c>
      <c r="F30" s="476" t="e">
        <f>SUMIF('4-Basis ruimtestaat'!B:B,'2-Kosten per locatie'!A30,'4-Basis ruimtestaat'!N:N)</f>
        <v>#DIV/0!</v>
      </c>
      <c r="G30" s="476">
        <f>SUMIF('4-Basis ruimtestaat'!B:B,'2-Kosten per locatie'!A30,'4-Basis ruimtestaat'!O:O)</f>
        <v>0</v>
      </c>
      <c r="H30" s="476" t="e">
        <f t="shared" si="0"/>
        <v>#DIV/0!</v>
      </c>
      <c r="I30" s="476">
        <f t="shared" si="1"/>
        <v>0</v>
      </c>
      <c r="J30" s="476" t="e">
        <f t="shared" si="2"/>
        <v>#DIV/0!</v>
      </c>
      <c r="K30" s="476">
        <f t="shared" si="3"/>
        <v>0</v>
      </c>
      <c r="L30" s="43"/>
    </row>
    <row r="31" spans="1:12" s="55" customFormat="1" ht="15" customHeight="1">
      <c r="A31" s="303" t="s">
        <v>700</v>
      </c>
      <c r="B31" s="474">
        <f>SUMIF('4-Basis ruimtestaat'!B:B,'2-Kosten per locatie'!A31,'4-Basis ruimtestaat'!J:J)</f>
        <v>1410.83</v>
      </c>
      <c r="C31" s="221"/>
      <c r="D31" s="222">
        <f>_xlfn.MAXIFS('4-Basis ruimtestaat'!L:L,'4-Basis ruimtestaat'!B:B,'2-Kosten per locatie'!A31)</f>
        <v>255</v>
      </c>
      <c r="E31" s="222">
        <f>_xlfn.MAXIFS('4-Basis ruimtestaat'!M:M,'4-Basis ruimtestaat'!B:B,'2-Kosten per locatie'!A31)</f>
        <v>0</v>
      </c>
      <c r="F31" s="476" t="e">
        <f>SUMIF('4-Basis ruimtestaat'!B:B,'2-Kosten per locatie'!A31,'4-Basis ruimtestaat'!N:N)</f>
        <v>#DIV/0!</v>
      </c>
      <c r="G31" s="476">
        <f>SUMIF('4-Basis ruimtestaat'!B:B,'2-Kosten per locatie'!A31,'4-Basis ruimtestaat'!O:O)</f>
        <v>0</v>
      </c>
      <c r="H31" s="476" t="e">
        <f t="shared" si="0"/>
        <v>#DIV/0!</v>
      </c>
      <c r="I31" s="476">
        <f t="shared" si="1"/>
        <v>0</v>
      </c>
      <c r="J31" s="476" t="e">
        <f t="shared" si="2"/>
        <v>#DIV/0!</v>
      </c>
      <c r="K31" s="476">
        <f t="shared" si="3"/>
        <v>0</v>
      </c>
      <c r="L31" s="43"/>
    </row>
    <row r="32" spans="1:12" s="55" customFormat="1" ht="15" customHeight="1">
      <c r="A32" s="303" t="s">
        <v>412</v>
      </c>
      <c r="B32" s="474">
        <f>SUMIF('4-Basis ruimtestaat'!B:B,'2-Kosten per locatie'!A32,'4-Basis ruimtestaat'!J:J)</f>
        <v>161.5</v>
      </c>
      <c r="C32" s="221"/>
      <c r="D32" s="222">
        <f>_xlfn.MAXIFS('4-Basis ruimtestaat'!L:L,'4-Basis ruimtestaat'!B:B,'2-Kosten per locatie'!A32)</f>
        <v>52</v>
      </c>
      <c r="E32" s="222">
        <f>_xlfn.MAXIFS('4-Basis ruimtestaat'!M:M,'4-Basis ruimtestaat'!B:B,'2-Kosten per locatie'!A32)</f>
        <v>0</v>
      </c>
      <c r="F32" s="476" t="e">
        <f>SUMIF('4-Basis ruimtestaat'!B:B,'2-Kosten per locatie'!A32,'4-Basis ruimtestaat'!N:N)</f>
        <v>#DIV/0!</v>
      </c>
      <c r="G32" s="476">
        <f>SUMIF('4-Basis ruimtestaat'!B:B,'2-Kosten per locatie'!A32,'4-Basis ruimtestaat'!O:O)</f>
        <v>0</v>
      </c>
      <c r="H32" s="476" t="e">
        <f t="shared" si="0"/>
        <v>#DIV/0!</v>
      </c>
      <c r="I32" s="476">
        <f t="shared" si="1"/>
        <v>0</v>
      </c>
      <c r="J32" s="476" t="e">
        <f t="shared" si="2"/>
        <v>#DIV/0!</v>
      </c>
      <c r="K32" s="476">
        <f t="shared" si="3"/>
        <v>0</v>
      </c>
      <c r="L32" s="43"/>
    </row>
    <row r="33" spans="1:12" s="55" customFormat="1" ht="15" customHeight="1">
      <c r="A33" s="303" t="s">
        <v>712</v>
      </c>
      <c r="B33" s="474">
        <f>SUMIF('4-Basis ruimtestaat'!B:B,'2-Kosten per locatie'!A33,'4-Basis ruimtestaat'!J:J)</f>
        <v>371.62</v>
      </c>
      <c r="C33" s="221"/>
      <c r="D33" s="222">
        <f>_xlfn.MAXIFS('4-Basis ruimtestaat'!L:L,'4-Basis ruimtestaat'!B:B,'2-Kosten per locatie'!A33)</f>
        <v>52</v>
      </c>
      <c r="E33" s="222">
        <f>_xlfn.MAXIFS('4-Basis ruimtestaat'!M:M,'4-Basis ruimtestaat'!B:B,'2-Kosten per locatie'!A33)</f>
        <v>0</v>
      </c>
      <c r="F33" s="476" t="e">
        <f>SUMIF('4-Basis ruimtestaat'!B:B,'2-Kosten per locatie'!A33,'4-Basis ruimtestaat'!N:N)</f>
        <v>#DIV/0!</v>
      </c>
      <c r="G33" s="476">
        <f>SUMIF('4-Basis ruimtestaat'!B:B,'2-Kosten per locatie'!A33,'4-Basis ruimtestaat'!O:O)</f>
        <v>0</v>
      </c>
      <c r="H33" s="476" t="e">
        <f t="shared" si="0"/>
        <v>#DIV/0!</v>
      </c>
      <c r="I33" s="476">
        <f t="shared" si="1"/>
        <v>0</v>
      </c>
      <c r="J33" s="476" t="e">
        <f t="shared" si="2"/>
        <v>#DIV/0!</v>
      </c>
      <c r="K33" s="476">
        <f t="shared" si="3"/>
        <v>0</v>
      </c>
      <c r="L33" s="43"/>
    </row>
    <row r="34" spans="1:12" s="55" customFormat="1" ht="15" customHeight="1">
      <c r="A34" s="303" t="s">
        <v>322</v>
      </c>
      <c r="B34" s="474">
        <f>SUMIF('4-Basis ruimtestaat'!B:B,'2-Kosten per locatie'!A34,'4-Basis ruimtestaat'!J:J)</f>
        <v>417.38999999999993</v>
      </c>
      <c r="C34" s="221"/>
      <c r="D34" s="222">
        <f>_xlfn.MAXIFS('4-Basis ruimtestaat'!L:L,'4-Basis ruimtestaat'!B:B,'2-Kosten per locatie'!A34)</f>
        <v>52</v>
      </c>
      <c r="E34" s="222">
        <f>_xlfn.MAXIFS('4-Basis ruimtestaat'!M:M,'4-Basis ruimtestaat'!B:B,'2-Kosten per locatie'!A34)</f>
        <v>0</v>
      </c>
      <c r="F34" s="476" t="e">
        <f>SUMIF('4-Basis ruimtestaat'!B:B,'2-Kosten per locatie'!A34,'4-Basis ruimtestaat'!N:N)</f>
        <v>#DIV/0!</v>
      </c>
      <c r="G34" s="476">
        <f>SUMIF('4-Basis ruimtestaat'!B:B,'2-Kosten per locatie'!A34,'4-Basis ruimtestaat'!O:O)</f>
        <v>0</v>
      </c>
      <c r="H34" s="476" t="e">
        <f t="shared" si="0"/>
        <v>#DIV/0!</v>
      </c>
      <c r="I34" s="476">
        <f t="shared" si="1"/>
        <v>0</v>
      </c>
      <c r="J34" s="476" t="e">
        <f t="shared" si="2"/>
        <v>#DIV/0!</v>
      </c>
      <c r="K34" s="476">
        <f t="shared" si="3"/>
        <v>0</v>
      </c>
      <c r="L34" s="43"/>
    </row>
    <row r="35" spans="1:12" s="55" customFormat="1" ht="15" customHeight="1">
      <c r="A35" s="303" t="s">
        <v>1036</v>
      </c>
      <c r="B35" s="474">
        <f>SUMIF('4-Basis ruimtestaat'!B:B,'2-Kosten per locatie'!A35,'4-Basis ruimtestaat'!J:J)</f>
        <v>414.30000000000013</v>
      </c>
      <c r="C35" s="221"/>
      <c r="D35" s="222">
        <f>_xlfn.MAXIFS('4-Basis ruimtestaat'!L:L,'4-Basis ruimtestaat'!B:B,'2-Kosten per locatie'!A35)</f>
        <v>52</v>
      </c>
      <c r="E35" s="222">
        <f>_xlfn.MAXIFS('4-Basis ruimtestaat'!M:M,'4-Basis ruimtestaat'!B:B,'2-Kosten per locatie'!A35)</f>
        <v>0</v>
      </c>
      <c r="F35" s="476" t="e">
        <f>SUMIF('4-Basis ruimtestaat'!B:B,'2-Kosten per locatie'!A35,'4-Basis ruimtestaat'!N:N)</f>
        <v>#DIV/0!</v>
      </c>
      <c r="G35" s="476">
        <f>SUMIF('4-Basis ruimtestaat'!B:B,'2-Kosten per locatie'!A35,'4-Basis ruimtestaat'!O:O)</f>
        <v>0</v>
      </c>
      <c r="H35" s="476" t="e">
        <f t="shared" si="0"/>
        <v>#DIV/0!</v>
      </c>
      <c r="I35" s="476">
        <f t="shared" si="1"/>
        <v>0</v>
      </c>
      <c r="J35" s="476" t="e">
        <f t="shared" si="2"/>
        <v>#DIV/0!</v>
      </c>
      <c r="K35" s="476">
        <f t="shared" si="3"/>
        <v>0</v>
      </c>
      <c r="L35" s="43"/>
    </row>
    <row r="36" spans="1:12" s="55" customFormat="1" ht="15" customHeight="1">
      <c r="A36" s="303" t="s">
        <v>722</v>
      </c>
      <c r="B36" s="474">
        <f>SUMIF('4-Basis ruimtestaat'!B:B,'2-Kosten per locatie'!A36,'4-Basis ruimtestaat'!J:J)</f>
        <v>641.92000000000007</v>
      </c>
      <c r="C36" s="221"/>
      <c r="D36" s="222">
        <f>_xlfn.MAXIFS('4-Basis ruimtestaat'!L:L,'4-Basis ruimtestaat'!B:B,'2-Kosten per locatie'!A36)</f>
        <v>52</v>
      </c>
      <c r="E36" s="222">
        <f>_xlfn.MAXIFS('4-Basis ruimtestaat'!M:M,'4-Basis ruimtestaat'!B:B,'2-Kosten per locatie'!A36)</f>
        <v>0</v>
      </c>
      <c r="F36" s="476" t="e">
        <f>SUMIF('4-Basis ruimtestaat'!B:B,'2-Kosten per locatie'!A36,'4-Basis ruimtestaat'!N:N)</f>
        <v>#DIV/0!</v>
      </c>
      <c r="G36" s="476">
        <f>SUMIF('4-Basis ruimtestaat'!B:B,'2-Kosten per locatie'!A36,'4-Basis ruimtestaat'!O:O)</f>
        <v>0</v>
      </c>
      <c r="H36" s="476" t="e">
        <f t="shared" si="0"/>
        <v>#DIV/0!</v>
      </c>
      <c r="I36" s="476">
        <f t="shared" si="1"/>
        <v>0</v>
      </c>
      <c r="J36" s="476" t="e">
        <f t="shared" si="2"/>
        <v>#DIV/0!</v>
      </c>
      <c r="K36" s="476">
        <f t="shared" si="3"/>
        <v>0</v>
      </c>
      <c r="L36" s="43"/>
    </row>
    <row r="37" spans="1:12" s="55" customFormat="1" ht="15" customHeight="1">
      <c r="A37" s="303" t="s">
        <v>330</v>
      </c>
      <c r="B37" s="474">
        <f>SUMIF('4-Basis ruimtestaat'!B:B,'2-Kosten per locatie'!A37,'4-Basis ruimtestaat'!J:J)</f>
        <v>267.8</v>
      </c>
      <c r="C37" s="221"/>
      <c r="D37" s="222">
        <f>_xlfn.MAXIFS('4-Basis ruimtestaat'!L:L,'4-Basis ruimtestaat'!B:B,'2-Kosten per locatie'!A37)</f>
        <v>52</v>
      </c>
      <c r="E37" s="222">
        <f>_xlfn.MAXIFS('4-Basis ruimtestaat'!M:M,'4-Basis ruimtestaat'!B:B,'2-Kosten per locatie'!A37)</f>
        <v>0</v>
      </c>
      <c r="F37" s="476" t="e">
        <f>SUMIF('4-Basis ruimtestaat'!B:B,'2-Kosten per locatie'!A37,'4-Basis ruimtestaat'!N:N)</f>
        <v>#DIV/0!</v>
      </c>
      <c r="G37" s="476">
        <f>SUMIF('4-Basis ruimtestaat'!B:B,'2-Kosten per locatie'!A37,'4-Basis ruimtestaat'!O:O)</f>
        <v>0</v>
      </c>
      <c r="H37" s="476" t="e">
        <f t="shared" si="0"/>
        <v>#DIV/0!</v>
      </c>
      <c r="I37" s="476">
        <f t="shared" si="1"/>
        <v>0</v>
      </c>
      <c r="J37" s="476" t="e">
        <f t="shared" si="2"/>
        <v>#DIV/0!</v>
      </c>
      <c r="K37" s="476">
        <f t="shared" si="3"/>
        <v>0</v>
      </c>
      <c r="L37" s="43"/>
    </row>
    <row r="38" spans="1:12" s="55" customFormat="1" ht="15" customHeight="1">
      <c r="A38" s="303" t="s">
        <v>339</v>
      </c>
      <c r="B38" s="474">
        <f>SUMIF('4-Basis ruimtestaat'!B:B,'2-Kosten per locatie'!A38,'4-Basis ruimtestaat'!J:J)</f>
        <v>959.15</v>
      </c>
      <c r="C38" s="221"/>
      <c r="D38" s="222">
        <f>_xlfn.MAXIFS('4-Basis ruimtestaat'!L:L,'4-Basis ruimtestaat'!B:B,'2-Kosten per locatie'!A38)</f>
        <v>104</v>
      </c>
      <c r="E38" s="222">
        <f>_xlfn.MAXIFS('4-Basis ruimtestaat'!M:M,'4-Basis ruimtestaat'!B:B,'2-Kosten per locatie'!A38)</f>
        <v>0</v>
      </c>
      <c r="F38" s="476" t="e">
        <f>SUMIF('4-Basis ruimtestaat'!B:B,'2-Kosten per locatie'!A38,'4-Basis ruimtestaat'!N:N)</f>
        <v>#DIV/0!</v>
      </c>
      <c r="G38" s="476">
        <f>SUMIF('4-Basis ruimtestaat'!B:B,'2-Kosten per locatie'!A38,'4-Basis ruimtestaat'!O:O)</f>
        <v>0</v>
      </c>
      <c r="H38" s="476" t="e">
        <f t="shared" si="0"/>
        <v>#DIV/0!</v>
      </c>
      <c r="I38" s="476">
        <f t="shared" si="1"/>
        <v>0</v>
      </c>
      <c r="J38" s="476" t="e">
        <f t="shared" si="2"/>
        <v>#DIV/0!</v>
      </c>
      <c r="K38" s="476">
        <f t="shared" si="3"/>
        <v>0</v>
      </c>
      <c r="L38" s="43"/>
    </row>
    <row r="39" spans="1:12" s="55" customFormat="1" ht="15" customHeight="1">
      <c r="A39" s="303" t="s">
        <v>491</v>
      </c>
      <c r="B39" s="474">
        <f>SUMIF('4-Basis ruimtestaat'!B:B,'2-Kosten per locatie'!A39,'4-Basis ruimtestaat'!J:J)</f>
        <v>311.78000000000003</v>
      </c>
      <c r="C39" s="221"/>
      <c r="D39" s="222">
        <f>_xlfn.MAXIFS('4-Basis ruimtestaat'!L:L,'4-Basis ruimtestaat'!B:B,'2-Kosten per locatie'!A39)</f>
        <v>52</v>
      </c>
      <c r="E39" s="222">
        <f>_xlfn.MAXIFS('4-Basis ruimtestaat'!M:M,'4-Basis ruimtestaat'!B:B,'2-Kosten per locatie'!A39)</f>
        <v>0</v>
      </c>
      <c r="F39" s="476" t="e">
        <f>SUMIF('4-Basis ruimtestaat'!B:B,'2-Kosten per locatie'!A39,'4-Basis ruimtestaat'!N:N)</f>
        <v>#DIV/0!</v>
      </c>
      <c r="G39" s="476">
        <f>SUMIF('4-Basis ruimtestaat'!B:B,'2-Kosten per locatie'!A39,'4-Basis ruimtestaat'!O:O)</f>
        <v>0</v>
      </c>
      <c r="H39" s="476" t="e">
        <f t="shared" si="0"/>
        <v>#DIV/0!</v>
      </c>
      <c r="I39" s="476">
        <f t="shared" si="1"/>
        <v>0</v>
      </c>
      <c r="J39" s="476" t="e">
        <f t="shared" si="2"/>
        <v>#DIV/0!</v>
      </c>
      <c r="K39" s="476">
        <f t="shared" si="3"/>
        <v>0</v>
      </c>
      <c r="L39" s="43"/>
    </row>
    <row r="40" spans="1:12" s="55" customFormat="1" ht="15" customHeight="1">
      <c r="A40" s="303" t="s">
        <v>427</v>
      </c>
      <c r="B40" s="474">
        <f>SUMIF('4-Basis ruimtestaat'!B:B,'2-Kosten per locatie'!A40,'4-Basis ruimtestaat'!J:J)</f>
        <v>984.74999999999989</v>
      </c>
      <c r="C40" s="221"/>
      <c r="D40" s="222">
        <f>_xlfn.MAXIFS('4-Basis ruimtestaat'!L:L,'4-Basis ruimtestaat'!B:B,'2-Kosten per locatie'!A40)</f>
        <v>255</v>
      </c>
      <c r="E40" s="222">
        <f>_xlfn.MAXIFS('4-Basis ruimtestaat'!M:M,'4-Basis ruimtestaat'!B:B,'2-Kosten per locatie'!A40)</f>
        <v>0</v>
      </c>
      <c r="F40" s="476" t="e">
        <f>SUMIF('4-Basis ruimtestaat'!B:B,'2-Kosten per locatie'!A40,'4-Basis ruimtestaat'!N:N)</f>
        <v>#DIV/0!</v>
      </c>
      <c r="G40" s="476">
        <f>SUMIF('4-Basis ruimtestaat'!B:B,'2-Kosten per locatie'!A40,'4-Basis ruimtestaat'!O:O)</f>
        <v>0</v>
      </c>
      <c r="H40" s="476" t="e">
        <f t="shared" si="0"/>
        <v>#DIV/0!</v>
      </c>
      <c r="I40" s="476">
        <f t="shared" si="1"/>
        <v>0</v>
      </c>
      <c r="J40" s="476" t="e">
        <f t="shared" si="2"/>
        <v>#DIV/0!</v>
      </c>
      <c r="K40" s="476">
        <f t="shared" si="3"/>
        <v>0</v>
      </c>
      <c r="L40" s="43"/>
    </row>
    <row r="41" spans="1:12" s="55" customFormat="1" ht="15" customHeight="1">
      <c r="A41" s="303" t="s">
        <v>1232</v>
      </c>
      <c r="B41" s="474">
        <f>SUMIF('4-Basis ruimtestaat'!B:B,'2-Kosten per locatie'!A41,'4-Basis ruimtestaat'!J:J)</f>
        <v>770.82999999999981</v>
      </c>
      <c r="C41" s="221"/>
      <c r="D41" s="222">
        <f>_xlfn.MAXIFS('4-Basis ruimtestaat'!L:L,'4-Basis ruimtestaat'!B:B,'2-Kosten per locatie'!A41)</f>
        <v>52</v>
      </c>
      <c r="E41" s="222">
        <f>_xlfn.MAXIFS('4-Basis ruimtestaat'!M:M,'4-Basis ruimtestaat'!B:B,'2-Kosten per locatie'!A41)</f>
        <v>0</v>
      </c>
      <c r="F41" s="476" t="e">
        <f>SUMIF('4-Basis ruimtestaat'!B:B,'2-Kosten per locatie'!A41,'4-Basis ruimtestaat'!N:N)</f>
        <v>#DIV/0!</v>
      </c>
      <c r="G41" s="476">
        <f>SUMIF('4-Basis ruimtestaat'!B:B,'2-Kosten per locatie'!A41,'4-Basis ruimtestaat'!O:O)</f>
        <v>0</v>
      </c>
      <c r="H41" s="476" t="e">
        <f t="shared" si="0"/>
        <v>#DIV/0!</v>
      </c>
      <c r="I41" s="476">
        <f t="shared" si="1"/>
        <v>0</v>
      </c>
      <c r="J41" s="476" t="e">
        <f t="shared" si="2"/>
        <v>#DIV/0!</v>
      </c>
      <c r="K41" s="476">
        <f t="shared" si="3"/>
        <v>0</v>
      </c>
      <c r="L41" s="43"/>
    </row>
    <row r="42" spans="1:12" s="55" customFormat="1" ht="15" customHeight="1">
      <c r="A42" s="303" t="s">
        <v>705</v>
      </c>
      <c r="B42" s="474">
        <f>SUMIF('4-Basis ruimtestaat'!B:B,'2-Kosten per locatie'!A42,'4-Basis ruimtestaat'!J:J)</f>
        <v>354.78000000000003</v>
      </c>
      <c r="C42" s="221"/>
      <c r="D42" s="222">
        <f>_xlfn.MAXIFS('4-Basis ruimtestaat'!L:L,'4-Basis ruimtestaat'!B:B,'2-Kosten per locatie'!A42)</f>
        <v>52</v>
      </c>
      <c r="E42" s="222">
        <f>_xlfn.MAXIFS('4-Basis ruimtestaat'!M:M,'4-Basis ruimtestaat'!B:B,'2-Kosten per locatie'!A42)</f>
        <v>0</v>
      </c>
      <c r="F42" s="476" t="e">
        <f>SUMIF('4-Basis ruimtestaat'!B:B,'2-Kosten per locatie'!A42,'4-Basis ruimtestaat'!N:N)</f>
        <v>#DIV/0!</v>
      </c>
      <c r="G42" s="476">
        <f>SUMIF('4-Basis ruimtestaat'!B:B,'2-Kosten per locatie'!A42,'4-Basis ruimtestaat'!O:O)</f>
        <v>0</v>
      </c>
      <c r="H42" s="476" t="e">
        <f t="shared" si="0"/>
        <v>#DIV/0!</v>
      </c>
      <c r="I42" s="476">
        <f t="shared" si="1"/>
        <v>0</v>
      </c>
      <c r="J42" s="476" t="e">
        <f t="shared" si="2"/>
        <v>#DIV/0!</v>
      </c>
      <c r="K42" s="476">
        <f t="shared" si="3"/>
        <v>0</v>
      </c>
      <c r="L42" s="43"/>
    </row>
    <row r="43" spans="1:12" s="55" customFormat="1" ht="15" customHeight="1">
      <c r="A43" s="303" t="s">
        <v>756</v>
      </c>
      <c r="B43" s="474">
        <f>SUMIF('4-Basis ruimtestaat'!B:B,'2-Kosten per locatie'!A43,'4-Basis ruimtestaat'!J:J)</f>
        <v>283.25</v>
      </c>
      <c r="C43" s="221"/>
      <c r="D43" s="222">
        <f>_xlfn.MAXIFS('4-Basis ruimtestaat'!L:L,'4-Basis ruimtestaat'!B:B,'2-Kosten per locatie'!A43)</f>
        <v>52</v>
      </c>
      <c r="E43" s="222">
        <f>_xlfn.MAXIFS('4-Basis ruimtestaat'!M:M,'4-Basis ruimtestaat'!B:B,'2-Kosten per locatie'!A43)</f>
        <v>0</v>
      </c>
      <c r="F43" s="476" t="e">
        <f>SUMIF('4-Basis ruimtestaat'!B:B,'2-Kosten per locatie'!A43,'4-Basis ruimtestaat'!N:N)</f>
        <v>#DIV/0!</v>
      </c>
      <c r="G43" s="476">
        <f>SUMIF('4-Basis ruimtestaat'!B:B,'2-Kosten per locatie'!A43,'4-Basis ruimtestaat'!O:O)</f>
        <v>0</v>
      </c>
      <c r="H43" s="476" t="e">
        <f t="shared" si="0"/>
        <v>#DIV/0!</v>
      </c>
      <c r="I43" s="476">
        <f t="shared" si="1"/>
        <v>0</v>
      </c>
      <c r="J43" s="476" t="e">
        <f t="shared" si="2"/>
        <v>#DIV/0!</v>
      </c>
      <c r="K43" s="476">
        <f t="shared" si="3"/>
        <v>0</v>
      </c>
      <c r="L43" s="43"/>
    </row>
    <row r="44" spans="1:12" s="55" customFormat="1" ht="15" customHeight="1">
      <c r="A44" s="303" t="s">
        <v>334</v>
      </c>
      <c r="B44" s="474">
        <f>SUMIF('4-Basis ruimtestaat'!B:B,'2-Kosten per locatie'!A44,'4-Basis ruimtestaat'!J:J)</f>
        <v>327.58</v>
      </c>
      <c r="C44" s="221"/>
      <c r="D44" s="222">
        <f>_xlfn.MAXIFS('4-Basis ruimtestaat'!L:L,'4-Basis ruimtestaat'!B:B,'2-Kosten per locatie'!A44)</f>
        <v>52</v>
      </c>
      <c r="E44" s="222">
        <f>_xlfn.MAXIFS('4-Basis ruimtestaat'!M:M,'4-Basis ruimtestaat'!B:B,'2-Kosten per locatie'!A44)</f>
        <v>0</v>
      </c>
      <c r="F44" s="476" t="e">
        <f>SUMIF('4-Basis ruimtestaat'!B:B,'2-Kosten per locatie'!A44,'4-Basis ruimtestaat'!N:N)</f>
        <v>#DIV/0!</v>
      </c>
      <c r="G44" s="476">
        <f>SUMIF('4-Basis ruimtestaat'!B:B,'2-Kosten per locatie'!A44,'4-Basis ruimtestaat'!O:O)</f>
        <v>0</v>
      </c>
      <c r="H44" s="476" t="e">
        <f t="shared" si="0"/>
        <v>#DIV/0!</v>
      </c>
      <c r="I44" s="476">
        <f t="shared" si="1"/>
        <v>0</v>
      </c>
      <c r="J44" s="476" t="e">
        <f t="shared" si="2"/>
        <v>#DIV/0!</v>
      </c>
      <c r="K44" s="476">
        <f t="shared" si="3"/>
        <v>0</v>
      </c>
      <c r="L44" s="43"/>
    </row>
    <row r="45" spans="1:12" s="55" customFormat="1" ht="15" customHeight="1">
      <c r="A45" s="303" t="s">
        <v>973</v>
      </c>
      <c r="B45" s="474">
        <f>SUMIF('4-Basis ruimtestaat'!B:B,'2-Kosten per locatie'!A45,'4-Basis ruimtestaat'!J:J)</f>
        <v>1130.9900000000007</v>
      </c>
      <c r="C45" s="221"/>
      <c r="D45" s="222">
        <f>_xlfn.MAXIFS('4-Basis ruimtestaat'!L:L,'4-Basis ruimtestaat'!B:B,'2-Kosten per locatie'!A45)</f>
        <v>255</v>
      </c>
      <c r="E45" s="222">
        <f>_xlfn.MAXIFS('4-Basis ruimtestaat'!M:M,'4-Basis ruimtestaat'!B:B,'2-Kosten per locatie'!A45)</f>
        <v>0</v>
      </c>
      <c r="F45" s="476" t="e">
        <f>SUMIF('4-Basis ruimtestaat'!B:B,'2-Kosten per locatie'!A45,'4-Basis ruimtestaat'!N:N)</f>
        <v>#DIV/0!</v>
      </c>
      <c r="G45" s="476">
        <f>SUMIF('4-Basis ruimtestaat'!B:B,'2-Kosten per locatie'!A45,'4-Basis ruimtestaat'!O:O)</f>
        <v>0</v>
      </c>
      <c r="H45" s="476" t="e">
        <f t="shared" si="0"/>
        <v>#DIV/0!</v>
      </c>
      <c r="I45" s="476">
        <f t="shared" si="1"/>
        <v>0</v>
      </c>
      <c r="J45" s="476" t="e">
        <f t="shared" si="2"/>
        <v>#DIV/0!</v>
      </c>
      <c r="K45" s="476">
        <f t="shared" si="3"/>
        <v>0</v>
      </c>
      <c r="L45" s="43"/>
    </row>
    <row r="46" spans="1:12" s="55" customFormat="1" ht="15" customHeight="1">
      <c r="A46" s="303" t="s">
        <v>768</v>
      </c>
      <c r="B46" s="474">
        <f>SUMIF('4-Basis ruimtestaat'!B:B,'2-Kosten per locatie'!A46,'4-Basis ruimtestaat'!J:J)</f>
        <v>3986.2162787723773</v>
      </c>
      <c r="C46" s="221"/>
      <c r="D46" s="222">
        <f>_xlfn.MAXIFS('4-Basis ruimtestaat'!L:L,'4-Basis ruimtestaat'!B:B,'2-Kosten per locatie'!A46)</f>
        <v>255</v>
      </c>
      <c r="E46" s="222">
        <f>_xlfn.MAXIFS('4-Basis ruimtestaat'!M:M,'4-Basis ruimtestaat'!B:B,'2-Kosten per locatie'!A46)</f>
        <v>102</v>
      </c>
      <c r="F46" s="476" t="e">
        <f>SUMIF('4-Basis ruimtestaat'!B:B,'2-Kosten per locatie'!A46,'4-Basis ruimtestaat'!N:N)</f>
        <v>#DIV/0!</v>
      </c>
      <c r="G46" s="476" t="e">
        <f>SUMIF('4-Basis ruimtestaat'!B:B,'2-Kosten per locatie'!A46,'4-Basis ruimtestaat'!O:O)</f>
        <v>#DIV/0!</v>
      </c>
      <c r="H46" s="476" t="e">
        <f t="shared" si="0"/>
        <v>#DIV/0!</v>
      </c>
      <c r="I46" s="476" t="e">
        <f t="shared" si="1"/>
        <v>#DIV/0!</v>
      </c>
      <c r="J46" s="476" t="e">
        <f t="shared" si="2"/>
        <v>#DIV/0!</v>
      </c>
      <c r="K46" s="476" t="e">
        <f t="shared" si="3"/>
        <v>#DIV/0!</v>
      </c>
      <c r="L46" s="43"/>
    </row>
    <row r="47" spans="1:12" s="55" customFormat="1" ht="15" customHeight="1">
      <c r="A47" s="303" t="s">
        <v>968</v>
      </c>
      <c r="B47" s="474">
        <f>SUMIF('4-Basis ruimtestaat'!B:B,'2-Kosten per locatie'!A47,'4-Basis ruimtestaat'!J:J)</f>
        <v>122.5</v>
      </c>
      <c r="C47" s="221"/>
      <c r="D47" s="222">
        <f>_xlfn.MAXIFS('4-Basis ruimtestaat'!L:L,'4-Basis ruimtestaat'!B:B,'2-Kosten per locatie'!A47)</f>
        <v>255</v>
      </c>
      <c r="E47" s="222">
        <f>_xlfn.MAXIFS('4-Basis ruimtestaat'!M:M,'4-Basis ruimtestaat'!B:B,'2-Kosten per locatie'!A47)</f>
        <v>0</v>
      </c>
      <c r="F47" s="476" t="e">
        <f>SUMIF('4-Basis ruimtestaat'!B:B,'2-Kosten per locatie'!A47,'4-Basis ruimtestaat'!N:N)</f>
        <v>#DIV/0!</v>
      </c>
      <c r="G47" s="476">
        <f>SUMIF('4-Basis ruimtestaat'!B:B,'2-Kosten per locatie'!A47,'4-Basis ruimtestaat'!O:O)</f>
        <v>0</v>
      </c>
      <c r="H47" s="476" t="e">
        <f t="shared" si="0"/>
        <v>#DIV/0!</v>
      </c>
      <c r="I47" s="476">
        <f t="shared" si="1"/>
        <v>0</v>
      </c>
      <c r="J47" s="476" t="e">
        <f t="shared" si="2"/>
        <v>#DIV/0!</v>
      </c>
      <c r="K47" s="476">
        <f t="shared" si="3"/>
        <v>0</v>
      </c>
      <c r="L47" s="43"/>
    </row>
    <row r="48" spans="1:12" s="55" customFormat="1" ht="15" customHeight="1">
      <c r="A48" s="303" t="s">
        <v>1129</v>
      </c>
      <c r="B48" s="474">
        <f>SUMIF('4-Basis ruimtestaat'!B:B,'2-Kosten per locatie'!A48,'4-Basis ruimtestaat'!J:J)</f>
        <v>309</v>
      </c>
      <c r="C48" s="221"/>
      <c r="D48" s="222">
        <f>_xlfn.MAXIFS('4-Basis ruimtestaat'!L:L,'4-Basis ruimtestaat'!B:B,'2-Kosten per locatie'!A48)</f>
        <v>208</v>
      </c>
      <c r="E48" s="222">
        <f>_xlfn.MAXIFS('4-Basis ruimtestaat'!M:M,'4-Basis ruimtestaat'!B:B,'2-Kosten per locatie'!A48)</f>
        <v>0</v>
      </c>
      <c r="F48" s="476" t="e">
        <f>SUMIF('4-Basis ruimtestaat'!B:B,'2-Kosten per locatie'!A48,'4-Basis ruimtestaat'!N:N)</f>
        <v>#DIV/0!</v>
      </c>
      <c r="G48" s="476">
        <f>SUMIF('4-Basis ruimtestaat'!B:B,'2-Kosten per locatie'!A48,'4-Basis ruimtestaat'!O:O)</f>
        <v>0</v>
      </c>
      <c r="H48" s="476" t="e">
        <f t="shared" si="0"/>
        <v>#DIV/0!</v>
      </c>
      <c r="I48" s="476">
        <f t="shared" si="1"/>
        <v>0</v>
      </c>
      <c r="J48" s="476" t="e">
        <f t="shared" si="2"/>
        <v>#DIV/0!</v>
      </c>
      <c r="K48" s="476">
        <f t="shared" si="3"/>
        <v>0</v>
      </c>
      <c r="L48" s="43"/>
    </row>
    <row r="49" spans="1:33" ht="15" customHeight="1">
      <c r="A49" s="303" t="s">
        <v>354</v>
      </c>
      <c r="B49" s="474">
        <f>SUMIF('4-Basis ruimtestaat'!B:B,'2-Kosten per locatie'!A49,'4-Basis ruimtestaat'!J:J)</f>
        <v>407.94000000000005</v>
      </c>
      <c r="C49" s="221"/>
      <c r="D49" s="222">
        <f>_xlfn.MAXIFS('4-Basis ruimtestaat'!L:L,'4-Basis ruimtestaat'!B:B,'2-Kosten per locatie'!A49)</f>
        <v>255</v>
      </c>
      <c r="E49" s="222">
        <f>_xlfn.MAXIFS('4-Basis ruimtestaat'!M:M,'4-Basis ruimtestaat'!B:B,'2-Kosten per locatie'!A49)</f>
        <v>0</v>
      </c>
      <c r="F49" s="476" t="e">
        <f>SUMIF('4-Basis ruimtestaat'!B:B,'2-Kosten per locatie'!A49,'4-Basis ruimtestaat'!N:N)</f>
        <v>#DIV/0!</v>
      </c>
      <c r="G49" s="476">
        <f>SUMIF('4-Basis ruimtestaat'!B:B,'2-Kosten per locatie'!A49,'4-Basis ruimtestaat'!O:O)</f>
        <v>0</v>
      </c>
      <c r="H49" s="476" t="e">
        <f t="shared" si="0"/>
        <v>#DIV/0!</v>
      </c>
      <c r="I49" s="476">
        <f t="shared" si="1"/>
        <v>0</v>
      </c>
      <c r="J49" s="476" t="e">
        <f t="shared" si="2"/>
        <v>#DIV/0!</v>
      </c>
      <c r="K49" s="476">
        <f t="shared" si="3"/>
        <v>0</v>
      </c>
      <c r="L49" s="43"/>
      <c r="M49" s="41"/>
      <c r="N49" s="41"/>
      <c r="O49" s="41"/>
      <c r="P49" s="41"/>
      <c r="Q49" s="41"/>
      <c r="R49" s="41"/>
      <c r="S49" s="41"/>
      <c r="T49" s="41"/>
      <c r="U49" s="41"/>
      <c r="V49" s="41"/>
      <c r="W49" s="41"/>
      <c r="X49" s="41"/>
      <c r="Y49" s="41"/>
      <c r="Z49" s="41"/>
      <c r="AA49" s="41"/>
      <c r="AB49" s="41"/>
      <c r="AC49" s="41"/>
      <c r="AD49" s="41"/>
      <c r="AE49" s="41"/>
      <c r="AF49" s="41"/>
      <c r="AG49" s="41"/>
    </row>
    <row r="50" spans="1:33" ht="15" customHeight="1">
      <c r="A50" s="303" t="s">
        <v>350</v>
      </c>
      <c r="B50" s="474">
        <f>SUMIF('4-Basis ruimtestaat'!B:B,'2-Kosten per locatie'!A50,'4-Basis ruimtestaat'!J:J)</f>
        <v>146.69999999999999</v>
      </c>
      <c r="C50" s="221"/>
      <c r="D50" s="222">
        <f>_xlfn.MAXIFS('4-Basis ruimtestaat'!L:L,'4-Basis ruimtestaat'!B:B,'2-Kosten per locatie'!A50)</f>
        <v>255</v>
      </c>
      <c r="E50" s="222">
        <f>_xlfn.MAXIFS('4-Basis ruimtestaat'!M:M,'4-Basis ruimtestaat'!B:B,'2-Kosten per locatie'!A50)</f>
        <v>0</v>
      </c>
      <c r="F50" s="476" t="e">
        <f>SUMIF('4-Basis ruimtestaat'!B:B,'2-Kosten per locatie'!A50,'4-Basis ruimtestaat'!N:N)</f>
        <v>#DIV/0!</v>
      </c>
      <c r="G50" s="476">
        <f>SUMIF('4-Basis ruimtestaat'!B:B,'2-Kosten per locatie'!A50,'4-Basis ruimtestaat'!O:O)</f>
        <v>0</v>
      </c>
      <c r="H50" s="476" t="e">
        <f t="shared" si="0"/>
        <v>#DIV/0!</v>
      </c>
      <c r="I50" s="476">
        <f t="shared" si="1"/>
        <v>0</v>
      </c>
      <c r="J50" s="476" t="e">
        <f t="shared" si="2"/>
        <v>#DIV/0!</v>
      </c>
      <c r="K50" s="476">
        <f t="shared" si="3"/>
        <v>0</v>
      </c>
      <c r="L50" s="43"/>
      <c r="M50" s="41"/>
      <c r="N50" s="41"/>
      <c r="O50" s="41"/>
      <c r="P50" s="41"/>
      <c r="Q50" s="41"/>
      <c r="R50" s="41"/>
      <c r="S50" s="41"/>
      <c r="T50" s="41"/>
      <c r="U50" s="41"/>
      <c r="V50" s="41"/>
      <c r="W50" s="41"/>
      <c r="X50" s="41"/>
      <c r="Y50" s="41"/>
      <c r="Z50" s="41"/>
      <c r="AA50" s="41"/>
      <c r="AB50" s="41"/>
      <c r="AC50" s="41"/>
      <c r="AD50" s="41"/>
      <c r="AE50" s="41"/>
      <c r="AF50" s="41"/>
      <c r="AG50" s="41"/>
    </row>
    <row r="51" spans="1:33" ht="15" customHeight="1">
      <c r="A51" s="304" t="s">
        <v>366</v>
      </c>
      <c r="B51" s="474">
        <f>SUMIF('4-Basis ruimtestaat'!B:B,'2-Kosten per locatie'!A51,'4-Basis ruimtestaat'!J:J)</f>
        <v>121.621</v>
      </c>
      <c r="C51" s="221"/>
      <c r="D51" s="222">
        <f>_xlfn.MAXIFS('4-Basis ruimtestaat'!L:L,'4-Basis ruimtestaat'!B:B,'2-Kosten per locatie'!A51)</f>
        <v>255</v>
      </c>
      <c r="E51" s="222">
        <f>_xlfn.MAXIFS('4-Basis ruimtestaat'!M:M,'4-Basis ruimtestaat'!B:B,'2-Kosten per locatie'!A51)</f>
        <v>0</v>
      </c>
      <c r="F51" s="476" t="e">
        <f>SUMIF('4-Basis ruimtestaat'!B:B,'2-Kosten per locatie'!A51,'4-Basis ruimtestaat'!N:N)</f>
        <v>#DIV/0!</v>
      </c>
      <c r="G51" s="476">
        <f>SUMIF('4-Basis ruimtestaat'!B:B,'2-Kosten per locatie'!A51,'4-Basis ruimtestaat'!O:O)</f>
        <v>0</v>
      </c>
      <c r="H51" s="476" t="e">
        <f t="shared" si="0"/>
        <v>#DIV/0!</v>
      </c>
      <c r="I51" s="476">
        <f t="shared" si="1"/>
        <v>0</v>
      </c>
      <c r="J51" s="476" t="e">
        <f t="shared" si="2"/>
        <v>#DIV/0!</v>
      </c>
      <c r="K51" s="476">
        <f t="shared" si="3"/>
        <v>0</v>
      </c>
      <c r="L51" s="43"/>
      <c r="M51" s="41"/>
      <c r="N51" s="41"/>
      <c r="O51" s="41"/>
      <c r="P51" s="41"/>
      <c r="Q51" s="41"/>
      <c r="R51" s="41"/>
      <c r="S51" s="41"/>
      <c r="T51" s="41"/>
      <c r="U51" s="41"/>
      <c r="V51" s="41"/>
      <c r="W51" s="41"/>
      <c r="X51" s="41"/>
      <c r="Y51" s="41"/>
      <c r="Z51" s="41"/>
      <c r="AA51" s="41"/>
      <c r="AB51" s="41"/>
      <c r="AC51" s="41"/>
      <c r="AD51" s="41"/>
      <c r="AE51" s="41"/>
      <c r="AF51" s="41"/>
      <c r="AG51" s="41"/>
    </row>
    <row r="52" spans="1:33" ht="15" customHeight="1">
      <c r="A52" s="304" t="s">
        <v>538</v>
      </c>
      <c r="B52" s="474">
        <f>SUMIF('4-Basis ruimtestaat'!B:B,'2-Kosten per locatie'!A52,'4-Basis ruimtestaat'!J:J)</f>
        <v>311.45000000000005</v>
      </c>
      <c r="C52" s="221"/>
      <c r="D52" s="222">
        <f>_xlfn.MAXIFS('4-Basis ruimtestaat'!L:L,'4-Basis ruimtestaat'!B:B,'2-Kosten per locatie'!A52)</f>
        <v>255</v>
      </c>
      <c r="E52" s="222">
        <f>_xlfn.MAXIFS('4-Basis ruimtestaat'!M:M,'4-Basis ruimtestaat'!B:B,'2-Kosten per locatie'!A52)</f>
        <v>0</v>
      </c>
      <c r="F52" s="476" t="e">
        <f>SUMIF('4-Basis ruimtestaat'!B:B,'2-Kosten per locatie'!A52,'4-Basis ruimtestaat'!N:N)</f>
        <v>#DIV/0!</v>
      </c>
      <c r="G52" s="476">
        <f>SUMIF('4-Basis ruimtestaat'!B:B,'2-Kosten per locatie'!A52,'4-Basis ruimtestaat'!O:O)</f>
        <v>0</v>
      </c>
      <c r="H52" s="476" t="e">
        <f t="shared" si="0"/>
        <v>#DIV/0!</v>
      </c>
      <c r="I52" s="476">
        <f t="shared" si="1"/>
        <v>0</v>
      </c>
      <c r="J52" s="476" t="e">
        <f t="shared" si="2"/>
        <v>#DIV/0!</v>
      </c>
      <c r="K52" s="476">
        <f t="shared" si="3"/>
        <v>0</v>
      </c>
      <c r="L52" s="43"/>
      <c r="M52" s="41"/>
      <c r="N52" s="41"/>
      <c r="O52" s="41"/>
      <c r="P52" s="41"/>
      <c r="Q52" s="41"/>
      <c r="R52" s="41"/>
      <c r="S52" s="41"/>
      <c r="T52" s="41"/>
      <c r="U52" s="41"/>
      <c r="V52" s="41"/>
      <c r="W52" s="41"/>
      <c r="X52" s="41"/>
      <c r="Y52" s="41"/>
      <c r="Z52" s="41"/>
      <c r="AA52" s="41"/>
      <c r="AB52" s="41"/>
      <c r="AC52" s="41"/>
      <c r="AD52" s="41"/>
      <c r="AE52" s="41"/>
      <c r="AF52" s="41"/>
      <c r="AG52" s="41"/>
    </row>
    <row r="53" spans="1:33" ht="15" customHeight="1">
      <c r="A53" s="304" t="s">
        <v>1142</v>
      </c>
      <c r="B53" s="474">
        <f>SUMIF('4-Basis ruimtestaat'!B:B,'2-Kosten per locatie'!A53,'4-Basis ruimtestaat'!J:J)</f>
        <v>241.29</v>
      </c>
      <c r="C53" s="221"/>
      <c r="D53" s="222">
        <f>_xlfn.MAXIFS('4-Basis ruimtestaat'!L:L,'4-Basis ruimtestaat'!B:B,'2-Kosten per locatie'!A53)</f>
        <v>255</v>
      </c>
      <c r="E53" s="222">
        <f>_xlfn.MAXIFS('4-Basis ruimtestaat'!M:M,'4-Basis ruimtestaat'!B:B,'2-Kosten per locatie'!A53)</f>
        <v>0</v>
      </c>
      <c r="F53" s="476" t="e">
        <f>SUMIF('4-Basis ruimtestaat'!B:B,'2-Kosten per locatie'!A53,'4-Basis ruimtestaat'!N:N)</f>
        <v>#DIV/0!</v>
      </c>
      <c r="G53" s="476">
        <f>SUMIF('4-Basis ruimtestaat'!B:B,'2-Kosten per locatie'!A53,'4-Basis ruimtestaat'!O:O)</f>
        <v>0</v>
      </c>
      <c r="H53" s="476" t="e">
        <f t="shared" si="0"/>
        <v>#DIV/0!</v>
      </c>
      <c r="I53" s="476">
        <f t="shared" si="1"/>
        <v>0</v>
      </c>
      <c r="J53" s="476" t="e">
        <f t="shared" si="2"/>
        <v>#DIV/0!</v>
      </c>
      <c r="K53" s="476">
        <f t="shared" si="3"/>
        <v>0</v>
      </c>
      <c r="L53" s="43"/>
      <c r="M53" s="41"/>
      <c r="N53" s="41"/>
      <c r="O53" s="41"/>
      <c r="P53" s="41"/>
      <c r="Q53" s="41"/>
      <c r="R53" s="41"/>
      <c r="S53" s="41"/>
      <c r="T53" s="41"/>
      <c r="U53" s="41"/>
      <c r="V53" s="41"/>
      <c r="W53" s="41"/>
      <c r="X53" s="41"/>
      <c r="Y53" s="41"/>
      <c r="Z53" s="41"/>
      <c r="AA53" s="41"/>
      <c r="AB53" s="41"/>
      <c r="AC53" s="41"/>
      <c r="AD53" s="41"/>
      <c r="AE53" s="41"/>
      <c r="AF53" s="41"/>
      <c r="AG53" s="41"/>
    </row>
    <row r="54" spans="1:33" ht="15" customHeight="1">
      <c r="A54" s="304" t="s">
        <v>577</v>
      </c>
      <c r="B54" s="474">
        <f>SUMIF('4-Basis ruimtestaat'!B:B,'2-Kosten per locatie'!A54,'4-Basis ruimtestaat'!J:J)</f>
        <v>3086.33</v>
      </c>
      <c r="C54" s="221"/>
      <c r="D54" s="222">
        <f>_xlfn.MAXIFS('4-Basis ruimtestaat'!L:L,'4-Basis ruimtestaat'!B:B,'2-Kosten per locatie'!A54)</f>
        <v>510</v>
      </c>
      <c r="E54" s="222">
        <f>_xlfn.MAXIFS('4-Basis ruimtestaat'!M:M,'4-Basis ruimtestaat'!B:B,'2-Kosten per locatie'!A54)</f>
        <v>0</v>
      </c>
      <c r="F54" s="476" t="e">
        <f>SUMIF('4-Basis ruimtestaat'!B:B,'2-Kosten per locatie'!A54,'4-Basis ruimtestaat'!N:N)</f>
        <v>#DIV/0!</v>
      </c>
      <c r="G54" s="476">
        <f>SUMIF('4-Basis ruimtestaat'!B:B,'2-Kosten per locatie'!A54,'4-Basis ruimtestaat'!O:O)</f>
        <v>0</v>
      </c>
      <c r="H54" s="476" t="e">
        <f t="shared" si="0"/>
        <v>#DIV/0!</v>
      </c>
      <c r="I54" s="476">
        <f t="shared" si="1"/>
        <v>0</v>
      </c>
      <c r="J54" s="476" t="e">
        <f t="shared" si="2"/>
        <v>#DIV/0!</v>
      </c>
      <c r="K54" s="476">
        <f t="shared" si="3"/>
        <v>0</v>
      </c>
      <c r="L54" s="43"/>
      <c r="M54" s="41"/>
      <c r="N54" s="41"/>
      <c r="O54" s="41"/>
      <c r="P54" s="41"/>
      <c r="Q54" s="41"/>
      <c r="R54" s="41"/>
      <c r="S54" s="41"/>
      <c r="T54" s="41"/>
      <c r="U54" s="41"/>
      <c r="V54" s="41"/>
      <c r="W54" s="41"/>
      <c r="X54" s="41"/>
      <c r="Y54" s="41"/>
      <c r="Z54" s="41"/>
      <c r="AA54" s="41"/>
      <c r="AB54" s="41"/>
      <c r="AC54" s="41"/>
      <c r="AD54" s="41"/>
      <c r="AE54" s="41"/>
      <c r="AF54" s="41"/>
      <c r="AG54" s="41"/>
    </row>
    <row r="55" spans="1:33" ht="15" customHeight="1">
      <c r="A55" s="304" t="s">
        <v>1152</v>
      </c>
      <c r="B55" s="474">
        <f>SUMIF('4-Basis ruimtestaat'!B:B,'2-Kosten per locatie'!A55,'4-Basis ruimtestaat'!J:J)</f>
        <v>151.05999999999997</v>
      </c>
      <c r="C55" s="221"/>
      <c r="D55" s="222">
        <f>_xlfn.MAXIFS('4-Basis ruimtestaat'!L:L,'4-Basis ruimtestaat'!B:B,'2-Kosten per locatie'!A55)</f>
        <v>255</v>
      </c>
      <c r="E55" s="222">
        <f>_xlfn.MAXIFS('4-Basis ruimtestaat'!M:M,'4-Basis ruimtestaat'!B:B,'2-Kosten per locatie'!A55)</f>
        <v>0</v>
      </c>
      <c r="F55" s="476" t="e">
        <f>SUMIF('4-Basis ruimtestaat'!B:B,'2-Kosten per locatie'!A55,'4-Basis ruimtestaat'!N:N)</f>
        <v>#DIV/0!</v>
      </c>
      <c r="G55" s="476">
        <f>SUMIF('4-Basis ruimtestaat'!B:B,'2-Kosten per locatie'!A55,'4-Basis ruimtestaat'!O:O)</f>
        <v>0</v>
      </c>
      <c r="H55" s="476" t="e">
        <f t="shared" si="0"/>
        <v>#DIV/0!</v>
      </c>
      <c r="I55" s="476">
        <f t="shared" si="1"/>
        <v>0</v>
      </c>
      <c r="J55" s="476" t="e">
        <f t="shared" si="2"/>
        <v>#DIV/0!</v>
      </c>
      <c r="K55" s="476">
        <f t="shared" si="3"/>
        <v>0</v>
      </c>
      <c r="L55" s="43"/>
      <c r="M55" s="41"/>
      <c r="N55" s="41"/>
      <c r="O55" s="41"/>
      <c r="P55" s="41"/>
      <c r="Q55" s="41"/>
      <c r="R55" s="41"/>
      <c r="S55" s="41"/>
      <c r="T55" s="41"/>
      <c r="U55" s="41"/>
      <c r="V55" s="41"/>
      <c r="W55" s="41"/>
      <c r="X55" s="41"/>
      <c r="Y55" s="41"/>
      <c r="Z55" s="41"/>
      <c r="AA55" s="41"/>
      <c r="AB55" s="41"/>
      <c r="AC55" s="41"/>
      <c r="AD55" s="41"/>
      <c r="AE55" s="41"/>
      <c r="AF55" s="41"/>
      <c r="AG55" s="41"/>
    </row>
    <row r="56" spans="1:33" ht="15" customHeight="1">
      <c r="A56" s="304" t="s">
        <v>1148</v>
      </c>
      <c r="B56" s="474">
        <f>SUMIF('4-Basis ruimtestaat'!B:B,'2-Kosten per locatie'!A56,'4-Basis ruimtestaat'!J:J)</f>
        <v>337.31</v>
      </c>
      <c r="C56" s="221"/>
      <c r="D56" s="222">
        <f>_xlfn.MAXIFS('4-Basis ruimtestaat'!L:L,'4-Basis ruimtestaat'!B:B,'2-Kosten per locatie'!A56)</f>
        <v>255</v>
      </c>
      <c r="E56" s="222">
        <f>_xlfn.MAXIFS('4-Basis ruimtestaat'!M:M,'4-Basis ruimtestaat'!B:B,'2-Kosten per locatie'!A56)</f>
        <v>0</v>
      </c>
      <c r="F56" s="476" t="e">
        <f>SUMIF('4-Basis ruimtestaat'!B:B,'2-Kosten per locatie'!A56,'4-Basis ruimtestaat'!N:N)</f>
        <v>#DIV/0!</v>
      </c>
      <c r="G56" s="476">
        <f>SUMIF('4-Basis ruimtestaat'!B:B,'2-Kosten per locatie'!A56,'4-Basis ruimtestaat'!O:O)</f>
        <v>0</v>
      </c>
      <c r="H56" s="476" t="e">
        <f t="shared" si="0"/>
        <v>#DIV/0!</v>
      </c>
      <c r="I56" s="476">
        <f t="shared" si="1"/>
        <v>0</v>
      </c>
      <c r="J56" s="476" t="e">
        <f t="shared" si="2"/>
        <v>#DIV/0!</v>
      </c>
      <c r="K56" s="476">
        <f t="shared" si="3"/>
        <v>0</v>
      </c>
      <c r="L56" s="43"/>
      <c r="M56" s="41"/>
      <c r="N56" s="41"/>
      <c r="O56" s="41"/>
      <c r="P56" s="41"/>
      <c r="Q56" s="41"/>
      <c r="R56" s="41"/>
      <c r="S56" s="41"/>
      <c r="T56" s="41"/>
      <c r="U56" s="41"/>
      <c r="V56" s="41"/>
      <c r="W56" s="41"/>
      <c r="X56" s="41"/>
      <c r="Y56" s="41"/>
      <c r="Z56" s="41"/>
      <c r="AA56" s="41"/>
      <c r="AB56" s="41"/>
      <c r="AC56" s="41"/>
      <c r="AD56" s="41"/>
      <c r="AE56" s="41"/>
      <c r="AF56" s="41"/>
      <c r="AG56" s="41"/>
    </row>
    <row r="57" spans="1:33" ht="15" customHeight="1">
      <c r="A57" s="304" t="s">
        <v>369</v>
      </c>
      <c r="B57" s="474">
        <f>SUMIF('4-Basis ruimtestaat'!B:B,'2-Kosten per locatie'!A57,'4-Basis ruimtestaat'!J:J)</f>
        <v>200.20999999999998</v>
      </c>
      <c r="C57" s="221"/>
      <c r="D57" s="222">
        <f>_xlfn.MAXIFS('4-Basis ruimtestaat'!L:L,'4-Basis ruimtestaat'!B:B,'2-Kosten per locatie'!A57)</f>
        <v>255</v>
      </c>
      <c r="E57" s="222">
        <f>_xlfn.MAXIFS('4-Basis ruimtestaat'!M:M,'4-Basis ruimtestaat'!B:B,'2-Kosten per locatie'!A57)</f>
        <v>0</v>
      </c>
      <c r="F57" s="476" t="e">
        <f>SUMIF('4-Basis ruimtestaat'!B:B,'2-Kosten per locatie'!A57,'4-Basis ruimtestaat'!N:N)</f>
        <v>#DIV/0!</v>
      </c>
      <c r="G57" s="476">
        <f>SUMIF('4-Basis ruimtestaat'!B:B,'2-Kosten per locatie'!A57,'4-Basis ruimtestaat'!O:O)</f>
        <v>0</v>
      </c>
      <c r="H57" s="476" t="e">
        <f t="shared" si="0"/>
        <v>#DIV/0!</v>
      </c>
      <c r="I57" s="476">
        <f t="shared" si="1"/>
        <v>0</v>
      </c>
      <c r="J57" s="476" t="e">
        <f t="shared" si="2"/>
        <v>#DIV/0!</v>
      </c>
      <c r="K57" s="476">
        <f t="shared" si="3"/>
        <v>0</v>
      </c>
      <c r="L57" s="43"/>
      <c r="M57" s="41"/>
      <c r="N57" s="41"/>
      <c r="O57" s="41"/>
      <c r="P57" s="41"/>
      <c r="Q57" s="41"/>
      <c r="R57" s="41"/>
      <c r="S57" s="41"/>
      <c r="T57" s="41"/>
      <c r="U57" s="41"/>
      <c r="V57" s="41"/>
      <c r="W57" s="41"/>
      <c r="X57" s="41"/>
      <c r="Y57" s="41"/>
      <c r="Z57" s="41"/>
      <c r="AA57" s="41"/>
      <c r="AB57" s="41"/>
      <c r="AC57" s="41"/>
      <c r="AD57" s="41"/>
      <c r="AE57" s="41"/>
      <c r="AF57" s="41"/>
      <c r="AG57" s="41"/>
    </row>
    <row r="58" spans="1:33" ht="15" customHeight="1">
      <c r="A58" s="304" t="s">
        <v>565</v>
      </c>
      <c r="B58" s="474">
        <f>SUMIF('4-Basis ruimtestaat'!B:B,'2-Kosten per locatie'!A58,'4-Basis ruimtestaat'!J:J)</f>
        <v>264.08</v>
      </c>
      <c r="C58" s="221"/>
      <c r="D58" s="222">
        <f>_xlfn.MAXIFS('4-Basis ruimtestaat'!L:L,'4-Basis ruimtestaat'!B:B,'2-Kosten per locatie'!A58)</f>
        <v>255</v>
      </c>
      <c r="E58" s="222">
        <f>_xlfn.MAXIFS('4-Basis ruimtestaat'!M:M,'4-Basis ruimtestaat'!B:B,'2-Kosten per locatie'!A58)</f>
        <v>0</v>
      </c>
      <c r="F58" s="476" t="e">
        <f>SUMIF('4-Basis ruimtestaat'!B:B,'2-Kosten per locatie'!A58,'4-Basis ruimtestaat'!N:N)</f>
        <v>#DIV/0!</v>
      </c>
      <c r="G58" s="476">
        <f>SUMIF('4-Basis ruimtestaat'!B:B,'2-Kosten per locatie'!A58,'4-Basis ruimtestaat'!O:O)</f>
        <v>0</v>
      </c>
      <c r="H58" s="476" t="e">
        <f t="shared" si="0"/>
        <v>#DIV/0!</v>
      </c>
      <c r="I58" s="476">
        <f t="shared" si="1"/>
        <v>0</v>
      </c>
      <c r="J58" s="476" t="e">
        <f t="shared" si="2"/>
        <v>#DIV/0!</v>
      </c>
      <c r="K58" s="476">
        <f t="shared" si="3"/>
        <v>0</v>
      </c>
      <c r="L58" s="43"/>
      <c r="M58" s="41"/>
      <c r="N58" s="41"/>
      <c r="O58" s="41"/>
      <c r="P58" s="41"/>
      <c r="Q58" s="41"/>
      <c r="R58" s="41"/>
      <c r="S58" s="41"/>
      <c r="T58" s="41"/>
      <c r="U58" s="41"/>
      <c r="V58" s="41"/>
      <c r="W58" s="41"/>
      <c r="X58" s="41"/>
      <c r="Y58" s="41"/>
      <c r="Z58" s="41"/>
      <c r="AA58" s="41"/>
      <c r="AB58" s="41"/>
      <c r="AC58" s="41"/>
      <c r="AD58" s="41"/>
      <c r="AE58" s="41"/>
      <c r="AF58" s="41"/>
      <c r="AG58" s="41"/>
    </row>
    <row r="59" spans="1:33" ht="15" customHeight="1">
      <c r="A59" s="304" t="s">
        <v>522</v>
      </c>
      <c r="B59" s="474">
        <f>SUMIF('4-Basis ruimtestaat'!B:B,'2-Kosten per locatie'!A59,'4-Basis ruimtestaat'!J:J)</f>
        <v>303.82</v>
      </c>
      <c r="C59" s="221"/>
      <c r="D59" s="222">
        <f>_xlfn.MAXIFS('4-Basis ruimtestaat'!L:L,'4-Basis ruimtestaat'!B:B,'2-Kosten per locatie'!A59)</f>
        <v>255</v>
      </c>
      <c r="E59" s="222">
        <f>_xlfn.MAXIFS('4-Basis ruimtestaat'!M:M,'4-Basis ruimtestaat'!B:B,'2-Kosten per locatie'!A59)</f>
        <v>0</v>
      </c>
      <c r="F59" s="476" t="e">
        <f>SUMIF('4-Basis ruimtestaat'!B:B,'2-Kosten per locatie'!A59,'4-Basis ruimtestaat'!N:N)</f>
        <v>#DIV/0!</v>
      </c>
      <c r="G59" s="476">
        <f>SUMIF('4-Basis ruimtestaat'!B:B,'2-Kosten per locatie'!A59,'4-Basis ruimtestaat'!O:O)</f>
        <v>0</v>
      </c>
      <c r="H59" s="476" t="e">
        <f t="shared" si="0"/>
        <v>#DIV/0!</v>
      </c>
      <c r="I59" s="476">
        <f t="shared" si="1"/>
        <v>0</v>
      </c>
      <c r="J59" s="476" t="e">
        <f t="shared" si="2"/>
        <v>#DIV/0!</v>
      </c>
      <c r="K59" s="476">
        <f t="shared" si="3"/>
        <v>0</v>
      </c>
      <c r="L59" s="43"/>
      <c r="M59" s="41"/>
      <c r="N59" s="41"/>
      <c r="O59" s="41"/>
      <c r="P59" s="41"/>
      <c r="Q59" s="41"/>
      <c r="R59" s="41"/>
      <c r="S59" s="41"/>
      <c r="T59" s="41"/>
      <c r="U59" s="41"/>
      <c r="V59" s="41"/>
      <c r="W59" s="41"/>
      <c r="X59" s="41"/>
      <c r="Y59" s="41"/>
      <c r="Z59" s="41"/>
      <c r="AA59" s="41"/>
      <c r="AB59" s="41"/>
      <c r="AC59" s="41"/>
      <c r="AD59" s="41"/>
      <c r="AE59" s="41"/>
      <c r="AF59" s="41"/>
      <c r="AG59" s="41"/>
    </row>
    <row r="60" spans="1:33" ht="15" customHeight="1">
      <c r="A60" s="305" t="s">
        <v>25</v>
      </c>
      <c r="B60" s="474">
        <f>SUMIF('4-Basis ruimtestaat'!B:B,'2-Kosten per locatie'!A60,'4-Basis ruimtestaat'!J:J)</f>
        <v>0</v>
      </c>
      <c r="C60" s="221"/>
      <c r="D60" s="222">
        <f>_xlfn.MAXIFS('4-Basis ruimtestaat'!L:L,'4-Basis ruimtestaat'!B:B,'2-Kosten per locatie'!A60)</f>
        <v>0</v>
      </c>
      <c r="E60" s="222">
        <f>_xlfn.MAXIFS('4-Basis ruimtestaat'!M:M,'4-Basis ruimtestaat'!B:B,'2-Kosten per locatie'!A60)</f>
        <v>0</v>
      </c>
      <c r="F60" s="476">
        <f>SUMIF('4-Basis ruimtestaat'!B:B,'2-Kosten per locatie'!A60,'4-Basis ruimtestaat'!N:N)</f>
        <v>0</v>
      </c>
      <c r="G60" s="476">
        <f>SUMIF('4-Basis ruimtestaat'!B:B,'2-Kosten per locatie'!A60,'4-Basis ruimtestaat'!O:O)</f>
        <v>0</v>
      </c>
      <c r="H60" s="476">
        <f>IF(F60&lt;(D60*$E$2),D60*$E$2-F60,0)</f>
        <v>0</v>
      </c>
      <c r="I60" s="476">
        <f>IF(G60&lt;(E60*$E$2),E60*$E$2-G60,0)</f>
        <v>0</v>
      </c>
      <c r="J60" s="476">
        <f>F60*$E$5</f>
        <v>0</v>
      </c>
      <c r="K60" s="476">
        <f>G60*$E$5</f>
        <v>0</v>
      </c>
      <c r="L60" s="43"/>
      <c r="M60" s="41"/>
      <c r="N60" s="41"/>
      <c r="O60" s="41"/>
      <c r="P60" s="41"/>
      <c r="Q60" s="41"/>
      <c r="R60" s="41"/>
      <c r="S60" s="41"/>
      <c r="T60" s="41"/>
      <c r="U60" s="41"/>
      <c r="V60" s="41"/>
      <c r="W60" s="41"/>
      <c r="X60" s="41"/>
      <c r="Y60" s="41"/>
      <c r="Z60" s="41"/>
      <c r="AA60" s="41"/>
      <c r="AB60" s="41"/>
      <c r="AC60" s="41"/>
      <c r="AD60" s="41"/>
      <c r="AE60" s="41"/>
      <c r="AF60" s="41"/>
      <c r="AG60" s="41"/>
    </row>
    <row r="61" spans="1:33" s="59" customFormat="1" ht="15" customHeight="1">
      <c r="A61" s="306" t="s">
        <v>26</v>
      </c>
      <c r="B61" s="475">
        <f>SUM(B15:B60)</f>
        <v>27770.815278772381</v>
      </c>
      <c r="C61" s="223"/>
      <c r="D61" s="224"/>
      <c r="E61" s="224"/>
      <c r="F61" s="477" t="e">
        <f t="shared" ref="F61:K61" si="4">SUM(F15:F60)</f>
        <v>#DIV/0!</v>
      </c>
      <c r="G61" s="477" t="e">
        <f t="shared" si="4"/>
        <v>#DIV/0!</v>
      </c>
      <c r="H61" s="477" t="e">
        <f t="shared" si="4"/>
        <v>#DIV/0!</v>
      </c>
      <c r="I61" s="477" t="e">
        <f t="shared" si="4"/>
        <v>#DIV/0!</v>
      </c>
      <c r="J61" s="477" t="e">
        <f t="shared" si="4"/>
        <v>#DIV/0!</v>
      </c>
      <c r="K61" s="477" t="e">
        <f t="shared" si="4"/>
        <v>#DIV/0!</v>
      </c>
      <c r="L61" s="43"/>
    </row>
    <row r="62" spans="1:33" s="55" customFormat="1" ht="14.1" customHeight="1">
      <c r="AD62" s="41"/>
    </row>
    <row r="63" spans="1:33" ht="52.8">
      <c r="A63" s="237" t="s">
        <v>15</v>
      </c>
      <c r="B63" s="238" t="s">
        <v>27</v>
      </c>
      <c r="C63" s="238" t="s">
        <v>28</v>
      </c>
      <c r="D63" s="238" t="s">
        <v>29</v>
      </c>
      <c r="E63" s="238" t="s">
        <v>30</v>
      </c>
      <c r="F63" s="238" t="s">
        <v>31</v>
      </c>
      <c r="G63" s="236" t="s">
        <v>32</v>
      </c>
      <c r="H63" s="238" t="s">
        <v>33</v>
      </c>
      <c r="I63" s="238" t="s">
        <v>34</v>
      </c>
      <c r="J63" s="238" t="s">
        <v>35</v>
      </c>
      <c r="K63" s="238" t="s">
        <v>36</v>
      </c>
      <c r="X63" s="55"/>
      <c r="Y63" s="41"/>
      <c r="Z63" s="41"/>
      <c r="AA63" s="41"/>
      <c r="AB63" s="41"/>
      <c r="AC63" s="41"/>
      <c r="AD63" s="41"/>
      <c r="AE63" s="41"/>
      <c r="AF63" s="41"/>
      <c r="AG63" s="41"/>
    </row>
    <row r="64" spans="1:33" s="55" customFormat="1" ht="15" customHeight="1">
      <c r="A64" s="304" t="str">
        <f t="shared" ref="A64:A109" si="5">A15</f>
        <v>Brandweer Balkbrug</v>
      </c>
      <c r="B64" s="56" t="e">
        <f>(F15+H15)*'6-Opbouw uurtarief productie'!$E$47</f>
        <v>#DIV/0!</v>
      </c>
      <c r="C64" s="57" t="e">
        <f>(G15+I15)*'6-Opbouw uurtarief productie'!$E$51</f>
        <v>#DIV/0!</v>
      </c>
      <c r="D64" s="58" t="e">
        <f t="shared" ref="D64:D109" si="6">SUM(B64:C64)</f>
        <v>#DIV/0!</v>
      </c>
      <c r="E64" s="58" t="e">
        <f>J15*'7-Opbouw uurtarief toezicht'!$E$46</f>
        <v>#DIV/0!</v>
      </c>
      <c r="F64" s="307" t="e">
        <f>K15*'7-Opbouw uurtarief toezicht'!$E$50</f>
        <v>#DIV/0!</v>
      </c>
      <c r="G64" s="226" t="e">
        <f t="shared" ref="G64:G109" si="7">SUM(E64:F64)</f>
        <v>#DIV/0!</v>
      </c>
      <c r="H64" s="307">
        <f>SUMIF('8-Additionele kosten'!A:A,'2-Kosten per locatie'!A64,'8-Additionele kosten'!H:H)</f>
        <v>0</v>
      </c>
      <c r="I64" s="307">
        <f>SUMIF('10-Glasbewassing'!A:A,'2-Kosten per locatie'!A64,'10-Glasbewassing'!H:H)</f>
        <v>0</v>
      </c>
      <c r="J64" s="307" t="e">
        <f>D64+G64+H64+I64</f>
        <v>#DIV/0!</v>
      </c>
      <c r="K64" s="307" t="e">
        <f>J64/12</f>
        <v>#DIV/0!</v>
      </c>
      <c r="L64" s="42"/>
      <c r="M64" s="42"/>
      <c r="N64" s="42"/>
      <c r="O64" s="42"/>
      <c r="P64" s="42"/>
    </row>
    <row r="65" spans="1:16" s="55" customFormat="1" ht="15" customHeight="1">
      <c r="A65" s="304" t="str">
        <f t="shared" si="5"/>
        <v>Brandweer Bathmen</v>
      </c>
      <c r="B65" s="56" t="e">
        <f>(F16+H16)*'6-Opbouw uurtarief productie'!$E$47</f>
        <v>#DIV/0!</v>
      </c>
      <c r="C65" s="57" t="e">
        <f>(G16+I16)*'6-Opbouw uurtarief productie'!$E$51</f>
        <v>#DIV/0!</v>
      </c>
      <c r="D65" s="58" t="e">
        <f t="shared" si="6"/>
        <v>#DIV/0!</v>
      </c>
      <c r="E65" s="58" t="e">
        <f>J16*'7-Opbouw uurtarief toezicht'!$E$46</f>
        <v>#DIV/0!</v>
      </c>
      <c r="F65" s="307" t="e">
        <f>K16*'7-Opbouw uurtarief toezicht'!$E$50</f>
        <v>#DIV/0!</v>
      </c>
      <c r="G65" s="226" t="e">
        <f t="shared" si="7"/>
        <v>#DIV/0!</v>
      </c>
      <c r="H65" s="307">
        <f>SUMIF('8-Additionele kosten'!A:A,'2-Kosten per locatie'!A65,'8-Additionele kosten'!H:H)</f>
        <v>0</v>
      </c>
      <c r="I65" s="307">
        <f>SUMIF('10-Glasbewassing'!A:A,'2-Kosten per locatie'!A65,'10-Glasbewassing'!H:H)</f>
        <v>0</v>
      </c>
      <c r="J65" s="307" t="e">
        <f t="shared" ref="J65:J109" si="8">D65+G65+H65+I65</f>
        <v>#DIV/0!</v>
      </c>
      <c r="K65" s="307" t="e">
        <f t="shared" ref="K65:K108" si="9">J65/12</f>
        <v>#DIV/0!</v>
      </c>
      <c r="L65" s="42"/>
      <c r="M65" s="42"/>
      <c r="N65" s="42"/>
      <c r="O65" s="42"/>
      <c r="P65" s="42"/>
    </row>
    <row r="66" spans="1:16" s="55" customFormat="1" ht="15" customHeight="1">
      <c r="A66" s="304" t="str">
        <f t="shared" si="5"/>
        <v>Brandweer Bergentheim</v>
      </c>
      <c r="B66" s="56" t="e">
        <f>(F17+H17)*'6-Opbouw uurtarief productie'!$E$47</f>
        <v>#DIV/0!</v>
      </c>
      <c r="C66" s="57" t="e">
        <f>(G17+I17)*'6-Opbouw uurtarief productie'!$E$51</f>
        <v>#DIV/0!</v>
      </c>
      <c r="D66" s="58" t="e">
        <f t="shared" si="6"/>
        <v>#DIV/0!</v>
      </c>
      <c r="E66" s="58" t="e">
        <f>J17*'7-Opbouw uurtarief toezicht'!$E$46</f>
        <v>#DIV/0!</v>
      </c>
      <c r="F66" s="307" t="e">
        <f>K17*'7-Opbouw uurtarief toezicht'!$E$50</f>
        <v>#DIV/0!</v>
      </c>
      <c r="G66" s="226" t="e">
        <f t="shared" si="7"/>
        <v>#DIV/0!</v>
      </c>
      <c r="H66" s="307">
        <f>SUMIF('8-Additionele kosten'!A:A,'2-Kosten per locatie'!A66,'8-Additionele kosten'!H:H)</f>
        <v>0</v>
      </c>
      <c r="I66" s="307">
        <f>SUMIF('10-Glasbewassing'!A:A,'2-Kosten per locatie'!A66,'10-Glasbewassing'!H:H)</f>
        <v>0</v>
      </c>
      <c r="J66" s="307" t="e">
        <f t="shared" si="8"/>
        <v>#DIV/0!</v>
      </c>
      <c r="K66" s="307" t="e">
        <f t="shared" si="9"/>
        <v>#DIV/0!</v>
      </c>
      <c r="L66" s="42"/>
      <c r="M66" s="42"/>
      <c r="N66" s="42"/>
      <c r="O66" s="42"/>
      <c r="P66" s="42"/>
    </row>
    <row r="67" spans="1:16" s="55" customFormat="1" ht="15" customHeight="1">
      <c r="A67" s="304" t="str">
        <f t="shared" si="5"/>
        <v>Brandweer Dalfsen</v>
      </c>
      <c r="B67" s="56" t="e">
        <f>(F18+H18)*'6-Opbouw uurtarief productie'!$E$47</f>
        <v>#DIV/0!</v>
      </c>
      <c r="C67" s="57" t="e">
        <f>(G18+I18)*'6-Opbouw uurtarief productie'!$E$51</f>
        <v>#DIV/0!</v>
      </c>
      <c r="D67" s="58" t="e">
        <f t="shared" si="6"/>
        <v>#DIV/0!</v>
      </c>
      <c r="E67" s="58" t="e">
        <f>J18*'7-Opbouw uurtarief toezicht'!$E$46</f>
        <v>#DIV/0!</v>
      </c>
      <c r="F67" s="307" t="e">
        <f>K18*'7-Opbouw uurtarief toezicht'!$E$50</f>
        <v>#DIV/0!</v>
      </c>
      <c r="G67" s="226" t="e">
        <f t="shared" si="7"/>
        <v>#DIV/0!</v>
      </c>
      <c r="H67" s="307">
        <f>SUMIF('8-Additionele kosten'!A:A,'2-Kosten per locatie'!A67,'8-Additionele kosten'!H:H)</f>
        <v>0</v>
      </c>
      <c r="I67" s="307">
        <f>SUMIF('10-Glasbewassing'!A:A,'2-Kosten per locatie'!A67,'10-Glasbewassing'!H:H)</f>
        <v>0</v>
      </c>
      <c r="J67" s="307" t="e">
        <f t="shared" si="8"/>
        <v>#DIV/0!</v>
      </c>
      <c r="K67" s="307" t="e">
        <f t="shared" si="9"/>
        <v>#DIV/0!</v>
      </c>
      <c r="L67" s="42"/>
      <c r="M67" s="42"/>
      <c r="N67" s="42"/>
      <c r="O67" s="42"/>
      <c r="P67" s="42"/>
    </row>
    <row r="68" spans="1:16" s="55" customFormat="1" ht="15" customHeight="1">
      <c r="A68" s="304" t="str">
        <f t="shared" si="5"/>
        <v>Brandweer de Krim</v>
      </c>
      <c r="B68" s="56" t="e">
        <f>(F19+H19)*'6-Opbouw uurtarief productie'!$E$47</f>
        <v>#DIV/0!</v>
      </c>
      <c r="C68" s="57" t="e">
        <f>(G19+I19)*'6-Opbouw uurtarief productie'!$E$51</f>
        <v>#DIV/0!</v>
      </c>
      <c r="D68" s="58" t="e">
        <f t="shared" si="6"/>
        <v>#DIV/0!</v>
      </c>
      <c r="E68" s="58" t="e">
        <f>J19*'7-Opbouw uurtarief toezicht'!$E$46</f>
        <v>#DIV/0!</v>
      </c>
      <c r="F68" s="307" t="e">
        <f>K19*'7-Opbouw uurtarief toezicht'!$E$50</f>
        <v>#DIV/0!</v>
      </c>
      <c r="G68" s="226" t="e">
        <f t="shared" si="7"/>
        <v>#DIV/0!</v>
      </c>
      <c r="H68" s="307">
        <f>SUMIF('8-Additionele kosten'!A:A,'2-Kosten per locatie'!A68,'8-Additionele kosten'!H:H)</f>
        <v>0</v>
      </c>
      <c r="I68" s="307">
        <f>SUMIF('10-Glasbewassing'!A:A,'2-Kosten per locatie'!A68,'10-Glasbewassing'!H:H)</f>
        <v>0</v>
      </c>
      <c r="J68" s="307" t="e">
        <f t="shared" si="8"/>
        <v>#DIV/0!</v>
      </c>
      <c r="K68" s="307" t="e">
        <f t="shared" si="9"/>
        <v>#DIV/0!</v>
      </c>
      <c r="L68" s="42"/>
      <c r="M68" s="42"/>
      <c r="N68" s="42"/>
      <c r="O68" s="42"/>
      <c r="P68" s="42"/>
    </row>
    <row r="69" spans="1:16" s="55" customFormat="1" ht="15" customHeight="1">
      <c r="A69" s="304" t="str">
        <f t="shared" si="5"/>
        <v>Brandweer Dedemsvaart</v>
      </c>
      <c r="B69" s="56" t="e">
        <f>(F20+H20)*'6-Opbouw uurtarief productie'!$E$47</f>
        <v>#DIV/0!</v>
      </c>
      <c r="C69" s="57" t="e">
        <f>(G20+I20)*'6-Opbouw uurtarief productie'!$E$51</f>
        <v>#DIV/0!</v>
      </c>
      <c r="D69" s="58" t="e">
        <f t="shared" si="6"/>
        <v>#DIV/0!</v>
      </c>
      <c r="E69" s="58" t="e">
        <f>J20*'7-Opbouw uurtarief toezicht'!$E$46</f>
        <v>#DIV/0!</v>
      </c>
      <c r="F69" s="307" t="e">
        <f>K20*'7-Opbouw uurtarief toezicht'!$E$50</f>
        <v>#DIV/0!</v>
      </c>
      <c r="G69" s="226" t="e">
        <f t="shared" si="7"/>
        <v>#DIV/0!</v>
      </c>
      <c r="H69" s="307">
        <f>SUMIF('8-Additionele kosten'!A:A,'2-Kosten per locatie'!A69,'8-Additionele kosten'!H:H)</f>
        <v>0</v>
      </c>
      <c r="I69" s="307">
        <f>SUMIF('10-Glasbewassing'!A:A,'2-Kosten per locatie'!A69,'10-Glasbewassing'!H:H)</f>
        <v>0</v>
      </c>
      <c r="J69" s="307" t="e">
        <f t="shared" si="8"/>
        <v>#DIV/0!</v>
      </c>
      <c r="K69" s="307" t="e">
        <f t="shared" si="9"/>
        <v>#DIV/0!</v>
      </c>
      <c r="L69" s="42"/>
      <c r="M69" s="42"/>
      <c r="N69" s="42"/>
      <c r="O69" s="42"/>
      <c r="P69" s="42"/>
    </row>
    <row r="70" spans="1:16" s="55" customFormat="1" ht="15" customHeight="1">
      <c r="A70" s="304" t="str">
        <f t="shared" si="5"/>
        <v>Brandweer Deventer</v>
      </c>
      <c r="B70" s="56" t="e">
        <f>(F21+H21)*'6-Opbouw uurtarief productie'!$E$47</f>
        <v>#DIV/0!</v>
      </c>
      <c r="C70" s="57" t="e">
        <f>(G21+I21)*'6-Opbouw uurtarief productie'!$E$51</f>
        <v>#DIV/0!</v>
      </c>
      <c r="D70" s="58" t="e">
        <f t="shared" si="6"/>
        <v>#DIV/0!</v>
      </c>
      <c r="E70" s="58" t="e">
        <f>J21*'7-Opbouw uurtarief toezicht'!$E$46</f>
        <v>#DIV/0!</v>
      </c>
      <c r="F70" s="307" t="e">
        <f>K21*'7-Opbouw uurtarief toezicht'!$E$50</f>
        <v>#DIV/0!</v>
      </c>
      <c r="G70" s="226" t="e">
        <f t="shared" si="7"/>
        <v>#DIV/0!</v>
      </c>
      <c r="H70" s="307">
        <f>SUMIF('8-Additionele kosten'!A:A,'2-Kosten per locatie'!A70,'8-Additionele kosten'!H:H)</f>
        <v>0</v>
      </c>
      <c r="I70" s="307">
        <f>SUMIF('10-Glasbewassing'!A:A,'2-Kosten per locatie'!A70,'10-Glasbewassing'!H:H)</f>
        <v>0</v>
      </c>
      <c r="J70" s="307" t="e">
        <f t="shared" si="8"/>
        <v>#DIV/0!</v>
      </c>
      <c r="K70" s="307" t="e">
        <f t="shared" si="9"/>
        <v>#DIV/0!</v>
      </c>
      <c r="L70" s="42"/>
      <c r="M70" s="42"/>
      <c r="N70" s="42"/>
      <c r="O70" s="42"/>
      <c r="P70" s="42"/>
    </row>
    <row r="71" spans="1:16" s="55" customFormat="1" ht="15" customHeight="1">
      <c r="A71" s="304" t="str">
        <f t="shared" si="5"/>
        <v>Brandweer Diepenveen</v>
      </c>
      <c r="B71" s="56" t="e">
        <f>(F22+H22)*'6-Opbouw uurtarief productie'!$E$47</f>
        <v>#DIV/0!</v>
      </c>
      <c r="C71" s="57" t="e">
        <f>(G22+I22)*'6-Opbouw uurtarief productie'!$E$51</f>
        <v>#DIV/0!</v>
      </c>
      <c r="D71" s="58" t="e">
        <f t="shared" si="6"/>
        <v>#DIV/0!</v>
      </c>
      <c r="E71" s="58" t="e">
        <f>J22*'7-Opbouw uurtarief toezicht'!$E$46</f>
        <v>#DIV/0!</v>
      </c>
      <c r="F71" s="307" t="e">
        <f>K22*'7-Opbouw uurtarief toezicht'!$E$50</f>
        <v>#DIV/0!</v>
      </c>
      <c r="G71" s="226" t="e">
        <f t="shared" si="7"/>
        <v>#DIV/0!</v>
      </c>
      <c r="H71" s="307">
        <f>SUMIF('8-Additionele kosten'!A:A,'2-Kosten per locatie'!A71,'8-Additionele kosten'!H:H)</f>
        <v>0</v>
      </c>
      <c r="I71" s="307">
        <f>SUMIF('10-Glasbewassing'!A:A,'2-Kosten per locatie'!A71,'10-Glasbewassing'!H:H)</f>
        <v>0</v>
      </c>
      <c r="J71" s="307" t="e">
        <f t="shared" si="8"/>
        <v>#DIV/0!</v>
      </c>
      <c r="K71" s="307" t="e">
        <f t="shared" si="9"/>
        <v>#DIV/0!</v>
      </c>
      <c r="L71" s="42"/>
      <c r="M71" s="42"/>
      <c r="N71" s="42"/>
      <c r="O71" s="42"/>
      <c r="P71" s="42"/>
    </row>
    <row r="72" spans="1:16" s="55" customFormat="1" ht="15" customHeight="1">
      <c r="A72" s="304" t="str">
        <f t="shared" si="5"/>
        <v>Brandweer Genemuiden</v>
      </c>
      <c r="B72" s="56" t="e">
        <f>(F23+H23)*'6-Opbouw uurtarief productie'!$E$47</f>
        <v>#DIV/0!</v>
      </c>
      <c r="C72" s="57" t="e">
        <f>(G23+I23)*'6-Opbouw uurtarief productie'!$E$51</f>
        <v>#DIV/0!</v>
      </c>
      <c r="D72" s="58" t="e">
        <f t="shared" si="6"/>
        <v>#DIV/0!</v>
      </c>
      <c r="E72" s="58" t="e">
        <f>J23*'7-Opbouw uurtarief toezicht'!$E$46</f>
        <v>#DIV/0!</v>
      </c>
      <c r="F72" s="307" t="e">
        <f>K23*'7-Opbouw uurtarief toezicht'!$E$50</f>
        <v>#DIV/0!</v>
      </c>
      <c r="G72" s="226" t="e">
        <f t="shared" si="7"/>
        <v>#DIV/0!</v>
      </c>
      <c r="H72" s="307">
        <f>SUMIF('8-Additionele kosten'!A:A,'2-Kosten per locatie'!A72,'8-Additionele kosten'!H:H)</f>
        <v>0</v>
      </c>
      <c r="I72" s="307">
        <f>SUMIF('10-Glasbewassing'!A:A,'2-Kosten per locatie'!A72,'10-Glasbewassing'!H:H)</f>
        <v>0</v>
      </c>
      <c r="J72" s="307" t="e">
        <f t="shared" si="8"/>
        <v>#DIV/0!</v>
      </c>
      <c r="K72" s="307" t="e">
        <f t="shared" si="9"/>
        <v>#DIV/0!</v>
      </c>
      <c r="L72" s="42"/>
      <c r="M72" s="42"/>
      <c r="N72" s="42"/>
      <c r="O72" s="42"/>
      <c r="P72" s="42"/>
    </row>
    <row r="73" spans="1:16" s="55" customFormat="1" ht="15" customHeight="1">
      <c r="A73" s="304" t="str">
        <f t="shared" si="5"/>
        <v>Brandweer Giethoorn</v>
      </c>
      <c r="B73" s="56" t="e">
        <f>(F24+H24)*'6-Opbouw uurtarief productie'!$E$47</f>
        <v>#DIV/0!</v>
      </c>
      <c r="C73" s="57" t="e">
        <f>(G24+I24)*'6-Opbouw uurtarief productie'!$E$51</f>
        <v>#DIV/0!</v>
      </c>
      <c r="D73" s="58" t="e">
        <f t="shared" si="6"/>
        <v>#DIV/0!</v>
      </c>
      <c r="E73" s="58" t="e">
        <f>J24*'7-Opbouw uurtarief toezicht'!$E$46</f>
        <v>#DIV/0!</v>
      </c>
      <c r="F73" s="307" t="e">
        <f>K24*'7-Opbouw uurtarief toezicht'!$E$50</f>
        <v>#DIV/0!</v>
      </c>
      <c r="G73" s="226" t="e">
        <f t="shared" si="7"/>
        <v>#DIV/0!</v>
      </c>
      <c r="H73" s="307">
        <f>SUMIF('8-Additionele kosten'!A:A,'2-Kosten per locatie'!A73,'8-Additionele kosten'!H:H)</f>
        <v>0</v>
      </c>
      <c r="I73" s="307">
        <f>SUMIF('10-Glasbewassing'!A:A,'2-Kosten per locatie'!A73,'10-Glasbewassing'!H:H)</f>
        <v>0</v>
      </c>
      <c r="J73" s="307" t="e">
        <f t="shared" si="8"/>
        <v>#DIV/0!</v>
      </c>
      <c r="K73" s="307" t="e">
        <f t="shared" si="9"/>
        <v>#DIV/0!</v>
      </c>
      <c r="L73" s="42"/>
      <c r="M73" s="42"/>
      <c r="N73" s="42"/>
      <c r="O73" s="42"/>
      <c r="P73" s="42"/>
    </row>
    <row r="74" spans="1:16" s="55" customFormat="1" ht="15" customHeight="1">
      <c r="A74" s="304" t="str">
        <f t="shared" si="5"/>
        <v>Brandweer Gramsbergen</v>
      </c>
      <c r="B74" s="56" t="e">
        <f>(F25+H25)*'6-Opbouw uurtarief productie'!$E$47</f>
        <v>#DIV/0!</v>
      </c>
      <c r="C74" s="57" t="e">
        <f>(G25+I25)*'6-Opbouw uurtarief productie'!$E$51</f>
        <v>#DIV/0!</v>
      </c>
      <c r="D74" s="58" t="e">
        <f t="shared" si="6"/>
        <v>#DIV/0!</v>
      </c>
      <c r="E74" s="58" t="e">
        <f>J25*'7-Opbouw uurtarief toezicht'!$E$46</f>
        <v>#DIV/0!</v>
      </c>
      <c r="F74" s="307" t="e">
        <f>K25*'7-Opbouw uurtarief toezicht'!$E$50</f>
        <v>#DIV/0!</v>
      </c>
      <c r="G74" s="226" t="e">
        <f t="shared" si="7"/>
        <v>#DIV/0!</v>
      </c>
      <c r="H74" s="307">
        <f>SUMIF('8-Additionele kosten'!A:A,'2-Kosten per locatie'!A74,'8-Additionele kosten'!H:H)</f>
        <v>0</v>
      </c>
      <c r="I74" s="307">
        <f>SUMIF('10-Glasbewassing'!A:A,'2-Kosten per locatie'!A74,'10-Glasbewassing'!H:H)</f>
        <v>0</v>
      </c>
      <c r="J74" s="307" t="e">
        <f t="shared" si="8"/>
        <v>#DIV/0!</v>
      </c>
      <c r="K74" s="307" t="e">
        <f t="shared" si="9"/>
        <v>#DIV/0!</v>
      </c>
      <c r="L74" s="42"/>
      <c r="M74" s="42"/>
      <c r="N74" s="42"/>
      <c r="O74" s="42"/>
      <c r="P74" s="42"/>
    </row>
    <row r="75" spans="1:16" s="55" customFormat="1" ht="15" customHeight="1">
      <c r="A75" s="304" t="str">
        <f t="shared" si="5"/>
        <v>Brandweer Hardenberg</v>
      </c>
      <c r="B75" s="56" t="e">
        <f>(F26+H26)*'6-Opbouw uurtarief productie'!$E$47</f>
        <v>#DIV/0!</v>
      </c>
      <c r="C75" s="57" t="e">
        <f>(G26+I26)*'6-Opbouw uurtarief productie'!$E$51</f>
        <v>#DIV/0!</v>
      </c>
      <c r="D75" s="58" t="e">
        <f t="shared" si="6"/>
        <v>#DIV/0!</v>
      </c>
      <c r="E75" s="58" t="e">
        <f>J26*'7-Opbouw uurtarief toezicht'!$E$46</f>
        <v>#DIV/0!</v>
      </c>
      <c r="F75" s="307" t="e">
        <f>K26*'7-Opbouw uurtarief toezicht'!$E$50</f>
        <v>#DIV/0!</v>
      </c>
      <c r="G75" s="226" t="e">
        <f t="shared" si="7"/>
        <v>#DIV/0!</v>
      </c>
      <c r="H75" s="307">
        <f>SUMIF('8-Additionele kosten'!A:A,'2-Kosten per locatie'!A75,'8-Additionele kosten'!H:H)</f>
        <v>0</v>
      </c>
      <c r="I75" s="307">
        <f>SUMIF('10-Glasbewassing'!A:A,'2-Kosten per locatie'!A75,'10-Glasbewassing'!H:H)</f>
        <v>0</v>
      </c>
      <c r="J75" s="307" t="e">
        <f t="shared" si="8"/>
        <v>#DIV/0!</v>
      </c>
      <c r="K75" s="307" t="e">
        <f t="shared" si="9"/>
        <v>#DIV/0!</v>
      </c>
      <c r="L75" s="42"/>
      <c r="M75" s="42"/>
      <c r="N75" s="42"/>
      <c r="O75" s="42"/>
      <c r="P75" s="42"/>
    </row>
    <row r="76" spans="1:16" s="55" customFormat="1" ht="15" customHeight="1">
      <c r="A76" s="304" t="str">
        <f t="shared" si="5"/>
        <v>Brandweer Hasselt</v>
      </c>
      <c r="B76" s="56" t="e">
        <f>(F27+H27)*'6-Opbouw uurtarief productie'!$E$47</f>
        <v>#DIV/0!</v>
      </c>
      <c r="C76" s="57" t="e">
        <f>(G27+I27)*'6-Opbouw uurtarief productie'!$E$51</f>
        <v>#DIV/0!</v>
      </c>
      <c r="D76" s="58" t="e">
        <f t="shared" si="6"/>
        <v>#DIV/0!</v>
      </c>
      <c r="E76" s="58" t="e">
        <f>J27*'7-Opbouw uurtarief toezicht'!$E$46</f>
        <v>#DIV/0!</v>
      </c>
      <c r="F76" s="307" t="e">
        <f>K27*'7-Opbouw uurtarief toezicht'!$E$50</f>
        <v>#DIV/0!</v>
      </c>
      <c r="G76" s="226" t="e">
        <f t="shared" si="7"/>
        <v>#DIV/0!</v>
      </c>
      <c r="H76" s="307">
        <f>SUMIF('8-Additionele kosten'!A:A,'2-Kosten per locatie'!A76,'8-Additionele kosten'!H:H)</f>
        <v>0</v>
      </c>
      <c r="I76" s="307">
        <f>SUMIF('10-Glasbewassing'!A:A,'2-Kosten per locatie'!A76,'10-Glasbewassing'!H:H)</f>
        <v>0</v>
      </c>
      <c r="J76" s="307" t="e">
        <f t="shared" si="8"/>
        <v>#DIV/0!</v>
      </c>
      <c r="K76" s="307" t="e">
        <f t="shared" si="9"/>
        <v>#DIV/0!</v>
      </c>
      <c r="L76" s="42"/>
      <c r="M76" s="42"/>
      <c r="N76" s="42"/>
      <c r="O76" s="42"/>
      <c r="P76" s="42"/>
    </row>
    <row r="77" spans="1:16" s="55" customFormat="1" ht="15" customHeight="1">
      <c r="A77" s="304" t="str">
        <f t="shared" si="5"/>
        <v>Brandweer Heeten</v>
      </c>
      <c r="B77" s="56" t="e">
        <f>(F28+H28)*'6-Opbouw uurtarief productie'!$E$47</f>
        <v>#DIV/0!</v>
      </c>
      <c r="C77" s="57" t="e">
        <f>(G28+I28)*'6-Opbouw uurtarief productie'!$E$51</f>
        <v>#DIV/0!</v>
      </c>
      <c r="D77" s="58" t="e">
        <f t="shared" si="6"/>
        <v>#DIV/0!</v>
      </c>
      <c r="E77" s="58" t="e">
        <f>J28*'7-Opbouw uurtarief toezicht'!$E$46</f>
        <v>#DIV/0!</v>
      </c>
      <c r="F77" s="307" t="e">
        <f>K28*'7-Opbouw uurtarief toezicht'!$E$50</f>
        <v>#DIV/0!</v>
      </c>
      <c r="G77" s="226" t="e">
        <f t="shared" si="7"/>
        <v>#DIV/0!</v>
      </c>
      <c r="H77" s="307">
        <f>SUMIF('8-Additionele kosten'!A:A,'2-Kosten per locatie'!A77,'8-Additionele kosten'!H:H)</f>
        <v>0</v>
      </c>
      <c r="I77" s="307">
        <f>SUMIF('10-Glasbewassing'!A:A,'2-Kosten per locatie'!A77,'10-Glasbewassing'!H:H)</f>
        <v>0</v>
      </c>
      <c r="J77" s="307" t="e">
        <f t="shared" si="8"/>
        <v>#DIV/0!</v>
      </c>
      <c r="K77" s="307" t="e">
        <f t="shared" si="9"/>
        <v>#DIV/0!</v>
      </c>
      <c r="L77" s="42"/>
      <c r="M77" s="42"/>
      <c r="N77" s="42"/>
      <c r="O77" s="42"/>
      <c r="P77" s="42"/>
    </row>
    <row r="78" spans="1:16" s="55" customFormat="1" ht="15" customHeight="1">
      <c r="A78" s="304" t="str">
        <f t="shared" si="5"/>
        <v>Brandweer Heino</v>
      </c>
      <c r="B78" s="56" t="e">
        <f>(F29+H29)*'6-Opbouw uurtarief productie'!$E$47</f>
        <v>#DIV/0!</v>
      </c>
      <c r="C78" s="57" t="e">
        <f>(G29+I29)*'6-Opbouw uurtarief productie'!$E$51</f>
        <v>#DIV/0!</v>
      </c>
      <c r="D78" s="58" t="e">
        <f t="shared" si="6"/>
        <v>#DIV/0!</v>
      </c>
      <c r="E78" s="58" t="e">
        <f>J29*'7-Opbouw uurtarief toezicht'!$E$46</f>
        <v>#DIV/0!</v>
      </c>
      <c r="F78" s="307" t="e">
        <f>K29*'7-Opbouw uurtarief toezicht'!$E$50</f>
        <v>#DIV/0!</v>
      </c>
      <c r="G78" s="226" t="e">
        <f t="shared" si="7"/>
        <v>#DIV/0!</v>
      </c>
      <c r="H78" s="307">
        <f>SUMIF('8-Additionele kosten'!A:A,'2-Kosten per locatie'!A78,'8-Additionele kosten'!H:H)</f>
        <v>0</v>
      </c>
      <c r="I78" s="307">
        <f>SUMIF('10-Glasbewassing'!A:A,'2-Kosten per locatie'!A78,'10-Glasbewassing'!H:H)</f>
        <v>0</v>
      </c>
      <c r="J78" s="307" t="e">
        <f t="shared" si="8"/>
        <v>#DIV/0!</v>
      </c>
      <c r="K78" s="307" t="e">
        <f t="shared" si="9"/>
        <v>#DIV/0!</v>
      </c>
      <c r="L78" s="42"/>
      <c r="M78" s="42"/>
      <c r="N78" s="42"/>
      <c r="O78" s="42"/>
      <c r="P78" s="42"/>
    </row>
    <row r="79" spans="1:16" s="55" customFormat="1" ht="15" customHeight="1">
      <c r="A79" s="304" t="str">
        <f t="shared" si="5"/>
        <v>Brandweer Ijsselmuiden</v>
      </c>
      <c r="B79" s="56" t="e">
        <f>(F30+H30)*'6-Opbouw uurtarief productie'!$E$47</f>
        <v>#DIV/0!</v>
      </c>
      <c r="C79" s="57" t="e">
        <f>(G30+I30)*'6-Opbouw uurtarief productie'!$E$51</f>
        <v>#DIV/0!</v>
      </c>
      <c r="D79" s="58" t="e">
        <f t="shared" si="6"/>
        <v>#DIV/0!</v>
      </c>
      <c r="E79" s="58" t="e">
        <f>J30*'7-Opbouw uurtarief toezicht'!$E$46</f>
        <v>#DIV/0!</v>
      </c>
      <c r="F79" s="307" t="e">
        <f>K30*'7-Opbouw uurtarief toezicht'!$E$50</f>
        <v>#DIV/0!</v>
      </c>
      <c r="G79" s="226" t="e">
        <f t="shared" si="7"/>
        <v>#DIV/0!</v>
      </c>
      <c r="H79" s="307">
        <f>SUMIF('8-Additionele kosten'!A:A,'2-Kosten per locatie'!A79,'8-Additionele kosten'!H:H)</f>
        <v>0</v>
      </c>
      <c r="I79" s="307">
        <f>SUMIF('10-Glasbewassing'!A:A,'2-Kosten per locatie'!A79,'10-Glasbewassing'!H:H)</f>
        <v>0</v>
      </c>
      <c r="J79" s="307" t="e">
        <f t="shared" si="8"/>
        <v>#DIV/0!</v>
      </c>
      <c r="K79" s="307" t="e">
        <f t="shared" si="9"/>
        <v>#DIV/0!</v>
      </c>
      <c r="L79" s="42"/>
      <c r="M79" s="42"/>
      <c r="N79" s="42"/>
      <c r="O79" s="42"/>
      <c r="P79" s="42"/>
    </row>
    <row r="80" spans="1:16" s="55" customFormat="1" ht="15" customHeight="1">
      <c r="A80" s="304" t="str">
        <f t="shared" si="5"/>
        <v>Brandweer Kampen</v>
      </c>
      <c r="B80" s="56" t="e">
        <f>(F31+H31)*'6-Opbouw uurtarief productie'!$E$47</f>
        <v>#DIV/0!</v>
      </c>
      <c r="C80" s="57" t="e">
        <f>(G31+I31)*'6-Opbouw uurtarief productie'!$E$51</f>
        <v>#DIV/0!</v>
      </c>
      <c r="D80" s="58" t="e">
        <f t="shared" si="6"/>
        <v>#DIV/0!</v>
      </c>
      <c r="E80" s="58" t="e">
        <f>J31*'7-Opbouw uurtarief toezicht'!$E$46</f>
        <v>#DIV/0!</v>
      </c>
      <c r="F80" s="307" t="e">
        <f>K31*'7-Opbouw uurtarief toezicht'!$E$50</f>
        <v>#DIV/0!</v>
      </c>
      <c r="G80" s="226" t="e">
        <f t="shared" si="7"/>
        <v>#DIV/0!</v>
      </c>
      <c r="H80" s="307">
        <f>SUMIF('8-Additionele kosten'!A:A,'2-Kosten per locatie'!A80,'8-Additionele kosten'!H:H)</f>
        <v>0</v>
      </c>
      <c r="I80" s="307">
        <f>SUMIF('10-Glasbewassing'!A:A,'2-Kosten per locatie'!A80,'10-Glasbewassing'!H:H)</f>
        <v>0</v>
      </c>
      <c r="J80" s="307" t="e">
        <f t="shared" si="8"/>
        <v>#DIV/0!</v>
      </c>
      <c r="K80" s="307" t="e">
        <f t="shared" si="9"/>
        <v>#DIV/0!</v>
      </c>
      <c r="L80" s="42"/>
      <c r="M80" s="42"/>
      <c r="N80" s="42"/>
      <c r="O80" s="42"/>
      <c r="P80" s="42"/>
    </row>
    <row r="81" spans="1:16" s="55" customFormat="1" ht="15" customHeight="1">
      <c r="A81" s="304" t="str">
        <f t="shared" si="5"/>
        <v>Brandweer Kuinre</v>
      </c>
      <c r="B81" s="56" t="e">
        <f>(F32+H32)*'6-Opbouw uurtarief productie'!$E$47</f>
        <v>#DIV/0!</v>
      </c>
      <c r="C81" s="57" t="e">
        <f>(G32+I32)*'6-Opbouw uurtarief productie'!$E$51</f>
        <v>#DIV/0!</v>
      </c>
      <c r="D81" s="58" t="e">
        <f t="shared" si="6"/>
        <v>#DIV/0!</v>
      </c>
      <c r="E81" s="58" t="e">
        <f>J32*'7-Opbouw uurtarief toezicht'!$E$46</f>
        <v>#DIV/0!</v>
      </c>
      <c r="F81" s="307" t="e">
        <f>K32*'7-Opbouw uurtarief toezicht'!$E$50</f>
        <v>#DIV/0!</v>
      </c>
      <c r="G81" s="226" t="e">
        <f t="shared" si="7"/>
        <v>#DIV/0!</v>
      </c>
      <c r="H81" s="307">
        <f>SUMIF('8-Additionele kosten'!A:A,'2-Kosten per locatie'!A81,'8-Additionele kosten'!H:H)</f>
        <v>0</v>
      </c>
      <c r="I81" s="307">
        <f>SUMIF('10-Glasbewassing'!A:A,'2-Kosten per locatie'!A81,'10-Glasbewassing'!H:H)</f>
        <v>0</v>
      </c>
      <c r="J81" s="307" t="e">
        <f t="shared" si="8"/>
        <v>#DIV/0!</v>
      </c>
      <c r="K81" s="307" t="e">
        <f t="shared" si="9"/>
        <v>#DIV/0!</v>
      </c>
      <c r="L81" s="42"/>
      <c r="M81" s="42"/>
      <c r="N81" s="42"/>
      <c r="O81" s="42"/>
      <c r="P81" s="42"/>
    </row>
    <row r="82" spans="1:16" s="55" customFormat="1" ht="15" customHeight="1">
      <c r="A82" s="304" t="str">
        <f t="shared" si="5"/>
        <v>Brandweer Lemelerveld</v>
      </c>
      <c r="B82" s="56" t="e">
        <f>(F33+H33)*'6-Opbouw uurtarief productie'!$E$47</f>
        <v>#DIV/0!</v>
      </c>
      <c r="C82" s="57" t="e">
        <f>(G33+I33)*'6-Opbouw uurtarief productie'!$E$51</f>
        <v>#DIV/0!</v>
      </c>
      <c r="D82" s="58" t="e">
        <f t="shared" si="6"/>
        <v>#DIV/0!</v>
      </c>
      <c r="E82" s="58" t="e">
        <f>J33*'7-Opbouw uurtarief toezicht'!$E$46</f>
        <v>#DIV/0!</v>
      </c>
      <c r="F82" s="307" t="e">
        <f>K33*'7-Opbouw uurtarief toezicht'!$E$50</f>
        <v>#DIV/0!</v>
      </c>
      <c r="G82" s="226" t="e">
        <f t="shared" si="7"/>
        <v>#DIV/0!</v>
      </c>
      <c r="H82" s="307">
        <f>SUMIF('8-Additionele kosten'!A:A,'2-Kosten per locatie'!A82,'8-Additionele kosten'!H:H)</f>
        <v>0</v>
      </c>
      <c r="I82" s="307">
        <f>SUMIF('10-Glasbewassing'!A:A,'2-Kosten per locatie'!A82,'10-Glasbewassing'!H:H)</f>
        <v>0</v>
      </c>
      <c r="J82" s="307" t="e">
        <f t="shared" si="8"/>
        <v>#DIV/0!</v>
      </c>
      <c r="K82" s="307" t="e">
        <f t="shared" si="9"/>
        <v>#DIV/0!</v>
      </c>
      <c r="L82" s="42"/>
      <c r="M82" s="42"/>
      <c r="N82" s="42"/>
      <c r="O82" s="42"/>
      <c r="P82" s="42"/>
    </row>
    <row r="83" spans="1:16" s="55" customFormat="1" ht="15" customHeight="1">
      <c r="A83" s="304" t="str">
        <f t="shared" si="5"/>
        <v>Brandweer Luttenberg</v>
      </c>
      <c r="B83" s="56" t="e">
        <f>(F34+H34)*'6-Opbouw uurtarief productie'!$E$47</f>
        <v>#DIV/0!</v>
      </c>
      <c r="C83" s="57" t="e">
        <f>(G34+I34)*'6-Opbouw uurtarief productie'!$E$51</f>
        <v>#DIV/0!</v>
      </c>
      <c r="D83" s="58" t="e">
        <f t="shared" si="6"/>
        <v>#DIV/0!</v>
      </c>
      <c r="E83" s="58" t="e">
        <f>J34*'7-Opbouw uurtarief toezicht'!$E$46</f>
        <v>#DIV/0!</v>
      </c>
      <c r="F83" s="307" t="e">
        <f>K34*'7-Opbouw uurtarief toezicht'!$E$50</f>
        <v>#DIV/0!</v>
      </c>
      <c r="G83" s="226" t="e">
        <f t="shared" si="7"/>
        <v>#DIV/0!</v>
      </c>
      <c r="H83" s="307">
        <f>SUMIF('8-Additionele kosten'!A:A,'2-Kosten per locatie'!A83,'8-Additionele kosten'!H:H)</f>
        <v>0</v>
      </c>
      <c r="I83" s="307">
        <f>SUMIF('10-Glasbewassing'!A:A,'2-Kosten per locatie'!A83,'10-Glasbewassing'!H:H)</f>
        <v>0</v>
      </c>
      <c r="J83" s="307" t="e">
        <f t="shared" si="8"/>
        <v>#DIV/0!</v>
      </c>
      <c r="K83" s="307" t="e">
        <f t="shared" si="9"/>
        <v>#DIV/0!</v>
      </c>
      <c r="L83" s="42"/>
      <c r="M83" s="42"/>
      <c r="N83" s="42"/>
      <c r="O83" s="42"/>
      <c r="P83" s="42"/>
    </row>
    <row r="84" spans="1:16" s="55" customFormat="1" ht="15" customHeight="1">
      <c r="A84" s="304" t="str">
        <f t="shared" si="5"/>
        <v>Brandweer Nieuwleusen</v>
      </c>
      <c r="B84" s="56" t="e">
        <f>(F35+H35)*'6-Opbouw uurtarief productie'!$E$47</f>
        <v>#DIV/0!</v>
      </c>
      <c r="C84" s="57" t="e">
        <f>(G35+I35)*'6-Opbouw uurtarief productie'!$E$51</f>
        <v>#DIV/0!</v>
      </c>
      <c r="D84" s="58" t="e">
        <f t="shared" si="6"/>
        <v>#DIV/0!</v>
      </c>
      <c r="E84" s="58" t="e">
        <f>J35*'7-Opbouw uurtarief toezicht'!$E$46</f>
        <v>#DIV/0!</v>
      </c>
      <c r="F84" s="307" t="e">
        <f>K35*'7-Opbouw uurtarief toezicht'!$E$50</f>
        <v>#DIV/0!</v>
      </c>
      <c r="G84" s="226" t="e">
        <f t="shared" si="7"/>
        <v>#DIV/0!</v>
      </c>
      <c r="H84" s="307">
        <f>SUMIF('8-Additionele kosten'!A:A,'2-Kosten per locatie'!A84,'8-Additionele kosten'!H:H)</f>
        <v>0</v>
      </c>
      <c r="I84" s="307">
        <f>SUMIF('10-Glasbewassing'!A:A,'2-Kosten per locatie'!A84,'10-Glasbewassing'!H:H)</f>
        <v>0</v>
      </c>
      <c r="J84" s="307" t="e">
        <f t="shared" si="8"/>
        <v>#DIV/0!</v>
      </c>
      <c r="K84" s="307" t="e">
        <f t="shared" si="9"/>
        <v>#DIV/0!</v>
      </c>
      <c r="L84" s="42"/>
      <c r="M84" s="42"/>
      <c r="N84" s="42"/>
      <c r="O84" s="42"/>
      <c r="P84" s="42"/>
    </row>
    <row r="85" spans="1:16" s="55" customFormat="1" ht="15" customHeight="1">
      <c r="A85" s="304" t="str">
        <f t="shared" si="5"/>
        <v>Brandweer Oldemarkt</v>
      </c>
      <c r="B85" s="56" t="e">
        <f>(F36+H36)*'6-Opbouw uurtarief productie'!$E$47</f>
        <v>#DIV/0!</v>
      </c>
      <c r="C85" s="57" t="e">
        <f>(G36+I36)*'6-Opbouw uurtarief productie'!$E$51</f>
        <v>#DIV/0!</v>
      </c>
      <c r="D85" s="58" t="e">
        <f t="shared" si="6"/>
        <v>#DIV/0!</v>
      </c>
      <c r="E85" s="58" t="e">
        <f>J36*'7-Opbouw uurtarief toezicht'!$E$46</f>
        <v>#DIV/0!</v>
      </c>
      <c r="F85" s="307" t="e">
        <f>K36*'7-Opbouw uurtarief toezicht'!$E$50</f>
        <v>#DIV/0!</v>
      </c>
      <c r="G85" s="226" t="e">
        <f t="shared" si="7"/>
        <v>#DIV/0!</v>
      </c>
      <c r="H85" s="307">
        <f>SUMIF('8-Additionele kosten'!A:A,'2-Kosten per locatie'!A85,'8-Additionele kosten'!H:H)</f>
        <v>0</v>
      </c>
      <c r="I85" s="307">
        <f>SUMIF('10-Glasbewassing'!A:A,'2-Kosten per locatie'!A85,'10-Glasbewassing'!H:H)</f>
        <v>0</v>
      </c>
      <c r="J85" s="307" t="e">
        <f t="shared" si="8"/>
        <v>#DIV/0!</v>
      </c>
      <c r="K85" s="307" t="e">
        <f t="shared" si="9"/>
        <v>#DIV/0!</v>
      </c>
      <c r="L85" s="42"/>
      <c r="M85" s="42"/>
      <c r="N85" s="42"/>
      <c r="O85" s="42"/>
      <c r="P85" s="42"/>
    </row>
    <row r="86" spans="1:16" s="55" customFormat="1" ht="15" customHeight="1">
      <c r="A86" s="304" t="str">
        <f t="shared" si="5"/>
        <v>Brandweer Olst</v>
      </c>
      <c r="B86" s="56" t="e">
        <f>(F37+H37)*'6-Opbouw uurtarief productie'!$E$47</f>
        <v>#DIV/0!</v>
      </c>
      <c r="C86" s="57" t="e">
        <f>(G37+I37)*'6-Opbouw uurtarief productie'!$E$51</f>
        <v>#DIV/0!</v>
      </c>
      <c r="D86" s="58" t="e">
        <f t="shared" si="6"/>
        <v>#DIV/0!</v>
      </c>
      <c r="E86" s="58" t="e">
        <f>J37*'7-Opbouw uurtarief toezicht'!$E$46</f>
        <v>#DIV/0!</v>
      </c>
      <c r="F86" s="307" t="e">
        <f>K37*'7-Opbouw uurtarief toezicht'!$E$50</f>
        <v>#DIV/0!</v>
      </c>
      <c r="G86" s="226" t="e">
        <f t="shared" si="7"/>
        <v>#DIV/0!</v>
      </c>
      <c r="H86" s="307">
        <f>SUMIF('8-Additionele kosten'!A:A,'2-Kosten per locatie'!A86,'8-Additionele kosten'!H:H)</f>
        <v>0</v>
      </c>
      <c r="I86" s="307">
        <f>SUMIF('10-Glasbewassing'!A:A,'2-Kosten per locatie'!A86,'10-Glasbewassing'!H:H)</f>
        <v>0</v>
      </c>
      <c r="J86" s="307" t="e">
        <f t="shared" si="8"/>
        <v>#DIV/0!</v>
      </c>
      <c r="K86" s="307" t="e">
        <f t="shared" si="9"/>
        <v>#DIV/0!</v>
      </c>
      <c r="L86" s="42"/>
      <c r="M86" s="42"/>
      <c r="N86" s="42"/>
      <c r="O86" s="42"/>
      <c r="P86" s="42"/>
    </row>
    <row r="87" spans="1:16" s="55" customFormat="1" ht="15" customHeight="1">
      <c r="A87" s="304" t="str">
        <f t="shared" si="5"/>
        <v>Brandweer Raalte</v>
      </c>
      <c r="B87" s="56" t="e">
        <f>(F38+H38)*'6-Opbouw uurtarief productie'!$E$47</f>
        <v>#DIV/0!</v>
      </c>
      <c r="C87" s="57" t="e">
        <f>(G38+I38)*'6-Opbouw uurtarief productie'!$E$51</f>
        <v>#DIV/0!</v>
      </c>
      <c r="D87" s="58" t="e">
        <f t="shared" si="6"/>
        <v>#DIV/0!</v>
      </c>
      <c r="E87" s="58" t="e">
        <f>J38*'7-Opbouw uurtarief toezicht'!$E$46</f>
        <v>#DIV/0!</v>
      </c>
      <c r="F87" s="307" t="e">
        <f>K38*'7-Opbouw uurtarief toezicht'!$E$50</f>
        <v>#DIV/0!</v>
      </c>
      <c r="G87" s="226" t="e">
        <f t="shared" si="7"/>
        <v>#DIV/0!</v>
      </c>
      <c r="H87" s="307">
        <f>SUMIF('8-Additionele kosten'!A:A,'2-Kosten per locatie'!A87,'8-Additionele kosten'!H:H)</f>
        <v>0</v>
      </c>
      <c r="I87" s="307">
        <f>SUMIF('10-Glasbewassing'!A:A,'2-Kosten per locatie'!A87,'10-Glasbewassing'!H:H)</f>
        <v>0</v>
      </c>
      <c r="J87" s="307" t="e">
        <f t="shared" si="8"/>
        <v>#DIV/0!</v>
      </c>
      <c r="K87" s="307" t="e">
        <f t="shared" si="9"/>
        <v>#DIV/0!</v>
      </c>
      <c r="L87" s="42"/>
      <c r="M87" s="42"/>
      <c r="N87" s="42"/>
      <c r="O87" s="42"/>
      <c r="P87" s="42"/>
    </row>
    <row r="88" spans="1:16" s="55" customFormat="1" ht="15" customHeight="1">
      <c r="A88" s="304" t="str">
        <f t="shared" si="5"/>
        <v>Brandweer Slagharen</v>
      </c>
      <c r="B88" s="56" t="e">
        <f>(F39+H39)*'6-Opbouw uurtarief productie'!$E$47</f>
        <v>#DIV/0!</v>
      </c>
      <c r="C88" s="57" t="e">
        <f>(G39+I39)*'6-Opbouw uurtarief productie'!$E$51</f>
        <v>#DIV/0!</v>
      </c>
      <c r="D88" s="58" t="e">
        <f t="shared" si="6"/>
        <v>#DIV/0!</v>
      </c>
      <c r="E88" s="58" t="e">
        <f>J39*'7-Opbouw uurtarief toezicht'!$E$46</f>
        <v>#DIV/0!</v>
      </c>
      <c r="F88" s="307" t="e">
        <f>K39*'7-Opbouw uurtarief toezicht'!$E$50</f>
        <v>#DIV/0!</v>
      </c>
      <c r="G88" s="226" t="e">
        <f t="shared" si="7"/>
        <v>#DIV/0!</v>
      </c>
      <c r="H88" s="307">
        <f>SUMIF('8-Additionele kosten'!A:A,'2-Kosten per locatie'!A88,'8-Additionele kosten'!H:H)</f>
        <v>0</v>
      </c>
      <c r="I88" s="307">
        <f>SUMIF('10-Glasbewassing'!A:A,'2-Kosten per locatie'!A88,'10-Glasbewassing'!H:H)</f>
        <v>0</v>
      </c>
      <c r="J88" s="307" t="e">
        <f t="shared" si="8"/>
        <v>#DIV/0!</v>
      </c>
      <c r="K88" s="307" t="e">
        <f t="shared" si="9"/>
        <v>#DIV/0!</v>
      </c>
      <c r="L88" s="42"/>
      <c r="M88" s="42"/>
      <c r="N88" s="42"/>
      <c r="O88" s="42"/>
      <c r="P88" s="42"/>
    </row>
    <row r="89" spans="1:16" s="55" customFormat="1" ht="15" customHeight="1">
      <c r="A89" s="304" t="str">
        <f t="shared" si="5"/>
        <v>Brandweer Steenwijk</v>
      </c>
      <c r="B89" s="56" t="e">
        <f>(F40+H40)*'6-Opbouw uurtarief productie'!$E$47</f>
        <v>#DIV/0!</v>
      </c>
      <c r="C89" s="57" t="e">
        <f>(G40+I40)*'6-Opbouw uurtarief productie'!$E$51</f>
        <v>#DIV/0!</v>
      </c>
      <c r="D89" s="58" t="e">
        <f t="shared" si="6"/>
        <v>#DIV/0!</v>
      </c>
      <c r="E89" s="58" t="e">
        <f>J40*'7-Opbouw uurtarief toezicht'!$E$46</f>
        <v>#DIV/0!</v>
      </c>
      <c r="F89" s="307" t="e">
        <f>K40*'7-Opbouw uurtarief toezicht'!$E$50</f>
        <v>#DIV/0!</v>
      </c>
      <c r="G89" s="226" t="e">
        <f t="shared" si="7"/>
        <v>#DIV/0!</v>
      </c>
      <c r="H89" s="307">
        <f>SUMIF('8-Additionele kosten'!A:A,'2-Kosten per locatie'!A89,'8-Additionele kosten'!H:H)</f>
        <v>0</v>
      </c>
      <c r="I89" s="307">
        <f>SUMIF('10-Glasbewassing'!A:A,'2-Kosten per locatie'!A89,'10-Glasbewassing'!H:H)</f>
        <v>0</v>
      </c>
      <c r="J89" s="307" t="e">
        <f t="shared" si="8"/>
        <v>#DIV/0!</v>
      </c>
      <c r="K89" s="307" t="e">
        <f t="shared" si="9"/>
        <v>#DIV/0!</v>
      </c>
      <c r="L89" s="42"/>
      <c r="M89" s="42"/>
      <c r="N89" s="42"/>
      <c r="O89" s="42"/>
      <c r="P89" s="42"/>
    </row>
    <row r="90" spans="1:16" s="55" customFormat="1" ht="15" customHeight="1">
      <c r="A90" s="304" t="str">
        <f t="shared" si="5"/>
        <v>Brandweer Vollehove</v>
      </c>
      <c r="B90" s="56" t="e">
        <f>(F41+H41)*'6-Opbouw uurtarief productie'!$E$47</f>
        <v>#DIV/0!</v>
      </c>
      <c r="C90" s="57" t="e">
        <f>(G41+I41)*'6-Opbouw uurtarief productie'!$E$51</f>
        <v>#DIV/0!</v>
      </c>
      <c r="D90" s="58" t="e">
        <f t="shared" si="6"/>
        <v>#DIV/0!</v>
      </c>
      <c r="E90" s="58" t="e">
        <f>J41*'7-Opbouw uurtarief toezicht'!$E$46</f>
        <v>#DIV/0!</v>
      </c>
      <c r="F90" s="307" t="e">
        <f>K41*'7-Opbouw uurtarief toezicht'!$E$50</f>
        <v>#DIV/0!</v>
      </c>
      <c r="G90" s="226" t="e">
        <f t="shared" si="7"/>
        <v>#DIV/0!</v>
      </c>
      <c r="H90" s="307">
        <f>SUMIF('8-Additionele kosten'!A:A,'2-Kosten per locatie'!A90,'8-Additionele kosten'!H:H)</f>
        <v>0</v>
      </c>
      <c r="I90" s="307">
        <f>SUMIF('10-Glasbewassing'!A:A,'2-Kosten per locatie'!A90,'10-Glasbewassing'!H:H)</f>
        <v>0</v>
      </c>
      <c r="J90" s="307" t="e">
        <f t="shared" si="8"/>
        <v>#DIV/0!</v>
      </c>
      <c r="K90" s="307" t="e">
        <f t="shared" si="9"/>
        <v>#DIV/0!</v>
      </c>
      <c r="L90" s="42"/>
      <c r="M90" s="42"/>
      <c r="N90" s="42"/>
      <c r="O90" s="42"/>
      <c r="P90" s="42"/>
    </row>
    <row r="91" spans="1:16" s="55" customFormat="1" ht="15" customHeight="1">
      <c r="A91" s="304" t="str">
        <f t="shared" si="5"/>
        <v>Brandweer Welsum</v>
      </c>
      <c r="B91" s="56" t="e">
        <f>(F42+H42)*'6-Opbouw uurtarief productie'!$E$47</f>
        <v>#DIV/0!</v>
      </c>
      <c r="C91" s="57" t="e">
        <f>(G42+I42)*'6-Opbouw uurtarief productie'!$E$51</f>
        <v>#DIV/0!</v>
      </c>
      <c r="D91" s="58" t="e">
        <f t="shared" si="6"/>
        <v>#DIV/0!</v>
      </c>
      <c r="E91" s="58" t="e">
        <f>J42*'7-Opbouw uurtarief toezicht'!$E$46</f>
        <v>#DIV/0!</v>
      </c>
      <c r="F91" s="307" t="e">
        <f>K42*'7-Opbouw uurtarief toezicht'!$E$50</f>
        <v>#DIV/0!</v>
      </c>
      <c r="G91" s="226" t="e">
        <f t="shared" si="7"/>
        <v>#DIV/0!</v>
      </c>
      <c r="H91" s="307">
        <f>SUMIF('8-Additionele kosten'!A:A,'2-Kosten per locatie'!A91,'8-Additionele kosten'!H:H)</f>
        <v>0</v>
      </c>
      <c r="I91" s="307">
        <f>SUMIF('10-Glasbewassing'!A:A,'2-Kosten per locatie'!A91,'10-Glasbewassing'!H:H)</f>
        <v>0</v>
      </c>
      <c r="J91" s="307" t="e">
        <f t="shared" si="8"/>
        <v>#DIV/0!</v>
      </c>
      <c r="K91" s="307" t="e">
        <f t="shared" si="9"/>
        <v>#DIV/0!</v>
      </c>
      <c r="L91" s="42"/>
      <c r="M91" s="42"/>
      <c r="N91" s="42"/>
      <c r="O91" s="42"/>
      <c r="P91" s="42"/>
    </row>
    <row r="92" spans="1:16" s="55" customFormat="1" ht="15" customHeight="1">
      <c r="A92" s="304" t="str">
        <f t="shared" si="5"/>
        <v>Brandweer Wesepe</v>
      </c>
      <c r="B92" s="56" t="e">
        <f>(F43+H43)*'6-Opbouw uurtarief productie'!$E$47</f>
        <v>#DIV/0!</v>
      </c>
      <c r="C92" s="57" t="e">
        <f>(G43+I43)*'6-Opbouw uurtarief productie'!$E$51</f>
        <v>#DIV/0!</v>
      </c>
      <c r="D92" s="58" t="e">
        <f t="shared" si="6"/>
        <v>#DIV/0!</v>
      </c>
      <c r="E92" s="58" t="e">
        <f>J43*'7-Opbouw uurtarief toezicht'!$E$46</f>
        <v>#DIV/0!</v>
      </c>
      <c r="F92" s="307" t="e">
        <f>K43*'7-Opbouw uurtarief toezicht'!$E$50</f>
        <v>#DIV/0!</v>
      </c>
      <c r="G92" s="226" t="e">
        <f t="shared" si="7"/>
        <v>#DIV/0!</v>
      </c>
      <c r="H92" s="307">
        <f>SUMIF('8-Additionele kosten'!A:A,'2-Kosten per locatie'!A92,'8-Additionele kosten'!H:H)</f>
        <v>0</v>
      </c>
      <c r="I92" s="307">
        <f>SUMIF('10-Glasbewassing'!A:A,'2-Kosten per locatie'!A92,'10-Glasbewassing'!H:H)</f>
        <v>0</v>
      </c>
      <c r="J92" s="307" t="e">
        <f t="shared" si="8"/>
        <v>#DIV/0!</v>
      </c>
      <c r="K92" s="307" t="e">
        <f t="shared" si="9"/>
        <v>#DIV/0!</v>
      </c>
      <c r="L92" s="42"/>
      <c r="M92" s="42"/>
      <c r="N92" s="42"/>
      <c r="O92" s="42"/>
      <c r="P92" s="42"/>
    </row>
    <row r="93" spans="1:16" s="55" customFormat="1" ht="15" customHeight="1">
      <c r="A93" s="304" t="str">
        <f t="shared" si="5"/>
        <v>Brandweer Wijhe</v>
      </c>
      <c r="B93" s="56" t="e">
        <f>(F44+H44)*'6-Opbouw uurtarief productie'!$E$47</f>
        <v>#DIV/0!</v>
      </c>
      <c r="C93" s="57" t="e">
        <f>(G44+I44)*'6-Opbouw uurtarief productie'!$E$51</f>
        <v>#DIV/0!</v>
      </c>
      <c r="D93" s="58" t="e">
        <f t="shared" si="6"/>
        <v>#DIV/0!</v>
      </c>
      <c r="E93" s="58" t="e">
        <f>J44*'7-Opbouw uurtarief toezicht'!$E$46</f>
        <v>#DIV/0!</v>
      </c>
      <c r="F93" s="307" t="e">
        <f>K44*'7-Opbouw uurtarief toezicht'!$E$50</f>
        <v>#DIV/0!</v>
      </c>
      <c r="G93" s="226" t="e">
        <f t="shared" si="7"/>
        <v>#DIV/0!</v>
      </c>
      <c r="H93" s="307">
        <f>SUMIF('8-Additionele kosten'!A:A,'2-Kosten per locatie'!A93,'8-Additionele kosten'!H:H)</f>
        <v>0</v>
      </c>
      <c r="I93" s="307">
        <f>SUMIF('10-Glasbewassing'!A:A,'2-Kosten per locatie'!A93,'10-Glasbewassing'!H:H)</f>
        <v>0</v>
      </c>
      <c r="J93" s="307" t="e">
        <f t="shared" si="8"/>
        <v>#DIV/0!</v>
      </c>
      <c r="K93" s="307" t="e">
        <f t="shared" si="9"/>
        <v>#DIV/0!</v>
      </c>
      <c r="L93" s="42"/>
      <c r="M93" s="42"/>
      <c r="N93" s="42"/>
      <c r="O93" s="42"/>
      <c r="P93" s="42"/>
    </row>
    <row r="94" spans="1:16" s="55" customFormat="1" ht="15" customHeight="1">
      <c r="A94" s="304" t="str">
        <f t="shared" si="5"/>
        <v>Brandweer Zwolle Noord</v>
      </c>
      <c r="B94" s="56" t="e">
        <f>(F45+H45)*'6-Opbouw uurtarief productie'!$E$47</f>
        <v>#DIV/0!</v>
      </c>
      <c r="C94" s="57" t="e">
        <f>(G45+I45)*'6-Opbouw uurtarief productie'!$E$51</f>
        <v>#DIV/0!</v>
      </c>
      <c r="D94" s="58" t="e">
        <f t="shared" si="6"/>
        <v>#DIV/0!</v>
      </c>
      <c r="E94" s="58" t="e">
        <f>J45*'7-Opbouw uurtarief toezicht'!$E$46</f>
        <v>#DIV/0!</v>
      </c>
      <c r="F94" s="307" t="e">
        <f>K45*'7-Opbouw uurtarief toezicht'!$E$50</f>
        <v>#DIV/0!</v>
      </c>
      <c r="G94" s="226" t="e">
        <f t="shared" si="7"/>
        <v>#DIV/0!</v>
      </c>
      <c r="H94" s="307">
        <f>SUMIF('8-Additionele kosten'!A:A,'2-Kosten per locatie'!A94,'8-Additionele kosten'!H:H)</f>
        <v>0</v>
      </c>
      <c r="I94" s="307">
        <f>SUMIF('10-Glasbewassing'!A:A,'2-Kosten per locatie'!A94,'10-Glasbewassing'!H:H)</f>
        <v>0</v>
      </c>
      <c r="J94" s="307" t="e">
        <f t="shared" si="8"/>
        <v>#DIV/0!</v>
      </c>
      <c r="K94" s="307" t="e">
        <f t="shared" si="9"/>
        <v>#DIV/0!</v>
      </c>
      <c r="L94" s="42"/>
      <c r="M94" s="42"/>
      <c r="N94" s="42"/>
      <c r="O94" s="42"/>
      <c r="P94" s="42"/>
    </row>
    <row r="95" spans="1:16" s="55" customFormat="1" ht="15" customHeight="1">
      <c r="A95" s="304" t="str">
        <f t="shared" si="5"/>
        <v>Brandweer Zwolle Zuid</v>
      </c>
      <c r="B95" s="56" t="e">
        <f>(F46+H46)*'6-Opbouw uurtarief productie'!$E$47</f>
        <v>#DIV/0!</v>
      </c>
      <c r="C95" s="57" t="e">
        <f>(G46+I46)*'6-Opbouw uurtarief productie'!$E$51</f>
        <v>#DIV/0!</v>
      </c>
      <c r="D95" s="58" t="e">
        <f t="shared" si="6"/>
        <v>#DIV/0!</v>
      </c>
      <c r="E95" s="58" t="e">
        <f>J46*'7-Opbouw uurtarief toezicht'!$E$46</f>
        <v>#DIV/0!</v>
      </c>
      <c r="F95" s="307" t="e">
        <f>K46*'7-Opbouw uurtarief toezicht'!$E$50</f>
        <v>#DIV/0!</v>
      </c>
      <c r="G95" s="226" t="e">
        <f t="shared" si="7"/>
        <v>#DIV/0!</v>
      </c>
      <c r="H95" s="307">
        <f>SUMIF('8-Additionele kosten'!A:A,'2-Kosten per locatie'!A95,'8-Additionele kosten'!H:H)</f>
        <v>0</v>
      </c>
      <c r="I95" s="307">
        <f>SUMIF('10-Glasbewassing'!A:A,'2-Kosten per locatie'!A95,'10-Glasbewassing'!H:H)</f>
        <v>0</v>
      </c>
      <c r="J95" s="307" t="e">
        <f t="shared" si="8"/>
        <v>#DIV/0!</v>
      </c>
      <c r="K95" s="307" t="e">
        <f t="shared" si="9"/>
        <v>#DIV/0!</v>
      </c>
      <c r="L95" s="42"/>
      <c r="M95" s="42"/>
      <c r="N95" s="42"/>
      <c r="O95" s="42"/>
      <c r="P95" s="42"/>
    </row>
    <row r="96" spans="1:16" s="55" customFormat="1" ht="15" customHeight="1">
      <c r="A96" s="304" t="str">
        <f t="shared" si="5"/>
        <v>Brandweer Zwolle Zuid bijgebouw</v>
      </c>
      <c r="B96" s="56" t="e">
        <f>(F47+H47)*'6-Opbouw uurtarief productie'!$E$47</f>
        <v>#DIV/0!</v>
      </c>
      <c r="C96" s="57" t="e">
        <f>(G47+I47)*'6-Opbouw uurtarief productie'!$E$51</f>
        <v>#DIV/0!</v>
      </c>
      <c r="D96" s="58" t="e">
        <f t="shared" si="6"/>
        <v>#DIV/0!</v>
      </c>
      <c r="E96" s="58" t="e">
        <f>J47*'7-Opbouw uurtarief toezicht'!$E$46</f>
        <v>#DIV/0!</v>
      </c>
      <c r="F96" s="307" t="e">
        <f>K47*'7-Opbouw uurtarief toezicht'!$E$50</f>
        <v>#DIV/0!</v>
      </c>
      <c r="G96" s="226" t="e">
        <f t="shared" si="7"/>
        <v>#DIV/0!</v>
      </c>
      <c r="H96" s="307">
        <f>SUMIF('8-Additionele kosten'!A:A,'2-Kosten per locatie'!A96,'8-Additionele kosten'!H:H)</f>
        <v>0</v>
      </c>
      <c r="I96" s="307">
        <f>SUMIF('10-Glasbewassing'!A:A,'2-Kosten per locatie'!A96,'10-Glasbewassing'!H:H)</f>
        <v>0</v>
      </c>
      <c r="J96" s="307" t="e">
        <f t="shared" si="8"/>
        <v>#DIV/0!</v>
      </c>
      <c r="K96" s="307" t="e">
        <f t="shared" si="9"/>
        <v>#DIV/0!</v>
      </c>
      <c r="L96" s="42"/>
      <c r="M96" s="42"/>
      <c r="N96" s="42"/>
      <c r="O96" s="42"/>
      <c r="P96" s="42"/>
    </row>
    <row r="97" spans="1:33" s="55" customFormat="1" ht="15" customHeight="1">
      <c r="A97" s="304" t="str">
        <f t="shared" si="5"/>
        <v>GGD Dedemsvaart</v>
      </c>
      <c r="B97" s="56" t="e">
        <f>(F48+H48)*'6-Opbouw uurtarief productie'!$E$47</f>
        <v>#DIV/0!</v>
      </c>
      <c r="C97" s="57" t="e">
        <f>(G48+I48)*'6-Opbouw uurtarief productie'!$E$51</f>
        <v>#DIV/0!</v>
      </c>
      <c r="D97" s="58" t="e">
        <f t="shared" si="6"/>
        <v>#DIV/0!</v>
      </c>
      <c r="E97" s="58" t="e">
        <f>J48*'7-Opbouw uurtarief toezicht'!$E$46</f>
        <v>#DIV/0!</v>
      </c>
      <c r="F97" s="307" t="e">
        <f>K48*'7-Opbouw uurtarief toezicht'!$E$50</f>
        <v>#DIV/0!</v>
      </c>
      <c r="G97" s="226" t="e">
        <f t="shared" si="7"/>
        <v>#DIV/0!</v>
      </c>
      <c r="H97" s="307">
        <f>SUMIF('8-Additionele kosten'!A:A,'2-Kosten per locatie'!A97,'8-Additionele kosten'!H:H)</f>
        <v>0</v>
      </c>
      <c r="I97" s="307">
        <f>SUMIF('10-Glasbewassing'!A:A,'2-Kosten per locatie'!A97,'10-Glasbewassing'!H:H)</f>
        <v>0</v>
      </c>
      <c r="J97" s="307" t="e">
        <f t="shared" si="8"/>
        <v>#DIV/0!</v>
      </c>
      <c r="K97" s="307" t="e">
        <f t="shared" si="9"/>
        <v>#DIV/0!</v>
      </c>
      <c r="L97" s="42"/>
      <c r="M97" s="42"/>
      <c r="N97" s="42"/>
      <c r="O97" s="42"/>
      <c r="P97" s="42"/>
    </row>
    <row r="98" spans="1:33" s="55" customFormat="1" ht="15" customHeight="1">
      <c r="A98" s="304" t="str">
        <f t="shared" si="5"/>
        <v>GGD Deventer Schurenstraat</v>
      </c>
      <c r="B98" s="56" t="e">
        <f>(F49+H49)*'6-Opbouw uurtarief productie'!$E$47</f>
        <v>#DIV/0!</v>
      </c>
      <c r="C98" s="57" t="e">
        <f>(G49+I49)*'6-Opbouw uurtarief productie'!$E$51</f>
        <v>#DIV/0!</v>
      </c>
      <c r="D98" s="58" t="e">
        <f t="shared" si="6"/>
        <v>#DIV/0!</v>
      </c>
      <c r="E98" s="58" t="e">
        <f>J49*'7-Opbouw uurtarief toezicht'!$E$46</f>
        <v>#DIV/0!</v>
      </c>
      <c r="F98" s="307" t="e">
        <f>K49*'7-Opbouw uurtarief toezicht'!$E$50</f>
        <v>#DIV/0!</v>
      </c>
      <c r="G98" s="226" t="e">
        <f t="shared" si="7"/>
        <v>#DIV/0!</v>
      </c>
      <c r="H98" s="307">
        <f>SUMIF('8-Additionele kosten'!A:A,'2-Kosten per locatie'!A98,'8-Additionele kosten'!H:H)</f>
        <v>0</v>
      </c>
      <c r="I98" s="307">
        <f>SUMIF('10-Glasbewassing'!A:A,'2-Kosten per locatie'!A98,'10-Glasbewassing'!H:H)</f>
        <v>0</v>
      </c>
      <c r="J98" s="307" t="e">
        <f t="shared" si="8"/>
        <v>#DIV/0!</v>
      </c>
      <c r="K98" s="307" t="e">
        <f t="shared" si="9"/>
        <v>#DIV/0!</v>
      </c>
      <c r="L98" s="42"/>
      <c r="M98" s="42"/>
      <c r="N98" s="42"/>
      <c r="O98" s="42"/>
      <c r="P98" s="42"/>
    </row>
    <row r="99" spans="1:33" s="55" customFormat="1" ht="15" customHeight="1">
      <c r="A99" s="304" t="str">
        <f t="shared" si="5"/>
        <v xml:space="preserve">GGD Deventer Spikvoorde </v>
      </c>
      <c r="B99" s="56" t="e">
        <f>(F50+H50)*'6-Opbouw uurtarief productie'!$E$47</f>
        <v>#DIV/0!</v>
      </c>
      <c r="C99" s="57" t="e">
        <f>(G50+I50)*'6-Opbouw uurtarief productie'!$E$51</f>
        <v>#DIV/0!</v>
      </c>
      <c r="D99" s="58" t="e">
        <f t="shared" si="6"/>
        <v>#DIV/0!</v>
      </c>
      <c r="E99" s="58" t="e">
        <f>J50*'7-Opbouw uurtarief toezicht'!$E$46</f>
        <v>#DIV/0!</v>
      </c>
      <c r="F99" s="307" t="e">
        <f>K50*'7-Opbouw uurtarief toezicht'!$E$50</f>
        <v>#DIV/0!</v>
      </c>
      <c r="G99" s="226" t="e">
        <f t="shared" si="7"/>
        <v>#DIV/0!</v>
      </c>
      <c r="H99" s="307">
        <f>SUMIF('8-Additionele kosten'!A:A,'2-Kosten per locatie'!A99,'8-Additionele kosten'!H:H)</f>
        <v>0</v>
      </c>
      <c r="I99" s="307">
        <f>SUMIF('10-Glasbewassing'!A:A,'2-Kosten per locatie'!A99,'10-Glasbewassing'!H:H)</f>
        <v>0</v>
      </c>
      <c r="J99" s="307" t="e">
        <f t="shared" si="8"/>
        <v>#DIV/0!</v>
      </c>
      <c r="K99" s="307" t="e">
        <f t="shared" si="9"/>
        <v>#DIV/0!</v>
      </c>
      <c r="L99" s="42"/>
      <c r="M99" s="42"/>
      <c r="N99" s="42"/>
      <c r="O99" s="42"/>
      <c r="P99" s="42"/>
    </row>
    <row r="100" spans="1:33" s="55" customFormat="1" ht="15" customHeight="1">
      <c r="A100" s="304" t="str">
        <f t="shared" si="5"/>
        <v>GGD Deventer Wezenland</v>
      </c>
      <c r="B100" s="56" t="e">
        <f>(F51+H51)*'6-Opbouw uurtarief productie'!$E$47</f>
        <v>#DIV/0!</v>
      </c>
      <c r="C100" s="57" t="e">
        <f>(G51+I51)*'6-Opbouw uurtarief productie'!$E$51</f>
        <v>#DIV/0!</v>
      </c>
      <c r="D100" s="58" t="e">
        <f t="shared" si="6"/>
        <v>#DIV/0!</v>
      </c>
      <c r="E100" s="58" t="e">
        <f>J51*'7-Opbouw uurtarief toezicht'!$E$46</f>
        <v>#DIV/0!</v>
      </c>
      <c r="F100" s="307" t="e">
        <f>K51*'7-Opbouw uurtarief toezicht'!$E$50</f>
        <v>#DIV/0!</v>
      </c>
      <c r="G100" s="226" t="e">
        <f t="shared" si="7"/>
        <v>#DIV/0!</v>
      </c>
      <c r="H100" s="307">
        <f>SUMIF('8-Additionele kosten'!A:A,'2-Kosten per locatie'!A100,'8-Additionele kosten'!H:H)</f>
        <v>0</v>
      </c>
      <c r="I100" s="307">
        <f>SUMIF('10-Glasbewassing'!A:A,'2-Kosten per locatie'!A100,'10-Glasbewassing'!H:H)</f>
        <v>0</v>
      </c>
      <c r="J100" s="307" t="e">
        <f t="shared" si="8"/>
        <v>#DIV/0!</v>
      </c>
      <c r="K100" s="307" t="e">
        <f t="shared" si="9"/>
        <v>#DIV/0!</v>
      </c>
      <c r="L100" s="42"/>
      <c r="M100" s="42"/>
      <c r="N100" s="42"/>
      <c r="O100" s="42"/>
      <c r="P100" s="42"/>
    </row>
    <row r="101" spans="1:33" ht="15" customHeight="1">
      <c r="A101" s="304" t="str">
        <f t="shared" si="5"/>
        <v>GGD Genemuiden</v>
      </c>
      <c r="B101" s="56" t="e">
        <f>(F52+H52)*'6-Opbouw uurtarief productie'!$E$47</f>
        <v>#DIV/0!</v>
      </c>
      <c r="C101" s="57" t="e">
        <f>(G52+I52)*'6-Opbouw uurtarief productie'!$E$51</f>
        <v>#DIV/0!</v>
      </c>
      <c r="D101" s="58" t="e">
        <f t="shared" si="6"/>
        <v>#DIV/0!</v>
      </c>
      <c r="E101" s="58" t="e">
        <f>J52*'7-Opbouw uurtarief toezicht'!$E$46</f>
        <v>#DIV/0!</v>
      </c>
      <c r="F101" s="307" t="e">
        <f>K52*'7-Opbouw uurtarief toezicht'!$E$50</f>
        <v>#DIV/0!</v>
      </c>
      <c r="G101" s="226" t="e">
        <f t="shared" si="7"/>
        <v>#DIV/0!</v>
      </c>
      <c r="H101" s="307">
        <f>SUMIF('8-Additionele kosten'!A:A,'2-Kosten per locatie'!A101,'8-Additionele kosten'!H:H)</f>
        <v>0</v>
      </c>
      <c r="I101" s="307">
        <f>SUMIF('10-Glasbewassing'!A:A,'2-Kosten per locatie'!A101,'10-Glasbewassing'!H:H)</f>
        <v>0</v>
      </c>
      <c r="J101" s="307" t="e">
        <f t="shared" si="8"/>
        <v>#DIV/0!</v>
      </c>
      <c r="K101" s="307" t="e">
        <f t="shared" si="9"/>
        <v>#DIV/0!</v>
      </c>
      <c r="X101" s="55"/>
      <c r="Y101" s="41"/>
      <c r="Z101" s="41"/>
      <c r="AA101" s="41"/>
      <c r="AB101" s="41"/>
      <c r="AC101" s="41"/>
      <c r="AD101" s="41"/>
      <c r="AE101" s="41"/>
      <c r="AF101" s="41"/>
      <c r="AG101" s="41"/>
    </row>
    <row r="102" spans="1:33" ht="15" customHeight="1">
      <c r="A102" s="304" t="str">
        <f t="shared" si="5"/>
        <v xml:space="preserve">GGD Hoge Hondstraat </v>
      </c>
      <c r="B102" s="56" t="e">
        <f>(F53+H53)*'6-Opbouw uurtarief productie'!$E$47</f>
        <v>#DIV/0!</v>
      </c>
      <c r="C102" s="57" t="e">
        <f>(G53+I53)*'6-Opbouw uurtarief productie'!$E$51</f>
        <v>#DIV/0!</v>
      </c>
      <c r="D102" s="58" t="e">
        <f t="shared" si="6"/>
        <v>#DIV/0!</v>
      </c>
      <c r="E102" s="58" t="e">
        <f>J53*'7-Opbouw uurtarief toezicht'!$E$46</f>
        <v>#DIV/0!</v>
      </c>
      <c r="F102" s="307" t="e">
        <f>K53*'7-Opbouw uurtarief toezicht'!$E$50</f>
        <v>#DIV/0!</v>
      </c>
      <c r="G102" s="226" t="e">
        <f t="shared" si="7"/>
        <v>#DIV/0!</v>
      </c>
      <c r="H102" s="307">
        <f>SUMIF('8-Additionele kosten'!A:A,'2-Kosten per locatie'!A102,'8-Additionele kosten'!H:H)</f>
        <v>0</v>
      </c>
      <c r="I102" s="307">
        <f>SUMIF('10-Glasbewassing'!A:A,'2-Kosten per locatie'!A102,'10-Glasbewassing'!H:H)</f>
        <v>0</v>
      </c>
      <c r="J102" s="307" t="e">
        <f t="shared" si="8"/>
        <v>#DIV/0!</v>
      </c>
      <c r="K102" s="307" t="e">
        <f t="shared" si="9"/>
        <v>#DIV/0!</v>
      </c>
      <c r="X102" s="55"/>
      <c r="Y102" s="41"/>
      <c r="Z102" s="41"/>
      <c r="AA102" s="41"/>
      <c r="AB102" s="41"/>
      <c r="AC102" s="41"/>
      <c r="AD102" s="41"/>
      <c r="AE102" s="41"/>
      <c r="AF102" s="41"/>
      <c r="AG102" s="41"/>
    </row>
    <row r="103" spans="1:33" ht="15" customHeight="1">
      <c r="A103" s="304" t="str">
        <f t="shared" si="5"/>
        <v>GGD Hoofdlocatie Zwolle</v>
      </c>
      <c r="B103" s="56" t="e">
        <f>(F54+H54)*'6-Opbouw uurtarief productie'!$E$47</f>
        <v>#DIV/0!</v>
      </c>
      <c r="C103" s="57" t="e">
        <f>(G54+I54)*'6-Opbouw uurtarief productie'!$E$51</f>
        <v>#DIV/0!</v>
      </c>
      <c r="D103" s="58" t="e">
        <f t="shared" si="6"/>
        <v>#DIV/0!</v>
      </c>
      <c r="E103" s="58" t="e">
        <f>J54*'7-Opbouw uurtarief toezicht'!$E$46</f>
        <v>#DIV/0!</v>
      </c>
      <c r="F103" s="307" t="e">
        <f>K54*'7-Opbouw uurtarief toezicht'!$E$50</f>
        <v>#DIV/0!</v>
      </c>
      <c r="G103" s="226" t="e">
        <f t="shared" si="7"/>
        <v>#DIV/0!</v>
      </c>
      <c r="H103" s="307">
        <f>SUMIF('8-Additionele kosten'!A:A,'2-Kosten per locatie'!A103,'8-Additionele kosten'!H:H)</f>
        <v>0</v>
      </c>
      <c r="I103" s="307">
        <f>SUMIF('10-Glasbewassing'!A:A,'2-Kosten per locatie'!A103,'10-Glasbewassing'!H:H)</f>
        <v>0</v>
      </c>
      <c r="J103" s="307" t="e">
        <f t="shared" si="8"/>
        <v>#DIV/0!</v>
      </c>
      <c r="K103" s="307" t="e">
        <f t="shared" si="9"/>
        <v>#DIV/0!</v>
      </c>
      <c r="X103" s="55"/>
      <c r="Y103" s="41"/>
      <c r="Z103" s="41"/>
      <c r="AA103" s="41"/>
      <c r="AB103" s="41"/>
      <c r="AC103" s="41"/>
      <c r="AD103" s="41"/>
      <c r="AE103" s="41"/>
      <c r="AF103" s="41"/>
      <c r="AG103" s="41"/>
    </row>
    <row r="104" spans="1:33" ht="15" customHeight="1">
      <c r="A104" s="304" t="str">
        <f t="shared" si="5"/>
        <v>GGD Olst</v>
      </c>
      <c r="B104" s="56" t="e">
        <f>(F55+H55)*'6-Opbouw uurtarief productie'!$E$47</f>
        <v>#DIV/0!</v>
      </c>
      <c r="C104" s="57" t="e">
        <f>(G55+I55)*'6-Opbouw uurtarief productie'!$E$51</f>
        <v>#DIV/0!</v>
      </c>
      <c r="D104" s="58" t="e">
        <f t="shared" si="6"/>
        <v>#DIV/0!</v>
      </c>
      <c r="E104" s="58" t="e">
        <f>J55*'7-Opbouw uurtarief toezicht'!$E$46</f>
        <v>#DIV/0!</v>
      </c>
      <c r="F104" s="307" t="e">
        <f>K55*'7-Opbouw uurtarief toezicht'!$E$50</f>
        <v>#DIV/0!</v>
      </c>
      <c r="G104" s="226" t="e">
        <f t="shared" si="7"/>
        <v>#DIV/0!</v>
      </c>
      <c r="H104" s="307">
        <f>SUMIF('8-Additionele kosten'!A:A,'2-Kosten per locatie'!A104,'8-Additionele kosten'!H:H)</f>
        <v>0</v>
      </c>
      <c r="I104" s="307">
        <f>SUMIF('10-Glasbewassing'!A:A,'2-Kosten per locatie'!A104,'10-Glasbewassing'!H:H)</f>
        <v>0</v>
      </c>
      <c r="J104" s="307" t="e">
        <f t="shared" si="8"/>
        <v>#DIV/0!</v>
      </c>
      <c r="K104" s="307" t="e">
        <f t="shared" si="9"/>
        <v>#DIV/0!</v>
      </c>
      <c r="X104" s="55"/>
      <c r="Y104" s="41"/>
      <c r="Z104" s="41"/>
      <c r="AA104" s="41"/>
      <c r="AB104" s="41"/>
      <c r="AC104" s="41"/>
      <c r="AD104" s="41"/>
      <c r="AE104" s="41"/>
      <c r="AF104" s="41"/>
      <c r="AG104" s="41"/>
    </row>
    <row r="105" spans="1:33" ht="15" customHeight="1">
      <c r="A105" s="304" t="str">
        <f t="shared" si="5"/>
        <v>GGD Raalte</v>
      </c>
      <c r="B105" s="56" t="e">
        <f>(F56+H56)*'6-Opbouw uurtarief productie'!$E$47</f>
        <v>#DIV/0!</v>
      </c>
      <c r="C105" s="57" t="e">
        <f>(G56+I56)*'6-Opbouw uurtarief productie'!$E$51</f>
        <v>#DIV/0!</v>
      </c>
      <c r="D105" s="58" t="e">
        <f t="shared" si="6"/>
        <v>#DIV/0!</v>
      </c>
      <c r="E105" s="58" t="e">
        <f>J56*'7-Opbouw uurtarief toezicht'!$E$46</f>
        <v>#DIV/0!</v>
      </c>
      <c r="F105" s="307" t="e">
        <f>K56*'7-Opbouw uurtarief toezicht'!$E$50</f>
        <v>#DIV/0!</v>
      </c>
      <c r="G105" s="226" t="e">
        <f t="shared" si="7"/>
        <v>#DIV/0!</v>
      </c>
      <c r="H105" s="307">
        <f>SUMIF('8-Additionele kosten'!A:A,'2-Kosten per locatie'!A105,'8-Additionele kosten'!H:H)</f>
        <v>0</v>
      </c>
      <c r="I105" s="307">
        <f>SUMIF('10-Glasbewassing'!A:A,'2-Kosten per locatie'!A105,'10-Glasbewassing'!H:H)</f>
        <v>0</v>
      </c>
      <c r="J105" s="307" t="e">
        <f t="shared" si="8"/>
        <v>#DIV/0!</v>
      </c>
      <c r="K105" s="307" t="e">
        <f>J105/12</f>
        <v>#DIV/0!</v>
      </c>
      <c r="X105" s="55"/>
      <c r="Y105" s="41"/>
      <c r="Z105" s="41"/>
      <c r="AA105" s="41"/>
      <c r="AB105" s="41"/>
      <c r="AC105" s="41"/>
      <c r="AD105" s="41"/>
      <c r="AE105" s="41"/>
      <c r="AF105" s="41"/>
      <c r="AG105" s="41"/>
    </row>
    <row r="106" spans="1:33" ht="15" customHeight="1">
      <c r="A106" s="304" t="str">
        <f t="shared" si="5"/>
        <v>GGD Zwolle Noord</v>
      </c>
      <c r="B106" s="56" t="e">
        <f>(F57+H57)*'6-Opbouw uurtarief productie'!$E$47</f>
        <v>#DIV/0!</v>
      </c>
      <c r="C106" s="57" t="e">
        <f>(G57+I57)*'6-Opbouw uurtarief productie'!$E$51</f>
        <v>#DIV/0!</v>
      </c>
      <c r="D106" s="58" t="e">
        <f t="shared" si="6"/>
        <v>#DIV/0!</v>
      </c>
      <c r="E106" s="58" t="e">
        <f>J57*'7-Opbouw uurtarief toezicht'!$E$46</f>
        <v>#DIV/0!</v>
      </c>
      <c r="F106" s="307" t="e">
        <f>K57*'7-Opbouw uurtarief toezicht'!$E$50</f>
        <v>#DIV/0!</v>
      </c>
      <c r="G106" s="226" t="e">
        <f t="shared" si="7"/>
        <v>#DIV/0!</v>
      </c>
      <c r="H106" s="307">
        <f>SUMIF('8-Additionele kosten'!A:A,'2-Kosten per locatie'!A106,'8-Additionele kosten'!H:H)</f>
        <v>0</v>
      </c>
      <c r="I106" s="307">
        <f>SUMIF('10-Glasbewassing'!A:A,'2-Kosten per locatie'!A106,'10-Glasbewassing'!H:H)</f>
        <v>0</v>
      </c>
      <c r="J106" s="307" t="e">
        <f t="shared" si="8"/>
        <v>#DIV/0!</v>
      </c>
      <c r="K106" s="307" t="e">
        <f t="shared" si="9"/>
        <v>#DIV/0!</v>
      </c>
      <c r="X106" s="55"/>
      <c r="Y106" s="41"/>
      <c r="Z106" s="41"/>
      <c r="AA106" s="41"/>
      <c r="AB106" s="41"/>
      <c r="AC106" s="41"/>
      <c r="AD106" s="41"/>
      <c r="AE106" s="41"/>
      <c r="AF106" s="41"/>
      <c r="AG106" s="41"/>
    </row>
    <row r="107" spans="1:33" ht="15" customHeight="1">
      <c r="A107" s="304" t="str">
        <f t="shared" si="5"/>
        <v>GGD Zwolle West</v>
      </c>
      <c r="B107" s="56" t="e">
        <f>(F58+H58)*'6-Opbouw uurtarief productie'!$E$47</f>
        <v>#DIV/0!</v>
      </c>
      <c r="C107" s="57" t="e">
        <f>(G58+I58)*'6-Opbouw uurtarief productie'!$E$51</f>
        <v>#DIV/0!</v>
      </c>
      <c r="D107" s="58" t="e">
        <f t="shared" si="6"/>
        <v>#DIV/0!</v>
      </c>
      <c r="E107" s="58" t="e">
        <f>J58*'7-Opbouw uurtarief toezicht'!$E$46</f>
        <v>#DIV/0!</v>
      </c>
      <c r="F107" s="307" t="e">
        <f>K58*'7-Opbouw uurtarief toezicht'!$E$50</f>
        <v>#DIV/0!</v>
      </c>
      <c r="G107" s="226" t="e">
        <f t="shared" si="7"/>
        <v>#DIV/0!</v>
      </c>
      <c r="H107" s="307">
        <f>SUMIF('8-Additionele kosten'!A:A,'2-Kosten per locatie'!A107,'8-Additionele kosten'!H:H)</f>
        <v>0</v>
      </c>
      <c r="I107" s="307">
        <f>SUMIF('10-Glasbewassing'!A:A,'2-Kosten per locatie'!A107,'10-Glasbewassing'!H:H)</f>
        <v>0</v>
      </c>
      <c r="J107" s="307" t="e">
        <f t="shared" si="8"/>
        <v>#DIV/0!</v>
      </c>
      <c r="K107" s="307" t="e">
        <f t="shared" si="9"/>
        <v>#DIV/0!</v>
      </c>
      <c r="T107" s="55"/>
      <c r="U107" s="55"/>
      <c r="V107" s="55"/>
      <c r="W107" s="55"/>
      <c r="X107" s="55"/>
      <c r="Y107" s="41"/>
      <c r="Z107" s="41"/>
      <c r="AA107" s="41"/>
      <c r="AB107" s="41"/>
      <c r="AC107" s="41"/>
      <c r="AD107" s="41"/>
      <c r="AE107" s="41"/>
      <c r="AF107" s="41"/>
      <c r="AG107" s="41"/>
    </row>
    <row r="108" spans="1:33" ht="15" customHeight="1">
      <c r="A108" s="304" t="str">
        <f t="shared" si="5"/>
        <v>GGD Zwolle Zuid</v>
      </c>
      <c r="B108" s="56" t="e">
        <f>(F59+H59)*'6-Opbouw uurtarief productie'!$E$47</f>
        <v>#DIV/0!</v>
      </c>
      <c r="C108" s="57" t="e">
        <f>(G59+I59)*'6-Opbouw uurtarief productie'!$E$51</f>
        <v>#DIV/0!</v>
      </c>
      <c r="D108" s="58" t="e">
        <f t="shared" si="6"/>
        <v>#DIV/0!</v>
      </c>
      <c r="E108" s="58" t="e">
        <f>J59*'7-Opbouw uurtarief toezicht'!$E$46</f>
        <v>#DIV/0!</v>
      </c>
      <c r="F108" s="307" t="e">
        <f>K59*'7-Opbouw uurtarief toezicht'!$E$50</f>
        <v>#DIV/0!</v>
      </c>
      <c r="G108" s="226" t="e">
        <f t="shared" si="7"/>
        <v>#DIV/0!</v>
      </c>
      <c r="H108" s="307">
        <f>SUMIF('8-Additionele kosten'!A:A,'2-Kosten per locatie'!A108,'8-Additionele kosten'!H:H)</f>
        <v>0</v>
      </c>
      <c r="I108" s="307">
        <f>SUMIF('10-Glasbewassing'!A:A,'2-Kosten per locatie'!A108,'10-Glasbewassing'!H:H)</f>
        <v>0</v>
      </c>
      <c r="J108" s="307" t="e">
        <f t="shared" si="8"/>
        <v>#DIV/0!</v>
      </c>
      <c r="K108" s="307" t="e">
        <f t="shared" si="9"/>
        <v>#DIV/0!</v>
      </c>
      <c r="T108" s="55"/>
      <c r="U108" s="55"/>
      <c r="V108" s="55"/>
      <c r="W108" s="55"/>
      <c r="X108" s="55"/>
      <c r="Y108" s="41"/>
      <c r="Z108" s="41"/>
      <c r="AA108" s="41"/>
      <c r="AB108" s="41"/>
      <c r="AC108" s="41"/>
      <c r="AD108" s="41"/>
      <c r="AE108" s="41"/>
      <c r="AF108" s="41"/>
      <c r="AG108" s="41"/>
    </row>
    <row r="109" spans="1:33" ht="15" customHeight="1">
      <c r="A109" s="304" t="str">
        <f t="shared" si="5"/>
        <v>Algemeen</v>
      </c>
      <c r="B109" s="56" t="e">
        <f>(F60+H60)*'6-Opbouw uurtarief productie'!$E$47</f>
        <v>#DIV/0!</v>
      </c>
      <c r="C109" s="57" t="e">
        <f>(G60+I60)*'6-Opbouw uurtarief productie'!$E$51</f>
        <v>#DIV/0!</v>
      </c>
      <c r="D109" s="58" t="e">
        <f t="shared" si="6"/>
        <v>#DIV/0!</v>
      </c>
      <c r="E109" s="58" t="e">
        <f>J60*'7-Opbouw uurtarief toezicht'!$E$46</f>
        <v>#DIV/0!</v>
      </c>
      <c r="F109" s="307" t="e">
        <f>K60*'7-Opbouw uurtarief toezicht'!$E$50</f>
        <v>#DIV/0!</v>
      </c>
      <c r="G109" s="226" t="e">
        <f t="shared" si="7"/>
        <v>#DIV/0!</v>
      </c>
      <c r="H109" s="307">
        <f>SUMIF('8-Additionele kosten'!A:A,'2-Kosten per locatie'!A109,'8-Additionele kosten'!H:H)</f>
        <v>0</v>
      </c>
      <c r="I109" s="307">
        <f>SUMIF('10-Glasbewassing'!A:A,'2-Kosten per locatie'!A109,'10-Glasbewassing'!H:H)</f>
        <v>0</v>
      </c>
      <c r="J109" s="307" t="e">
        <f t="shared" si="8"/>
        <v>#DIV/0!</v>
      </c>
      <c r="K109" s="307" t="e">
        <f t="shared" ref="K109" si="10">J109/12</f>
        <v>#DIV/0!</v>
      </c>
      <c r="T109" s="55"/>
      <c r="U109" s="55"/>
      <c r="V109" s="55"/>
      <c r="W109" s="55"/>
      <c r="X109" s="55"/>
      <c r="Y109" s="41"/>
      <c r="Z109" s="41"/>
      <c r="AA109" s="41"/>
      <c r="AB109" s="41"/>
      <c r="AC109" s="41"/>
      <c r="AD109" s="41"/>
      <c r="AE109" s="41"/>
      <c r="AF109" s="41"/>
      <c r="AG109" s="41"/>
    </row>
    <row r="110" spans="1:33" s="59" customFormat="1" ht="15" customHeight="1">
      <c r="A110" s="306" t="s">
        <v>26</v>
      </c>
      <c r="B110" s="308" t="e">
        <f>SUM(B64:B109)</f>
        <v>#DIV/0!</v>
      </c>
      <c r="C110" s="498" t="e">
        <f>(G61+I61)*'6-Opbouw uurtarief productie'!$E$51</f>
        <v>#DIV/0!</v>
      </c>
      <c r="D110" s="308" t="e">
        <f t="shared" ref="D110:K110" si="11">SUM(D64:D109)</f>
        <v>#DIV/0!</v>
      </c>
      <c r="E110" s="308" t="e">
        <f t="shared" si="11"/>
        <v>#DIV/0!</v>
      </c>
      <c r="F110" s="309" t="e">
        <f t="shared" si="11"/>
        <v>#DIV/0!</v>
      </c>
      <c r="G110" s="309" t="e">
        <f t="shared" si="11"/>
        <v>#DIV/0!</v>
      </c>
      <c r="H110" s="309">
        <f t="shared" si="11"/>
        <v>0</v>
      </c>
      <c r="I110" s="309">
        <f t="shared" si="11"/>
        <v>0</v>
      </c>
      <c r="J110" s="309" t="e">
        <f t="shared" si="11"/>
        <v>#DIV/0!</v>
      </c>
      <c r="K110" s="309" t="e">
        <f t="shared" si="11"/>
        <v>#DIV/0!</v>
      </c>
      <c r="M110" s="42"/>
      <c r="T110" s="55"/>
      <c r="U110" s="55"/>
      <c r="V110" s="55"/>
      <c r="W110" s="55"/>
      <c r="X110" s="55"/>
    </row>
    <row r="111" spans="1:33" ht="14.1" customHeight="1">
      <c r="T111" s="41"/>
      <c r="AC111" s="55"/>
      <c r="AD111" s="55"/>
      <c r="AE111" s="55"/>
      <c r="AF111" s="55"/>
      <c r="AG111" s="55"/>
    </row>
    <row r="112" spans="1:33" ht="14.1" customHeight="1">
      <c r="B112" s="499"/>
      <c r="T112" s="41"/>
    </row>
    <row r="113" spans="2:20" ht="14.1" customHeight="1">
      <c r="B113" s="499"/>
      <c r="T113" s="41"/>
    </row>
    <row r="114" spans="2:20" ht="14.1" customHeight="1">
      <c r="J114" s="545"/>
      <c r="T114" s="41"/>
    </row>
    <row r="115" spans="2:20" ht="14.1" customHeight="1">
      <c r="T115" s="41"/>
    </row>
    <row r="117" spans="2:20" ht="14.1" customHeight="1">
      <c r="K117" s="531"/>
    </row>
  </sheetData>
  <mergeCells count="3">
    <mergeCell ref="P13:U13"/>
    <mergeCell ref="J13:O13"/>
    <mergeCell ref="V13:AA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0"/>
  <sheetViews>
    <sheetView showGridLines="0" tabSelected="1" zoomScale="85" zoomScaleNormal="85" workbookViewId="0">
      <pane ySplit="9" topLeftCell="A10" activePane="bottomLeft" state="frozen"/>
      <selection activeCell="B1" sqref="B1"/>
      <selection pane="bottomLeft" activeCell="J8" sqref="J8"/>
    </sheetView>
  </sheetViews>
  <sheetFormatPr defaultColWidth="9.109375" defaultRowHeight="13.2"/>
  <cols>
    <col min="1" max="1" width="38.88671875" style="60" bestFit="1" customWidth="1"/>
    <col min="2" max="2" width="9.109375" style="60" customWidth="1"/>
    <col min="3" max="6" width="9.109375" style="60"/>
    <col min="7" max="7" width="17.33203125" style="60" bestFit="1" customWidth="1"/>
    <col min="8" max="8" width="9.109375" style="60"/>
    <col min="9" max="9" width="14.21875" style="60" customWidth="1"/>
    <col min="10" max="10" width="11.6640625" style="60" customWidth="1"/>
    <col min="11" max="12" width="11" style="60" customWidth="1"/>
    <col min="13" max="13" width="3" style="60" customWidth="1"/>
    <col min="14" max="14" width="9.109375" style="61"/>
    <col min="15" max="15" width="9.109375" style="2"/>
    <col min="16" max="16" width="30.44140625" style="2" customWidth="1"/>
    <col min="17" max="16384" width="9.109375" style="2"/>
  </cols>
  <sheetData>
    <row r="1" spans="1:14">
      <c r="A1" s="483" t="s">
        <v>4</v>
      </c>
    </row>
    <row r="3" spans="1:14" ht="15.6">
      <c r="A3" s="39" t="str">
        <f>'2-Kosten per locatie'!A3</f>
        <v>Naam opdrachtgever</v>
      </c>
      <c r="B3" s="48" t="str">
        <f>'2-Kosten per locatie'!B3</f>
        <v>Veiligheidsregio IJsselland en GGD</v>
      </c>
      <c r="C3" s="62"/>
    </row>
    <row r="4" spans="1:14" ht="15.6">
      <c r="A4" s="39" t="str">
        <f>'2-Kosten per locatie'!A4</f>
        <v>Calculatie onderdeel</v>
      </c>
      <c r="B4" s="48" t="str">
        <f ca="1">MID(CELL("bestandsnaam",$B$7),SEARCH("]",CELL("bestandsnaam",$B$7),1)+1,256)</f>
        <v>3-Productie normen</v>
      </c>
      <c r="C4" s="48"/>
    </row>
    <row r="5" spans="1:14" ht="15.6">
      <c r="A5" s="39" t="str">
        <f>'2-Kosten per locatie'!A5</f>
        <v>Gebouw/plaats</v>
      </c>
      <c r="B5" s="48" t="str">
        <f>'2-Kosten per locatie'!B5</f>
        <v>Zwolle</v>
      </c>
      <c r="C5" s="48"/>
    </row>
    <row r="6" spans="1:14" ht="15.6">
      <c r="A6" s="39" t="str">
        <f>'2-Kosten per locatie'!A6</f>
        <v>Referentie nummer</v>
      </c>
      <c r="B6" s="48" t="str">
        <f>'2-Kosten per locatie'!B6</f>
        <v>TN599960</v>
      </c>
      <c r="C6" s="48"/>
      <c r="E6" s="310" t="s">
        <v>37</v>
      </c>
      <c r="F6" s="311"/>
      <c r="G6" s="312" t="e">
        <f>SUM('4-Basis ruimtestaat'!U:U)/SUM('4-Basis ruimtestaat'!N:O)</f>
        <v>#DIV/0!</v>
      </c>
      <c r="H6" s="313" t="s">
        <v>38</v>
      </c>
    </row>
    <row r="7" spans="1:14">
      <c r="A7" s="63"/>
      <c r="B7" s="64"/>
      <c r="C7" s="64"/>
      <c r="D7" s="65"/>
      <c r="E7" s="66"/>
      <c r="F7" s="66"/>
      <c r="G7" s="67"/>
      <c r="H7" s="68"/>
      <c r="I7" s="69"/>
      <c r="J7" s="70"/>
      <c r="K7" s="69"/>
      <c r="M7" s="69"/>
      <c r="N7" s="71"/>
    </row>
    <row r="8" spans="1:14" ht="27.75" customHeight="1">
      <c r="A8" s="314" t="s">
        <v>39</v>
      </c>
      <c r="B8" s="315">
        <v>52</v>
      </c>
      <c r="C8" s="315">
        <v>104</v>
      </c>
      <c r="D8" s="315">
        <v>156</v>
      </c>
      <c r="E8" s="315">
        <v>208</v>
      </c>
      <c r="F8" s="315">
        <v>255</v>
      </c>
      <c r="G8" s="315">
        <v>510</v>
      </c>
      <c r="H8" s="69"/>
      <c r="I8" s="197"/>
      <c r="J8" s="316"/>
      <c r="K8" s="198"/>
      <c r="L8" s="71"/>
      <c r="M8" s="2"/>
      <c r="N8" s="2"/>
    </row>
    <row r="9" spans="1:14" ht="60.6" customHeight="1">
      <c r="A9" s="317" t="s">
        <v>40</v>
      </c>
      <c r="B9" s="550" t="s">
        <v>41</v>
      </c>
      <c r="C9" s="551"/>
      <c r="D9" s="551"/>
      <c r="E9" s="551"/>
      <c r="F9" s="551"/>
      <c r="G9" s="552"/>
      <c r="H9" s="69"/>
      <c r="I9" s="318" t="s">
        <v>42</v>
      </c>
      <c r="J9" s="319" t="s">
        <v>43</v>
      </c>
      <c r="K9" s="198"/>
      <c r="L9" s="318" t="s">
        <v>44</v>
      </c>
      <c r="M9" s="2"/>
      <c r="N9" s="2"/>
    </row>
    <row r="10" spans="1:14">
      <c r="A10" s="320" t="s">
        <v>294</v>
      </c>
      <c r="B10" s="321"/>
      <c r="C10" s="539"/>
      <c r="D10" s="321"/>
      <c r="E10" s="539"/>
      <c r="F10" s="321"/>
      <c r="G10" s="539"/>
      <c r="H10" s="239"/>
      <c r="I10" s="322">
        <f>SUMIF('4-Basis ruimtestaat'!G:G,'3-Productie normen'!A10,'4-Basis ruimtestaat'!J:J)</f>
        <v>288.37</v>
      </c>
      <c r="J10" s="72"/>
      <c r="K10" s="69"/>
      <c r="L10" s="323">
        <v>1</v>
      </c>
      <c r="M10" s="2"/>
      <c r="N10" s="2"/>
    </row>
    <row r="11" spans="1:14">
      <c r="A11" s="320" t="s">
        <v>45</v>
      </c>
      <c r="B11" s="321"/>
      <c r="C11" s="321"/>
      <c r="D11" s="321"/>
      <c r="E11" s="321"/>
      <c r="F11" s="321"/>
      <c r="G11" s="539"/>
      <c r="H11" s="239"/>
      <c r="I11" s="322">
        <f>SUMIF('4-Basis ruimtestaat'!G:G,'3-Productie normen'!A11,'4-Basis ruimtestaat'!J:J)</f>
        <v>4159.7297309987543</v>
      </c>
      <c r="L11" s="323">
        <v>2</v>
      </c>
      <c r="M11" s="2"/>
      <c r="N11" s="2"/>
    </row>
    <row r="12" spans="1:14">
      <c r="A12" s="320" t="s">
        <v>525</v>
      </c>
      <c r="B12" s="539"/>
      <c r="C12" s="539"/>
      <c r="D12" s="539"/>
      <c r="E12" s="539"/>
      <c r="F12" s="321"/>
      <c r="G12" s="539"/>
      <c r="H12" s="239"/>
      <c r="I12" s="322">
        <f>SUMIF('4-Basis ruimtestaat'!G:G,'3-Productie normen'!A12,'4-Basis ruimtestaat'!J:J)</f>
        <v>827.30100000000016</v>
      </c>
      <c r="L12" s="323">
        <v>3</v>
      </c>
      <c r="M12" s="2"/>
      <c r="N12" s="2"/>
    </row>
    <row r="13" spans="1:14">
      <c r="A13" s="320" t="s">
        <v>52</v>
      </c>
      <c r="B13" s="321"/>
      <c r="C13" s="321"/>
      <c r="D13" s="539"/>
      <c r="E13" s="539"/>
      <c r="F13" s="321"/>
      <c r="G13" s="539"/>
      <c r="H13" s="239"/>
      <c r="I13" s="322">
        <f>SUMIF('4-Basis ruimtestaat'!G:G,'3-Productie normen'!A13,'4-Basis ruimtestaat'!J:J)</f>
        <v>735.02238533674324</v>
      </c>
      <c r="L13" s="323">
        <v>4</v>
      </c>
      <c r="M13" s="2"/>
      <c r="N13" s="2"/>
    </row>
    <row r="14" spans="1:14">
      <c r="A14" s="320" t="s">
        <v>49</v>
      </c>
      <c r="B14" s="321"/>
      <c r="C14" s="321"/>
      <c r="D14" s="321"/>
      <c r="E14" s="539"/>
      <c r="F14" s="321"/>
      <c r="G14" s="539"/>
      <c r="H14" s="239"/>
      <c r="I14" s="322">
        <f>SUMIF('4-Basis ruimtestaat'!G:G,'3-Productie normen'!A14,'4-Basis ruimtestaat'!J:J)</f>
        <v>1045.583971080071</v>
      </c>
      <c r="L14" s="323">
        <v>5</v>
      </c>
      <c r="M14" s="2"/>
      <c r="N14" s="2"/>
    </row>
    <row r="15" spans="1:14">
      <c r="A15" s="320" t="s">
        <v>403</v>
      </c>
      <c r="B15" s="321"/>
      <c r="C15" s="539"/>
      <c r="D15" s="321"/>
      <c r="E15" s="539"/>
      <c r="F15" s="321"/>
      <c r="G15" s="539"/>
      <c r="H15" s="239"/>
      <c r="I15" s="322">
        <f>SUMIF('4-Basis ruimtestaat'!G:G,'3-Productie normen'!A15,'4-Basis ruimtestaat'!J:J)</f>
        <v>323.89999999999998</v>
      </c>
      <c r="L15" s="323">
        <v>6</v>
      </c>
      <c r="M15" s="2"/>
      <c r="N15" s="2"/>
    </row>
    <row r="16" spans="1:14">
      <c r="A16" s="320" t="s">
        <v>54</v>
      </c>
      <c r="B16" s="539"/>
      <c r="C16" s="539"/>
      <c r="D16" s="539"/>
      <c r="E16" s="539"/>
      <c r="F16" s="321"/>
      <c r="G16" s="539"/>
      <c r="H16" s="239"/>
      <c r="I16" s="322">
        <f>SUMIF('4-Basis ruimtestaat'!G:G,'3-Productie normen'!A16,'4-Basis ruimtestaat'!J:J)</f>
        <v>7.4</v>
      </c>
      <c r="L16" s="323">
        <v>7</v>
      </c>
      <c r="M16" s="2"/>
      <c r="N16" s="2"/>
    </row>
    <row r="17" spans="1:14">
      <c r="A17" s="320" t="s">
        <v>270</v>
      </c>
      <c r="B17" s="321"/>
      <c r="C17" s="539"/>
      <c r="D17" s="539"/>
      <c r="E17" s="539"/>
      <c r="F17" s="321"/>
      <c r="G17" s="539"/>
      <c r="H17" s="239"/>
      <c r="I17" s="322">
        <f>SUMIF('4-Basis ruimtestaat'!G:G,'3-Productie normen'!A17,'4-Basis ruimtestaat'!J:J)</f>
        <v>1288.1007875926291</v>
      </c>
      <c r="L17" s="323">
        <v>8</v>
      </c>
      <c r="M17" s="2"/>
      <c r="N17" s="2"/>
    </row>
    <row r="18" spans="1:14">
      <c r="A18" s="540" t="s">
        <v>47</v>
      </c>
      <c r="B18" s="321"/>
      <c r="C18" s="321"/>
      <c r="D18" s="321"/>
      <c r="E18" s="539"/>
      <c r="F18" s="321"/>
      <c r="G18" s="539"/>
      <c r="H18" s="239"/>
      <c r="I18" s="322">
        <f>SUMIF('4-Basis ruimtestaat'!G:G,'3-Productie normen'!A18,'4-Basis ruimtestaat'!J:J)</f>
        <v>672.14584530133106</v>
      </c>
      <c r="L18" s="323">
        <v>9</v>
      </c>
      <c r="M18" s="2"/>
      <c r="N18" s="2"/>
    </row>
    <row r="19" spans="1:14">
      <c r="A19" s="320" t="s">
        <v>48</v>
      </c>
      <c r="B19" s="321"/>
      <c r="C19" s="321"/>
      <c r="D19" s="321"/>
      <c r="E19" s="539"/>
      <c r="F19" s="321"/>
      <c r="G19" s="539"/>
      <c r="H19" s="239"/>
      <c r="I19" s="322">
        <f>SUMIF('4-Basis ruimtestaat'!G:G,'3-Productie normen'!A19,'4-Basis ruimtestaat'!J:J)</f>
        <v>1626.47990720703</v>
      </c>
      <c r="L19" s="323">
        <v>10</v>
      </c>
      <c r="M19" s="2"/>
      <c r="N19" s="2"/>
    </row>
    <row r="20" spans="1:14">
      <c r="A20" s="320" t="s">
        <v>46</v>
      </c>
      <c r="B20" s="321"/>
      <c r="C20" s="321"/>
      <c r="D20" s="321"/>
      <c r="E20" s="321"/>
      <c r="F20" s="321"/>
      <c r="G20" s="321"/>
      <c r="H20" s="239"/>
      <c r="I20" s="322">
        <f>SUMIF('4-Basis ruimtestaat'!G:G,'3-Productie normen'!A20,'4-Basis ruimtestaat'!J:J)</f>
        <v>1289.6214699980335</v>
      </c>
      <c r="L20" s="323">
        <v>11</v>
      </c>
      <c r="M20" s="2"/>
      <c r="N20" s="2"/>
    </row>
    <row r="21" spans="1:14">
      <c r="A21" s="320" t="s">
        <v>306</v>
      </c>
      <c r="B21" s="539"/>
      <c r="C21" s="539"/>
      <c r="D21" s="539"/>
      <c r="E21" s="539"/>
      <c r="F21" s="321"/>
      <c r="G21" s="539"/>
      <c r="H21" s="239"/>
      <c r="I21" s="322">
        <f>SUMIF('4-Basis ruimtestaat'!G:G,'3-Productie normen'!A21,'4-Basis ruimtestaat'!J:J)</f>
        <v>346.52925831202083</v>
      </c>
      <c r="K21" s="73"/>
      <c r="L21" s="323">
        <v>12</v>
      </c>
      <c r="M21" s="2"/>
      <c r="N21" s="2"/>
    </row>
    <row r="22" spans="1:14">
      <c r="A22" s="320" t="s">
        <v>286</v>
      </c>
      <c r="B22" s="539"/>
      <c r="C22" s="539"/>
      <c r="D22" s="539"/>
      <c r="E22" s="539"/>
      <c r="F22" s="321"/>
      <c r="G22" s="539"/>
      <c r="H22" s="239"/>
      <c r="I22" s="322">
        <f>SUMIF('4-Basis ruimtestaat'!G:G,'3-Productie normen'!A22,'4-Basis ruimtestaat'!J:J)</f>
        <v>948.8569896386648</v>
      </c>
      <c r="K22" s="73"/>
      <c r="L22" s="323">
        <v>13</v>
      </c>
      <c r="M22" s="2"/>
      <c r="N22" s="2"/>
    </row>
    <row r="23" spans="1:14">
      <c r="A23" s="320" t="s">
        <v>53</v>
      </c>
      <c r="B23" s="321"/>
      <c r="C23" s="321"/>
      <c r="D23" s="321"/>
      <c r="E23" s="539"/>
      <c r="F23" s="321"/>
      <c r="G23" s="539"/>
      <c r="H23" s="239"/>
      <c r="I23" s="322">
        <f>SUMIF('4-Basis ruimtestaat'!G:G,'3-Productie normen'!A23,'4-Basis ruimtestaat'!J:J)</f>
        <v>465.9516571578464</v>
      </c>
      <c r="K23" s="73"/>
      <c r="L23" s="323">
        <v>14</v>
      </c>
      <c r="M23" s="2"/>
      <c r="N23" s="2"/>
    </row>
    <row r="24" spans="1:14">
      <c r="A24" s="320" t="s">
        <v>50</v>
      </c>
      <c r="B24" s="321"/>
      <c r="C24" s="539"/>
      <c r="D24" s="539"/>
      <c r="E24" s="539"/>
      <c r="F24" s="321"/>
      <c r="G24" s="539"/>
      <c r="H24" s="239"/>
      <c r="I24" s="322">
        <f>SUMIF('4-Basis ruimtestaat'!G:G,'3-Productie normen'!A24,'4-Basis ruimtestaat'!J:J)</f>
        <v>1597.6859626860778</v>
      </c>
      <c r="K24" s="69"/>
      <c r="L24" s="323">
        <v>15</v>
      </c>
      <c r="M24" s="2"/>
      <c r="N24" s="2"/>
    </row>
    <row r="25" spans="1:14">
      <c r="A25" s="320" t="s">
        <v>261</v>
      </c>
      <c r="B25" s="321"/>
      <c r="C25" s="321"/>
      <c r="D25" s="321"/>
      <c r="E25" s="321"/>
      <c r="F25" s="321"/>
      <c r="G25" s="539"/>
      <c r="H25" s="239"/>
      <c r="I25" s="322">
        <f>SUMIF('4-Basis ruimtestaat'!G:G,'3-Productie normen'!A25,'4-Basis ruimtestaat'!J:J)</f>
        <v>5733.4670856449593</v>
      </c>
      <c r="K25" s="69"/>
      <c r="L25" s="323">
        <v>16</v>
      </c>
      <c r="M25" s="2"/>
      <c r="N25" s="2"/>
    </row>
    <row r="26" spans="1:14">
      <c r="A26" s="320" t="s">
        <v>795</v>
      </c>
      <c r="B26" s="539"/>
      <c r="C26" s="321"/>
      <c r="D26" s="539"/>
      <c r="E26" s="539"/>
      <c r="F26" s="321"/>
      <c r="G26" s="539"/>
      <c r="H26" s="239"/>
      <c r="I26" s="322">
        <f>SUMIF('4-Basis ruimtestaat'!G:G,'3-Productie normen'!A26,'4-Basis ruimtestaat'!J:J)</f>
        <v>409.42038100859065</v>
      </c>
      <c r="K26" s="69"/>
      <c r="L26" s="323">
        <v>17</v>
      </c>
      <c r="M26" s="2"/>
      <c r="N26" s="2"/>
    </row>
    <row r="27" spans="1:14">
      <c r="A27" s="324"/>
      <c r="B27" s="324"/>
      <c r="C27" s="324"/>
      <c r="D27" s="324"/>
      <c r="E27" s="324"/>
      <c r="F27" s="324"/>
      <c r="G27" s="324"/>
      <c r="H27" s="239"/>
      <c r="I27" s="322"/>
      <c r="K27" s="69"/>
      <c r="L27" s="323"/>
      <c r="M27" s="2"/>
      <c r="N27" s="2"/>
    </row>
    <row r="28" spans="1:14">
      <c r="A28" s="324" t="s">
        <v>55</v>
      </c>
      <c r="B28" s="325"/>
      <c r="C28" s="325"/>
      <c r="D28" s="325"/>
      <c r="E28" s="325"/>
      <c r="F28" s="325"/>
      <c r="G28" s="326"/>
      <c r="H28" s="239"/>
      <c r="I28" s="322">
        <f>SUMIF('4-Basis ruimtestaat'!G:G,'3-Productie normen'!A28,'4-Basis ruimtestaat'!J:J)</f>
        <v>6005.2488468096262</v>
      </c>
      <c r="K28" s="69"/>
      <c r="L28" s="323"/>
      <c r="M28" s="2"/>
      <c r="N28" s="2"/>
    </row>
    <row r="29" spans="1:14">
      <c r="A29" s="324"/>
      <c r="B29" s="327"/>
      <c r="C29" s="327"/>
      <c r="D29" s="327"/>
      <c r="E29" s="327"/>
      <c r="F29" s="327"/>
      <c r="G29" s="328"/>
      <c r="H29" s="239"/>
      <c r="I29" s="322"/>
      <c r="K29" s="69"/>
      <c r="L29" s="323"/>
      <c r="M29" s="2"/>
      <c r="N29" s="2"/>
    </row>
    <row r="30" spans="1:14">
      <c r="A30" s="329" t="s">
        <v>26</v>
      </c>
      <c r="B30" s="330"/>
      <c r="C30" s="330"/>
      <c r="D30" s="330"/>
      <c r="E30" s="330"/>
      <c r="F30" s="330"/>
      <c r="G30" s="331"/>
      <c r="H30" s="240"/>
      <c r="I30" s="332">
        <f>SUM(I10:I29)</f>
        <v>27770.815278772377</v>
      </c>
      <c r="K30" s="69"/>
      <c r="L30" s="333"/>
      <c r="M30" s="2"/>
      <c r="N30" s="2"/>
    </row>
    <row r="31" spans="1:14">
      <c r="K31" s="69"/>
      <c r="L31" s="69"/>
      <c r="N31" s="2"/>
    </row>
    <row r="32" spans="1:14" ht="16.2">
      <c r="A32" s="334" t="s">
        <v>56</v>
      </c>
      <c r="B32" s="335">
        <v>2</v>
      </c>
      <c r="C32" s="335">
        <v>3</v>
      </c>
      <c r="D32" s="335">
        <v>4</v>
      </c>
      <c r="E32" s="335">
        <v>5</v>
      </c>
      <c r="F32" s="335">
        <v>6</v>
      </c>
      <c r="G32" s="335">
        <v>7</v>
      </c>
      <c r="H32" s="69"/>
      <c r="I32" s="61"/>
      <c r="K32" s="69"/>
      <c r="M32" s="61"/>
      <c r="N32" s="2"/>
    </row>
    <row r="34" spans="1:3">
      <c r="A34" s="189" t="s">
        <v>57</v>
      </c>
      <c r="B34" s="189" t="s">
        <v>58</v>
      </c>
      <c r="C34" s="190" t="s">
        <v>59</v>
      </c>
    </row>
    <row r="35" spans="1:3">
      <c r="A35" s="74" t="s">
        <v>60</v>
      </c>
      <c r="B35" s="75">
        <v>52</v>
      </c>
      <c r="C35" s="199">
        <v>2</v>
      </c>
    </row>
    <row r="36" spans="1:3">
      <c r="A36" s="74" t="s">
        <v>61</v>
      </c>
      <c r="B36" s="75">
        <v>104</v>
      </c>
      <c r="C36" s="199">
        <v>3</v>
      </c>
    </row>
    <row r="37" spans="1:3">
      <c r="A37" s="74" t="s">
        <v>62</v>
      </c>
      <c r="B37" s="76">
        <v>156</v>
      </c>
      <c r="C37" s="199">
        <v>4</v>
      </c>
    </row>
    <row r="38" spans="1:3">
      <c r="A38" s="74" t="s">
        <v>1153</v>
      </c>
      <c r="B38" s="76">
        <v>208</v>
      </c>
      <c r="C38" s="199">
        <v>5</v>
      </c>
    </row>
    <row r="39" spans="1:3">
      <c r="A39" s="74" t="s">
        <v>63</v>
      </c>
      <c r="B39" s="76">
        <v>255</v>
      </c>
      <c r="C39" s="199">
        <v>6</v>
      </c>
    </row>
    <row r="40" spans="1:3">
      <c r="A40" s="74" t="s">
        <v>1233</v>
      </c>
      <c r="B40" s="76">
        <v>510</v>
      </c>
      <c r="C40" s="199">
        <v>7</v>
      </c>
    </row>
  </sheetData>
  <sortState xmlns:xlrd2="http://schemas.microsoft.com/office/spreadsheetml/2017/richdata2" ref="A10:A26">
    <sortCondition ref="A10:A26"/>
  </sortState>
  <mergeCells count="1">
    <mergeCell ref="B9:G9"/>
  </mergeCells>
  <conditionalFormatting sqref="J8">
    <cfRule type="cellIs" dxfId="13" priority="1" operator="lessThan">
      <formula>1</formula>
    </cfRule>
  </conditionalFormatting>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V1225"/>
  <sheetViews>
    <sheetView showGridLines="0" showZeros="0" zoomScale="60" zoomScaleNormal="60" zoomScalePageLayoutView="75" workbookViewId="0">
      <pane xSplit="1" ySplit="9" topLeftCell="B851" activePane="bottomRight" state="frozen"/>
      <selection pane="topRight" activeCell="B1" sqref="B1"/>
      <selection pane="bottomLeft" activeCell="B1" sqref="B1"/>
      <selection pane="bottomRight" activeCell="B338" sqref="B338:F338"/>
    </sheetView>
  </sheetViews>
  <sheetFormatPr defaultColWidth="8.6640625" defaultRowHeight="14.1" customHeight="1"/>
  <cols>
    <col min="1" max="1" width="6.21875" style="60" bestFit="1" customWidth="1"/>
    <col min="2" max="2" width="31" style="495" bestFit="1" customWidth="1"/>
    <col min="3" max="3" width="36.88671875" style="60" bestFit="1" customWidth="1"/>
    <col min="4" max="4" width="16.44140625" style="87" bestFit="1" customWidth="1"/>
    <col min="5" max="5" width="27.33203125" style="243" bestFit="1" customWidth="1"/>
    <col min="6" max="6" width="33.33203125" style="60" bestFit="1" customWidth="1"/>
    <col min="7" max="7" width="29.88671875" style="60" bestFit="1" customWidth="1"/>
    <col min="8" max="8" width="16.33203125" style="60" bestFit="1" customWidth="1"/>
    <col min="9" max="9" width="29.21875" style="495" bestFit="1" customWidth="1"/>
    <col min="10" max="10" width="8.44140625" style="60" bestFit="1" customWidth="1"/>
    <col min="11" max="11" width="16.109375" style="77" bestFit="1" customWidth="1"/>
    <col min="12" max="12" width="11.33203125" style="93" bestFit="1" customWidth="1"/>
    <col min="13" max="13" width="14" style="93" bestFit="1" customWidth="1"/>
    <col min="14" max="14" width="16.5546875" style="60" bestFit="1" customWidth="1"/>
    <col min="15" max="15" width="14.109375" style="60" bestFit="1" customWidth="1"/>
    <col min="16" max="16" width="15.44140625" style="60" bestFit="1" customWidth="1"/>
    <col min="17" max="17" width="22.109375" style="60" bestFit="1" customWidth="1"/>
    <col min="18" max="18" width="13.5546875" style="60" bestFit="1" customWidth="1"/>
    <col min="19" max="19" width="36.77734375" style="60" bestFit="1" customWidth="1"/>
    <col min="20" max="20" width="3" style="60" customWidth="1"/>
    <col min="21" max="21" width="12.44140625" style="60" bestFit="1" customWidth="1"/>
    <col min="22" max="22" width="15.5546875" style="2" bestFit="1" customWidth="1"/>
    <col min="23" max="16384" width="8.6640625" style="2"/>
  </cols>
  <sheetData>
    <row r="1" spans="1:21" ht="13.2">
      <c r="B1" s="60"/>
      <c r="I1" s="60"/>
      <c r="L1" s="60"/>
      <c r="M1" s="60"/>
    </row>
    <row r="2" spans="1:21" ht="14.1" customHeight="1">
      <c r="A2" s="78">
        <v>2</v>
      </c>
      <c r="B2" s="200"/>
      <c r="C2" s="79"/>
      <c r="D2" s="80"/>
      <c r="E2" s="244"/>
      <c r="G2" s="81"/>
      <c r="H2" s="82"/>
      <c r="I2" s="82"/>
      <c r="J2" s="83"/>
      <c r="K2" s="84"/>
      <c r="L2" s="85"/>
      <c r="M2" s="85"/>
      <c r="N2" s="82"/>
      <c r="O2" s="86"/>
      <c r="P2" s="86"/>
      <c r="Q2" s="86"/>
      <c r="R2" s="81"/>
      <c r="S2" s="81"/>
    </row>
    <row r="3" spans="1:21" ht="14.1" customHeight="1">
      <c r="A3" s="78">
        <v>3</v>
      </c>
      <c r="B3" s="39" t="str">
        <f>'2-Kosten per locatie'!A3</f>
        <v>Naam opdrachtgever</v>
      </c>
      <c r="C3" s="48" t="str">
        <f>'2-Kosten per locatie'!B3</f>
        <v>Veiligheidsregio IJsselland en GGD</v>
      </c>
      <c r="E3" s="245"/>
      <c r="H3" s="82"/>
      <c r="I3" s="82"/>
      <c r="J3" s="83"/>
      <c r="K3" s="84"/>
      <c r="L3" s="85"/>
      <c r="M3" s="85"/>
      <c r="N3" s="82"/>
      <c r="O3" s="86"/>
      <c r="P3" s="86"/>
      <c r="Q3" s="86"/>
      <c r="R3" s="81"/>
      <c r="S3" s="81"/>
    </row>
    <row r="4" spans="1:21" ht="14.1" customHeight="1">
      <c r="A4" s="78">
        <v>4</v>
      </c>
      <c r="B4" s="39" t="str">
        <f>'2-Kosten per locatie'!A4</f>
        <v>Calculatie onderdeel</v>
      </c>
      <c r="C4" s="48" t="str">
        <f ca="1">MID(CELL("bestandsnaam",$D$9),SEARCH("]",CELL("bestandsnaam",$D$9),1)+1,256)</f>
        <v>4-Basis ruimtestaat</v>
      </c>
      <c r="E4" s="246"/>
      <c r="H4" s="82"/>
      <c r="I4" s="82"/>
      <c r="J4" s="83"/>
      <c r="K4" s="84"/>
      <c r="L4" s="85"/>
      <c r="M4" s="85"/>
      <c r="N4" s="82"/>
      <c r="O4" s="86"/>
      <c r="P4" s="86"/>
      <c r="Q4" s="86"/>
      <c r="R4" s="81"/>
      <c r="S4" s="81"/>
    </row>
    <row r="5" spans="1:21" ht="14.1" customHeight="1">
      <c r="A5" s="78">
        <v>5</v>
      </c>
      <c r="B5" s="39" t="str">
        <f>'2-Kosten per locatie'!A5</f>
        <v>Gebouw/plaats</v>
      </c>
      <c r="C5" s="48" t="str">
        <f>'2-Kosten per locatie'!B5</f>
        <v>Zwolle</v>
      </c>
      <c r="E5" s="245"/>
      <c r="H5" s="82"/>
      <c r="I5" s="82"/>
      <c r="J5" s="83"/>
      <c r="K5" s="84"/>
      <c r="L5" s="85"/>
      <c r="M5" s="85"/>
      <c r="N5" s="82"/>
      <c r="O5" s="86"/>
      <c r="P5" s="86"/>
      <c r="Q5" s="86"/>
      <c r="R5" s="81"/>
      <c r="S5" s="81"/>
    </row>
    <row r="6" spans="1:21" ht="14.1" customHeight="1">
      <c r="A6" s="78">
        <v>6</v>
      </c>
      <c r="B6" s="39" t="str">
        <f>'2-Kosten per locatie'!A6</f>
        <v>Referentie nummer</v>
      </c>
      <c r="C6" s="48" t="str">
        <f>'2-Kosten per locatie'!B6</f>
        <v>TN599960</v>
      </c>
      <c r="E6" s="245"/>
      <c r="H6" s="82"/>
      <c r="I6" s="82"/>
      <c r="J6" s="83"/>
      <c r="K6" s="84"/>
      <c r="L6" s="85"/>
      <c r="M6" s="85"/>
      <c r="N6" s="82"/>
      <c r="O6" s="86"/>
      <c r="P6" s="86"/>
      <c r="Q6" s="546" t="s">
        <v>64</v>
      </c>
      <c r="R6" s="81"/>
      <c r="S6" s="81"/>
    </row>
    <row r="7" spans="1:21" ht="21.6" customHeight="1">
      <c r="A7" s="78">
        <v>7</v>
      </c>
      <c r="B7" s="39" t="str">
        <f>'2-Kosten per locatie'!A7</f>
        <v>Naam dienstverlener</v>
      </c>
      <c r="C7" s="48">
        <f>'2-Kosten per locatie'!B7</f>
        <v>0</v>
      </c>
      <c r="E7" s="245"/>
      <c r="H7" s="82"/>
      <c r="I7" s="82"/>
      <c r="J7" s="83"/>
      <c r="K7" s="84"/>
      <c r="L7" s="85"/>
      <c r="M7" s="85"/>
      <c r="N7" s="82"/>
      <c r="O7" s="86"/>
      <c r="P7" s="86"/>
      <c r="Q7" s="547"/>
      <c r="R7" s="81"/>
      <c r="S7" s="81"/>
    </row>
    <row r="8" spans="1:21" ht="14.1" customHeight="1">
      <c r="A8" s="78">
        <v>8</v>
      </c>
      <c r="B8" s="81"/>
      <c r="C8" s="81"/>
      <c r="D8" s="80"/>
      <c r="E8" s="244"/>
      <c r="F8" s="81"/>
      <c r="G8" s="81"/>
      <c r="H8" s="82"/>
      <c r="I8" s="82"/>
      <c r="J8" s="83"/>
      <c r="K8" s="84"/>
      <c r="L8" s="85"/>
      <c r="M8" s="85"/>
      <c r="N8" s="82"/>
      <c r="O8" s="82"/>
      <c r="P8" s="82"/>
      <c r="Q8" s="336">
        <f>'3-Productie normen'!J8</f>
        <v>0</v>
      </c>
      <c r="R8" s="81"/>
      <c r="S8" s="81"/>
    </row>
    <row r="9" spans="1:21" ht="44.1" customHeight="1">
      <c r="A9" s="78">
        <v>9</v>
      </c>
      <c r="B9" s="212" t="s">
        <v>65</v>
      </c>
      <c r="C9" s="212" t="s">
        <v>66</v>
      </c>
      <c r="D9" s="532" t="s">
        <v>67</v>
      </c>
      <c r="E9" s="212" t="s">
        <v>68</v>
      </c>
      <c r="F9" s="212" t="s">
        <v>69</v>
      </c>
      <c r="G9" s="212" t="s">
        <v>70</v>
      </c>
      <c r="H9" s="337" t="s">
        <v>71</v>
      </c>
      <c r="I9" s="337" t="s">
        <v>245</v>
      </c>
      <c r="J9" s="338" t="s">
        <v>72</v>
      </c>
      <c r="K9" s="339" t="s">
        <v>73</v>
      </c>
      <c r="L9" s="196" t="s">
        <v>74</v>
      </c>
      <c r="M9" s="196" t="s">
        <v>75</v>
      </c>
      <c r="N9" s="339" t="s">
        <v>76</v>
      </c>
      <c r="O9" s="339" t="s">
        <v>77</v>
      </c>
      <c r="P9" s="339" t="s">
        <v>78</v>
      </c>
      <c r="Q9" s="339" t="s">
        <v>43</v>
      </c>
      <c r="R9" s="201" t="s">
        <v>79</v>
      </c>
      <c r="S9" s="201" t="s">
        <v>80</v>
      </c>
      <c r="T9" s="202"/>
      <c r="U9" s="201" t="s">
        <v>81</v>
      </c>
    </row>
    <row r="10" spans="1:21" s="14" customFormat="1" ht="14.1" hidden="1" customHeight="1">
      <c r="A10" s="78">
        <v>10</v>
      </c>
      <c r="B10" s="493" t="s">
        <v>472</v>
      </c>
      <c r="C10" s="303" t="s">
        <v>473</v>
      </c>
      <c r="D10" s="533" t="s">
        <v>259</v>
      </c>
      <c r="E10" s="507" t="s">
        <v>474</v>
      </c>
      <c r="F10" s="502" t="s">
        <v>474</v>
      </c>
      <c r="G10" s="502" t="s">
        <v>52</v>
      </c>
      <c r="H10" s="502" t="s">
        <v>371</v>
      </c>
      <c r="I10" s="516" t="s">
        <v>246</v>
      </c>
      <c r="J10" s="517">
        <v>10.8</v>
      </c>
      <c r="K10" s="343">
        <f t="shared" ref="K10:K73" si="0">SUM(L10:M10)</f>
        <v>52</v>
      </c>
      <c r="L10" s="251">
        <v>52</v>
      </c>
      <c r="M10" s="251"/>
      <c r="N10" s="250" t="e">
        <f>IF(L10="nio",0,IF(L10&gt;0,L10*J10/P10,0))*VLOOKUP(B10,'2-Kosten per locatie'!$A$14:$C$60,3,FALSE)</f>
        <v>#DIV/0!</v>
      </c>
      <c r="O10" s="250">
        <f>IF(M10&gt;0,M10*J10/Q10,0)*VLOOKUP(B10,'2-Kosten per locatie'!$A$14:$C$60,3,FALSE)</f>
        <v>0</v>
      </c>
      <c r="P10" s="344">
        <f>IF(L10="nio",0,IF(L10&gt;0,VLOOKUP(G10,'3-Productie normen'!A:J,VLOOKUP(L10,'3-Productie normen'!$B$35:$C$40,2,FALSE),FALSE)))</f>
        <v>0</v>
      </c>
      <c r="Q10" s="344">
        <f>IF(M10&gt;0,P10*$Q$8,0)</f>
        <v>0</v>
      </c>
      <c r="R10" s="541">
        <f>VLOOKUP(G10,'3-Productie normen'!A:L,12,FALSE)</f>
        <v>4</v>
      </c>
      <c r="S10" s="345"/>
      <c r="T10" s="60"/>
      <c r="U10" s="346">
        <f t="shared" ref="U10:U73" si="1">K10*J10</f>
        <v>561.6</v>
      </c>
    </row>
    <row r="11" spans="1:21" ht="14.1" hidden="1" customHeight="1">
      <c r="A11" s="78">
        <v>11</v>
      </c>
      <c r="B11" s="493" t="s">
        <v>472</v>
      </c>
      <c r="C11" s="303" t="s">
        <v>473</v>
      </c>
      <c r="D11" s="533" t="s">
        <v>259</v>
      </c>
      <c r="E11" s="507" t="s">
        <v>416</v>
      </c>
      <c r="F11" s="502" t="s">
        <v>265</v>
      </c>
      <c r="G11" s="90" t="s">
        <v>45</v>
      </c>
      <c r="H11" s="502" t="s">
        <v>266</v>
      </c>
      <c r="I11" s="516" t="s">
        <v>247</v>
      </c>
      <c r="J11" s="517">
        <v>18.579999999999998</v>
      </c>
      <c r="K11" s="343">
        <f t="shared" si="0"/>
        <v>52</v>
      </c>
      <c r="L11" s="251">
        <v>52</v>
      </c>
      <c r="M11" s="251"/>
      <c r="N11" s="250" t="e">
        <f>IF(L11="nio",0,IF(L11&gt;0,L11*J11/P11,0))*VLOOKUP(B11,'2-Kosten per locatie'!$A$14:$C$60,3,FALSE)</f>
        <v>#DIV/0!</v>
      </c>
      <c r="O11" s="250">
        <f>IF(M11&gt;0,M11*J11/Q11,0)*VLOOKUP(B11,'2-Kosten per locatie'!$A$14:$C$60,3,FALSE)</f>
        <v>0</v>
      </c>
      <c r="P11" s="344">
        <f>IF(L11="nio",0,IF(L11&gt;0,VLOOKUP(G11,'3-Productie normen'!A:J,VLOOKUP(L11,'3-Productie normen'!$B$35:$C$40,2,FALSE),FALSE)))</f>
        <v>0</v>
      </c>
      <c r="Q11" s="344">
        <f t="shared" ref="Q11:Q74" si="2">IF(M11&gt;0,P11*$Q$8,0)</f>
        <v>0</v>
      </c>
      <c r="R11" s="541">
        <f>VLOOKUP(G11,'3-Productie normen'!A:L,12,FALSE)</f>
        <v>2</v>
      </c>
      <c r="S11" s="345"/>
      <c r="U11" s="346">
        <f t="shared" si="1"/>
        <v>966.15999999999985</v>
      </c>
    </row>
    <row r="12" spans="1:21" ht="14.1" hidden="1" customHeight="1">
      <c r="A12" s="78">
        <v>12</v>
      </c>
      <c r="B12" s="493" t="s">
        <v>472</v>
      </c>
      <c r="C12" s="303" t="s">
        <v>473</v>
      </c>
      <c r="D12" s="533" t="s">
        <v>259</v>
      </c>
      <c r="E12" s="507" t="s">
        <v>475</v>
      </c>
      <c r="F12" s="502" t="s">
        <v>475</v>
      </c>
      <c r="G12" s="502" t="s">
        <v>46</v>
      </c>
      <c r="H12" s="502" t="s">
        <v>371</v>
      </c>
      <c r="I12" s="516" t="s">
        <v>227</v>
      </c>
      <c r="J12" s="517">
        <v>1.3</v>
      </c>
      <c r="K12" s="343">
        <f t="shared" si="0"/>
        <v>52</v>
      </c>
      <c r="L12" s="251">
        <v>52</v>
      </c>
      <c r="M12" s="251"/>
      <c r="N12" s="250" t="e">
        <f>IF(L12="nio",0,IF(L12&gt;0,L12*J12/P12,0))*VLOOKUP(B12,'2-Kosten per locatie'!$A$14:$C$60,3,FALSE)</f>
        <v>#DIV/0!</v>
      </c>
      <c r="O12" s="250">
        <f>IF(M12&gt;0,M12*J12/Q12,0)*VLOOKUP(B12,'2-Kosten per locatie'!$A$14:$C$60,3,FALSE)</f>
        <v>0</v>
      </c>
      <c r="P12" s="344">
        <f>IF(L12="nio",0,IF(L12&gt;0,VLOOKUP(G12,'3-Productie normen'!A:J,VLOOKUP(L12,'3-Productie normen'!$B$35:$C$40,2,FALSE),FALSE)))</f>
        <v>0</v>
      </c>
      <c r="Q12" s="344">
        <f t="shared" si="2"/>
        <v>0</v>
      </c>
      <c r="R12" s="541">
        <f>VLOOKUP(G12,'3-Productie normen'!A:L,12,FALSE)</f>
        <v>11</v>
      </c>
      <c r="S12" s="345"/>
      <c r="U12" s="346">
        <f t="shared" si="1"/>
        <v>67.600000000000009</v>
      </c>
    </row>
    <row r="13" spans="1:21" ht="14.1" hidden="1" customHeight="1">
      <c r="A13" s="78">
        <v>13</v>
      </c>
      <c r="B13" s="493" t="s">
        <v>472</v>
      </c>
      <c r="C13" s="303" t="s">
        <v>473</v>
      </c>
      <c r="D13" s="533" t="s">
        <v>259</v>
      </c>
      <c r="E13" s="507" t="s">
        <v>462</v>
      </c>
      <c r="F13" s="502" t="s">
        <v>462</v>
      </c>
      <c r="G13" s="502" t="s">
        <v>46</v>
      </c>
      <c r="H13" s="502" t="s">
        <v>371</v>
      </c>
      <c r="I13" s="516" t="s">
        <v>227</v>
      </c>
      <c r="J13" s="517">
        <v>6.42</v>
      </c>
      <c r="K13" s="343">
        <f t="shared" si="0"/>
        <v>52</v>
      </c>
      <c r="L13" s="251">
        <v>52</v>
      </c>
      <c r="M13" s="251"/>
      <c r="N13" s="250" t="e">
        <f>IF(L13="nio",0,IF(L13&gt;0,L13*J13/P13,0))*VLOOKUP(B13,'2-Kosten per locatie'!$A$14:$C$60,3,FALSE)</f>
        <v>#DIV/0!</v>
      </c>
      <c r="O13" s="250">
        <f>IF(M13&gt;0,M13*J13/Q13,0)*VLOOKUP(B13,'2-Kosten per locatie'!$A$14:$C$60,3,FALSE)</f>
        <v>0</v>
      </c>
      <c r="P13" s="344">
        <f>IF(L13="nio",0,IF(L13&gt;0,VLOOKUP(G13,'3-Productie normen'!A:J,VLOOKUP(L13,'3-Productie normen'!$B$35:$C$40,2,FALSE),FALSE)))</f>
        <v>0</v>
      </c>
      <c r="Q13" s="344">
        <f t="shared" si="2"/>
        <v>0</v>
      </c>
      <c r="R13" s="541">
        <f>VLOOKUP(G13,'3-Productie normen'!A:L,12,FALSE)</f>
        <v>11</v>
      </c>
      <c r="S13" s="345"/>
      <c r="U13" s="346">
        <f t="shared" si="1"/>
        <v>333.84</v>
      </c>
    </row>
    <row r="14" spans="1:21" ht="14.1" hidden="1" customHeight="1">
      <c r="A14" s="78">
        <v>14</v>
      </c>
      <c r="B14" s="493" t="s">
        <v>472</v>
      </c>
      <c r="C14" s="303" t="s">
        <v>473</v>
      </c>
      <c r="D14" s="533" t="s">
        <v>259</v>
      </c>
      <c r="E14" s="510" t="s">
        <v>476</v>
      </c>
      <c r="F14" s="505" t="s">
        <v>476</v>
      </c>
      <c r="G14" s="502" t="s">
        <v>46</v>
      </c>
      <c r="H14" s="502" t="s">
        <v>371</v>
      </c>
      <c r="I14" s="516" t="s">
        <v>227</v>
      </c>
      <c r="J14" s="517">
        <v>1.77</v>
      </c>
      <c r="K14" s="343">
        <f t="shared" si="0"/>
        <v>52</v>
      </c>
      <c r="L14" s="251">
        <v>52</v>
      </c>
      <c r="M14" s="251"/>
      <c r="N14" s="250" t="e">
        <f>IF(L14="nio",0,IF(L14&gt;0,L14*J14/P14,0))*VLOOKUP(B14,'2-Kosten per locatie'!$A$14:$C$60,3,FALSE)</f>
        <v>#DIV/0!</v>
      </c>
      <c r="O14" s="250">
        <f>IF(M14&gt;0,M14*J14/Q14,0)*VLOOKUP(B14,'2-Kosten per locatie'!$A$14:$C$60,3,FALSE)</f>
        <v>0</v>
      </c>
      <c r="P14" s="344">
        <f>IF(L14="nio",0,IF(L14&gt;0,VLOOKUP(G14,'3-Productie normen'!A:J,VLOOKUP(L14,'3-Productie normen'!$B$35:$C$40,2,FALSE),FALSE)))</f>
        <v>0</v>
      </c>
      <c r="Q14" s="344">
        <f t="shared" si="2"/>
        <v>0</v>
      </c>
      <c r="R14" s="541">
        <f>VLOOKUP(G14,'3-Productie normen'!A:L,12,FALSE)</f>
        <v>11</v>
      </c>
      <c r="S14" s="345"/>
      <c r="U14" s="346">
        <f t="shared" si="1"/>
        <v>92.04</v>
      </c>
    </row>
    <row r="15" spans="1:21" ht="14.1" hidden="1" customHeight="1">
      <c r="A15" s="78">
        <v>15</v>
      </c>
      <c r="B15" s="493" t="s">
        <v>472</v>
      </c>
      <c r="C15" s="303" t="s">
        <v>473</v>
      </c>
      <c r="D15" s="534" t="s">
        <v>259</v>
      </c>
      <c r="E15" s="509" t="s">
        <v>477</v>
      </c>
      <c r="F15" s="504" t="s">
        <v>477</v>
      </c>
      <c r="G15" s="502" t="s">
        <v>46</v>
      </c>
      <c r="H15" s="502" t="s">
        <v>371</v>
      </c>
      <c r="I15" s="516" t="s">
        <v>227</v>
      </c>
      <c r="J15" s="519">
        <v>13.63</v>
      </c>
      <c r="K15" s="343">
        <f t="shared" si="0"/>
        <v>52</v>
      </c>
      <c r="L15" s="251">
        <v>52</v>
      </c>
      <c r="M15" s="251"/>
      <c r="N15" s="250" t="e">
        <f>IF(L15="nio",0,IF(L15&gt;0,L15*J15/P15,0))*VLOOKUP(B15,'2-Kosten per locatie'!$A$14:$C$60,3,FALSE)</f>
        <v>#DIV/0!</v>
      </c>
      <c r="O15" s="250">
        <f>IF(M15&gt;0,M15*J15/Q15,0)*VLOOKUP(B15,'2-Kosten per locatie'!$A$14:$C$60,3,FALSE)</f>
        <v>0</v>
      </c>
      <c r="P15" s="344">
        <f>IF(L15="nio",0,IF(L15&gt;0,VLOOKUP(G15,'3-Productie normen'!A:J,VLOOKUP(L15,'3-Productie normen'!$B$35:$C$40,2,FALSE),FALSE)))</f>
        <v>0</v>
      </c>
      <c r="Q15" s="344">
        <f t="shared" si="2"/>
        <v>0</v>
      </c>
      <c r="R15" s="541">
        <f>VLOOKUP(G15,'3-Productie normen'!A:L,12,FALSE)</f>
        <v>11</v>
      </c>
      <c r="S15" s="345"/>
      <c r="U15" s="346">
        <f t="shared" si="1"/>
        <v>708.76</v>
      </c>
    </row>
    <row r="16" spans="1:21" ht="14.1" hidden="1" customHeight="1">
      <c r="A16" s="78">
        <v>16</v>
      </c>
      <c r="B16" s="493" t="s">
        <v>472</v>
      </c>
      <c r="C16" s="303" t="s">
        <v>473</v>
      </c>
      <c r="D16" s="534" t="s">
        <v>259</v>
      </c>
      <c r="E16" s="509" t="s">
        <v>478</v>
      </c>
      <c r="F16" s="504" t="s">
        <v>478</v>
      </c>
      <c r="G16" s="504" t="s">
        <v>49</v>
      </c>
      <c r="H16" s="502" t="s">
        <v>371</v>
      </c>
      <c r="I16" s="516" t="s">
        <v>246</v>
      </c>
      <c r="J16" s="519">
        <v>17.09</v>
      </c>
      <c r="K16" s="343">
        <f t="shared" si="0"/>
        <v>52</v>
      </c>
      <c r="L16" s="251">
        <v>52</v>
      </c>
      <c r="M16" s="251"/>
      <c r="N16" s="250" t="e">
        <f>IF(L16="nio",0,IF(L16&gt;0,L16*J16/P16,0))*VLOOKUP(B16,'2-Kosten per locatie'!$A$14:$C$60,3,FALSE)</f>
        <v>#DIV/0!</v>
      </c>
      <c r="O16" s="250">
        <f>IF(M16&gt;0,M16*J16/Q16,0)*VLOOKUP(B16,'2-Kosten per locatie'!$A$14:$C$60,3,FALSE)</f>
        <v>0</v>
      </c>
      <c r="P16" s="344">
        <f>IF(L16="nio",0,IF(L16&gt;0,VLOOKUP(G16,'3-Productie normen'!A:J,VLOOKUP(L16,'3-Productie normen'!$B$35:$C$40,2,FALSE),FALSE)))</f>
        <v>0</v>
      </c>
      <c r="Q16" s="344">
        <f t="shared" si="2"/>
        <v>0</v>
      </c>
      <c r="R16" s="541">
        <f>VLOOKUP(G16,'3-Productie normen'!A:L,12,FALSE)</f>
        <v>5</v>
      </c>
      <c r="S16" s="345"/>
      <c r="U16" s="346">
        <f t="shared" si="1"/>
        <v>888.68</v>
      </c>
    </row>
    <row r="17" spans="1:21" ht="14.1" hidden="1" customHeight="1">
      <c r="A17" s="78">
        <v>17</v>
      </c>
      <c r="B17" s="493" t="s">
        <v>472</v>
      </c>
      <c r="C17" s="303" t="s">
        <v>473</v>
      </c>
      <c r="D17" s="534" t="s">
        <v>259</v>
      </c>
      <c r="E17" s="509" t="s">
        <v>479</v>
      </c>
      <c r="F17" s="504" t="s">
        <v>479</v>
      </c>
      <c r="G17" s="303" t="s">
        <v>55</v>
      </c>
      <c r="H17" s="504" t="s">
        <v>328</v>
      </c>
      <c r="I17" s="516" t="s">
        <v>246</v>
      </c>
      <c r="J17" s="519">
        <v>64.39</v>
      </c>
      <c r="K17" s="343">
        <f t="shared" si="0"/>
        <v>0</v>
      </c>
      <c r="L17" s="251" t="s">
        <v>279</v>
      </c>
      <c r="M17" s="251"/>
      <c r="N17" s="250">
        <f>IF(L17="nio",0,IF(L17&gt;0,L17*J17/P17,0))*VLOOKUP(B17,'2-Kosten per locatie'!$A$14:$C$60,3,FALSE)</f>
        <v>0</v>
      </c>
      <c r="O17" s="250">
        <f>IF(M17&gt;0,M17*J17/Q17,0)*VLOOKUP(B17,'2-Kosten per locatie'!$A$14:$C$60,3,FALSE)</f>
        <v>0</v>
      </c>
      <c r="P17" s="344">
        <f>IF(L17="nio",0,IF(L17&gt;0,VLOOKUP(G17,'3-Productie normen'!A:J,VLOOKUP(L17,'3-Productie normen'!$B$35:$C$40,2,FALSE),FALSE)))</f>
        <v>0</v>
      </c>
      <c r="Q17" s="344">
        <f t="shared" si="2"/>
        <v>0</v>
      </c>
      <c r="R17" s="541">
        <f>VLOOKUP(G17,'3-Productie normen'!A:L,12,FALSE)</f>
        <v>0</v>
      </c>
      <c r="S17" s="345"/>
      <c r="U17" s="346">
        <f t="shared" si="1"/>
        <v>0</v>
      </c>
    </row>
    <row r="18" spans="1:21" ht="14.1" hidden="1" customHeight="1">
      <c r="A18" s="78">
        <v>18</v>
      </c>
      <c r="B18" s="493" t="s">
        <v>472</v>
      </c>
      <c r="C18" s="303" t="s">
        <v>473</v>
      </c>
      <c r="D18" s="534" t="s">
        <v>259</v>
      </c>
      <c r="E18" s="509" t="s">
        <v>466</v>
      </c>
      <c r="F18" s="504" t="s">
        <v>466</v>
      </c>
      <c r="G18" s="504" t="s">
        <v>53</v>
      </c>
      <c r="H18" s="504" t="s">
        <v>278</v>
      </c>
      <c r="I18" s="516" t="s">
        <v>246</v>
      </c>
      <c r="J18" s="519">
        <v>6.73</v>
      </c>
      <c r="K18" s="343">
        <f t="shared" si="0"/>
        <v>52</v>
      </c>
      <c r="L18" s="251">
        <v>52</v>
      </c>
      <c r="M18" s="251"/>
      <c r="N18" s="250" t="e">
        <f>IF(L18="nio",0,IF(L18&gt;0,L18*J18/P18,0))*VLOOKUP(B18,'2-Kosten per locatie'!$A$14:$C$60,3,FALSE)</f>
        <v>#DIV/0!</v>
      </c>
      <c r="O18" s="250">
        <f>IF(M18&gt;0,M18*J18/Q18,0)*VLOOKUP(B18,'2-Kosten per locatie'!$A$14:$C$60,3,FALSE)</f>
        <v>0</v>
      </c>
      <c r="P18" s="344">
        <f>IF(L18="nio",0,IF(L18&gt;0,VLOOKUP(G18,'3-Productie normen'!A:J,VLOOKUP(L18,'3-Productie normen'!$B$35:$C$40,2,FALSE),FALSE)))</f>
        <v>0</v>
      </c>
      <c r="Q18" s="344">
        <f t="shared" si="2"/>
        <v>0</v>
      </c>
      <c r="R18" s="541">
        <f>VLOOKUP(G18,'3-Productie normen'!A:L,12,FALSE)</f>
        <v>14</v>
      </c>
      <c r="S18" s="345"/>
      <c r="U18" s="346">
        <f t="shared" si="1"/>
        <v>349.96000000000004</v>
      </c>
    </row>
    <row r="19" spans="1:21" ht="14.1" hidden="1" customHeight="1">
      <c r="A19" s="78">
        <v>19</v>
      </c>
      <c r="B19" s="493" t="s">
        <v>472</v>
      </c>
      <c r="C19" s="303" t="s">
        <v>473</v>
      </c>
      <c r="D19" s="534" t="s">
        <v>259</v>
      </c>
      <c r="E19" s="511" t="s">
        <v>467</v>
      </c>
      <c r="F19" s="506" t="s">
        <v>467</v>
      </c>
      <c r="G19" s="504" t="s">
        <v>48</v>
      </c>
      <c r="H19" s="502" t="s">
        <v>266</v>
      </c>
      <c r="I19" s="516" t="s">
        <v>247</v>
      </c>
      <c r="J19" s="519">
        <v>49.2</v>
      </c>
      <c r="K19" s="343">
        <f t="shared" si="0"/>
        <v>52</v>
      </c>
      <c r="L19" s="251">
        <v>52</v>
      </c>
      <c r="M19" s="251"/>
      <c r="N19" s="250" t="e">
        <f>IF(L19="nio",0,IF(L19&gt;0,L19*J19/P19,0))*VLOOKUP(B19,'2-Kosten per locatie'!$A$14:$C$60,3,FALSE)</f>
        <v>#DIV/0!</v>
      </c>
      <c r="O19" s="250">
        <f>IF(M19&gt;0,M19*J19/Q19,0)*VLOOKUP(B19,'2-Kosten per locatie'!$A$14:$C$60,3,FALSE)</f>
        <v>0</v>
      </c>
      <c r="P19" s="344">
        <f>IF(L19="nio",0,IF(L19&gt;0,VLOOKUP(G19,'3-Productie normen'!A:J,VLOOKUP(L19,'3-Productie normen'!$B$35:$C$40,2,FALSE),FALSE)))</f>
        <v>0</v>
      </c>
      <c r="Q19" s="344">
        <f t="shared" si="2"/>
        <v>0</v>
      </c>
      <c r="R19" s="541">
        <f>VLOOKUP(G19,'3-Productie normen'!A:L,12,FALSE)</f>
        <v>10</v>
      </c>
      <c r="S19" s="345"/>
      <c r="U19" s="346">
        <f t="shared" si="1"/>
        <v>2558.4</v>
      </c>
    </row>
    <row r="20" spans="1:21" ht="14.1" hidden="1" customHeight="1">
      <c r="A20" s="78">
        <v>20</v>
      </c>
      <c r="B20" s="493" t="s">
        <v>472</v>
      </c>
      <c r="C20" s="303" t="s">
        <v>473</v>
      </c>
      <c r="D20" s="534">
        <v>1</v>
      </c>
      <c r="E20" s="509" t="s">
        <v>480</v>
      </c>
      <c r="F20" s="504" t="s">
        <v>480</v>
      </c>
      <c r="G20" s="504" t="s">
        <v>47</v>
      </c>
      <c r="H20" s="74" t="s">
        <v>82</v>
      </c>
      <c r="I20" s="74" t="s">
        <v>82</v>
      </c>
      <c r="J20" s="519">
        <v>5.05</v>
      </c>
      <c r="K20" s="343">
        <f t="shared" si="0"/>
        <v>52</v>
      </c>
      <c r="L20" s="251">
        <v>52</v>
      </c>
      <c r="M20" s="251"/>
      <c r="N20" s="250" t="e">
        <f>IF(L20="nio",0,IF(L20&gt;0,L20*J20/P20,0))*VLOOKUP(B20,'2-Kosten per locatie'!$A$14:$C$60,3,FALSE)</f>
        <v>#DIV/0!</v>
      </c>
      <c r="O20" s="250">
        <f>IF(M20&gt;0,M20*J20/Q20,0)*VLOOKUP(B20,'2-Kosten per locatie'!$A$14:$C$60,3,FALSE)</f>
        <v>0</v>
      </c>
      <c r="P20" s="344">
        <f>IF(L20="nio",0,IF(L20&gt;0,VLOOKUP(G20,'3-Productie normen'!A:J,VLOOKUP(L20,'3-Productie normen'!$B$35:$C$40,2,FALSE),FALSE)))</f>
        <v>0</v>
      </c>
      <c r="Q20" s="344">
        <f t="shared" si="2"/>
        <v>0</v>
      </c>
      <c r="R20" s="541">
        <f>VLOOKUP(G20,'3-Productie normen'!A:L,12,FALSE)</f>
        <v>9</v>
      </c>
      <c r="S20" s="345"/>
      <c r="U20" s="346">
        <f t="shared" si="1"/>
        <v>262.59999999999997</v>
      </c>
    </row>
    <row r="21" spans="1:21" ht="14.1" hidden="1" customHeight="1">
      <c r="A21" s="78">
        <v>21</v>
      </c>
      <c r="B21" s="493" t="s">
        <v>472</v>
      </c>
      <c r="C21" s="303" t="s">
        <v>473</v>
      </c>
      <c r="D21" s="534">
        <v>1</v>
      </c>
      <c r="E21" s="509" t="s">
        <v>481</v>
      </c>
      <c r="F21" s="504" t="s">
        <v>481</v>
      </c>
      <c r="G21" s="504" t="s">
        <v>261</v>
      </c>
      <c r="H21" s="504" t="s">
        <v>278</v>
      </c>
      <c r="I21" s="516" t="s">
        <v>246</v>
      </c>
      <c r="J21" s="519">
        <v>16.88</v>
      </c>
      <c r="K21" s="343">
        <f t="shared" si="0"/>
        <v>52</v>
      </c>
      <c r="L21" s="251">
        <v>52</v>
      </c>
      <c r="M21" s="251"/>
      <c r="N21" s="250" t="e">
        <f>IF(L21="nio",0,IF(L21&gt;0,L21*J21/P21,0))*VLOOKUP(B21,'2-Kosten per locatie'!$A$14:$C$60,3,FALSE)</f>
        <v>#DIV/0!</v>
      </c>
      <c r="O21" s="250">
        <f>IF(M21&gt;0,M21*J21/Q21,0)*VLOOKUP(B21,'2-Kosten per locatie'!$A$14:$C$60,3,FALSE)</f>
        <v>0</v>
      </c>
      <c r="P21" s="344">
        <f>IF(L21="nio",0,IF(L21&gt;0,VLOOKUP(G21,'3-Productie normen'!A:J,VLOOKUP(L21,'3-Productie normen'!$B$35:$C$40,2,FALSE),FALSE)))</f>
        <v>0</v>
      </c>
      <c r="Q21" s="344">
        <f t="shared" si="2"/>
        <v>0</v>
      </c>
      <c r="R21" s="541">
        <f>VLOOKUP(G21,'3-Productie normen'!A:L,12,FALSE)</f>
        <v>16</v>
      </c>
      <c r="S21" s="345"/>
      <c r="U21" s="346">
        <f t="shared" si="1"/>
        <v>877.76</v>
      </c>
    </row>
    <row r="22" spans="1:21" ht="14.1" hidden="1" customHeight="1">
      <c r="A22" s="78">
        <v>22</v>
      </c>
      <c r="B22" s="493" t="s">
        <v>472</v>
      </c>
      <c r="C22" s="303" t="s">
        <v>473</v>
      </c>
      <c r="D22" s="534" t="s">
        <v>259</v>
      </c>
      <c r="E22" s="509" t="s">
        <v>482</v>
      </c>
      <c r="F22" s="504" t="s">
        <v>482</v>
      </c>
      <c r="G22" s="504" t="s">
        <v>53</v>
      </c>
      <c r="H22" s="504" t="s">
        <v>278</v>
      </c>
      <c r="I22" s="516" t="s">
        <v>246</v>
      </c>
      <c r="J22" s="519">
        <v>3.52</v>
      </c>
      <c r="K22" s="343">
        <f t="shared" si="0"/>
        <v>52</v>
      </c>
      <c r="L22" s="251">
        <v>52</v>
      </c>
      <c r="M22" s="251"/>
      <c r="N22" s="250" t="e">
        <f>IF(L22="nio",0,IF(L22&gt;0,L22*J22/P22,0))*VLOOKUP(B22,'2-Kosten per locatie'!$A$14:$C$60,3,FALSE)</f>
        <v>#DIV/0!</v>
      </c>
      <c r="O22" s="250">
        <f>IF(M22&gt;0,M22*J22/Q22,0)*VLOOKUP(B22,'2-Kosten per locatie'!$A$14:$C$60,3,FALSE)</f>
        <v>0</v>
      </c>
      <c r="P22" s="344">
        <f>IF(L22="nio",0,IF(L22&gt;0,VLOOKUP(G22,'3-Productie normen'!A:J,VLOOKUP(L22,'3-Productie normen'!$B$35:$C$40,2,FALSE),FALSE)))</f>
        <v>0</v>
      </c>
      <c r="Q22" s="344">
        <f t="shared" si="2"/>
        <v>0</v>
      </c>
      <c r="R22" s="541">
        <f>VLOOKUP(G22,'3-Productie normen'!A:L,12,FALSE)</f>
        <v>14</v>
      </c>
      <c r="S22" s="345"/>
      <c r="U22" s="346">
        <f t="shared" si="1"/>
        <v>183.04</v>
      </c>
    </row>
    <row r="23" spans="1:21" ht="14.1" hidden="1" customHeight="1">
      <c r="A23" s="78">
        <v>23</v>
      </c>
      <c r="B23" s="493" t="s">
        <v>257</v>
      </c>
      <c r="C23" s="303" t="s">
        <v>258</v>
      </c>
      <c r="D23" s="340" t="s">
        <v>259</v>
      </c>
      <c r="E23" s="341">
        <v>3</v>
      </c>
      <c r="F23" s="303" t="s">
        <v>260</v>
      </c>
      <c r="G23" s="504" t="s">
        <v>261</v>
      </c>
      <c r="H23" s="74" t="s">
        <v>82</v>
      </c>
      <c r="I23" s="74" t="s">
        <v>82</v>
      </c>
      <c r="J23" s="342">
        <v>12.23</v>
      </c>
      <c r="K23" s="343">
        <f t="shared" si="0"/>
        <v>52</v>
      </c>
      <c r="L23" s="251">
        <v>52</v>
      </c>
      <c r="M23" s="251"/>
      <c r="N23" s="250" t="e">
        <f>IF(L23="nio",0,IF(L23&gt;0,L23*J23/P23,0))*VLOOKUP(B23,'2-Kosten per locatie'!$A$14:$C$60,3,FALSE)</f>
        <v>#DIV/0!</v>
      </c>
      <c r="O23" s="250">
        <f>IF(M23&gt;0,M23*J23/Q23,0)*VLOOKUP(B23,'2-Kosten per locatie'!$A$14:$C$60,3,FALSE)</f>
        <v>0</v>
      </c>
      <c r="P23" s="344">
        <f>IF(L23="nio",0,IF(L23&gt;0,VLOOKUP(G23,'3-Productie normen'!A:J,VLOOKUP(L23,'3-Productie normen'!$B$35:$C$40,2,FALSE),FALSE)))</f>
        <v>0</v>
      </c>
      <c r="Q23" s="344">
        <f t="shared" si="2"/>
        <v>0</v>
      </c>
      <c r="R23" s="541">
        <f>VLOOKUP(G23,'3-Productie normen'!A:L,12,FALSE)</f>
        <v>16</v>
      </c>
      <c r="S23" s="345"/>
      <c r="U23" s="346">
        <f t="shared" si="1"/>
        <v>635.96</v>
      </c>
    </row>
    <row r="24" spans="1:21" ht="14.1" hidden="1" customHeight="1">
      <c r="A24" s="78">
        <v>24</v>
      </c>
      <c r="B24" s="493" t="s">
        <v>257</v>
      </c>
      <c r="C24" s="303" t="s">
        <v>258</v>
      </c>
      <c r="D24" s="340" t="s">
        <v>259</v>
      </c>
      <c r="E24" s="247">
        <v>4</v>
      </c>
      <c r="F24" s="513" t="s">
        <v>262</v>
      </c>
      <c r="G24" s="502" t="s">
        <v>46</v>
      </c>
      <c r="H24" s="502" t="s">
        <v>371</v>
      </c>
      <c r="I24" s="516" t="s">
        <v>227</v>
      </c>
      <c r="J24" s="342">
        <v>19.600000000000001</v>
      </c>
      <c r="K24" s="343">
        <f t="shared" si="0"/>
        <v>52</v>
      </c>
      <c r="L24" s="251">
        <v>52</v>
      </c>
      <c r="M24" s="251"/>
      <c r="N24" s="250" t="e">
        <f>IF(L24="nio",0,IF(L24&gt;0,L24*J24/P24,0))*VLOOKUP(B24,'2-Kosten per locatie'!$A$14:$C$60,3,FALSE)</f>
        <v>#DIV/0!</v>
      </c>
      <c r="O24" s="250">
        <f>IF(M24&gt;0,M24*J24/Q24,0)*VLOOKUP(B24,'2-Kosten per locatie'!$A$14:$C$60,3,FALSE)</f>
        <v>0</v>
      </c>
      <c r="P24" s="344">
        <f>IF(L24="nio",0,IF(L24&gt;0,VLOOKUP(G24,'3-Productie normen'!A:J,VLOOKUP(L24,'3-Productie normen'!$B$35:$C$40,2,FALSE),FALSE)))</f>
        <v>0</v>
      </c>
      <c r="Q24" s="344">
        <f t="shared" si="2"/>
        <v>0</v>
      </c>
      <c r="R24" s="541">
        <f>VLOOKUP(G24,'3-Productie normen'!A:L,12,FALSE)</f>
        <v>11</v>
      </c>
      <c r="S24" s="345"/>
      <c r="U24" s="346">
        <f t="shared" si="1"/>
        <v>1019.2</v>
      </c>
    </row>
    <row r="25" spans="1:21" ht="14.1" hidden="1" customHeight="1">
      <c r="A25" s="78">
        <v>25</v>
      </c>
      <c r="B25" s="493" t="s">
        <v>257</v>
      </c>
      <c r="C25" s="303" t="s">
        <v>258</v>
      </c>
      <c r="D25" s="340" t="s">
        <v>259</v>
      </c>
      <c r="E25" s="341">
        <v>5</v>
      </c>
      <c r="F25" s="303" t="s">
        <v>263</v>
      </c>
      <c r="G25" s="303" t="s">
        <v>55</v>
      </c>
      <c r="H25" s="74" t="s">
        <v>82</v>
      </c>
      <c r="I25" s="74" t="s">
        <v>82</v>
      </c>
      <c r="J25" s="342">
        <v>1.1499999999999999</v>
      </c>
      <c r="K25" s="343">
        <f t="shared" si="0"/>
        <v>0</v>
      </c>
      <c r="L25" s="251" t="s">
        <v>279</v>
      </c>
      <c r="M25" s="251"/>
      <c r="N25" s="250">
        <f>IF(L25="nio",0,IF(L25&gt;0,L25*J25/P25,0))*VLOOKUP(B25,'2-Kosten per locatie'!$A$14:$C$60,3,FALSE)</f>
        <v>0</v>
      </c>
      <c r="O25" s="250">
        <f>IF(M25&gt;0,M25*J25/Q25,0)*VLOOKUP(B25,'2-Kosten per locatie'!$A$14:$C$60,3,FALSE)</f>
        <v>0</v>
      </c>
      <c r="P25" s="344">
        <f>IF(L25="nio",0,IF(L25&gt;0,VLOOKUP(G25,'3-Productie normen'!A:J,VLOOKUP(L25,'3-Productie normen'!$B$35:$C$40,2,FALSE),FALSE)))</f>
        <v>0</v>
      </c>
      <c r="Q25" s="344">
        <f t="shared" si="2"/>
        <v>0</v>
      </c>
      <c r="R25" s="541">
        <f>VLOOKUP(G25,'3-Productie normen'!A:L,12,FALSE)</f>
        <v>0</v>
      </c>
      <c r="S25" s="345"/>
      <c r="U25" s="346">
        <f t="shared" si="1"/>
        <v>0</v>
      </c>
    </row>
    <row r="26" spans="1:21" ht="14.1" hidden="1" customHeight="1">
      <c r="A26" s="78">
        <v>26</v>
      </c>
      <c r="B26" s="493" t="s">
        <v>257</v>
      </c>
      <c r="C26" s="303" t="s">
        <v>258</v>
      </c>
      <c r="D26" s="340" t="s">
        <v>259</v>
      </c>
      <c r="E26" s="341">
        <v>6</v>
      </c>
      <c r="F26" s="74" t="s">
        <v>264</v>
      </c>
      <c r="G26" s="90" t="s">
        <v>45</v>
      </c>
      <c r="H26" s="502" t="s">
        <v>266</v>
      </c>
      <c r="I26" s="516" t="s">
        <v>247</v>
      </c>
      <c r="J26" s="342">
        <v>22.42</v>
      </c>
      <c r="K26" s="343">
        <f t="shared" si="0"/>
        <v>52</v>
      </c>
      <c r="L26" s="251">
        <v>52</v>
      </c>
      <c r="M26" s="251"/>
      <c r="N26" s="250" t="e">
        <f>IF(L26="nio",0,IF(L26&gt;0,L26*J26/P26,0))*VLOOKUP(B26,'2-Kosten per locatie'!$A$14:$C$60,3,FALSE)</f>
        <v>#DIV/0!</v>
      </c>
      <c r="O26" s="250">
        <f>IF(M26&gt;0,M26*J26/Q26,0)*VLOOKUP(B26,'2-Kosten per locatie'!$A$14:$C$60,3,FALSE)</f>
        <v>0</v>
      </c>
      <c r="P26" s="344">
        <f>IF(L26="nio",0,IF(L26&gt;0,VLOOKUP(G26,'3-Productie normen'!A:J,VLOOKUP(L26,'3-Productie normen'!$B$35:$C$40,2,FALSE),FALSE)))</f>
        <v>0</v>
      </c>
      <c r="Q26" s="344">
        <f t="shared" si="2"/>
        <v>0</v>
      </c>
      <c r="R26" s="541">
        <f>VLOOKUP(G26,'3-Productie normen'!A:L,12,FALSE)</f>
        <v>2</v>
      </c>
      <c r="S26" s="345"/>
      <c r="U26" s="346">
        <f t="shared" si="1"/>
        <v>1165.8400000000001</v>
      </c>
    </row>
    <row r="27" spans="1:21" ht="14.1" hidden="1" customHeight="1">
      <c r="A27" s="78">
        <v>27</v>
      </c>
      <c r="B27" s="493" t="s">
        <v>257</v>
      </c>
      <c r="C27" s="303" t="s">
        <v>258</v>
      </c>
      <c r="D27" s="340" t="s">
        <v>259</v>
      </c>
      <c r="E27" s="341">
        <v>7</v>
      </c>
      <c r="F27" s="74" t="s">
        <v>267</v>
      </c>
      <c r="G27" s="90" t="s">
        <v>50</v>
      </c>
      <c r="H27" s="502" t="s">
        <v>266</v>
      </c>
      <c r="I27" s="516" t="s">
        <v>247</v>
      </c>
      <c r="J27" s="342">
        <v>22</v>
      </c>
      <c r="K27" s="343">
        <f t="shared" si="0"/>
        <v>52</v>
      </c>
      <c r="L27" s="251">
        <v>52</v>
      </c>
      <c r="M27" s="251"/>
      <c r="N27" s="250" t="e">
        <f>IF(L27="nio",0,IF(L27&gt;0,L27*J27/P27,0))*VLOOKUP(B27,'2-Kosten per locatie'!$A$14:$C$60,3,FALSE)</f>
        <v>#DIV/0!</v>
      </c>
      <c r="O27" s="250">
        <f>IF(M27&gt;0,M27*J27/Q27,0)*VLOOKUP(B27,'2-Kosten per locatie'!$A$14:$C$60,3,FALSE)</f>
        <v>0</v>
      </c>
      <c r="P27" s="344">
        <f>IF(L27="nio",0,IF(L27&gt;0,VLOOKUP(G27,'3-Productie normen'!A:J,VLOOKUP(L27,'3-Productie normen'!$B$35:$C$40,2,FALSE),FALSE)))</f>
        <v>0</v>
      </c>
      <c r="Q27" s="344">
        <f t="shared" si="2"/>
        <v>0</v>
      </c>
      <c r="R27" s="541">
        <f>VLOOKUP(G27,'3-Productie normen'!A:L,12,FALSE)</f>
        <v>15</v>
      </c>
      <c r="S27" s="345"/>
      <c r="U27" s="346">
        <f t="shared" si="1"/>
        <v>1144</v>
      </c>
    </row>
    <row r="28" spans="1:21" ht="14.1" hidden="1" customHeight="1">
      <c r="A28" s="78">
        <v>28</v>
      </c>
      <c r="B28" s="493" t="s">
        <v>257</v>
      </c>
      <c r="C28" s="303" t="s">
        <v>258</v>
      </c>
      <c r="D28" s="340" t="s">
        <v>259</v>
      </c>
      <c r="E28" s="341">
        <v>8</v>
      </c>
      <c r="F28" s="303" t="s">
        <v>268</v>
      </c>
      <c r="G28" s="502" t="s">
        <v>46</v>
      </c>
      <c r="H28" s="502" t="s">
        <v>371</v>
      </c>
      <c r="I28" s="516" t="s">
        <v>227</v>
      </c>
      <c r="J28" s="342">
        <v>5.66</v>
      </c>
      <c r="K28" s="343">
        <f t="shared" si="0"/>
        <v>52</v>
      </c>
      <c r="L28" s="251">
        <v>52</v>
      </c>
      <c r="M28" s="251"/>
      <c r="N28" s="250" t="e">
        <f>IF(L28="nio",0,IF(L28&gt;0,L28*J28/P28,0))*VLOOKUP(B28,'2-Kosten per locatie'!$A$14:$C$60,3,FALSE)</f>
        <v>#DIV/0!</v>
      </c>
      <c r="O28" s="250">
        <f>IF(M28&gt;0,M28*J28/Q28,0)*VLOOKUP(B28,'2-Kosten per locatie'!$A$14:$C$60,3,FALSE)</f>
        <v>0</v>
      </c>
      <c r="P28" s="344">
        <f>IF(L28="nio",0,IF(L28&gt;0,VLOOKUP(G28,'3-Productie normen'!A:J,VLOOKUP(L28,'3-Productie normen'!$B$35:$C$40,2,FALSE),FALSE)))</f>
        <v>0</v>
      </c>
      <c r="Q28" s="344">
        <f t="shared" si="2"/>
        <v>0</v>
      </c>
      <c r="R28" s="541">
        <f>VLOOKUP(G28,'3-Productie normen'!A:L,12,FALSE)</f>
        <v>11</v>
      </c>
      <c r="S28" s="345"/>
      <c r="U28" s="346">
        <f t="shared" si="1"/>
        <v>294.32</v>
      </c>
    </row>
    <row r="29" spans="1:21" ht="14.1" hidden="1" customHeight="1">
      <c r="A29" s="78">
        <v>29</v>
      </c>
      <c r="B29" s="493" t="s">
        <v>257</v>
      </c>
      <c r="C29" s="303" t="s">
        <v>258</v>
      </c>
      <c r="D29" s="340" t="s">
        <v>259</v>
      </c>
      <c r="E29" s="247">
        <v>9</v>
      </c>
      <c r="F29" s="513" t="s">
        <v>269</v>
      </c>
      <c r="G29" s="513" t="s">
        <v>270</v>
      </c>
      <c r="H29" s="502" t="s">
        <v>371</v>
      </c>
      <c r="I29" s="516" t="s">
        <v>246</v>
      </c>
      <c r="J29" s="342">
        <v>1.5</v>
      </c>
      <c r="K29" s="343">
        <f t="shared" si="0"/>
        <v>52</v>
      </c>
      <c r="L29" s="251">
        <v>52</v>
      </c>
      <c r="M29" s="251"/>
      <c r="N29" s="250" t="e">
        <f>IF(L29="nio",0,IF(L29&gt;0,L29*J29/P29,0))*VLOOKUP(B29,'2-Kosten per locatie'!$A$14:$C$60,3,FALSE)</f>
        <v>#DIV/0!</v>
      </c>
      <c r="O29" s="250">
        <f>IF(M29&gt;0,M29*J29/Q29,0)*VLOOKUP(B29,'2-Kosten per locatie'!$A$14:$C$60,3,FALSE)</f>
        <v>0</v>
      </c>
      <c r="P29" s="344">
        <f>IF(L29="nio",0,IF(L29&gt;0,VLOOKUP(G29,'3-Productie normen'!A:J,VLOOKUP(L29,'3-Productie normen'!$B$35:$C$40,2,FALSE),FALSE)))</f>
        <v>0</v>
      </c>
      <c r="Q29" s="344">
        <f t="shared" si="2"/>
        <v>0</v>
      </c>
      <c r="R29" s="541">
        <f>VLOOKUP(G29,'3-Productie normen'!A:L,12,FALSE)</f>
        <v>8</v>
      </c>
      <c r="S29" s="345"/>
      <c r="U29" s="346">
        <f t="shared" si="1"/>
        <v>78</v>
      </c>
    </row>
    <row r="30" spans="1:21" ht="14.1" hidden="1" customHeight="1">
      <c r="A30" s="78">
        <v>30</v>
      </c>
      <c r="B30" s="493" t="s">
        <v>257</v>
      </c>
      <c r="C30" s="303" t="s">
        <v>258</v>
      </c>
      <c r="D30" s="340" t="s">
        <v>259</v>
      </c>
      <c r="E30" s="341">
        <v>10</v>
      </c>
      <c r="F30" s="303" t="s">
        <v>262</v>
      </c>
      <c r="G30" s="502" t="s">
        <v>46</v>
      </c>
      <c r="H30" s="502" t="s">
        <v>371</v>
      </c>
      <c r="I30" s="516" t="s">
        <v>227</v>
      </c>
      <c r="J30" s="342">
        <v>1.32</v>
      </c>
      <c r="K30" s="343">
        <f t="shared" si="0"/>
        <v>52</v>
      </c>
      <c r="L30" s="251">
        <v>52</v>
      </c>
      <c r="M30" s="251"/>
      <c r="N30" s="250" t="e">
        <f>IF(L30="nio",0,IF(L30&gt;0,L30*J30/P30,0))*VLOOKUP(B30,'2-Kosten per locatie'!$A$14:$C$60,3,FALSE)</f>
        <v>#DIV/0!</v>
      </c>
      <c r="O30" s="250">
        <f>IF(M30&gt;0,M30*J30/Q30,0)*VLOOKUP(B30,'2-Kosten per locatie'!$A$14:$C$60,3,FALSE)</f>
        <v>0</v>
      </c>
      <c r="P30" s="344">
        <f>IF(L30="nio",0,IF(L30&gt;0,VLOOKUP(G30,'3-Productie normen'!A:J,VLOOKUP(L30,'3-Productie normen'!$B$35:$C$40,2,FALSE),FALSE)))</f>
        <v>0</v>
      </c>
      <c r="Q30" s="344">
        <f t="shared" si="2"/>
        <v>0</v>
      </c>
      <c r="R30" s="541">
        <f>VLOOKUP(G30,'3-Productie normen'!A:L,12,FALSE)</f>
        <v>11</v>
      </c>
      <c r="S30" s="345"/>
      <c r="U30" s="346">
        <f t="shared" si="1"/>
        <v>68.64</v>
      </c>
    </row>
    <row r="31" spans="1:21" ht="14.1" hidden="1" customHeight="1">
      <c r="A31" s="78">
        <v>31</v>
      </c>
      <c r="B31" s="493" t="s">
        <v>257</v>
      </c>
      <c r="C31" s="303" t="s">
        <v>258</v>
      </c>
      <c r="D31" s="89" t="s">
        <v>259</v>
      </c>
      <c r="E31" s="247">
        <v>11</v>
      </c>
      <c r="F31" s="88" t="s">
        <v>52</v>
      </c>
      <c r="G31" s="502" t="s">
        <v>52</v>
      </c>
      <c r="H31" s="74" t="s">
        <v>82</v>
      </c>
      <c r="I31" s="74" t="s">
        <v>82</v>
      </c>
      <c r="J31" s="342">
        <v>18.3</v>
      </c>
      <c r="K31" s="343">
        <f t="shared" si="0"/>
        <v>52</v>
      </c>
      <c r="L31" s="251">
        <v>52</v>
      </c>
      <c r="M31" s="251"/>
      <c r="N31" s="250" t="e">
        <f>IF(L31="nio",0,IF(L31&gt;0,L31*J31/P31,0))*VLOOKUP(B31,'2-Kosten per locatie'!$A$14:$C$60,3,FALSE)</f>
        <v>#DIV/0!</v>
      </c>
      <c r="O31" s="250">
        <f>IF(M31&gt;0,M31*J31/Q31,0)*VLOOKUP(B31,'2-Kosten per locatie'!$A$14:$C$60,3,FALSE)</f>
        <v>0</v>
      </c>
      <c r="P31" s="344">
        <f>IF(L31="nio",0,IF(L31&gt;0,VLOOKUP(G31,'3-Productie normen'!A:J,VLOOKUP(L31,'3-Productie normen'!$B$35:$C$40,2,FALSE),FALSE)))</f>
        <v>0</v>
      </c>
      <c r="Q31" s="344">
        <f t="shared" si="2"/>
        <v>0</v>
      </c>
      <c r="R31" s="541">
        <f>VLOOKUP(G31,'3-Productie normen'!A:L,12,FALSE)</f>
        <v>4</v>
      </c>
      <c r="S31" s="345"/>
      <c r="U31" s="346">
        <f t="shared" si="1"/>
        <v>951.6</v>
      </c>
    </row>
    <row r="32" spans="1:21" ht="14.1" hidden="1" customHeight="1">
      <c r="A32" s="78">
        <v>32</v>
      </c>
      <c r="B32" s="493" t="s">
        <v>257</v>
      </c>
      <c r="C32" s="303" t="s">
        <v>258</v>
      </c>
      <c r="D32" s="340" t="s">
        <v>259</v>
      </c>
      <c r="E32" s="341" t="s">
        <v>271</v>
      </c>
      <c r="F32" s="74" t="s">
        <v>52</v>
      </c>
      <c r="G32" s="502" t="s">
        <v>52</v>
      </c>
      <c r="H32" s="74" t="s">
        <v>82</v>
      </c>
      <c r="I32" s="74" t="s">
        <v>82</v>
      </c>
      <c r="J32" s="342">
        <v>2.79</v>
      </c>
      <c r="K32" s="343">
        <f t="shared" si="0"/>
        <v>52</v>
      </c>
      <c r="L32" s="251">
        <v>52</v>
      </c>
      <c r="M32" s="251"/>
      <c r="N32" s="250" t="e">
        <f>IF(L32="nio",0,IF(L32&gt;0,L32*J32/P32,0))*VLOOKUP(B32,'2-Kosten per locatie'!$A$14:$C$60,3,FALSE)</f>
        <v>#DIV/0!</v>
      </c>
      <c r="O32" s="250">
        <f>IF(M32&gt;0,M32*J32/Q32,0)*VLOOKUP(B32,'2-Kosten per locatie'!$A$14:$C$60,3,FALSE)</f>
        <v>0</v>
      </c>
      <c r="P32" s="344">
        <f>IF(L32="nio",0,IF(L32&gt;0,VLOOKUP(G32,'3-Productie normen'!A:J,VLOOKUP(L32,'3-Productie normen'!$B$35:$C$40,2,FALSE),FALSE)))</f>
        <v>0</v>
      </c>
      <c r="Q32" s="344">
        <f t="shared" si="2"/>
        <v>0</v>
      </c>
      <c r="R32" s="541">
        <f>VLOOKUP(G32,'3-Productie normen'!A:L,12,FALSE)</f>
        <v>4</v>
      </c>
      <c r="S32" s="345"/>
      <c r="U32" s="346">
        <f t="shared" si="1"/>
        <v>145.08000000000001</v>
      </c>
    </row>
    <row r="33" spans="1:21" ht="14.1" hidden="1" customHeight="1">
      <c r="A33" s="78">
        <v>33</v>
      </c>
      <c r="B33" s="493" t="s">
        <v>257</v>
      </c>
      <c r="C33" s="303" t="s">
        <v>258</v>
      </c>
      <c r="D33" s="340" t="s">
        <v>259</v>
      </c>
      <c r="E33" s="341">
        <v>12</v>
      </c>
      <c r="F33" s="303" t="s">
        <v>264</v>
      </c>
      <c r="G33" s="90" t="s">
        <v>45</v>
      </c>
      <c r="H33" s="502" t="s">
        <v>266</v>
      </c>
      <c r="I33" s="516" t="s">
        <v>247</v>
      </c>
      <c r="J33" s="342">
        <v>16</v>
      </c>
      <c r="K33" s="343">
        <f t="shared" si="0"/>
        <v>52</v>
      </c>
      <c r="L33" s="251">
        <v>52</v>
      </c>
      <c r="M33" s="251"/>
      <c r="N33" s="250" t="e">
        <f>IF(L33="nio",0,IF(L33&gt;0,L33*J33/P33,0))*VLOOKUP(B33,'2-Kosten per locatie'!$A$14:$C$60,3,FALSE)</f>
        <v>#DIV/0!</v>
      </c>
      <c r="O33" s="250">
        <f>IF(M33&gt;0,M33*J33/Q33,0)*VLOOKUP(B33,'2-Kosten per locatie'!$A$14:$C$60,3,FALSE)</f>
        <v>0</v>
      </c>
      <c r="P33" s="344">
        <f>IF(L33="nio",0,IF(L33&gt;0,VLOOKUP(G33,'3-Productie normen'!A:J,VLOOKUP(L33,'3-Productie normen'!$B$35:$C$40,2,FALSE),FALSE)))</f>
        <v>0</v>
      </c>
      <c r="Q33" s="344">
        <f t="shared" si="2"/>
        <v>0</v>
      </c>
      <c r="R33" s="541">
        <f>VLOOKUP(G33,'3-Productie normen'!A:L,12,FALSE)</f>
        <v>2</v>
      </c>
      <c r="S33" s="345"/>
      <c r="U33" s="346">
        <f t="shared" si="1"/>
        <v>832</v>
      </c>
    </row>
    <row r="34" spans="1:21" ht="14.1" hidden="1" customHeight="1">
      <c r="A34" s="78">
        <v>34</v>
      </c>
      <c r="B34" s="493" t="s">
        <v>257</v>
      </c>
      <c r="C34" s="303" t="s">
        <v>258</v>
      </c>
      <c r="D34" s="340" t="s">
        <v>259</v>
      </c>
      <c r="E34" s="341">
        <v>13</v>
      </c>
      <c r="F34" s="303" t="s">
        <v>272</v>
      </c>
      <c r="G34" s="504" t="s">
        <v>53</v>
      </c>
      <c r="H34" s="502" t="s">
        <v>266</v>
      </c>
      <c r="I34" s="516" t="s">
        <v>247</v>
      </c>
      <c r="J34" s="342">
        <v>3.55</v>
      </c>
      <c r="K34" s="343">
        <f t="shared" si="0"/>
        <v>52</v>
      </c>
      <c r="L34" s="251">
        <v>52</v>
      </c>
      <c r="M34" s="251"/>
      <c r="N34" s="250" t="e">
        <f>IF(L34="nio",0,IF(L34&gt;0,L34*J34/P34,0))*VLOOKUP(B34,'2-Kosten per locatie'!$A$14:$C$60,3,FALSE)</f>
        <v>#DIV/0!</v>
      </c>
      <c r="O34" s="250">
        <f>IF(M34&gt;0,M34*J34/Q34,0)*VLOOKUP(B34,'2-Kosten per locatie'!$A$14:$C$60,3,FALSE)</f>
        <v>0</v>
      </c>
      <c r="P34" s="344">
        <f>IF(L34="nio",0,IF(L34&gt;0,VLOOKUP(G34,'3-Productie normen'!A:J,VLOOKUP(L34,'3-Productie normen'!$B$35:$C$40,2,FALSE),FALSE)))</f>
        <v>0</v>
      </c>
      <c r="Q34" s="344">
        <f t="shared" si="2"/>
        <v>0</v>
      </c>
      <c r="R34" s="541">
        <f>VLOOKUP(G34,'3-Productie normen'!A:L,12,FALSE)</f>
        <v>14</v>
      </c>
      <c r="S34" s="345"/>
      <c r="U34" s="346">
        <f t="shared" si="1"/>
        <v>184.6</v>
      </c>
    </row>
    <row r="35" spans="1:21" ht="14.1" hidden="1" customHeight="1">
      <c r="A35" s="78">
        <v>35</v>
      </c>
      <c r="B35" s="493" t="s">
        <v>257</v>
      </c>
      <c r="C35" s="303" t="s">
        <v>258</v>
      </c>
      <c r="D35" s="340" t="s">
        <v>259</v>
      </c>
      <c r="E35" s="341">
        <v>14</v>
      </c>
      <c r="F35" s="303" t="s">
        <v>262</v>
      </c>
      <c r="G35" s="502" t="s">
        <v>46</v>
      </c>
      <c r="H35" s="502" t="s">
        <v>371</v>
      </c>
      <c r="I35" s="516" t="s">
        <v>227</v>
      </c>
      <c r="J35" s="342">
        <v>6.97</v>
      </c>
      <c r="K35" s="343">
        <f t="shared" si="0"/>
        <v>52</v>
      </c>
      <c r="L35" s="251">
        <v>52</v>
      </c>
      <c r="M35" s="251"/>
      <c r="N35" s="250" t="e">
        <f>IF(L35="nio",0,IF(L35&gt;0,L35*J35/P35,0))*VLOOKUP(B35,'2-Kosten per locatie'!$A$14:$C$60,3,FALSE)</f>
        <v>#DIV/0!</v>
      </c>
      <c r="O35" s="250">
        <f>IF(M35&gt;0,M35*J35/Q35,0)*VLOOKUP(B35,'2-Kosten per locatie'!$A$14:$C$60,3,FALSE)</f>
        <v>0</v>
      </c>
      <c r="P35" s="344">
        <f>IF(L35="nio",0,IF(L35&gt;0,VLOOKUP(G35,'3-Productie normen'!A:J,VLOOKUP(L35,'3-Productie normen'!$B$35:$C$40,2,FALSE),FALSE)))</f>
        <v>0</v>
      </c>
      <c r="Q35" s="344">
        <f t="shared" si="2"/>
        <v>0</v>
      </c>
      <c r="R35" s="541">
        <f>VLOOKUP(G35,'3-Productie normen'!A:L,12,FALSE)</f>
        <v>11</v>
      </c>
      <c r="S35" s="345"/>
      <c r="U35" s="346">
        <f t="shared" si="1"/>
        <v>362.44</v>
      </c>
    </row>
    <row r="36" spans="1:21" ht="14.1" hidden="1" customHeight="1">
      <c r="A36" s="78">
        <v>36</v>
      </c>
      <c r="B36" s="493" t="s">
        <v>257</v>
      </c>
      <c r="C36" s="303" t="s">
        <v>258</v>
      </c>
      <c r="D36" s="340">
        <v>1</v>
      </c>
      <c r="E36" s="341">
        <v>101</v>
      </c>
      <c r="F36" s="74" t="s">
        <v>260</v>
      </c>
      <c r="G36" s="504" t="s">
        <v>261</v>
      </c>
      <c r="H36" s="502" t="s">
        <v>266</v>
      </c>
      <c r="I36" s="516" t="s">
        <v>247</v>
      </c>
      <c r="J36" s="342">
        <v>8</v>
      </c>
      <c r="K36" s="343">
        <f t="shared" si="0"/>
        <v>52</v>
      </c>
      <c r="L36" s="251">
        <v>52</v>
      </c>
      <c r="M36" s="251"/>
      <c r="N36" s="250" t="e">
        <f>IF(L36="nio",0,IF(L36&gt;0,L36*J36/P36,0))*VLOOKUP(B36,'2-Kosten per locatie'!$A$14:$C$60,3,FALSE)</f>
        <v>#DIV/0!</v>
      </c>
      <c r="O36" s="250">
        <f>IF(M36&gt;0,M36*J36/Q36,0)*VLOOKUP(B36,'2-Kosten per locatie'!$A$14:$C$60,3,FALSE)</f>
        <v>0</v>
      </c>
      <c r="P36" s="344">
        <f>IF(L36="nio",0,IF(L36&gt;0,VLOOKUP(G36,'3-Productie normen'!A:J,VLOOKUP(L36,'3-Productie normen'!$B$35:$C$40,2,FALSE),FALSE)))</f>
        <v>0</v>
      </c>
      <c r="Q36" s="344">
        <f t="shared" si="2"/>
        <v>0</v>
      </c>
      <c r="R36" s="541">
        <f>VLOOKUP(G36,'3-Productie normen'!A:L,12,FALSE)</f>
        <v>16</v>
      </c>
      <c r="S36" s="345"/>
      <c r="U36" s="346">
        <f t="shared" si="1"/>
        <v>416</v>
      </c>
    </row>
    <row r="37" spans="1:21" ht="14.1" hidden="1" customHeight="1">
      <c r="A37" s="78">
        <v>37</v>
      </c>
      <c r="B37" s="493" t="s">
        <v>257</v>
      </c>
      <c r="C37" s="303" t="s">
        <v>258</v>
      </c>
      <c r="D37" s="340">
        <v>1</v>
      </c>
      <c r="E37" s="341" t="s">
        <v>273</v>
      </c>
      <c r="F37" s="74" t="s">
        <v>260</v>
      </c>
      <c r="G37" s="504" t="s">
        <v>261</v>
      </c>
      <c r="H37" s="74" t="s">
        <v>82</v>
      </c>
      <c r="I37" s="74" t="s">
        <v>82</v>
      </c>
      <c r="J37" s="342">
        <v>2.44</v>
      </c>
      <c r="K37" s="343">
        <f t="shared" si="0"/>
        <v>52</v>
      </c>
      <c r="L37" s="251">
        <v>52</v>
      </c>
      <c r="M37" s="251"/>
      <c r="N37" s="250" t="e">
        <f>IF(L37="nio",0,IF(L37&gt;0,L37*J37/P37,0))*VLOOKUP(B37,'2-Kosten per locatie'!$A$14:$C$60,3,FALSE)</f>
        <v>#DIV/0!</v>
      </c>
      <c r="O37" s="250">
        <f>IF(M37&gt;0,M37*J37/Q37,0)*VLOOKUP(B37,'2-Kosten per locatie'!$A$14:$C$60,3,FALSE)</f>
        <v>0</v>
      </c>
      <c r="P37" s="344">
        <f>IF(L37="nio",0,IF(L37&gt;0,VLOOKUP(G37,'3-Productie normen'!A:J,VLOOKUP(L37,'3-Productie normen'!$B$35:$C$40,2,FALSE),FALSE)))</f>
        <v>0</v>
      </c>
      <c r="Q37" s="344">
        <f t="shared" si="2"/>
        <v>0</v>
      </c>
      <c r="R37" s="541">
        <f>VLOOKUP(G37,'3-Productie normen'!A:L,12,FALSE)</f>
        <v>16</v>
      </c>
      <c r="S37" s="345"/>
      <c r="U37" s="346">
        <f t="shared" si="1"/>
        <v>126.88</v>
      </c>
    </row>
    <row r="38" spans="1:21" ht="14.1" hidden="1" customHeight="1">
      <c r="A38" s="78">
        <v>38</v>
      </c>
      <c r="B38" s="493" t="s">
        <v>257</v>
      </c>
      <c r="C38" s="303" t="s">
        <v>258</v>
      </c>
      <c r="D38" s="340">
        <v>1</v>
      </c>
      <c r="E38" s="341">
        <v>102</v>
      </c>
      <c r="F38" s="303" t="s">
        <v>262</v>
      </c>
      <c r="G38" s="502" t="s">
        <v>46</v>
      </c>
      <c r="H38" s="502" t="s">
        <v>371</v>
      </c>
      <c r="I38" s="516" t="s">
        <v>227</v>
      </c>
      <c r="J38" s="342">
        <v>1.36</v>
      </c>
      <c r="K38" s="343">
        <f t="shared" si="0"/>
        <v>52</v>
      </c>
      <c r="L38" s="251">
        <v>52</v>
      </c>
      <c r="M38" s="251"/>
      <c r="N38" s="250" t="e">
        <f>IF(L38="nio",0,IF(L38&gt;0,L38*J38/P38,0))*VLOOKUP(B38,'2-Kosten per locatie'!$A$14:$C$60,3,FALSE)</f>
        <v>#DIV/0!</v>
      </c>
      <c r="O38" s="250">
        <f>IF(M38&gt;0,M38*J38/Q38,0)*VLOOKUP(B38,'2-Kosten per locatie'!$A$14:$C$60,3,FALSE)</f>
        <v>0</v>
      </c>
      <c r="P38" s="344">
        <f>IF(L38="nio",0,IF(L38&gt;0,VLOOKUP(G38,'3-Productie normen'!A:J,VLOOKUP(L38,'3-Productie normen'!$B$35:$C$40,2,FALSE),FALSE)))</f>
        <v>0</v>
      </c>
      <c r="Q38" s="344">
        <f t="shared" si="2"/>
        <v>0</v>
      </c>
      <c r="R38" s="541">
        <f>VLOOKUP(G38,'3-Productie normen'!A:L,12,FALSE)</f>
        <v>11</v>
      </c>
      <c r="S38" s="345"/>
      <c r="U38" s="346">
        <f t="shared" si="1"/>
        <v>70.72</v>
      </c>
    </row>
    <row r="39" spans="1:21" ht="14.1" hidden="1" customHeight="1">
      <c r="A39" s="78">
        <v>39</v>
      </c>
      <c r="B39" s="493" t="s">
        <v>257</v>
      </c>
      <c r="C39" s="303" t="s">
        <v>258</v>
      </c>
      <c r="D39" s="340">
        <v>1</v>
      </c>
      <c r="E39" s="341">
        <v>103</v>
      </c>
      <c r="F39" s="303" t="s">
        <v>262</v>
      </c>
      <c r="G39" s="502" t="s">
        <v>46</v>
      </c>
      <c r="H39" s="502" t="s">
        <v>371</v>
      </c>
      <c r="I39" s="516" t="s">
        <v>227</v>
      </c>
      <c r="J39" s="342">
        <v>1.43</v>
      </c>
      <c r="K39" s="343">
        <f t="shared" si="0"/>
        <v>52</v>
      </c>
      <c r="L39" s="251">
        <v>52</v>
      </c>
      <c r="M39" s="251"/>
      <c r="N39" s="250" t="e">
        <f>IF(L39="nio",0,IF(L39&gt;0,L39*J39/P39,0))*VLOOKUP(B39,'2-Kosten per locatie'!$A$14:$C$60,3,FALSE)</f>
        <v>#DIV/0!</v>
      </c>
      <c r="O39" s="250">
        <f>IF(M39&gt;0,M39*J39/Q39,0)*VLOOKUP(B39,'2-Kosten per locatie'!$A$14:$C$60,3,FALSE)</f>
        <v>0</v>
      </c>
      <c r="P39" s="344">
        <f>IF(L39="nio",0,IF(L39&gt;0,VLOOKUP(G39,'3-Productie normen'!A:J,VLOOKUP(L39,'3-Productie normen'!$B$35:$C$40,2,FALSE),FALSE)))</f>
        <v>0</v>
      </c>
      <c r="Q39" s="344">
        <f t="shared" si="2"/>
        <v>0</v>
      </c>
      <c r="R39" s="541">
        <f>VLOOKUP(G39,'3-Productie normen'!A:L,12,FALSE)</f>
        <v>11</v>
      </c>
      <c r="S39" s="345"/>
      <c r="U39" s="346">
        <f t="shared" si="1"/>
        <v>74.36</v>
      </c>
    </row>
    <row r="40" spans="1:21" ht="14.1" hidden="1" customHeight="1">
      <c r="A40" s="78">
        <v>40</v>
      </c>
      <c r="B40" s="493" t="s">
        <v>257</v>
      </c>
      <c r="C40" s="303" t="s">
        <v>258</v>
      </c>
      <c r="D40" s="340">
        <v>1</v>
      </c>
      <c r="E40" s="341">
        <v>104</v>
      </c>
      <c r="F40" s="303" t="s">
        <v>274</v>
      </c>
      <c r="G40" s="504" t="s">
        <v>261</v>
      </c>
      <c r="H40" s="74" t="s">
        <v>275</v>
      </c>
      <c r="I40" s="516" t="s">
        <v>246</v>
      </c>
      <c r="J40" s="342">
        <v>47.2</v>
      </c>
      <c r="K40" s="343">
        <f t="shared" si="0"/>
        <v>52</v>
      </c>
      <c r="L40" s="251">
        <v>52</v>
      </c>
      <c r="M40" s="251"/>
      <c r="N40" s="250" t="e">
        <f>IF(L40="nio",0,IF(L40&gt;0,L40*J40/P40,0))*VLOOKUP(B40,'2-Kosten per locatie'!$A$14:$C$60,3,FALSE)</f>
        <v>#DIV/0!</v>
      </c>
      <c r="O40" s="250">
        <f>IF(M40&gt;0,M40*J40/Q40,0)*VLOOKUP(B40,'2-Kosten per locatie'!$A$14:$C$60,3,FALSE)</f>
        <v>0</v>
      </c>
      <c r="P40" s="344">
        <f>IF(L40="nio",0,IF(L40&gt;0,VLOOKUP(G40,'3-Productie normen'!A:J,VLOOKUP(L40,'3-Productie normen'!$B$35:$C$40,2,FALSE),FALSE)))</f>
        <v>0</v>
      </c>
      <c r="Q40" s="344">
        <f t="shared" si="2"/>
        <v>0</v>
      </c>
      <c r="R40" s="541">
        <f>VLOOKUP(G40,'3-Productie normen'!A:L,12,FALSE)</f>
        <v>16</v>
      </c>
      <c r="S40" s="345"/>
      <c r="U40" s="346">
        <f t="shared" si="1"/>
        <v>2454.4</v>
      </c>
    </row>
    <row r="41" spans="1:21" ht="14.1" hidden="1" customHeight="1">
      <c r="A41" s="78">
        <v>41</v>
      </c>
      <c r="B41" s="493" t="s">
        <v>257</v>
      </c>
      <c r="C41" s="303" t="s">
        <v>258</v>
      </c>
      <c r="D41" s="340">
        <v>1</v>
      </c>
      <c r="E41" s="341" t="s">
        <v>276</v>
      </c>
      <c r="F41" s="74" t="s">
        <v>277</v>
      </c>
      <c r="G41" s="504" t="s">
        <v>47</v>
      </c>
      <c r="H41" s="74" t="s">
        <v>82</v>
      </c>
      <c r="I41" s="74" t="s">
        <v>82</v>
      </c>
      <c r="J41" s="342">
        <v>8.07</v>
      </c>
      <c r="K41" s="343">
        <f t="shared" si="0"/>
        <v>52</v>
      </c>
      <c r="L41" s="251">
        <v>52</v>
      </c>
      <c r="M41" s="251"/>
      <c r="N41" s="250" t="e">
        <f>IF(L41="nio",0,IF(L41&gt;0,L41*J41/P41,0))*VLOOKUP(B41,'2-Kosten per locatie'!$A$14:$C$60,3,FALSE)</f>
        <v>#DIV/0!</v>
      </c>
      <c r="O41" s="250">
        <f>IF(M41&gt;0,M41*J41/Q41,0)*VLOOKUP(B41,'2-Kosten per locatie'!$A$14:$C$60,3,FALSE)</f>
        <v>0</v>
      </c>
      <c r="P41" s="344">
        <f>IF(L41="nio",0,IF(L41&gt;0,VLOOKUP(G41,'3-Productie normen'!A:J,VLOOKUP(L41,'3-Productie normen'!$B$35:$C$40,2,FALSE),FALSE)))</f>
        <v>0</v>
      </c>
      <c r="Q41" s="344">
        <f t="shared" si="2"/>
        <v>0</v>
      </c>
      <c r="R41" s="541">
        <f>VLOOKUP(G41,'3-Productie normen'!A:L,12,FALSE)</f>
        <v>9</v>
      </c>
      <c r="S41" s="345"/>
      <c r="U41" s="346">
        <f t="shared" si="1"/>
        <v>419.64</v>
      </c>
    </row>
    <row r="42" spans="1:21" ht="14.1" hidden="1" customHeight="1">
      <c r="A42" s="78">
        <v>42</v>
      </c>
      <c r="B42" s="493" t="s">
        <v>257</v>
      </c>
      <c r="C42" s="303" t="s">
        <v>258</v>
      </c>
      <c r="D42" s="340">
        <v>1</v>
      </c>
      <c r="E42" s="341">
        <v>105</v>
      </c>
      <c r="F42" s="74" t="s">
        <v>277</v>
      </c>
      <c r="G42" s="504" t="s">
        <v>47</v>
      </c>
      <c r="H42" s="74" t="s">
        <v>82</v>
      </c>
      <c r="I42" s="74" t="s">
        <v>82</v>
      </c>
      <c r="J42" s="342">
        <v>11</v>
      </c>
      <c r="K42" s="343">
        <f t="shared" si="0"/>
        <v>52</v>
      </c>
      <c r="L42" s="251">
        <v>52</v>
      </c>
      <c r="M42" s="251"/>
      <c r="N42" s="250" t="e">
        <f>IF(L42="nio",0,IF(L42&gt;0,L42*J42/P42,0))*VLOOKUP(B42,'2-Kosten per locatie'!$A$14:$C$60,3,FALSE)</f>
        <v>#DIV/0!</v>
      </c>
      <c r="O42" s="250">
        <f>IF(M42&gt;0,M42*J42/Q42,0)*VLOOKUP(B42,'2-Kosten per locatie'!$A$14:$C$60,3,FALSE)</f>
        <v>0</v>
      </c>
      <c r="P42" s="344">
        <f>IF(L42="nio",0,IF(L42&gt;0,VLOOKUP(G42,'3-Productie normen'!A:J,VLOOKUP(L42,'3-Productie normen'!$B$35:$C$40,2,FALSE),FALSE)))</f>
        <v>0</v>
      </c>
      <c r="Q42" s="344">
        <f t="shared" si="2"/>
        <v>0</v>
      </c>
      <c r="R42" s="541">
        <f>VLOOKUP(G42,'3-Productie normen'!A:L,12,FALSE)</f>
        <v>9</v>
      </c>
      <c r="S42" s="345"/>
      <c r="U42" s="346">
        <f t="shared" si="1"/>
        <v>572</v>
      </c>
    </row>
    <row r="43" spans="1:21" ht="14.1" hidden="1" customHeight="1">
      <c r="A43" s="78">
        <v>43</v>
      </c>
      <c r="B43" s="493" t="s">
        <v>257</v>
      </c>
      <c r="C43" s="303" t="s">
        <v>258</v>
      </c>
      <c r="D43" s="340">
        <v>1</v>
      </c>
      <c r="E43" s="341">
        <v>106</v>
      </c>
      <c r="F43" s="74" t="s">
        <v>269</v>
      </c>
      <c r="G43" s="513" t="s">
        <v>270</v>
      </c>
      <c r="H43" s="504" t="s">
        <v>278</v>
      </c>
      <c r="I43" s="516" t="s">
        <v>246</v>
      </c>
      <c r="J43" s="342">
        <v>54.5</v>
      </c>
      <c r="K43" s="343">
        <f t="shared" si="0"/>
        <v>52</v>
      </c>
      <c r="L43" s="251">
        <v>52</v>
      </c>
      <c r="M43" s="251"/>
      <c r="N43" s="250" t="e">
        <f>IF(L43="nio",0,IF(L43&gt;0,L43*J43/P43,0))*VLOOKUP(B43,'2-Kosten per locatie'!$A$14:$C$60,3,FALSE)</f>
        <v>#DIV/0!</v>
      </c>
      <c r="O43" s="250">
        <f>IF(M43&gt;0,M43*J43/Q43,0)*VLOOKUP(B43,'2-Kosten per locatie'!$A$14:$C$60,3,FALSE)</f>
        <v>0</v>
      </c>
      <c r="P43" s="344">
        <f>IF(L43="nio",0,IF(L43&gt;0,VLOOKUP(G43,'3-Productie normen'!A:J,VLOOKUP(L43,'3-Productie normen'!$B$35:$C$40,2,FALSE),FALSE)))</f>
        <v>0</v>
      </c>
      <c r="Q43" s="344">
        <f t="shared" si="2"/>
        <v>0</v>
      </c>
      <c r="R43" s="541">
        <f>VLOOKUP(G43,'3-Productie normen'!A:L,12,FALSE)</f>
        <v>8</v>
      </c>
      <c r="S43" s="345"/>
      <c r="U43" s="346">
        <f t="shared" si="1"/>
        <v>2834</v>
      </c>
    </row>
    <row r="44" spans="1:21" ht="14.1" hidden="1" customHeight="1">
      <c r="A44" s="78">
        <v>44</v>
      </c>
      <c r="B44" s="493" t="s">
        <v>458</v>
      </c>
      <c r="C44" s="303" t="s">
        <v>459</v>
      </c>
      <c r="D44" s="533" t="s">
        <v>259</v>
      </c>
      <c r="E44" s="507" t="s">
        <v>460</v>
      </c>
      <c r="F44" s="502" t="s">
        <v>460</v>
      </c>
      <c r="G44" s="303" t="s">
        <v>55</v>
      </c>
      <c r="H44" s="504" t="s">
        <v>328</v>
      </c>
      <c r="I44" s="516" t="s">
        <v>246</v>
      </c>
      <c r="J44" s="517">
        <v>58.25</v>
      </c>
      <c r="K44" s="343">
        <f t="shared" si="0"/>
        <v>0</v>
      </c>
      <c r="L44" s="251" t="s">
        <v>279</v>
      </c>
      <c r="M44" s="251"/>
      <c r="N44" s="250">
        <f>IF(L44="nio",0,IF(L44&gt;0,L44*J44/P44,0))*VLOOKUP(B44,'2-Kosten per locatie'!$A$14:$C$60,3,FALSE)</f>
        <v>0</v>
      </c>
      <c r="O44" s="250">
        <f>IF(M44&gt;0,M44*J44/Q44,0)*VLOOKUP(B44,'2-Kosten per locatie'!$A$14:$C$60,3,FALSE)</f>
        <v>0</v>
      </c>
      <c r="P44" s="344">
        <f>IF(L44="nio",0,IF(L44&gt;0,VLOOKUP(G44,'3-Productie normen'!A:J,VLOOKUP(L44,'3-Productie normen'!$B$35:$C$40,2,FALSE),FALSE)))</f>
        <v>0</v>
      </c>
      <c r="Q44" s="344">
        <f t="shared" si="2"/>
        <v>0</v>
      </c>
      <c r="R44" s="541">
        <f>VLOOKUP(G44,'3-Productie normen'!A:L,12,FALSE)</f>
        <v>0</v>
      </c>
      <c r="S44" s="345"/>
      <c r="U44" s="346">
        <f t="shared" si="1"/>
        <v>0</v>
      </c>
    </row>
    <row r="45" spans="1:21" ht="14.1" hidden="1" customHeight="1">
      <c r="A45" s="78">
        <v>45</v>
      </c>
      <c r="B45" s="493" t="s">
        <v>458</v>
      </c>
      <c r="C45" s="303" t="s">
        <v>459</v>
      </c>
      <c r="D45" s="533" t="s">
        <v>259</v>
      </c>
      <c r="E45" s="507" t="s">
        <v>461</v>
      </c>
      <c r="F45" s="502" t="s">
        <v>461</v>
      </c>
      <c r="G45" s="502" t="s">
        <v>52</v>
      </c>
      <c r="H45" s="502" t="s">
        <v>371</v>
      </c>
      <c r="I45" s="516" t="s">
        <v>246</v>
      </c>
      <c r="J45" s="517">
        <v>16.7</v>
      </c>
      <c r="K45" s="343">
        <f t="shared" si="0"/>
        <v>104</v>
      </c>
      <c r="L45" s="251">
        <v>104</v>
      </c>
      <c r="M45" s="251"/>
      <c r="N45" s="250" t="e">
        <f>IF(L45="nio",0,IF(L45&gt;0,L45*J45/P45,0))*VLOOKUP(B45,'2-Kosten per locatie'!$A$14:$C$60,3,FALSE)</f>
        <v>#DIV/0!</v>
      </c>
      <c r="O45" s="250">
        <f>IF(M45&gt;0,M45*J45/Q45,0)*VLOOKUP(B45,'2-Kosten per locatie'!$A$14:$C$60,3,FALSE)</f>
        <v>0</v>
      </c>
      <c r="P45" s="344">
        <f>IF(L45="nio",0,IF(L45&gt;0,VLOOKUP(G45,'3-Productie normen'!A:J,VLOOKUP(L45,'3-Productie normen'!$B$35:$C$40,2,FALSE),FALSE)))</f>
        <v>0</v>
      </c>
      <c r="Q45" s="344">
        <f t="shared" si="2"/>
        <v>0</v>
      </c>
      <c r="R45" s="541">
        <f>VLOOKUP(G45,'3-Productie normen'!A:L,12,FALSE)</f>
        <v>4</v>
      </c>
      <c r="S45" s="345"/>
      <c r="U45" s="346">
        <f t="shared" si="1"/>
        <v>1736.8</v>
      </c>
    </row>
    <row r="46" spans="1:21" ht="14.1" hidden="1" customHeight="1">
      <c r="A46" s="78">
        <v>46</v>
      </c>
      <c r="B46" s="493" t="s">
        <v>458</v>
      </c>
      <c r="C46" s="303" t="s">
        <v>459</v>
      </c>
      <c r="D46" s="533" t="s">
        <v>259</v>
      </c>
      <c r="E46" s="507" t="s">
        <v>462</v>
      </c>
      <c r="F46" s="502" t="s">
        <v>462</v>
      </c>
      <c r="G46" s="502" t="s">
        <v>46</v>
      </c>
      <c r="H46" s="502" t="s">
        <v>371</v>
      </c>
      <c r="I46" s="516" t="s">
        <v>227</v>
      </c>
      <c r="J46" s="517">
        <v>7.24</v>
      </c>
      <c r="K46" s="343">
        <f t="shared" si="0"/>
        <v>104</v>
      </c>
      <c r="L46" s="251">
        <v>104</v>
      </c>
      <c r="M46" s="251"/>
      <c r="N46" s="250" t="e">
        <f>IF(L46="nio",0,IF(L46&gt;0,L46*J46/P46,0))*VLOOKUP(B46,'2-Kosten per locatie'!$A$14:$C$60,3,FALSE)</f>
        <v>#DIV/0!</v>
      </c>
      <c r="O46" s="250">
        <f>IF(M46&gt;0,M46*J46/Q46,0)*VLOOKUP(B46,'2-Kosten per locatie'!$A$14:$C$60,3,FALSE)</f>
        <v>0</v>
      </c>
      <c r="P46" s="344">
        <f>IF(L46="nio",0,IF(L46&gt;0,VLOOKUP(G46,'3-Productie normen'!A:J,VLOOKUP(L46,'3-Productie normen'!$B$35:$C$40,2,FALSE),FALSE)))</f>
        <v>0</v>
      </c>
      <c r="Q46" s="344">
        <f t="shared" si="2"/>
        <v>0</v>
      </c>
      <c r="R46" s="541">
        <f>VLOOKUP(G46,'3-Productie normen'!A:L,12,FALSE)</f>
        <v>11</v>
      </c>
      <c r="S46" s="345"/>
      <c r="U46" s="346">
        <f t="shared" si="1"/>
        <v>752.96</v>
      </c>
    </row>
    <row r="47" spans="1:21" ht="14.1" hidden="1" customHeight="1">
      <c r="A47" s="78">
        <v>47</v>
      </c>
      <c r="B47" s="493" t="s">
        <v>458</v>
      </c>
      <c r="C47" s="303" t="s">
        <v>459</v>
      </c>
      <c r="D47" s="533" t="s">
        <v>259</v>
      </c>
      <c r="E47" s="507" t="s">
        <v>463</v>
      </c>
      <c r="F47" s="502" t="s">
        <v>463</v>
      </c>
      <c r="G47" s="502" t="s">
        <v>46</v>
      </c>
      <c r="H47" s="502" t="s">
        <v>371</v>
      </c>
      <c r="I47" s="516" t="s">
        <v>227</v>
      </c>
      <c r="J47" s="517">
        <v>0.95</v>
      </c>
      <c r="K47" s="343">
        <f t="shared" si="0"/>
        <v>104</v>
      </c>
      <c r="L47" s="251">
        <v>104</v>
      </c>
      <c r="M47" s="251"/>
      <c r="N47" s="250" t="e">
        <f>IF(L47="nio",0,IF(L47&gt;0,L47*J47/P47,0))*VLOOKUP(B47,'2-Kosten per locatie'!$A$14:$C$60,3,FALSE)</f>
        <v>#DIV/0!</v>
      </c>
      <c r="O47" s="250">
        <f>IF(M47&gt;0,M47*J47/Q47,0)*VLOOKUP(B47,'2-Kosten per locatie'!$A$14:$C$60,3,FALSE)</f>
        <v>0</v>
      </c>
      <c r="P47" s="344">
        <f>IF(L47="nio",0,IF(L47&gt;0,VLOOKUP(G47,'3-Productie normen'!A:J,VLOOKUP(L47,'3-Productie normen'!$B$35:$C$40,2,FALSE),FALSE)))</f>
        <v>0</v>
      </c>
      <c r="Q47" s="344">
        <f t="shared" si="2"/>
        <v>0</v>
      </c>
      <c r="R47" s="541">
        <f>VLOOKUP(G47,'3-Productie normen'!A:L,12,FALSE)</f>
        <v>11</v>
      </c>
      <c r="S47" s="345"/>
      <c r="U47" s="346">
        <f t="shared" si="1"/>
        <v>98.8</v>
      </c>
    </row>
    <row r="48" spans="1:21" ht="14.1" hidden="1" customHeight="1">
      <c r="A48" s="78">
        <v>48</v>
      </c>
      <c r="B48" s="493" t="s">
        <v>458</v>
      </c>
      <c r="C48" s="303" t="s">
        <v>459</v>
      </c>
      <c r="D48" s="533" t="s">
        <v>259</v>
      </c>
      <c r="E48" s="507" t="s">
        <v>464</v>
      </c>
      <c r="F48" s="502" t="s">
        <v>464</v>
      </c>
      <c r="G48" s="502" t="s">
        <v>46</v>
      </c>
      <c r="H48" s="502" t="s">
        <v>371</v>
      </c>
      <c r="I48" s="516" t="s">
        <v>227</v>
      </c>
      <c r="J48" s="517">
        <v>1.1299999999999999</v>
      </c>
      <c r="K48" s="343">
        <f t="shared" si="0"/>
        <v>104</v>
      </c>
      <c r="L48" s="251">
        <v>104</v>
      </c>
      <c r="M48" s="251"/>
      <c r="N48" s="250" t="e">
        <f>IF(L48="nio",0,IF(L48&gt;0,L48*J48/P48,0))*VLOOKUP(B48,'2-Kosten per locatie'!$A$14:$C$60,3,FALSE)</f>
        <v>#DIV/0!</v>
      </c>
      <c r="O48" s="250">
        <f>IF(M48&gt;0,M48*J48/Q48,0)*VLOOKUP(B48,'2-Kosten per locatie'!$A$14:$C$60,3,FALSE)</f>
        <v>0</v>
      </c>
      <c r="P48" s="344">
        <f>IF(L48="nio",0,IF(L48&gt;0,VLOOKUP(G48,'3-Productie normen'!A:J,VLOOKUP(L48,'3-Productie normen'!$B$35:$C$40,2,FALSE),FALSE)))</f>
        <v>0</v>
      </c>
      <c r="Q48" s="344">
        <f t="shared" si="2"/>
        <v>0</v>
      </c>
      <c r="R48" s="541">
        <f>VLOOKUP(G48,'3-Productie normen'!A:L,12,FALSE)</f>
        <v>11</v>
      </c>
      <c r="S48" s="345"/>
      <c r="U48" s="346">
        <f t="shared" si="1"/>
        <v>117.51999999999998</v>
      </c>
    </row>
    <row r="49" spans="1:21" ht="14.1" hidden="1" customHeight="1">
      <c r="A49" s="78">
        <v>49</v>
      </c>
      <c r="B49" s="493" t="s">
        <v>458</v>
      </c>
      <c r="C49" s="303" t="s">
        <v>459</v>
      </c>
      <c r="D49" s="533" t="s">
        <v>259</v>
      </c>
      <c r="E49" s="507" t="s">
        <v>465</v>
      </c>
      <c r="F49" s="502" t="s">
        <v>465</v>
      </c>
      <c r="G49" s="502" t="s">
        <v>46</v>
      </c>
      <c r="H49" s="502" t="s">
        <v>371</v>
      </c>
      <c r="I49" s="516" t="s">
        <v>227</v>
      </c>
      <c r="J49" s="517">
        <v>11.73</v>
      </c>
      <c r="K49" s="343">
        <f t="shared" si="0"/>
        <v>104</v>
      </c>
      <c r="L49" s="251">
        <v>104</v>
      </c>
      <c r="M49" s="251"/>
      <c r="N49" s="250" t="e">
        <f>IF(L49="nio",0,IF(L49&gt;0,L49*J49/P49,0))*VLOOKUP(B49,'2-Kosten per locatie'!$A$14:$C$60,3,FALSE)</f>
        <v>#DIV/0!</v>
      </c>
      <c r="O49" s="250">
        <f>IF(M49&gt;0,M49*J49/Q49,0)*VLOOKUP(B49,'2-Kosten per locatie'!$A$14:$C$60,3,FALSE)</f>
        <v>0</v>
      </c>
      <c r="P49" s="344">
        <f>IF(L49="nio",0,IF(L49&gt;0,VLOOKUP(G49,'3-Productie normen'!A:J,VLOOKUP(L49,'3-Productie normen'!$B$35:$C$40,2,FALSE),FALSE)))</f>
        <v>0</v>
      </c>
      <c r="Q49" s="344">
        <f t="shared" si="2"/>
        <v>0</v>
      </c>
      <c r="R49" s="541">
        <f>VLOOKUP(G49,'3-Productie normen'!A:L,12,FALSE)</f>
        <v>11</v>
      </c>
      <c r="S49" s="345"/>
      <c r="U49" s="346">
        <f t="shared" si="1"/>
        <v>1219.92</v>
      </c>
    </row>
    <row r="50" spans="1:21" ht="14.1" hidden="1" customHeight="1">
      <c r="A50" s="78">
        <v>50</v>
      </c>
      <c r="B50" s="493" t="s">
        <v>458</v>
      </c>
      <c r="C50" s="303" t="s">
        <v>459</v>
      </c>
      <c r="D50" s="533" t="s">
        <v>259</v>
      </c>
      <c r="E50" s="507" t="s">
        <v>466</v>
      </c>
      <c r="F50" s="502" t="s">
        <v>466</v>
      </c>
      <c r="G50" s="504" t="s">
        <v>53</v>
      </c>
      <c r="H50" s="504" t="s">
        <v>328</v>
      </c>
      <c r="I50" s="516" t="s">
        <v>246</v>
      </c>
      <c r="J50" s="517">
        <v>8.17</v>
      </c>
      <c r="K50" s="343">
        <f t="shared" si="0"/>
        <v>104</v>
      </c>
      <c r="L50" s="251">
        <v>104</v>
      </c>
      <c r="M50" s="251"/>
      <c r="N50" s="250" t="e">
        <f>IF(L50="nio",0,IF(L50&gt;0,L50*J50/P50,0))*VLOOKUP(B50,'2-Kosten per locatie'!$A$14:$C$60,3,FALSE)</f>
        <v>#DIV/0!</v>
      </c>
      <c r="O50" s="250">
        <f>IF(M50&gt;0,M50*J50/Q50,0)*VLOOKUP(B50,'2-Kosten per locatie'!$A$14:$C$60,3,FALSE)</f>
        <v>0</v>
      </c>
      <c r="P50" s="344">
        <f>IF(L50="nio",0,IF(L50&gt;0,VLOOKUP(G50,'3-Productie normen'!A:J,VLOOKUP(L50,'3-Productie normen'!$B$35:$C$40,2,FALSE),FALSE)))</f>
        <v>0</v>
      </c>
      <c r="Q50" s="344">
        <f t="shared" si="2"/>
        <v>0</v>
      </c>
      <c r="R50" s="541">
        <f>VLOOKUP(G50,'3-Productie normen'!A:L,12,FALSE)</f>
        <v>14</v>
      </c>
      <c r="S50" s="345"/>
      <c r="U50" s="346">
        <f t="shared" si="1"/>
        <v>849.68</v>
      </c>
    </row>
    <row r="51" spans="1:21" ht="14.1" hidden="1" customHeight="1">
      <c r="A51" s="78">
        <v>51</v>
      </c>
      <c r="B51" s="493" t="s">
        <v>458</v>
      </c>
      <c r="C51" s="303" t="s">
        <v>459</v>
      </c>
      <c r="D51" s="533">
        <v>1</v>
      </c>
      <c r="E51" s="507" t="s">
        <v>467</v>
      </c>
      <c r="F51" s="502" t="s">
        <v>467</v>
      </c>
      <c r="G51" s="502" t="s">
        <v>48</v>
      </c>
      <c r="H51" s="502" t="s">
        <v>266</v>
      </c>
      <c r="I51" s="516" t="s">
        <v>247</v>
      </c>
      <c r="J51" s="517">
        <v>38.92</v>
      </c>
      <c r="K51" s="343">
        <f t="shared" si="0"/>
        <v>104</v>
      </c>
      <c r="L51" s="251">
        <v>104</v>
      </c>
      <c r="M51" s="251"/>
      <c r="N51" s="250" t="e">
        <f>IF(L51="nio",0,IF(L51&gt;0,L51*J51/P51,0))*VLOOKUP(B51,'2-Kosten per locatie'!$A$14:$C$60,3,FALSE)</f>
        <v>#DIV/0!</v>
      </c>
      <c r="O51" s="250">
        <f>IF(M51&gt;0,M51*J51/Q51,0)*VLOOKUP(B51,'2-Kosten per locatie'!$A$14:$C$60,3,FALSE)</f>
        <v>0</v>
      </c>
      <c r="P51" s="344">
        <f>IF(L51="nio",0,IF(L51&gt;0,VLOOKUP(G51,'3-Productie normen'!A:J,VLOOKUP(L51,'3-Productie normen'!$B$35:$C$40,2,FALSE),FALSE)))</f>
        <v>0</v>
      </c>
      <c r="Q51" s="344">
        <f t="shared" si="2"/>
        <v>0</v>
      </c>
      <c r="R51" s="541">
        <f>VLOOKUP(G51,'3-Productie normen'!A:L,12,FALSE)</f>
        <v>10</v>
      </c>
      <c r="S51" s="345"/>
      <c r="U51" s="346">
        <f t="shared" si="1"/>
        <v>4047.6800000000003</v>
      </c>
    </row>
    <row r="52" spans="1:21" ht="14.1" hidden="1" customHeight="1">
      <c r="A52" s="78">
        <v>52</v>
      </c>
      <c r="B52" s="493" t="s">
        <v>458</v>
      </c>
      <c r="C52" s="303" t="s">
        <v>459</v>
      </c>
      <c r="D52" s="533">
        <v>1</v>
      </c>
      <c r="E52" s="507" t="s">
        <v>468</v>
      </c>
      <c r="F52" s="515" t="s">
        <v>468</v>
      </c>
      <c r="G52" s="90" t="s">
        <v>45</v>
      </c>
      <c r="H52" s="502" t="s">
        <v>266</v>
      </c>
      <c r="I52" s="516" t="s">
        <v>247</v>
      </c>
      <c r="J52" s="517">
        <v>6.07</v>
      </c>
      <c r="K52" s="343">
        <f t="shared" si="0"/>
        <v>104</v>
      </c>
      <c r="L52" s="251">
        <v>104</v>
      </c>
      <c r="M52" s="251"/>
      <c r="N52" s="250" t="e">
        <f>IF(L52="nio",0,IF(L52&gt;0,L52*J52/P52,0))*VLOOKUP(B52,'2-Kosten per locatie'!$A$14:$C$60,3,FALSE)</f>
        <v>#DIV/0!</v>
      </c>
      <c r="O52" s="250">
        <f>IF(M52&gt;0,M52*J52/Q52,0)*VLOOKUP(B52,'2-Kosten per locatie'!$A$14:$C$60,3,FALSE)</f>
        <v>0</v>
      </c>
      <c r="P52" s="344">
        <f>IF(L52="nio",0,IF(L52&gt;0,VLOOKUP(G52,'3-Productie normen'!A:J,VLOOKUP(L52,'3-Productie normen'!$B$35:$C$40,2,FALSE),FALSE)))</f>
        <v>0</v>
      </c>
      <c r="Q52" s="344">
        <f t="shared" si="2"/>
        <v>0</v>
      </c>
      <c r="R52" s="541">
        <f>VLOOKUP(G52,'3-Productie normen'!A:L,12,FALSE)</f>
        <v>2</v>
      </c>
      <c r="S52" s="345"/>
      <c r="U52" s="346">
        <f t="shared" si="1"/>
        <v>631.28</v>
      </c>
    </row>
    <row r="53" spans="1:21" ht="14.1" hidden="1" customHeight="1">
      <c r="A53" s="78">
        <v>53</v>
      </c>
      <c r="B53" s="493" t="s">
        <v>458</v>
      </c>
      <c r="C53" s="303" t="s">
        <v>459</v>
      </c>
      <c r="D53" s="533">
        <v>1</v>
      </c>
      <c r="E53" s="507" t="s">
        <v>469</v>
      </c>
      <c r="F53" s="502" t="s">
        <v>469</v>
      </c>
      <c r="G53" s="513" t="s">
        <v>270</v>
      </c>
      <c r="H53" s="74" t="s">
        <v>82</v>
      </c>
      <c r="I53" s="74" t="s">
        <v>82</v>
      </c>
      <c r="J53" s="517">
        <v>4.41</v>
      </c>
      <c r="K53" s="343">
        <f t="shared" si="0"/>
        <v>52</v>
      </c>
      <c r="L53" s="251">
        <v>52</v>
      </c>
      <c r="M53" s="251"/>
      <c r="N53" s="250" t="e">
        <f>IF(L53="nio",0,IF(L53&gt;0,L53*J53/P53,0))*VLOOKUP(B53,'2-Kosten per locatie'!$A$14:$C$60,3,FALSE)</f>
        <v>#DIV/0!</v>
      </c>
      <c r="O53" s="250">
        <f>IF(M53&gt;0,M53*J53/Q53,0)*VLOOKUP(B53,'2-Kosten per locatie'!$A$14:$C$60,3,FALSE)</f>
        <v>0</v>
      </c>
      <c r="P53" s="344">
        <f>IF(L53="nio",0,IF(L53&gt;0,VLOOKUP(G53,'3-Productie normen'!A:J,VLOOKUP(L53,'3-Productie normen'!$B$35:$C$40,2,FALSE),FALSE)))</f>
        <v>0</v>
      </c>
      <c r="Q53" s="344">
        <f t="shared" si="2"/>
        <v>0</v>
      </c>
      <c r="R53" s="541">
        <f>VLOOKUP(G53,'3-Productie normen'!A:L,12,FALSE)</f>
        <v>8</v>
      </c>
      <c r="S53" s="345"/>
      <c r="U53" s="346">
        <f t="shared" si="1"/>
        <v>229.32</v>
      </c>
    </row>
    <row r="54" spans="1:21" ht="14.1" hidden="1" customHeight="1">
      <c r="A54" s="78">
        <v>54</v>
      </c>
      <c r="B54" s="493" t="s">
        <v>458</v>
      </c>
      <c r="C54" s="303" t="s">
        <v>459</v>
      </c>
      <c r="D54" s="535">
        <v>1</v>
      </c>
      <c r="E54" s="510" t="s">
        <v>470</v>
      </c>
      <c r="F54" s="505" t="s">
        <v>470</v>
      </c>
      <c r="G54" s="513" t="s">
        <v>270</v>
      </c>
      <c r="H54" s="74" t="s">
        <v>82</v>
      </c>
      <c r="I54" s="74" t="s">
        <v>82</v>
      </c>
      <c r="J54" s="517">
        <v>4.09</v>
      </c>
      <c r="K54" s="343">
        <f t="shared" si="0"/>
        <v>52</v>
      </c>
      <c r="L54" s="251">
        <v>52</v>
      </c>
      <c r="M54" s="251"/>
      <c r="N54" s="250" t="e">
        <f>IF(L54="nio",0,IF(L54&gt;0,L54*J54/P54,0))*VLOOKUP(B54,'2-Kosten per locatie'!$A$14:$C$60,3,FALSE)</f>
        <v>#DIV/0!</v>
      </c>
      <c r="O54" s="250">
        <f>IF(M54&gt;0,M54*J54/Q54,0)*VLOOKUP(B54,'2-Kosten per locatie'!$A$14:$C$60,3,FALSE)</f>
        <v>0</v>
      </c>
      <c r="P54" s="344">
        <f>IF(L54="nio",0,IF(L54&gt;0,VLOOKUP(G54,'3-Productie normen'!A:J,VLOOKUP(L54,'3-Productie normen'!$B$35:$C$40,2,FALSE),FALSE)))</f>
        <v>0</v>
      </c>
      <c r="Q54" s="344">
        <f t="shared" si="2"/>
        <v>0</v>
      </c>
      <c r="R54" s="541">
        <f>VLOOKUP(G54,'3-Productie normen'!A:L,12,FALSE)</f>
        <v>8</v>
      </c>
      <c r="S54" s="345"/>
      <c r="U54" s="346">
        <f t="shared" si="1"/>
        <v>212.68</v>
      </c>
    </row>
    <row r="55" spans="1:21" ht="14.1" hidden="1" customHeight="1">
      <c r="A55" s="78">
        <v>55</v>
      </c>
      <c r="B55" s="493" t="s">
        <v>458</v>
      </c>
      <c r="C55" s="303" t="s">
        <v>459</v>
      </c>
      <c r="D55" s="533">
        <v>1</v>
      </c>
      <c r="E55" s="507" t="s">
        <v>471</v>
      </c>
      <c r="F55" s="502" t="s">
        <v>471</v>
      </c>
      <c r="G55" s="504" t="s">
        <v>47</v>
      </c>
      <c r="H55" s="74" t="s">
        <v>82</v>
      </c>
      <c r="I55" s="74" t="s">
        <v>82</v>
      </c>
      <c r="J55" s="517">
        <v>5.68</v>
      </c>
      <c r="K55" s="343">
        <f t="shared" si="0"/>
        <v>104</v>
      </c>
      <c r="L55" s="251">
        <v>104</v>
      </c>
      <c r="M55" s="251"/>
      <c r="N55" s="250" t="e">
        <f>IF(L55="nio",0,IF(L55&gt;0,L55*J55/P55,0))*VLOOKUP(B55,'2-Kosten per locatie'!$A$14:$C$60,3,FALSE)</f>
        <v>#DIV/0!</v>
      </c>
      <c r="O55" s="250">
        <f>IF(M55&gt;0,M55*J55/Q55,0)*VLOOKUP(B55,'2-Kosten per locatie'!$A$14:$C$60,3,FALSE)</f>
        <v>0</v>
      </c>
      <c r="P55" s="344">
        <f>IF(L55="nio",0,IF(L55&gt;0,VLOOKUP(G55,'3-Productie normen'!A:J,VLOOKUP(L55,'3-Productie normen'!$B$35:$C$40,2,FALSE),FALSE)))</f>
        <v>0</v>
      </c>
      <c r="Q55" s="344">
        <f t="shared" si="2"/>
        <v>0</v>
      </c>
      <c r="R55" s="541">
        <f>VLOOKUP(G55,'3-Productie normen'!A:L,12,FALSE)</f>
        <v>9</v>
      </c>
      <c r="S55" s="345"/>
      <c r="U55" s="346">
        <f t="shared" si="1"/>
        <v>590.72</v>
      </c>
    </row>
    <row r="56" spans="1:21" ht="14.1" hidden="1" customHeight="1">
      <c r="A56" s="78">
        <v>56</v>
      </c>
      <c r="B56" s="493" t="s">
        <v>1078</v>
      </c>
      <c r="C56" s="303" t="s">
        <v>1079</v>
      </c>
      <c r="D56" s="534" t="s">
        <v>259</v>
      </c>
      <c r="E56" s="509" t="s">
        <v>703</v>
      </c>
      <c r="F56" s="504" t="s">
        <v>516</v>
      </c>
      <c r="G56" s="504" t="s">
        <v>261</v>
      </c>
      <c r="H56" s="74" t="s">
        <v>275</v>
      </c>
      <c r="I56" s="516" t="s">
        <v>246</v>
      </c>
      <c r="J56" s="519">
        <v>17.2</v>
      </c>
      <c r="K56" s="343">
        <f t="shared" si="0"/>
        <v>156</v>
      </c>
      <c r="L56" s="251">
        <v>156</v>
      </c>
      <c r="M56" s="251"/>
      <c r="N56" s="250" t="e">
        <f>IF(L56="nio",0,IF(L56&gt;0,L56*J56/P56,0))*VLOOKUP(B56,'2-Kosten per locatie'!$A$14:$C$60,3,FALSE)</f>
        <v>#DIV/0!</v>
      </c>
      <c r="O56" s="250">
        <f>IF(M56&gt;0,M56*J56/Q56,0)*VLOOKUP(B56,'2-Kosten per locatie'!$A$14:$C$60,3,FALSE)</f>
        <v>0</v>
      </c>
      <c r="P56" s="344">
        <f>IF(L56="nio",0,IF(L56&gt;0,VLOOKUP(G56,'3-Productie normen'!A:J,VLOOKUP(L56,'3-Productie normen'!$B$35:$C$40,2,FALSE),FALSE)))</f>
        <v>0</v>
      </c>
      <c r="Q56" s="344">
        <f t="shared" si="2"/>
        <v>0</v>
      </c>
      <c r="R56" s="541">
        <f>VLOOKUP(G56,'3-Productie normen'!A:L,12,FALSE)</f>
        <v>16</v>
      </c>
      <c r="S56" s="345"/>
      <c r="U56" s="346">
        <f t="shared" si="1"/>
        <v>2683.2</v>
      </c>
    </row>
    <row r="57" spans="1:21" ht="14.1" hidden="1" customHeight="1">
      <c r="A57" s="78">
        <v>57</v>
      </c>
      <c r="B57" s="493" t="s">
        <v>1078</v>
      </c>
      <c r="C57" s="303" t="s">
        <v>1079</v>
      </c>
      <c r="D57" s="534" t="s">
        <v>259</v>
      </c>
      <c r="E57" s="509" t="s">
        <v>1080</v>
      </c>
      <c r="F57" s="504" t="s">
        <v>321</v>
      </c>
      <c r="G57" s="504" t="s">
        <v>261</v>
      </c>
      <c r="H57" s="74" t="s">
        <v>275</v>
      </c>
      <c r="I57" s="516" t="s">
        <v>246</v>
      </c>
      <c r="J57" s="519">
        <v>5.6</v>
      </c>
      <c r="K57" s="343">
        <f t="shared" si="0"/>
        <v>156</v>
      </c>
      <c r="L57" s="251">
        <v>156</v>
      </c>
      <c r="M57" s="251"/>
      <c r="N57" s="250" t="e">
        <f>IF(L57="nio",0,IF(L57&gt;0,L57*J57/P57,0))*VLOOKUP(B57,'2-Kosten per locatie'!$A$14:$C$60,3,FALSE)</f>
        <v>#DIV/0!</v>
      </c>
      <c r="O57" s="250">
        <f>IF(M57&gt;0,M57*J57/Q57,0)*VLOOKUP(B57,'2-Kosten per locatie'!$A$14:$C$60,3,FALSE)</f>
        <v>0</v>
      </c>
      <c r="P57" s="344">
        <f>IF(L57="nio",0,IF(L57&gt;0,VLOOKUP(G57,'3-Productie normen'!A:J,VLOOKUP(L57,'3-Productie normen'!$B$35:$C$40,2,FALSE),FALSE)))</f>
        <v>0</v>
      </c>
      <c r="Q57" s="344">
        <f t="shared" si="2"/>
        <v>0</v>
      </c>
      <c r="R57" s="541">
        <f>VLOOKUP(G57,'3-Productie normen'!A:L,12,FALSE)</f>
        <v>16</v>
      </c>
      <c r="S57" s="345"/>
      <c r="U57" s="346">
        <f t="shared" si="1"/>
        <v>873.59999999999991</v>
      </c>
    </row>
    <row r="58" spans="1:21" ht="14.1" hidden="1" customHeight="1">
      <c r="A58" s="78">
        <v>58</v>
      </c>
      <c r="B58" s="493" t="s">
        <v>1078</v>
      </c>
      <c r="C58" s="303" t="s">
        <v>1079</v>
      </c>
      <c r="D58" s="534" t="s">
        <v>259</v>
      </c>
      <c r="E58" s="509" t="s">
        <v>559</v>
      </c>
      <c r="F58" s="504" t="s">
        <v>264</v>
      </c>
      <c r="G58" s="90" t="s">
        <v>45</v>
      </c>
      <c r="H58" s="502" t="s">
        <v>266</v>
      </c>
      <c r="I58" s="516" t="s">
        <v>247</v>
      </c>
      <c r="J58" s="519">
        <v>29.4</v>
      </c>
      <c r="K58" s="343">
        <f t="shared" si="0"/>
        <v>156</v>
      </c>
      <c r="L58" s="251">
        <v>156</v>
      </c>
      <c r="M58" s="251"/>
      <c r="N58" s="250" t="e">
        <f>IF(L58="nio",0,IF(L58&gt;0,L58*J58/P58,0))*VLOOKUP(B58,'2-Kosten per locatie'!$A$14:$C$60,3,FALSE)</f>
        <v>#DIV/0!</v>
      </c>
      <c r="O58" s="250">
        <f>IF(M58&gt;0,M58*J58/Q58,0)*VLOOKUP(B58,'2-Kosten per locatie'!$A$14:$C$60,3,FALSE)</f>
        <v>0</v>
      </c>
      <c r="P58" s="344">
        <f>IF(L58="nio",0,IF(L58&gt;0,VLOOKUP(G58,'3-Productie normen'!A:J,VLOOKUP(L58,'3-Productie normen'!$B$35:$C$40,2,FALSE),FALSE)))</f>
        <v>0</v>
      </c>
      <c r="Q58" s="344">
        <f t="shared" si="2"/>
        <v>0</v>
      </c>
      <c r="R58" s="541">
        <f>VLOOKUP(G58,'3-Productie normen'!A:L,12,FALSE)</f>
        <v>2</v>
      </c>
      <c r="S58" s="345"/>
      <c r="U58" s="346">
        <f t="shared" si="1"/>
        <v>4586.3999999999996</v>
      </c>
    </row>
    <row r="59" spans="1:21" ht="14.1" hidden="1" customHeight="1">
      <c r="A59" s="78">
        <v>59</v>
      </c>
      <c r="B59" s="493" t="s">
        <v>1078</v>
      </c>
      <c r="C59" s="303" t="s">
        <v>1079</v>
      </c>
      <c r="D59" s="534" t="s">
        <v>259</v>
      </c>
      <c r="E59" s="509" t="s">
        <v>561</v>
      </c>
      <c r="F59" s="504" t="s">
        <v>1081</v>
      </c>
      <c r="G59" s="502" t="s">
        <v>46</v>
      </c>
      <c r="H59" s="74" t="s">
        <v>275</v>
      </c>
      <c r="I59" s="516" t="s">
        <v>227</v>
      </c>
      <c r="J59" s="519">
        <v>6.6</v>
      </c>
      <c r="K59" s="343">
        <f t="shared" si="0"/>
        <v>156</v>
      </c>
      <c r="L59" s="251">
        <v>156</v>
      </c>
      <c r="M59" s="251"/>
      <c r="N59" s="250" t="e">
        <f>IF(L59="nio",0,IF(L59&gt;0,L59*J59/P59,0))*VLOOKUP(B59,'2-Kosten per locatie'!$A$14:$C$60,3,FALSE)</f>
        <v>#DIV/0!</v>
      </c>
      <c r="O59" s="250">
        <f>IF(M59&gt;0,M59*J59/Q59,0)*VLOOKUP(B59,'2-Kosten per locatie'!$A$14:$C$60,3,FALSE)</f>
        <v>0</v>
      </c>
      <c r="P59" s="344">
        <f>IF(L59="nio",0,IF(L59&gt;0,VLOOKUP(G59,'3-Productie normen'!A:J,VLOOKUP(L59,'3-Productie normen'!$B$35:$C$40,2,FALSE),FALSE)))</f>
        <v>0</v>
      </c>
      <c r="Q59" s="344">
        <f t="shared" si="2"/>
        <v>0</v>
      </c>
      <c r="R59" s="541">
        <f>VLOOKUP(G59,'3-Productie normen'!A:L,12,FALSE)</f>
        <v>11</v>
      </c>
      <c r="S59" s="345"/>
      <c r="U59" s="346">
        <f t="shared" si="1"/>
        <v>1029.5999999999999</v>
      </c>
    </row>
    <row r="60" spans="1:21" ht="14.1" hidden="1" customHeight="1">
      <c r="A60" s="78">
        <v>60</v>
      </c>
      <c r="B60" s="493" t="s">
        <v>1078</v>
      </c>
      <c r="C60" s="303" t="s">
        <v>1079</v>
      </c>
      <c r="D60" s="534" t="s">
        <v>259</v>
      </c>
      <c r="E60" s="509" t="s">
        <v>563</v>
      </c>
      <c r="F60" s="504" t="s">
        <v>332</v>
      </c>
      <c r="G60" s="303" t="s">
        <v>55</v>
      </c>
      <c r="H60" s="74" t="s">
        <v>275</v>
      </c>
      <c r="I60" s="516" t="s">
        <v>246</v>
      </c>
      <c r="J60" s="519">
        <v>2.25</v>
      </c>
      <c r="K60" s="343">
        <f t="shared" si="0"/>
        <v>0</v>
      </c>
      <c r="L60" s="251" t="s">
        <v>279</v>
      </c>
      <c r="M60" s="251"/>
      <c r="N60" s="250">
        <f>IF(L60="nio",0,IF(L60&gt;0,L60*J60/P60,0))*VLOOKUP(B60,'2-Kosten per locatie'!$A$14:$C$60,3,FALSE)</f>
        <v>0</v>
      </c>
      <c r="O60" s="250">
        <f>IF(M60&gt;0,M60*J60/Q60,0)*VLOOKUP(B60,'2-Kosten per locatie'!$A$14:$C$60,3,FALSE)</f>
        <v>0</v>
      </c>
      <c r="P60" s="344">
        <f>IF(L60="nio",0,IF(L60&gt;0,VLOOKUP(G60,'3-Productie normen'!A:J,VLOOKUP(L60,'3-Productie normen'!$B$35:$C$40,2,FALSE),FALSE)))</f>
        <v>0</v>
      </c>
      <c r="Q60" s="344">
        <f t="shared" si="2"/>
        <v>0</v>
      </c>
      <c r="R60" s="541">
        <f>VLOOKUP(G60,'3-Productie normen'!A:L,12,FALSE)</f>
        <v>0</v>
      </c>
      <c r="S60" s="345"/>
      <c r="U60" s="346">
        <f t="shared" si="1"/>
        <v>0</v>
      </c>
    </row>
    <row r="61" spans="1:21" ht="14.1" hidden="1" customHeight="1">
      <c r="A61" s="78">
        <v>61</v>
      </c>
      <c r="B61" s="493" t="s">
        <v>1078</v>
      </c>
      <c r="C61" s="303" t="s">
        <v>1079</v>
      </c>
      <c r="D61" s="534" t="s">
        <v>259</v>
      </c>
      <c r="E61" s="509" t="s">
        <v>755</v>
      </c>
      <c r="F61" s="504" t="s">
        <v>1082</v>
      </c>
      <c r="G61" s="502" t="s">
        <v>46</v>
      </c>
      <c r="H61" s="74" t="s">
        <v>275</v>
      </c>
      <c r="I61" s="516" t="s">
        <v>227</v>
      </c>
      <c r="J61" s="519">
        <v>15.35</v>
      </c>
      <c r="K61" s="343">
        <f t="shared" si="0"/>
        <v>156</v>
      </c>
      <c r="L61" s="251">
        <v>156</v>
      </c>
      <c r="M61" s="251"/>
      <c r="N61" s="250" t="e">
        <f>IF(L61="nio",0,IF(L61&gt;0,L61*J61/P61,0))*VLOOKUP(B61,'2-Kosten per locatie'!$A$14:$C$60,3,FALSE)</f>
        <v>#DIV/0!</v>
      </c>
      <c r="O61" s="250">
        <f>IF(M61&gt;0,M61*J61/Q61,0)*VLOOKUP(B61,'2-Kosten per locatie'!$A$14:$C$60,3,FALSE)</f>
        <v>0</v>
      </c>
      <c r="P61" s="344">
        <f>IF(L61="nio",0,IF(L61&gt;0,VLOOKUP(G61,'3-Productie normen'!A:J,VLOOKUP(L61,'3-Productie normen'!$B$35:$C$40,2,FALSE),FALSE)))</f>
        <v>0</v>
      </c>
      <c r="Q61" s="344">
        <f t="shared" si="2"/>
        <v>0</v>
      </c>
      <c r="R61" s="541">
        <f>VLOOKUP(G61,'3-Productie normen'!A:L,12,FALSE)</f>
        <v>11</v>
      </c>
      <c r="S61" s="345"/>
      <c r="U61" s="346">
        <f t="shared" si="1"/>
        <v>2394.6</v>
      </c>
    </row>
    <row r="62" spans="1:21" ht="14.1" hidden="1" customHeight="1">
      <c r="A62" s="78">
        <v>62</v>
      </c>
      <c r="B62" s="493" t="s">
        <v>1078</v>
      </c>
      <c r="C62" s="303" t="s">
        <v>1079</v>
      </c>
      <c r="D62" s="534" t="s">
        <v>259</v>
      </c>
      <c r="E62" s="509" t="s">
        <v>572</v>
      </c>
      <c r="F62" s="504" t="s">
        <v>1083</v>
      </c>
      <c r="G62" s="502" t="s">
        <v>46</v>
      </c>
      <c r="H62" s="74" t="s">
        <v>275</v>
      </c>
      <c r="I62" s="516" t="s">
        <v>227</v>
      </c>
      <c r="J62" s="519">
        <v>3.97</v>
      </c>
      <c r="K62" s="343">
        <f t="shared" si="0"/>
        <v>156</v>
      </c>
      <c r="L62" s="251">
        <v>156</v>
      </c>
      <c r="M62" s="251"/>
      <c r="N62" s="250" t="e">
        <f>IF(L62="nio",0,IF(L62&gt;0,L62*J62/P62,0))*VLOOKUP(B62,'2-Kosten per locatie'!$A$14:$C$60,3,FALSE)</f>
        <v>#DIV/0!</v>
      </c>
      <c r="O62" s="250">
        <f>IF(M62&gt;0,M62*J62/Q62,0)*VLOOKUP(B62,'2-Kosten per locatie'!$A$14:$C$60,3,FALSE)</f>
        <v>0</v>
      </c>
      <c r="P62" s="344">
        <f>IF(L62="nio",0,IF(L62&gt;0,VLOOKUP(G62,'3-Productie normen'!A:J,VLOOKUP(L62,'3-Productie normen'!$B$35:$C$40,2,FALSE),FALSE)))</f>
        <v>0</v>
      </c>
      <c r="Q62" s="344">
        <f t="shared" si="2"/>
        <v>0</v>
      </c>
      <c r="R62" s="541">
        <f>VLOOKUP(G62,'3-Productie normen'!A:L,12,FALSE)</f>
        <v>11</v>
      </c>
      <c r="S62" s="345"/>
      <c r="U62" s="346">
        <f t="shared" si="1"/>
        <v>619.32000000000005</v>
      </c>
    </row>
    <row r="63" spans="1:21" ht="14.1" hidden="1" customHeight="1">
      <c r="A63" s="78">
        <v>63</v>
      </c>
      <c r="B63" s="493" t="s">
        <v>1078</v>
      </c>
      <c r="C63" s="303" t="s">
        <v>1079</v>
      </c>
      <c r="D63" s="534" t="s">
        <v>259</v>
      </c>
      <c r="E63" s="509" t="s">
        <v>1055</v>
      </c>
      <c r="F63" s="504" t="s">
        <v>1084</v>
      </c>
      <c r="G63" s="504" t="s">
        <v>49</v>
      </c>
      <c r="H63" s="74" t="s">
        <v>275</v>
      </c>
      <c r="I63" s="516" t="s">
        <v>246</v>
      </c>
      <c r="J63" s="519">
        <v>42.6</v>
      </c>
      <c r="K63" s="343">
        <f t="shared" si="0"/>
        <v>156</v>
      </c>
      <c r="L63" s="251">
        <v>156</v>
      </c>
      <c r="M63" s="251"/>
      <c r="N63" s="250" t="e">
        <f>IF(L63="nio",0,IF(L63&gt;0,L63*J63/P63,0))*VLOOKUP(B63,'2-Kosten per locatie'!$A$14:$C$60,3,FALSE)</f>
        <v>#DIV/0!</v>
      </c>
      <c r="O63" s="250">
        <f>IF(M63&gt;0,M63*J63/Q63,0)*VLOOKUP(B63,'2-Kosten per locatie'!$A$14:$C$60,3,FALSE)</f>
        <v>0</v>
      </c>
      <c r="P63" s="344">
        <f>IF(L63="nio",0,IF(L63&gt;0,VLOOKUP(G63,'3-Productie normen'!A:J,VLOOKUP(L63,'3-Productie normen'!$B$35:$C$40,2,FALSE),FALSE)))</f>
        <v>0</v>
      </c>
      <c r="Q63" s="344">
        <f t="shared" si="2"/>
        <v>0</v>
      </c>
      <c r="R63" s="541">
        <f>VLOOKUP(G63,'3-Productie normen'!A:L,12,FALSE)</f>
        <v>5</v>
      </c>
      <c r="S63" s="345"/>
      <c r="U63" s="346">
        <f t="shared" si="1"/>
        <v>6645.6</v>
      </c>
    </row>
    <row r="64" spans="1:21" ht="14.1" hidden="1" customHeight="1">
      <c r="A64" s="78">
        <v>64</v>
      </c>
      <c r="B64" s="493" t="s">
        <v>1078</v>
      </c>
      <c r="C64" s="303" t="s">
        <v>1079</v>
      </c>
      <c r="D64" s="534" t="s">
        <v>259</v>
      </c>
      <c r="E64" s="509" t="s">
        <v>1059</v>
      </c>
      <c r="F64" s="504" t="s">
        <v>1085</v>
      </c>
      <c r="G64" s="504" t="s">
        <v>261</v>
      </c>
      <c r="H64" s="74" t="s">
        <v>275</v>
      </c>
      <c r="I64" s="516" t="s">
        <v>246</v>
      </c>
      <c r="J64" s="519">
        <v>3.5</v>
      </c>
      <c r="K64" s="343">
        <f t="shared" si="0"/>
        <v>156</v>
      </c>
      <c r="L64" s="251">
        <v>156</v>
      </c>
      <c r="M64" s="251"/>
      <c r="N64" s="250" t="e">
        <f>IF(L64="nio",0,IF(L64&gt;0,L64*J64/P64,0))*VLOOKUP(B64,'2-Kosten per locatie'!$A$14:$C$60,3,FALSE)</f>
        <v>#DIV/0!</v>
      </c>
      <c r="O64" s="250">
        <f>IF(M64&gt;0,M64*J64/Q64,0)*VLOOKUP(B64,'2-Kosten per locatie'!$A$14:$C$60,3,FALSE)</f>
        <v>0</v>
      </c>
      <c r="P64" s="344">
        <f>IF(L64="nio",0,IF(L64&gt;0,VLOOKUP(G64,'3-Productie normen'!A:J,VLOOKUP(L64,'3-Productie normen'!$B$35:$C$40,2,FALSE),FALSE)))</f>
        <v>0</v>
      </c>
      <c r="Q64" s="344">
        <f t="shared" si="2"/>
        <v>0</v>
      </c>
      <c r="R64" s="541">
        <f>VLOOKUP(G64,'3-Productie normen'!A:L,12,FALSE)</f>
        <v>16</v>
      </c>
      <c r="S64" s="345"/>
      <c r="U64" s="346">
        <f t="shared" si="1"/>
        <v>546</v>
      </c>
    </row>
    <row r="65" spans="1:21" ht="14.1" hidden="1" customHeight="1">
      <c r="A65" s="78">
        <v>65</v>
      </c>
      <c r="B65" s="493" t="s">
        <v>1078</v>
      </c>
      <c r="C65" s="303" t="s">
        <v>1079</v>
      </c>
      <c r="D65" s="534" t="s">
        <v>259</v>
      </c>
      <c r="E65" s="509" t="s">
        <v>1086</v>
      </c>
      <c r="F65" s="504" t="s">
        <v>1087</v>
      </c>
      <c r="G65" s="513" t="s">
        <v>270</v>
      </c>
      <c r="H65" s="74" t="s">
        <v>275</v>
      </c>
      <c r="I65" s="516" t="s">
        <v>246</v>
      </c>
      <c r="J65" s="519">
        <v>7.25</v>
      </c>
      <c r="K65" s="343">
        <f t="shared" si="0"/>
        <v>52</v>
      </c>
      <c r="L65" s="251">
        <v>52</v>
      </c>
      <c r="M65" s="251"/>
      <c r="N65" s="250" t="e">
        <f>IF(L65="nio",0,IF(L65&gt;0,L65*J65/P65,0))*VLOOKUP(B65,'2-Kosten per locatie'!$A$14:$C$60,3,FALSE)</f>
        <v>#DIV/0!</v>
      </c>
      <c r="O65" s="250">
        <f>IF(M65&gt;0,M65*J65/Q65,0)*VLOOKUP(B65,'2-Kosten per locatie'!$A$14:$C$60,3,FALSE)</f>
        <v>0</v>
      </c>
      <c r="P65" s="344">
        <f>IF(L65="nio",0,IF(L65&gt;0,VLOOKUP(G65,'3-Productie normen'!A:J,VLOOKUP(L65,'3-Productie normen'!$B$35:$C$40,2,FALSE),FALSE)))</f>
        <v>0</v>
      </c>
      <c r="Q65" s="344">
        <f t="shared" si="2"/>
        <v>0</v>
      </c>
      <c r="R65" s="541">
        <f>VLOOKUP(G65,'3-Productie normen'!A:L,12,FALSE)</f>
        <v>8</v>
      </c>
      <c r="S65" s="345"/>
      <c r="U65" s="346">
        <f t="shared" si="1"/>
        <v>377</v>
      </c>
    </row>
    <row r="66" spans="1:21" ht="14.1" hidden="1" customHeight="1">
      <c r="A66" s="78">
        <v>66</v>
      </c>
      <c r="B66" s="493" t="s">
        <v>1078</v>
      </c>
      <c r="C66" s="303" t="s">
        <v>1079</v>
      </c>
      <c r="D66" s="534" t="s">
        <v>259</v>
      </c>
      <c r="E66" s="509" t="s">
        <v>1088</v>
      </c>
      <c r="F66" s="504" t="s">
        <v>1089</v>
      </c>
      <c r="G66" s="513" t="s">
        <v>270</v>
      </c>
      <c r="H66" s="74" t="s">
        <v>275</v>
      </c>
      <c r="I66" s="516" t="s">
        <v>246</v>
      </c>
      <c r="J66" s="519">
        <v>7.25</v>
      </c>
      <c r="K66" s="343">
        <f t="shared" si="0"/>
        <v>52</v>
      </c>
      <c r="L66" s="251">
        <v>52</v>
      </c>
      <c r="M66" s="251"/>
      <c r="N66" s="250" t="e">
        <f>IF(L66="nio",0,IF(L66&gt;0,L66*J66/P66,0))*VLOOKUP(B66,'2-Kosten per locatie'!$A$14:$C$60,3,FALSE)</f>
        <v>#DIV/0!</v>
      </c>
      <c r="O66" s="250">
        <f>IF(M66&gt;0,M66*J66/Q66,0)*VLOOKUP(B66,'2-Kosten per locatie'!$A$14:$C$60,3,FALSE)</f>
        <v>0</v>
      </c>
      <c r="P66" s="344">
        <f>IF(L66="nio",0,IF(L66&gt;0,VLOOKUP(G66,'3-Productie normen'!A:J,VLOOKUP(L66,'3-Productie normen'!$B$35:$C$40,2,FALSE),FALSE)))</f>
        <v>0</v>
      </c>
      <c r="Q66" s="344">
        <f t="shared" si="2"/>
        <v>0</v>
      </c>
      <c r="R66" s="541">
        <f>VLOOKUP(G66,'3-Productie normen'!A:L,12,FALSE)</f>
        <v>8</v>
      </c>
      <c r="S66" s="345"/>
      <c r="U66" s="346">
        <f t="shared" si="1"/>
        <v>377</v>
      </c>
    </row>
    <row r="67" spans="1:21" ht="14.1" hidden="1" customHeight="1">
      <c r="A67" s="78">
        <v>67</v>
      </c>
      <c r="B67" s="493" t="s">
        <v>1078</v>
      </c>
      <c r="C67" s="303" t="s">
        <v>1079</v>
      </c>
      <c r="D67" s="534" t="s">
        <v>259</v>
      </c>
      <c r="E67" s="509" t="s">
        <v>399</v>
      </c>
      <c r="F67" s="504" t="s">
        <v>1090</v>
      </c>
      <c r="G67" s="504" t="s">
        <v>53</v>
      </c>
      <c r="H67" s="504" t="s">
        <v>278</v>
      </c>
      <c r="I67" s="516" t="s">
        <v>246</v>
      </c>
      <c r="J67" s="519">
        <v>7.1</v>
      </c>
      <c r="K67" s="343">
        <f t="shared" si="0"/>
        <v>156</v>
      </c>
      <c r="L67" s="251">
        <v>156</v>
      </c>
      <c r="M67" s="251"/>
      <c r="N67" s="250" t="e">
        <f>IF(L67="nio",0,IF(L67&gt;0,L67*J67/P67,0))*VLOOKUP(B67,'2-Kosten per locatie'!$A$14:$C$60,3,FALSE)</f>
        <v>#DIV/0!</v>
      </c>
      <c r="O67" s="250">
        <f>IF(M67&gt;0,M67*J67/Q67,0)*VLOOKUP(B67,'2-Kosten per locatie'!$A$14:$C$60,3,FALSE)</f>
        <v>0</v>
      </c>
      <c r="P67" s="344">
        <f>IF(L67="nio",0,IF(L67&gt;0,VLOOKUP(G67,'3-Productie normen'!A:J,VLOOKUP(L67,'3-Productie normen'!$B$35:$C$40,2,FALSE),FALSE)))</f>
        <v>0</v>
      </c>
      <c r="Q67" s="344">
        <f t="shared" si="2"/>
        <v>0</v>
      </c>
      <c r="R67" s="541">
        <f>VLOOKUP(G67,'3-Productie normen'!A:L,12,FALSE)</f>
        <v>14</v>
      </c>
      <c r="S67" s="345"/>
      <c r="U67" s="346">
        <f t="shared" si="1"/>
        <v>1107.5999999999999</v>
      </c>
    </row>
    <row r="68" spans="1:21" ht="14.1" hidden="1" customHeight="1">
      <c r="A68" s="78">
        <v>68</v>
      </c>
      <c r="B68" s="493" t="s">
        <v>1078</v>
      </c>
      <c r="C68" s="303" t="s">
        <v>1079</v>
      </c>
      <c r="D68" s="534">
        <v>1</v>
      </c>
      <c r="E68" s="509" t="s">
        <v>644</v>
      </c>
      <c r="F68" s="504" t="s">
        <v>405</v>
      </c>
      <c r="G68" s="504" t="s">
        <v>48</v>
      </c>
      <c r="H68" s="502" t="s">
        <v>266</v>
      </c>
      <c r="I68" s="516" t="s">
        <v>247</v>
      </c>
      <c r="J68" s="519">
        <v>60.9</v>
      </c>
      <c r="K68" s="343">
        <f t="shared" si="0"/>
        <v>156</v>
      </c>
      <c r="L68" s="251">
        <v>156</v>
      </c>
      <c r="M68" s="251"/>
      <c r="N68" s="250" t="e">
        <f>IF(L68="nio",0,IF(L68&gt;0,L68*J68/P68,0))*VLOOKUP(B68,'2-Kosten per locatie'!$A$14:$C$60,3,FALSE)</f>
        <v>#DIV/0!</v>
      </c>
      <c r="O68" s="250">
        <f>IF(M68&gt;0,M68*J68/Q68,0)*VLOOKUP(B68,'2-Kosten per locatie'!$A$14:$C$60,3,FALSE)</f>
        <v>0</v>
      </c>
      <c r="P68" s="344">
        <f>IF(L68="nio",0,IF(L68&gt;0,VLOOKUP(G68,'3-Productie normen'!A:J,VLOOKUP(L68,'3-Productie normen'!$B$35:$C$40,2,FALSE),FALSE)))</f>
        <v>0</v>
      </c>
      <c r="Q68" s="344">
        <f t="shared" si="2"/>
        <v>0</v>
      </c>
      <c r="R68" s="541">
        <f>VLOOKUP(G68,'3-Productie normen'!A:L,12,FALSE)</f>
        <v>10</v>
      </c>
      <c r="S68" s="345"/>
      <c r="U68" s="346">
        <f t="shared" si="1"/>
        <v>9500.4</v>
      </c>
    </row>
    <row r="69" spans="1:21" ht="14.1" hidden="1" customHeight="1">
      <c r="A69" s="78">
        <v>69</v>
      </c>
      <c r="B69" s="493" t="s">
        <v>1078</v>
      </c>
      <c r="C69" s="303" t="s">
        <v>1079</v>
      </c>
      <c r="D69" s="534">
        <v>1</v>
      </c>
      <c r="E69" s="509" t="s">
        <v>1091</v>
      </c>
      <c r="F69" s="504" t="s">
        <v>1081</v>
      </c>
      <c r="G69" s="502" t="s">
        <v>46</v>
      </c>
      <c r="H69" s="502" t="s">
        <v>371</v>
      </c>
      <c r="I69" s="516" t="s">
        <v>227</v>
      </c>
      <c r="J69" s="519">
        <v>8.4</v>
      </c>
      <c r="K69" s="343">
        <f t="shared" si="0"/>
        <v>156</v>
      </c>
      <c r="L69" s="251">
        <v>156</v>
      </c>
      <c r="M69" s="251"/>
      <c r="N69" s="250" t="e">
        <f>IF(L69="nio",0,IF(L69&gt;0,L69*J69/P69,0))*VLOOKUP(B69,'2-Kosten per locatie'!$A$14:$C$60,3,FALSE)</f>
        <v>#DIV/0!</v>
      </c>
      <c r="O69" s="250">
        <f>IF(M69&gt;0,M69*J69/Q69,0)*VLOOKUP(B69,'2-Kosten per locatie'!$A$14:$C$60,3,FALSE)</f>
        <v>0</v>
      </c>
      <c r="P69" s="344">
        <f>IF(L69="nio",0,IF(L69&gt;0,VLOOKUP(G69,'3-Productie normen'!A:J,VLOOKUP(L69,'3-Productie normen'!$B$35:$C$40,2,FALSE),FALSE)))</f>
        <v>0</v>
      </c>
      <c r="Q69" s="344">
        <f t="shared" si="2"/>
        <v>0</v>
      </c>
      <c r="R69" s="541">
        <f>VLOOKUP(G69,'3-Productie normen'!A:L,12,FALSE)</f>
        <v>11</v>
      </c>
      <c r="S69" s="345"/>
      <c r="U69" s="346">
        <f t="shared" si="1"/>
        <v>1310.4000000000001</v>
      </c>
    </row>
    <row r="70" spans="1:21" ht="14.1" hidden="1" customHeight="1">
      <c r="A70" s="78">
        <v>70</v>
      </c>
      <c r="B70" s="493" t="s">
        <v>1078</v>
      </c>
      <c r="C70" s="303" t="s">
        <v>1079</v>
      </c>
      <c r="D70" s="534">
        <v>1</v>
      </c>
      <c r="E70" s="509" t="s">
        <v>646</v>
      </c>
      <c r="F70" s="504" t="s">
        <v>288</v>
      </c>
      <c r="G70" s="504" t="s">
        <v>47</v>
      </c>
      <c r="H70" s="74" t="s">
        <v>275</v>
      </c>
      <c r="I70" s="516" t="s">
        <v>246</v>
      </c>
      <c r="J70" s="519">
        <v>9</v>
      </c>
      <c r="K70" s="343">
        <f t="shared" si="0"/>
        <v>156</v>
      </c>
      <c r="L70" s="251">
        <v>156</v>
      </c>
      <c r="M70" s="251"/>
      <c r="N70" s="250" t="e">
        <f>IF(L70="nio",0,IF(L70&gt;0,L70*J70/P70,0))*VLOOKUP(B70,'2-Kosten per locatie'!$A$14:$C$60,3,FALSE)</f>
        <v>#DIV/0!</v>
      </c>
      <c r="O70" s="250">
        <f>IF(M70&gt;0,M70*J70/Q70,0)*VLOOKUP(B70,'2-Kosten per locatie'!$A$14:$C$60,3,FALSE)</f>
        <v>0</v>
      </c>
      <c r="P70" s="344">
        <f>IF(L70="nio",0,IF(L70&gt;0,VLOOKUP(G70,'3-Productie normen'!A:J,VLOOKUP(L70,'3-Productie normen'!$B$35:$C$40,2,FALSE),FALSE)))</f>
        <v>0</v>
      </c>
      <c r="Q70" s="344">
        <f t="shared" si="2"/>
        <v>0</v>
      </c>
      <c r="R70" s="541">
        <f>VLOOKUP(G70,'3-Productie normen'!A:L,12,FALSE)</f>
        <v>9</v>
      </c>
      <c r="S70" s="345"/>
      <c r="U70" s="346">
        <f t="shared" si="1"/>
        <v>1404</v>
      </c>
    </row>
    <row r="71" spans="1:21" ht="14.1" hidden="1" customHeight="1">
      <c r="A71" s="78">
        <v>71</v>
      </c>
      <c r="B71" s="493" t="s">
        <v>1078</v>
      </c>
      <c r="C71" s="303" t="s">
        <v>1079</v>
      </c>
      <c r="D71" s="534">
        <v>1</v>
      </c>
      <c r="E71" s="509" t="s">
        <v>647</v>
      </c>
      <c r="F71" s="504" t="s">
        <v>1092</v>
      </c>
      <c r="G71" s="504" t="s">
        <v>48</v>
      </c>
      <c r="H71" s="74" t="s">
        <v>82</v>
      </c>
      <c r="I71" s="74" t="s">
        <v>82</v>
      </c>
      <c r="J71" s="519">
        <v>33.1</v>
      </c>
      <c r="K71" s="343">
        <f t="shared" si="0"/>
        <v>156</v>
      </c>
      <c r="L71" s="251">
        <v>156</v>
      </c>
      <c r="M71" s="251"/>
      <c r="N71" s="250" t="e">
        <f>IF(L71="nio",0,IF(L71&gt;0,L71*J71/P71,0))*VLOOKUP(B71,'2-Kosten per locatie'!$A$14:$C$60,3,FALSE)</f>
        <v>#DIV/0!</v>
      </c>
      <c r="O71" s="250">
        <f>IF(M71&gt;0,M71*J71/Q71,0)*VLOOKUP(B71,'2-Kosten per locatie'!$A$14:$C$60,3,FALSE)</f>
        <v>0</v>
      </c>
      <c r="P71" s="344">
        <f>IF(L71="nio",0,IF(L71&gt;0,VLOOKUP(G71,'3-Productie normen'!A:J,VLOOKUP(L71,'3-Productie normen'!$B$35:$C$40,2,FALSE),FALSE)))</f>
        <v>0</v>
      </c>
      <c r="Q71" s="344">
        <f t="shared" si="2"/>
        <v>0</v>
      </c>
      <c r="R71" s="541">
        <f>VLOOKUP(G71,'3-Productie normen'!A:L,12,FALSE)</f>
        <v>10</v>
      </c>
      <c r="S71" s="345"/>
      <c r="U71" s="346">
        <f t="shared" si="1"/>
        <v>5163.6000000000004</v>
      </c>
    </row>
    <row r="72" spans="1:21" ht="14.1" hidden="1" customHeight="1">
      <c r="A72" s="78">
        <v>72</v>
      </c>
      <c r="B72" s="493" t="s">
        <v>1078</v>
      </c>
      <c r="C72" s="303" t="s">
        <v>1079</v>
      </c>
      <c r="D72" s="534">
        <v>1</v>
      </c>
      <c r="E72" s="509" t="s">
        <v>648</v>
      </c>
      <c r="F72" s="504" t="s">
        <v>1093</v>
      </c>
      <c r="G72" s="303" t="s">
        <v>55</v>
      </c>
      <c r="H72" s="74" t="s">
        <v>275</v>
      </c>
      <c r="I72" s="516" t="s">
        <v>246</v>
      </c>
      <c r="J72" s="519">
        <v>5.5</v>
      </c>
      <c r="K72" s="343">
        <f t="shared" si="0"/>
        <v>0</v>
      </c>
      <c r="L72" s="251" t="s">
        <v>279</v>
      </c>
      <c r="M72" s="251"/>
      <c r="N72" s="250">
        <f>IF(L72="nio",0,IF(L72&gt;0,L72*J72/P72,0))*VLOOKUP(B72,'2-Kosten per locatie'!$A$14:$C$60,3,FALSE)</f>
        <v>0</v>
      </c>
      <c r="O72" s="250">
        <f>IF(M72&gt;0,M72*J72/Q72,0)*VLOOKUP(B72,'2-Kosten per locatie'!$A$14:$C$60,3,FALSE)</f>
        <v>0</v>
      </c>
      <c r="P72" s="344">
        <f>IF(L72="nio",0,IF(L72&gt;0,VLOOKUP(G72,'3-Productie normen'!A:J,VLOOKUP(L72,'3-Productie normen'!$B$35:$C$40,2,FALSE),FALSE)))</f>
        <v>0</v>
      </c>
      <c r="Q72" s="344">
        <f t="shared" si="2"/>
        <v>0</v>
      </c>
      <c r="R72" s="541">
        <f>VLOOKUP(G72,'3-Productie normen'!A:L,12,FALSE)</f>
        <v>0</v>
      </c>
      <c r="S72" s="345"/>
      <c r="U72" s="346">
        <f t="shared" si="1"/>
        <v>0</v>
      </c>
    </row>
    <row r="73" spans="1:21" ht="14.1" hidden="1" customHeight="1">
      <c r="A73" s="78">
        <v>73</v>
      </c>
      <c r="B73" s="493" t="s">
        <v>1078</v>
      </c>
      <c r="C73" s="303" t="s">
        <v>1079</v>
      </c>
      <c r="D73" s="534">
        <v>1</v>
      </c>
      <c r="E73" s="509" t="s">
        <v>649</v>
      </c>
      <c r="F73" s="504" t="s">
        <v>1094</v>
      </c>
      <c r="G73" s="90" t="s">
        <v>45</v>
      </c>
      <c r="H73" s="74" t="s">
        <v>82</v>
      </c>
      <c r="I73" s="74" t="s">
        <v>82</v>
      </c>
      <c r="J73" s="519">
        <v>5.8</v>
      </c>
      <c r="K73" s="343">
        <f t="shared" si="0"/>
        <v>156</v>
      </c>
      <c r="L73" s="251">
        <v>156</v>
      </c>
      <c r="M73" s="251"/>
      <c r="N73" s="250" t="e">
        <f>IF(L73="nio",0,IF(L73&gt;0,L73*J73/P73,0))*VLOOKUP(B73,'2-Kosten per locatie'!$A$14:$C$60,3,FALSE)</f>
        <v>#DIV/0!</v>
      </c>
      <c r="O73" s="250">
        <f>IF(M73&gt;0,M73*J73/Q73,0)*VLOOKUP(B73,'2-Kosten per locatie'!$A$14:$C$60,3,FALSE)</f>
        <v>0</v>
      </c>
      <c r="P73" s="344">
        <f>IF(L73="nio",0,IF(L73&gt;0,VLOOKUP(G73,'3-Productie normen'!A:J,VLOOKUP(L73,'3-Productie normen'!$B$35:$C$40,2,FALSE),FALSE)))</f>
        <v>0</v>
      </c>
      <c r="Q73" s="344">
        <f t="shared" si="2"/>
        <v>0</v>
      </c>
      <c r="R73" s="541">
        <f>VLOOKUP(G73,'3-Productie normen'!A:L,12,FALSE)</f>
        <v>2</v>
      </c>
      <c r="S73" s="345"/>
      <c r="U73" s="346">
        <f t="shared" si="1"/>
        <v>904.8</v>
      </c>
    </row>
    <row r="74" spans="1:21" ht="14.1" hidden="1" customHeight="1">
      <c r="A74" s="78">
        <v>74</v>
      </c>
      <c r="B74" s="493" t="s">
        <v>1078</v>
      </c>
      <c r="C74" s="303" t="s">
        <v>1079</v>
      </c>
      <c r="D74" s="534">
        <v>1</v>
      </c>
      <c r="E74" s="509" t="s">
        <v>650</v>
      </c>
      <c r="F74" s="504" t="s">
        <v>1095</v>
      </c>
      <c r="G74" s="90" t="s">
        <v>45</v>
      </c>
      <c r="H74" s="74" t="s">
        <v>82</v>
      </c>
      <c r="I74" s="74" t="s">
        <v>82</v>
      </c>
      <c r="J74" s="519">
        <v>21.9</v>
      </c>
      <c r="K74" s="343">
        <f t="shared" ref="K74:K137" si="3">SUM(L74:M74)</f>
        <v>156</v>
      </c>
      <c r="L74" s="251">
        <v>156</v>
      </c>
      <c r="M74" s="251"/>
      <c r="N74" s="250" t="e">
        <f>IF(L74="nio",0,IF(L74&gt;0,L74*J74/P74,0))*VLOOKUP(B74,'2-Kosten per locatie'!$A$14:$C$60,3,FALSE)</f>
        <v>#DIV/0!</v>
      </c>
      <c r="O74" s="250">
        <f>IF(M74&gt;0,M74*J74/Q74,0)*VLOOKUP(B74,'2-Kosten per locatie'!$A$14:$C$60,3,FALSE)</f>
        <v>0</v>
      </c>
      <c r="P74" s="344">
        <f>IF(L74="nio",0,IF(L74&gt;0,VLOOKUP(G74,'3-Productie normen'!A:J,VLOOKUP(L74,'3-Productie normen'!$B$35:$C$40,2,FALSE),FALSE)))</f>
        <v>0</v>
      </c>
      <c r="Q74" s="344">
        <f t="shared" si="2"/>
        <v>0</v>
      </c>
      <c r="R74" s="541">
        <f>VLOOKUP(G74,'3-Productie normen'!A:L,12,FALSE)</f>
        <v>2</v>
      </c>
      <c r="S74" s="345"/>
      <c r="U74" s="346">
        <f t="shared" ref="U74:U137" si="4">K74*J74</f>
        <v>3416.3999999999996</v>
      </c>
    </row>
    <row r="75" spans="1:21" ht="14.1" hidden="1" customHeight="1">
      <c r="A75" s="78">
        <v>75</v>
      </c>
      <c r="B75" s="493" t="s">
        <v>1078</v>
      </c>
      <c r="C75" s="303" t="s">
        <v>1079</v>
      </c>
      <c r="D75" s="534">
        <v>1</v>
      </c>
      <c r="E75" s="509" t="s">
        <v>1096</v>
      </c>
      <c r="F75" s="504" t="s">
        <v>1072</v>
      </c>
      <c r="G75" s="504" t="s">
        <v>403</v>
      </c>
      <c r="H75" s="74" t="s">
        <v>82</v>
      </c>
      <c r="I75" s="74" t="s">
        <v>82</v>
      </c>
      <c r="J75" s="519">
        <v>49.5</v>
      </c>
      <c r="K75" s="343">
        <f t="shared" si="3"/>
        <v>156</v>
      </c>
      <c r="L75" s="251">
        <v>156</v>
      </c>
      <c r="M75" s="251"/>
      <c r="N75" s="250" t="e">
        <f>IF(L75="nio",0,IF(L75&gt;0,L75*J75/P75,0))*VLOOKUP(B75,'2-Kosten per locatie'!$A$14:$C$60,3,FALSE)</f>
        <v>#DIV/0!</v>
      </c>
      <c r="O75" s="250">
        <f>IF(M75&gt;0,M75*J75/Q75,0)*VLOOKUP(B75,'2-Kosten per locatie'!$A$14:$C$60,3,FALSE)</f>
        <v>0</v>
      </c>
      <c r="P75" s="344">
        <f>IF(L75="nio",0,IF(L75&gt;0,VLOOKUP(G75,'3-Productie normen'!A:J,VLOOKUP(L75,'3-Productie normen'!$B$35:$C$40,2,FALSE),FALSE)))</f>
        <v>0</v>
      </c>
      <c r="Q75" s="344">
        <f t="shared" ref="Q75:Q138" si="5">IF(M75&gt;0,P75*$Q$8,0)</f>
        <v>0</v>
      </c>
      <c r="R75" s="541">
        <f>VLOOKUP(G75,'3-Productie normen'!A:L,12,FALSE)</f>
        <v>6</v>
      </c>
      <c r="S75" s="345"/>
      <c r="U75" s="346">
        <f t="shared" si="4"/>
        <v>7722</v>
      </c>
    </row>
    <row r="76" spans="1:21" ht="14.1" hidden="1" customHeight="1">
      <c r="A76" s="78">
        <v>76</v>
      </c>
      <c r="B76" s="493" t="s">
        <v>1078</v>
      </c>
      <c r="C76" s="303" t="s">
        <v>1079</v>
      </c>
      <c r="D76" s="534">
        <v>1</v>
      </c>
      <c r="E76" s="509" t="s">
        <v>1097</v>
      </c>
      <c r="F76" s="504" t="s">
        <v>1098</v>
      </c>
      <c r="G76" s="504" t="s">
        <v>261</v>
      </c>
      <c r="H76" s="74" t="s">
        <v>82</v>
      </c>
      <c r="I76" s="74" t="s">
        <v>82</v>
      </c>
      <c r="J76" s="519">
        <v>24.9</v>
      </c>
      <c r="K76" s="343">
        <f t="shared" si="3"/>
        <v>156</v>
      </c>
      <c r="L76" s="251">
        <v>156</v>
      </c>
      <c r="M76" s="251"/>
      <c r="N76" s="250" t="e">
        <f>IF(L76="nio",0,IF(L76&gt;0,L76*J76/P76,0))*VLOOKUP(B76,'2-Kosten per locatie'!$A$14:$C$60,3,FALSE)</f>
        <v>#DIV/0!</v>
      </c>
      <c r="O76" s="250">
        <f>IF(M76&gt;0,M76*J76/Q76,0)*VLOOKUP(B76,'2-Kosten per locatie'!$A$14:$C$60,3,FALSE)</f>
        <v>0</v>
      </c>
      <c r="P76" s="344">
        <f>IF(L76="nio",0,IF(L76&gt;0,VLOOKUP(G76,'3-Productie normen'!A:J,VLOOKUP(L76,'3-Productie normen'!$B$35:$C$40,2,FALSE),FALSE)))</f>
        <v>0</v>
      </c>
      <c r="Q76" s="344">
        <f t="shared" si="5"/>
        <v>0</v>
      </c>
      <c r="R76" s="541">
        <f>VLOOKUP(G76,'3-Productie normen'!A:L,12,FALSE)</f>
        <v>16</v>
      </c>
      <c r="S76" s="345"/>
      <c r="U76" s="346">
        <f t="shared" si="4"/>
        <v>3884.3999999999996</v>
      </c>
    </row>
    <row r="77" spans="1:21" ht="14.1" hidden="1" customHeight="1">
      <c r="A77" s="78">
        <v>77</v>
      </c>
      <c r="B77" s="493" t="s">
        <v>1078</v>
      </c>
      <c r="C77" s="303" t="s">
        <v>1079</v>
      </c>
      <c r="D77" s="534">
        <v>1</v>
      </c>
      <c r="E77" s="509" t="s">
        <v>1099</v>
      </c>
      <c r="F77" s="504" t="s">
        <v>1100</v>
      </c>
      <c r="G77" s="504" t="s">
        <v>53</v>
      </c>
      <c r="H77" s="504" t="s">
        <v>278</v>
      </c>
      <c r="I77" s="516" t="s">
        <v>246</v>
      </c>
      <c r="J77" s="519">
        <v>20.2</v>
      </c>
      <c r="K77" s="343">
        <f t="shared" si="3"/>
        <v>156</v>
      </c>
      <c r="L77" s="251">
        <v>156</v>
      </c>
      <c r="M77" s="251"/>
      <c r="N77" s="250" t="e">
        <f>IF(L77="nio",0,IF(L77&gt;0,L77*J77/P77,0))*VLOOKUP(B77,'2-Kosten per locatie'!$A$14:$C$60,3,FALSE)</f>
        <v>#DIV/0!</v>
      </c>
      <c r="O77" s="250">
        <f>IF(M77&gt;0,M77*J77/Q77,0)*VLOOKUP(B77,'2-Kosten per locatie'!$A$14:$C$60,3,FALSE)</f>
        <v>0</v>
      </c>
      <c r="P77" s="344">
        <f>IF(L77="nio",0,IF(L77&gt;0,VLOOKUP(G77,'3-Productie normen'!A:J,VLOOKUP(L77,'3-Productie normen'!$B$35:$C$40,2,FALSE),FALSE)))</f>
        <v>0</v>
      </c>
      <c r="Q77" s="344">
        <f t="shared" si="5"/>
        <v>0</v>
      </c>
      <c r="R77" s="541">
        <f>VLOOKUP(G77,'3-Productie normen'!A:L,12,FALSE)</f>
        <v>14</v>
      </c>
      <c r="S77" s="345"/>
      <c r="U77" s="346">
        <f t="shared" si="4"/>
        <v>3151.2</v>
      </c>
    </row>
    <row r="78" spans="1:21" ht="14.1" hidden="1" customHeight="1">
      <c r="A78" s="78">
        <v>78</v>
      </c>
      <c r="B78" s="493" t="s">
        <v>452</v>
      </c>
      <c r="C78" s="303" t="s">
        <v>453</v>
      </c>
      <c r="D78" s="534" t="s">
        <v>259</v>
      </c>
      <c r="E78" s="509" t="s">
        <v>414</v>
      </c>
      <c r="F78" s="504" t="s">
        <v>441</v>
      </c>
      <c r="G78" s="502" t="s">
        <v>52</v>
      </c>
      <c r="H78" s="502" t="s">
        <v>371</v>
      </c>
      <c r="I78" s="516" t="s">
        <v>246</v>
      </c>
      <c r="J78" s="519">
        <v>3.77</v>
      </c>
      <c r="K78" s="343">
        <f t="shared" si="3"/>
        <v>104</v>
      </c>
      <c r="L78" s="251">
        <v>104</v>
      </c>
      <c r="M78" s="251"/>
      <c r="N78" s="250" t="e">
        <f>IF(L78="nio",0,IF(L78&gt;0,L78*J78/P78,0))*VLOOKUP(B78,'2-Kosten per locatie'!$A$14:$C$60,3,FALSE)</f>
        <v>#DIV/0!</v>
      </c>
      <c r="O78" s="250">
        <f>IF(M78&gt;0,M78*J78/Q78,0)*VLOOKUP(B78,'2-Kosten per locatie'!$A$14:$C$60,3,FALSE)</f>
        <v>0</v>
      </c>
      <c r="P78" s="344">
        <f>IF(L78="nio",0,IF(L78&gt;0,VLOOKUP(G78,'3-Productie normen'!A:J,VLOOKUP(L78,'3-Productie normen'!$B$35:$C$40,2,FALSE),FALSE)))</f>
        <v>0</v>
      </c>
      <c r="Q78" s="344">
        <f t="shared" si="5"/>
        <v>0</v>
      </c>
      <c r="R78" s="541">
        <f>VLOOKUP(G78,'3-Productie normen'!A:L,12,FALSE)</f>
        <v>4</v>
      </c>
      <c r="S78" s="345"/>
      <c r="U78" s="346">
        <f t="shared" si="4"/>
        <v>392.08</v>
      </c>
    </row>
    <row r="79" spans="1:21" ht="14.1" hidden="1" customHeight="1">
      <c r="A79" s="78">
        <v>79</v>
      </c>
      <c r="B79" s="493" t="s">
        <v>452</v>
      </c>
      <c r="C79" s="303" t="s">
        <v>453</v>
      </c>
      <c r="D79" s="534" t="s">
        <v>259</v>
      </c>
      <c r="E79" s="509" t="s">
        <v>416</v>
      </c>
      <c r="F79" s="504" t="s">
        <v>261</v>
      </c>
      <c r="G79" s="504" t="s">
        <v>261</v>
      </c>
      <c r="H79" s="502" t="s">
        <v>371</v>
      </c>
      <c r="I79" s="516" t="s">
        <v>246</v>
      </c>
      <c r="J79" s="519">
        <v>9.58</v>
      </c>
      <c r="K79" s="343">
        <f t="shared" si="3"/>
        <v>104</v>
      </c>
      <c r="L79" s="251">
        <v>104</v>
      </c>
      <c r="M79" s="251"/>
      <c r="N79" s="250" t="e">
        <f>IF(L79="nio",0,IF(L79&gt;0,L79*J79/P79,0))*VLOOKUP(B79,'2-Kosten per locatie'!$A$14:$C$60,3,FALSE)</f>
        <v>#DIV/0!</v>
      </c>
      <c r="O79" s="250">
        <f>IF(M79&gt;0,M79*J79/Q79,0)*VLOOKUP(B79,'2-Kosten per locatie'!$A$14:$C$60,3,FALSE)</f>
        <v>0</v>
      </c>
      <c r="P79" s="344">
        <f>IF(L79="nio",0,IF(L79&gt;0,VLOOKUP(G79,'3-Productie normen'!A:J,VLOOKUP(L79,'3-Productie normen'!$B$35:$C$40,2,FALSE),FALSE)))</f>
        <v>0</v>
      </c>
      <c r="Q79" s="344">
        <f t="shared" si="5"/>
        <v>0</v>
      </c>
      <c r="R79" s="541">
        <f>VLOOKUP(G79,'3-Productie normen'!A:L,12,FALSE)</f>
        <v>16</v>
      </c>
      <c r="S79" s="345"/>
      <c r="U79" s="346">
        <f t="shared" si="4"/>
        <v>996.32</v>
      </c>
    </row>
    <row r="80" spans="1:21" ht="14.1" hidden="1" customHeight="1">
      <c r="A80" s="78">
        <v>80</v>
      </c>
      <c r="B80" s="493" t="s">
        <v>452</v>
      </c>
      <c r="C80" s="303" t="s">
        <v>453</v>
      </c>
      <c r="D80" s="534" t="s">
        <v>259</v>
      </c>
      <c r="E80" s="509" t="s">
        <v>454</v>
      </c>
      <c r="F80" s="504" t="s">
        <v>454</v>
      </c>
      <c r="G80" s="502" t="s">
        <v>46</v>
      </c>
      <c r="H80" s="502" t="s">
        <v>371</v>
      </c>
      <c r="I80" s="516" t="s">
        <v>227</v>
      </c>
      <c r="J80" s="519">
        <v>6.5</v>
      </c>
      <c r="K80" s="343">
        <f t="shared" si="3"/>
        <v>104</v>
      </c>
      <c r="L80" s="251">
        <v>104</v>
      </c>
      <c r="M80" s="251"/>
      <c r="N80" s="250" t="e">
        <f>IF(L80="nio",0,IF(L80&gt;0,L80*J80/P80,0))*VLOOKUP(B80,'2-Kosten per locatie'!$A$14:$C$60,3,FALSE)</f>
        <v>#DIV/0!</v>
      </c>
      <c r="O80" s="250">
        <f>IF(M80&gt;0,M80*J80/Q80,0)*VLOOKUP(B80,'2-Kosten per locatie'!$A$14:$C$60,3,FALSE)</f>
        <v>0</v>
      </c>
      <c r="P80" s="344">
        <f>IF(L80="nio",0,IF(L80&gt;0,VLOOKUP(G80,'3-Productie normen'!A:J,VLOOKUP(L80,'3-Productie normen'!$B$35:$C$40,2,FALSE),FALSE)))</f>
        <v>0</v>
      </c>
      <c r="Q80" s="344">
        <f t="shared" si="5"/>
        <v>0</v>
      </c>
      <c r="R80" s="541">
        <f>VLOOKUP(G80,'3-Productie normen'!A:L,12,FALSE)</f>
        <v>11</v>
      </c>
      <c r="S80" s="345"/>
      <c r="U80" s="346">
        <f t="shared" si="4"/>
        <v>676</v>
      </c>
    </row>
    <row r="81" spans="1:21" ht="14.1" hidden="1" customHeight="1">
      <c r="A81" s="78">
        <v>81</v>
      </c>
      <c r="B81" s="493" t="s">
        <v>452</v>
      </c>
      <c r="C81" s="303" t="s">
        <v>453</v>
      </c>
      <c r="D81" s="534" t="s">
        <v>259</v>
      </c>
      <c r="E81" s="509" t="s">
        <v>455</v>
      </c>
      <c r="F81" s="504" t="s">
        <v>455</v>
      </c>
      <c r="G81" s="502" t="s">
        <v>46</v>
      </c>
      <c r="H81" s="502" t="s">
        <v>371</v>
      </c>
      <c r="I81" s="516" t="s">
        <v>227</v>
      </c>
      <c r="J81" s="519">
        <v>5.0599999999999996</v>
      </c>
      <c r="K81" s="343">
        <f t="shared" si="3"/>
        <v>104</v>
      </c>
      <c r="L81" s="251">
        <v>104</v>
      </c>
      <c r="M81" s="251"/>
      <c r="N81" s="250" t="e">
        <f>IF(L81="nio",0,IF(L81&gt;0,L81*J81/P81,0))*VLOOKUP(B81,'2-Kosten per locatie'!$A$14:$C$60,3,FALSE)</f>
        <v>#DIV/0!</v>
      </c>
      <c r="O81" s="250">
        <f>IF(M81&gt;0,M81*J81/Q81,0)*VLOOKUP(B81,'2-Kosten per locatie'!$A$14:$C$60,3,FALSE)</f>
        <v>0</v>
      </c>
      <c r="P81" s="344">
        <f>IF(L81="nio",0,IF(L81&gt;0,VLOOKUP(G81,'3-Productie normen'!A:J,VLOOKUP(L81,'3-Productie normen'!$B$35:$C$40,2,FALSE),FALSE)))</f>
        <v>0</v>
      </c>
      <c r="Q81" s="344">
        <f t="shared" si="5"/>
        <v>0</v>
      </c>
      <c r="R81" s="541">
        <f>VLOOKUP(G81,'3-Productie normen'!A:L,12,FALSE)</f>
        <v>11</v>
      </c>
      <c r="S81" s="345"/>
      <c r="U81" s="346">
        <f t="shared" si="4"/>
        <v>526.24</v>
      </c>
    </row>
    <row r="82" spans="1:21" ht="14.1" hidden="1" customHeight="1">
      <c r="A82" s="78">
        <v>82</v>
      </c>
      <c r="B82" s="493" t="s">
        <v>452</v>
      </c>
      <c r="C82" s="303" t="s">
        <v>453</v>
      </c>
      <c r="D82" s="533" t="s">
        <v>259</v>
      </c>
      <c r="E82" s="507" t="s">
        <v>456</v>
      </c>
      <c r="F82" s="502" t="s">
        <v>456</v>
      </c>
      <c r="G82" s="90" t="s">
        <v>45</v>
      </c>
      <c r="H82" s="502" t="s">
        <v>266</v>
      </c>
      <c r="I82" s="516" t="s">
        <v>247</v>
      </c>
      <c r="J82" s="517">
        <v>3.68</v>
      </c>
      <c r="K82" s="343">
        <f t="shared" si="3"/>
        <v>104</v>
      </c>
      <c r="L82" s="251">
        <v>104</v>
      </c>
      <c r="M82" s="251"/>
      <c r="N82" s="250" t="e">
        <f>IF(L82="nio",0,IF(L82&gt;0,L82*J82/P82,0))*VLOOKUP(B82,'2-Kosten per locatie'!$A$14:$C$60,3,FALSE)</f>
        <v>#DIV/0!</v>
      </c>
      <c r="O82" s="250">
        <f>IF(M82&gt;0,M82*J82/Q82,0)*VLOOKUP(B82,'2-Kosten per locatie'!$A$14:$C$60,3,FALSE)</f>
        <v>0</v>
      </c>
      <c r="P82" s="344">
        <f>IF(L82="nio",0,IF(L82&gt;0,VLOOKUP(G82,'3-Productie normen'!A:J,VLOOKUP(L82,'3-Productie normen'!$B$35:$C$40,2,FALSE),FALSE)))</f>
        <v>0</v>
      </c>
      <c r="Q82" s="344">
        <f t="shared" si="5"/>
        <v>0</v>
      </c>
      <c r="R82" s="541">
        <f>VLOOKUP(G82,'3-Productie normen'!A:L,12,FALSE)</f>
        <v>2</v>
      </c>
      <c r="S82" s="345"/>
      <c r="U82" s="346">
        <f t="shared" si="4"/>
        <v>382.72</v>
      </c>
    </row>
    <row r="83" spans="1:21" ht="14.1" hidden="1" customHeight="1">
      <c r="A83" s="78">
        <v>83</v>
      </c>
      <c r="B83" s="493" t="s">
        <v>452</v>
      </c>
      <c r="C83" s="303" t="s">
        <v>453</v>
      </c>
      <c r="D83" s="533" t="s">
        <v>259</v>
      </c>
      <c r="E83" s="507" t="s">
        <v>421</v>
      </c>
      <c r="F83" s="502" t="s">
        <v>261</v>
      </c>
      <c r="G83" s="504" t="s">
        <v>261</v>
      </c>
      <c r="H83" s="502" t="s">
        <v>371</v>
      </c>
      <c r="I83" s="516" t="s">
        <v>246</v>
      </c>
      <c r="J83" s="517">
        <v>4.68</v>
      </c>
      <c r="K83" s="343">
        <f t="shared" si="3"/>
        <v>104</v>
      </c>
      <c r="L83" s="251">
        <v>104</v>
      </c>
      <c r="M83" s="251"/>
      <c r="N83" s="250" t="e">
        <f>IF(L83="nio",0,IF(L83&gt;0,L83*J83/P83,0))*VLOOKUP(B83,'2-Kosten per locatie'!$A$14:$C$60,3,FALSE)</f>
        <v>#DIV/0!</v>
      </c>
      <c r="O83" s="250">
        <f>IF(M83&gt;0,M83*J83/Q83,0)*VLOOKUP(B83,'2-Kosten per locatie'!$A$14:$C$60,3,FALSE)</f>
        <v>0</v>
      </c>
      <c r="P83" s="344">
        <f>IF(L83="nio",0,IF(L83&gt;0,VLOOKUP(G83,'3-Productie normen'!A:J,VLOOKUP(L83,'3-Productie normen'!$B$35:$C$40,2,FALSE),FALSE)))</f>
        <v>0</v>
      </c>
      <c r="Q83" s="344">
        <f t="shared" si="5"/>
        <v>0</v>
      </c>
      <c r="R83" s="541">
        <f>VLOOKUP(G83,'3-Productie normen'!A:L,12,FALSE)</f>
        <v>16</v>
      </c>
      <c r="S83" s="345"/>
      <c r="U83" s="346">
        <f t="shared" si="4"/>
        <v>486.71999999999997</v>
      </c>
    </row>
    <row r="84" spans="1:21" ht="14.1" hidden="1" customHeight="1">
      <c r="A84" s="78">
        <v>84</v>
      </c>
      <c r="B84" s="493" t="s">
        <v>452</v>
      </c>
      <c r="C84" s="303" t="s">
        <v>453</v>
      </c>
      <c r="D84" s="533" t="s">
        <v>259</v>
      </c>
      <c r="E84" s="507" t="s">
        <v>422</v>
      </c>
      <c r="F84" s="502" t="s">
        <v>261</v>
      </c>
      <c r="G84" s="504" t="s">
        <v>261</v>
      </c>
      <c r="H84" s="502" t="s">
        <v>266</v>
      </c>
      <c r="I84" s="516" t="s">
        <v>247</v>
      </c>
      <c r="J84" s="517">
        <v>42.71</v>
      </c>
      <c r="K84" s="343">
        <f t="shared" si="3"/>
        <v>104</v>
      </c>
      <c r="L84" s="251">
        <v>104</v>
      </c>
      <c r="M84" s="251"/>
      <c r="N84" s="250" t="e">
        <f>IF(L84="nio",0,IF(L84&gt;0,L84*J84/P84,0))*VLOOKUP(B84,'2-Kosten per locatie'!$A$14:$C$60,3,FALSE)</f>
        <v>#DIV/0!</v>
      </c>
      <c r="O84" s="250">
        <f>IF(M84&gt;0,M84*J84/Q84,0)*VLOOKUP(B84,'2-Kosten per locatie'!$A$14:$C$60,3,FALSE)</f>
        <v>0</v>
      </c>
      <c r="P84" s="344">
        <f>IF(L84="nio",0,IF(L84&gt;0,VLOOKUP(G84,'3-Productie normen'!A:J,VLOOKUP(L84,'3-Productie normen'!$B$35:$C$40,2,FALSE),FALSE)))</f>
        <v>0</v>
      </c>
      <c r="Q84" s="344">
        <f t="shared" si="5"/>
        <v>0</v>
      </c>
      <c r="R84" s="541">
        <f>VLOOKUP(G84,'3-Productie normen'!A:L,12,FALSE)</f>
        <v>16</v>
      </c>
      <c r="S84" s="345"/>
      <c r="U84" s="346">
        <f t="shared" si="4"/>
        <v>4441.84</v>
      </c>
    </row>
    <row r="85" spans="1:21" ht="14.1" hidden="1" customHeight="1">
      <c r="A85" s="78">
        <v>85</v>
      </c>
      <c r="B85" s="493" t="s">
        <v>452</v>
      </c>
      <c r="C85" s="303" t="s">
        <v>453</v>
      </c>
      <c r="D85" s="533" t="s">
        <v>259</v>
      </c>
      <c r="E85" s="507" t="s">
        <v>425</v>
      </c>
      <c r="F85" s="502" t="s">
        <v>261</v>
      </c>
      <c r="G85" s="504" t="s">
        <v>261</v>
      </c>
      <c r="H85" s="504" t="s">
        <v>328</v>
      </c>
      <c r="I85" s="516" t="s">
        <v>246</v>
      </c>
      <c r="J85" s="517">
        <v>60.2</v>
      </c>
      <c r="K85" s="343">
        <f t="shared" si="3"/>
        <v>104</v>
      </c>
      <c r="L85" s="251">
        <v>104</v>
      </c>
      <c r="M85" s="251"/>
      <c r="N85" s="250" t="e">
        <f>IF(L85="nio",0,IF(L85&gt;0,L85*J85/P85,0))*VLOOKUP(B85,'2-Kosten per locatie'!$A$14:$C$60,3,FALSE)</f>
        <v>#DIV/0!</v>
      </c>
      <c r="O85" s="250">
        <f>IF(M85&gt;0,M85*J85/Q85,0)*VLOOKUP(B85,'2-Kosten per locatie'!$A$14:$C$60,3,FALSE)</f>
        <v>0</v>
      </c>
      <c r="P85" s="344">
        <f>IF(L85="nio",0,IF(L85&gt;0,VLOOKUP(G85,'3-Productie normen'!A:J,VLOOKUP(L85,'3-Productie normen'!$B$35:$C$40,2,FALSE),FALSE)))</f>
        <v>0</v>
      </c>
      <c r="Q85" s="344">
        <f t="shared" si="5"/>
        <v>0</v>
      </c>
      <c r="R85" s="541">
        <f>VLOOKUP(G85,'3-Productie normen'!A:L,12,FALSE)</f>
        <v>16</v>
      </c>
      <c r="S85" s="345"/>
      <c r="U85" s="346">
        <f t="shared" si="4"/>
        <v>6260.8</v>
      </c>
    </row>
    <row r="86" spans="1:21" ht="14.1" hidden="1" customHeight="1">
      <c r="A86" s="78">
        <v>86</v>
      </c>
      <c r="B86" s="493" t="s">
        <v>452</v>
      </c>
      <c r="C86" s="303" t="s">
        <v>453</v>
      </c>
      <c r="D86" s="533" t="s">
        <v>259</v>
      </c>
      <c r="E86" s="507" t="s">
        <v>457</v>
      </c>
      <c r="F86" s="502" t="s">
        <v>457</v>
      </c>
      <c r="G86" s="502" t="s">
        <v>46</v>
      </c>
      <c r="H86" s="502" t="s">
        <v>371</v>
      </c>
      <c r="I86" s="516" t="s">
        <v>227</v>
      </c>
      <c r="J86" s="517">
        <v>0.9</v>
      </c>
      <c r="K86" s="343">
        <f t="shared" si="3"/>
        <v>104</v>
      </c>
      <c r="L86" s="251">
        <v>104</v>
      </c>
      <c r="M86" s="251"/>
      <c r="N86" s="250" t="e">
        <f>IF(L86="nio",0,IF(L86&gt;0,L86*J86/P86,0))*VLOOKUP(B86,'2-Kosten per locatie'!$A$14:$C$60,3,FALSE)</f>
        <v>#DIV/0!</v>
      </c>
      <c r="O86" s="250">
        <f>IF(M86&gt;0,M86*J86/Q86,0)*VLOOKUP(B86,'2-Kosten per locatie'!$A$14:$C$60,3,FALSE)</f>
        <v>0</v>
      </c>
      <c r="P86" s="344">
        <f>IF(L86="nio",0,IF(L86&gt;0,VLOOKUP(G86,'3-Productie normen'!A:J,VLOOKUP(L86,'3-Productie normen'!$B$35:$C$40,2,FALSE),FALSE)))</f>
        <v>0</v>
      </c>
      <c r="Q86" s="344">
        <f t="shared" si="5"/>
        <v>0</v>
      </c>
      <c r="R86" s="541">
        <f>VLOOKUP(G86,'3-Productie normen'!A:L,12,FALSE)</f>
        <v>11</v>
      </c>
      <c r="S86" s="345"/>
      <c r="U86" s="346">
        <f t="shared" si="4"/>
        <v>93.600000000000009</v>
      </c>
    </row>
    <row r="87" spans="1:21" ht="14.1" hidden="1" customHeight="1">
      <c r="A87" s="78">
        <v>87</v>
      </c>
      <c r="B87" s="493" t="s">
        <v>496</v>
      </c>
      <c r="C87" s="303" t="s">
        <v>497</v>
      </c>
      <c r="D87" s="534" t="s">
        <v>259</v>
      </c>
      <c r="E87" s="509" t="s">
        <v>474</v>
      </c>
      <c r="F87" s="504" t="s">
        <v>474</v>
      </c>
      <c r="G87" s="502" t="s">
        <v>52</v>
      </c>
      <c r="H87" s="502" t="s">
        <v>266</v>
      </c>
      <c r="I87" s="516" t="s">
        <v>247</v>
      </c>
      <c r="J87" s="519">
        <v>5.09</v>
      </c>
      <c r="K87" s="343">
        <f t="shared" si="3"/>
        <v>52</v>
      </c>
      <c r="L87" s="251">
        <v>52</v>
      </c>
      <c r="M87" s="251"/>
      <c r="N87" s="250" t="e">
        <f>IF(L87="nio",0,IF(L87&gt;0,L87*J87/P87,0))*VLOOKUP(B87,'2-Kosten per locatie'!$A$14:$C$60,3,FALSE)</f>
        <v>#DIV/0!</v>
      </c>
      <c r="O87" s="250">
        <f>IF(M87&gt;0,M87*J87/Q87,0)*VLOOKUP(B87,'2-Kosten per locatie'!$A$14:$C$60,3,FALSE)</f>
        <v>0</v>
      </c>
      <c r="P87" s="344">
        <f>IF(L87="nio",0,IF(L87&gt;0,VLOOKUP(G87,'3-Productie normen'!A:J,VLOOKUP(L87,'3-Productie normen'!$B$35:$C$40,2,FALSE),FALSE)))</f>
        <v>0</v>
      </c>
      <c r="Q87" s="344">
        <f t="shared" si="5"/>
        <v>0</v>
      </c>
      <c r="R87" s="541">
        <f>VLOOKUP(G87,'3-Productie normen'!A:L,12,FALSE)</f>
        <v>4</v>
      </c>
      <c r="S87" s="345"/>
      <c r="U87" s="346">
        <f t="shared" si="4"/>
        <v>264.68</v>
      </c>
    </row>
    <row r="88" spans="1:21" ht="14.1" hidden="1" customHeight="1">
      <c r="A88" s="78">
        <v>88</v>
      </c>
      <c r="B88" s="493" t="s">
        <v>496</v>
      </c>
      <c r="C88" s="303" t="s">
        <v>497</v>
      </c>
      <c r="D88" s="534" t="s">
        <v>259</v>
      </c>
      <c r="E88" s="509" t="s">
        <v>498</v>
      </c>
      <c r="F88" s="504" t="s">
        <v>498</v>
      </c>
      <c r="G88" s="504" t="s">
        <v>261</v>
      </c>
      <c r="H88" s="74" t="s">
        <v>275</v>
      </c>
      <c r="I88" s="516" t="s">
        <v>246</v>
      </c>
      <c r="J88" s="519">
        <v>76.400000000000006</v>
      </c>
      <c r="K88" s="343">
        <f t="shared" si="3"/>
        <v>52</v>
      </c>
      <c r="L88" s="251">
        <v>52</v>
      </c>
      <c r="M88" s="251"/>
      <c r="N88" s="250" t="e">
        <f>IF(L88="nio",0,IF(L88&gt;0,L88*J88/P88,0))*VLOOKUP(B88,'2-Kosten per locatie'!$A$14:$C$60,3,FALSE)</f>
        <v>#DIV/0!</v>
      </c>
      <c r="O88" s="250">
        <f>IF(M88&gt;0,M88*J88/Q88,0)*VLOOKUP(B88,'2-Kosten per locatie'!$A$14:$C$60,3,FALSE)</f>
        <v>0</v>
      </c>
      <c r="P88" s="344">
        <f>IF(L88="nio",0,IF(L88&gt;0,VLOOKUP(G88,'3-Productie normen'!A:J,VLOOKUP(L88,'3-Productie normen'!$B$35:$C$40,2,FALSE),FALSE)))</f>
        <v>0</v>
      </c>
      <c r="Q88" s="344">
        <f t="shared" si="5"/>
        <v>0</v>
      </c>
      <c r="R88" s="541">
        <f>VLOOKUP(G88,'3-Productie normen'!A:L,12,FALSE)</f>
        <v>16</v>
      </c>
      <c r="S88" s="345"/>
      <c r="U88" s="346">
        <f t="shared" si="4"/>
        <v>3972.8</v>
      </c>
    </row>
    <row r="89" spans="1:21" ht="14.1" hidden="1" customHeight="1">
      <c r="A89" s="78">
        <v>89</v>
      </c>
      <c r="B89" s="493" t="s">
        <v>496</v>
      </c>
      <c r="C89" s="303" t="s">
        <v>497</v>
      </c>
      <c r="D89" s="534" t="s">
        <v>259</v>
      </c>
      <c r="E89" s="509" t="s">
        <v>499</v>
      </c>
      <c r="F89" s="504" t="s">
        <v>499</v>
      </c>
      <c r="G89" s="504" t="s">
        <v>403</v>
      </c>
      <c r="H89" s="504" t="s">
        <v>328</v>
      </c>
      <c r="I89" s="516" t="s">
        <v>246</v>
      </c>
      <c r="J89" s="519">
        <v>38.25</v>
      </c>
      <c r="K89" s="343">
        <f t="shared" si="3"/>
        <v>52</v>
      </c>
      <c r="L89" s="251">
        <v>52</v>
      </c>
      <c r="M89" s="251"/>
      <c r="N89" s="250" t="e">
        <f>IF(L89="nio",0,IF(L89&gt;0,L89*J89/P89,0))*VLOOKUP(B89,'2-Kosten per locatie'!$A$14:$C$60,3,FALSE)</f>
        <v>#DIV/0!</v>
      </c>
      <c r="O89" s="250">
        <f>IF(M89&gt;0,M89*J89/Q89,0)*VLOOKUP(B89,'2-Kosten per locatie'!$A$14:$C$60,3,FALSE)</f>
        <v>0</v>
      </c>
      <c r="P89" s="344">
        <f>IF(L89="nio",0,IF(L89&gt;0,VLOOKUP(G89,'3-Productie normen'!A:J,VLOOKUP(L89,'3-Productie normen'!$B$35:$C$40,2,FALSE),FALSE)))</f>
        <v>0</v>
      </c>
      <c r="Q89" s="344">
        <f t="shared" si="5"/>
        <v>0</v>
      </c>
      <c r="R89" s="541">
        <f>VLOOKUP(G89,'3-Productie normen'!A:L,12,FALSE)</f>
        <v>6</v>
      </c>
      <c r="S89" s="345"/>
      <c r="U89" s="346">
        <f t="shared" si="4"/>
        <v>1989</v>
      </c>
    </row>
    <row r="90" spans="1:21" ht="14.1" hidden="1" customHeight="1">
      <c r="A90" s="78">
        <v>90</v>
      </c>
      <c r="B90" s="493" t="s">
        <v>496</v>
      </c>
      <c r="C90" s="303" t="s">
        <v>497</v>
      </c>
      <c r="D90" s="534" t="s">
        <v>259</v>
      </c>
      <c r="E90" s="509" t="s">
        <v>500</v>
      </c>
      <c r="F90" s="504" t="s">
        <v>500</v>
      </c>
      <c r="G90" s="502" t="s">
        <v>46</v>
      </c>
      <c r="H90" s="504" t="s">
        <v>328</v>
      </c>
      <c r="I90" s="516" t="s">
        <v>227</v>
      </c>
      <c r="J90" s="519">
        <v>8.5</v>
      </c>
      <c r="K90" s="343">
        <f t="shared" si="3"/>
        <v>52</v>
      </c>
      <c r="L90" s="251">
        <v>52</v>
      </c>
      <c r="M90" s="251"/>
      <c r="N90" s="250" t="e">
        <f>IF(L90="nio",0,IF(L90&gt;0,L90*J90/P90,0))*VLOOKUP(B90,'2-Kosten per locatie'!$A$14:$C$60,3,FALSE)</f>
        <v>#DIV/0!</v>
      </c>
      <c r="O90" s="250">
        <f>IF(M90&gt;0,M90*J90/Q90,0)*VLOOKUP(B90,'2-Kosten per locatie'!$A$14:$C$60,3,FALSE)</f>
        <v>0</v>
      </c>
      <c r="P90" s="344">
        <f>IF(L90="nio",0,IF(L90&gt;0,VLOOKUP(G90,'3-Productie normen'!A:J,VLOOKUP(L90,'3-Productie normen'!$B$35:$C$40,2,FALSE),FALSE)))</f>
        <v>0</v>
      </c>
      <c r="Q90" s="344">
        <f t="shared" si="5"/>
        <v>0</v>
      </c>
      <c r="R90" s="541">
        <f>VLOOKUP(G90,'3-Productie normen'!A:L,12,FALSE)</f>
        <v>11</v>
      </c>
      <c r="S90" s="345"/>
      <c r="U90" s="346">
        <f t="shared" si="4"/>
        <v>442</v>
      </c>
    </row>
    <row r="91" spans="1:21" ht="14.1" hidden="1" customHeight="1">
      <c r="A91" s="78">
        <v>91</v>
      </c>
      <c r="B91" s="493" t="s">
        <v>496</v>
      </c>
      <c r="C91" s="303" t="s">
        <v>497</v>
      </c>
      <c r="D91" s="534" t="s">
        <v>259</v>
      </c>
      <c r="E91" s="509" t="s">
        <v>500</v>
      </c>
      <c r="F91" s="504" t="s">
        <v>500</v>
      </c>
      <c r="G91" s="502" t="s">
        <v>46</v>
      </c>
      <c r="H91" s="504" t="s">
        <v>328</v>
      </c>
      <c r="I91" s="516" t="s">
        <v>227</v>
      </c>
      <c r="J91" s="519">
        <v>8.5</v>
      </c>
      <c r="K91" s="343">
        <f t="shared" si="3"/>
        <v>52</v>
      </c>
      <c r="L91" s="251">
        <v>52</v>
      </c>
      <c r="M91" s="251"/>
      <c r="N91" s="250" t="e">
        <f>IF(L91="nio",0,IF(L91&gt;0,L91*J91/P91,0))*VLOOKUP(B91,'2-Kosten per locatie'!$A$14:$C$60,3,FALSE)</f>
        <v>#DIV/0!</v>
      </c>
      <c r="O91" s="250">
        <f>IF(M91&gt;0,M91*J91/Q91,0)*VLOOKUP(B91,'2-Kosten per locatie'!$A$14:$C$60,3,FALSE)</f>
        <v>0</v>
      </c>
      <c r="P91" s="344">
        <f>IF(L91="nio",0,IF(L91&gt;0,VLOOKUP(G91,'3-Productie normen'!A:J,VLOOKUP(L91,'3-Productie normen'!$B$35:$C$40,2,FALSE),FALSE)))</f>
        <v>0</v>
      </c>
      <c r="Q91" s="344">
        <f t="shared" si="5"/>
        <v>0</v>
      </c>
      <c r="R91" s="541">
        <f>VLOOKUP(G91,'3-Productie normen'!A:L,12,FALSE)</f>
        <v>11</v>
      </c>
      <c r="S91" s="345"/>
      <c r="U91" s="346">
        <f t="shared" si="4"/>
        <v>442</v>
      </c>
    </row>
    <row r="92" spans="1:21" ht="14.1" hidden="1" customHeight="1">
      <c r="A92" s="78">
        <v>92</v>
      </c>
      <c r="B92" s="493" t="s">
        <v>496</v>
      </c>
      <c r="C92" s="303" t="s">
        <v>497</v>
      </c>
      <c r="D92" s="534" t="s">
        <v>259</v>
      </c>
      <c r="E92" s="509" t="s">
        <v>501</v>
      </c>
      <c r="F92" s="504" t="s">
        <v>501</v>
      </c>
      <c r="G92" s="502" t="s">
        <v>46</v>
      </c>
      <c r="H92" s="504" t="s">
        <v>328</v>
      </c>
      <c r="I92" s="516" t="s">
        <v>227</v>
      </c>
      <c r="J92" s="519">
        <v>5.77</v>
      </c>
      <c r="K92" s="343">
        <f t="shared" si="3"/>
        <v>52</v>
      </c>
      <c r="L92" s="251">
        <v>52</v>
      </c>
      <c r="M92" s="251"/>
      <c r="N92" s="250" t="e">
        <f>IF(L92="nio",0,IF(L92&gt;0,L92*J92/P92,0))*VLOOKUP(B92,'2-Kosten per locatie'!$A$14:$C$60,3,FALSE)</f>
        <v>#DIV/0!</v>
      </c>
      <c r="O92" s="250">
        <f>IF(M92&gt;0,M92*J92/Q92,0)*VLOOKUP(B92,'2-Kosten per locatie'!$A$14:$C$60,3,FALSE)</f>
        <v>0</v>
      </c>
      <c r="P92" s="344">
        <f>IF(L92="nio",0,IF(L92&gt;0,VLOOKUP(G92,'3-Productie normen'!A:J,VLOOKUP(L92,'3-Productie normen'!$B$35:$C$40,2,FALSE),FALSE)))</f>
        <v>0</v>
      </c>
      <c r="Q92" s="344">
        <f t="shared" si="5"/>
        <v>0</v>
      </c>
      <c r="R92" s="541">
        <f>VLOOKUP(G92,'3-Productie normen'!A:L,12,FALSE)</f>
        <v>11</v>
      </c>
      <c r="S92" s="345"/>
      <c r="U92" s="346">
        <f t="shared" si="4"/>
        <v>300.03999999999996</v>
      </c>
    </row>
    <row r="93" spans="1:21" ht="14.1" hidden="1" customHeight="1">
      <c r="A93" s="78">
        <v>93</v>
      </c>
      <c r="B93" s="493" t="s">
        <v>496</v>
      </c>
      <c r="C93" s="303" t="s">
        <v>497</v>
      </c>
      <c r="D93" s="534" t="s">
        <v>259</v>
      </c>
      <c r="E93" s="509" t="s">
        <v>501</v>
      </c>
      <c r="F93" s="504" t="s">
        <v>501</v>
      </c>
      <c r="G93" s="502" t="s">
        <v>46</v>
      </c>
      <c r="H93" s="504" t="s">
        <v>328</v>
      </c>
      <c r="I93" s="516" t="s">
        <v>227</v>
      </c>
      <c r="J93" s="519">
        <v>5.77</v>
      </c>
      <c r="K93" s="343">
        <f t="shared" si="3"/>
        <v>52</v>
      </c>
      <c r="L93" s="251">
        <v>52</v>
      </c>
      <c r="M93" s="251"/>
      <c r="N93" s="250" t="e">
        <f>IF(L93="nio",0,IF(L93&gt;0,L93*J93/P93,0))*VLOOKUP(B93,'2-Kosten per locatie'!$A$14:$C$60,3,FALSE)</f>
        <v>#DIV/0!</v>
      </c>
      <c r="O93" s="250">
        <f>IF(M93&gt;0,M93*J93/Q93,0)*VLOOKUP(B93,'2-Kosten per locatie'!$A$14:$C$60,3,FALSE)</f>
        <v>0</v>
      </c>
      <c r="P93" s="344">
        <f>IF(L93="nio",0,IF(L93&gt;0,VLOOKUP(G93,'3-Productie normen'!A:J,VLOOKUP(L93,'3-Productie normen'!$B$35:$C$40,2,FALSE),FALSE)))</f>
        <v>0</v>
      </c>
      <c r="Q93" s="344">
        <f t="shared" si="5"/>
        <v>0</v>
      </c>
      <c r="R93" s="541">
        <f>VLOOKUP(G93,'3-Productie normen'!A:L,12,FALSE)</f>
        <v>11</v>
      </c>
      <c r="S93" s="345"/>
      <c r="U93" s="346">
        <f t="shared" si="4"/>
        <v>300.03999999999996</v>
      </c>
    </row>
    <row r="94" spans="1:21" ht="14.1" hidden="1" customHeight="1">
      <c r="A94" s="78">
        <v>94</v>
      </c>
      <c r="B94" s="493" t="s">
        <v>496</v>
      </c>
      <c r="C94" s="303" t="s">
        <v>497</v>
      </c>
      <c r="D94" s="534" t="s">
        <v>259</v>
      </c>
      <c r="E94" s="509" t="s">
        <v>502</v>
      </c>
      <c r="F94" s="504" t="s">
        <v>502</v>
      </c>
      <c r="G94" s="504" t="s">
        <v>261</v>
      </c>
      <c r="H94" s="504" t="s">
        <v>328</v>
      </c>
      <c r="I94" s="516" t="s">
        <v>246</v>
      </c>
      <c r="J94" s="519">
        <v>44.35</v>
      </c>
      <c r="K94" s="343">
        <f t="shared" si="3"/>
        <v>52</v>
      </c>
      <c r="L94" s="251">
        <v>52</v>
      </c>
      <c r="M94" s="251"/>
      <c r="N94" s="250" t="e">
        <f>IF(L94="nio",0,IF(L94&gt;0,L94*J94/P94,0))*VLOOKUP(B94,'2-Kosten per locatie'!$A$14:$C$60,3,FALSE)</f>
        <v>#DIV/0!</v>
      </c>
      <c r="O94" s="250">
        <f>IF(M94&gt;0,M94*J94/Q94,0)*VLOOKUP(B94,'2-Kosten per locatie'!$A$14:$C$60,3,FALSE)</f>
        <v>0</v>
      </c>
      <c r="P94" s="344">
        <f>IF(L94="nio",0,IF(L94&gt;0,VLOOKUP(G94,'3-Productie normen'!A:J,VLOOKUP(L94,'3-Productie normen'!$B$35:$C$40,2,FALSE),FALSE)))</f>
        <v>0</v>
      </c>
      <c r="Q94" s="344">
        <f t="shared" si="5"/>
        <v>0</v>
      </c>
      <c r="R94" s="541">
        <f>VLOOKUP(G94,'3-Productie normen'!A:L,12,FALSE)</f>
        <v>16</v>
      </c>
      <c r="S94" s="345"/>
      <c r="U94" s="346">
        <f t="shared" si="4"/>
        <v>2306.2000000000003</v>
      </c>
    </row>
    <row r="95" spans="1:21" ht="14.1" hidden="1" customHeight="1">
      <c r="A95" s="78">
        <v>95</v>
      </c>
      <c r="B95" s="493" t="s">
        <v>496</v>
      </c>
      <c r="C95" s="303" t="s">
        <v>497</v>
      </c>
      <c r="D95" s="534" t="s">
        <v>259</v>
      </c>
      <c r="E95" s="509" t="s">
        <v>503</v>
      </c>
      <c r="F95" s="504" t="s">
        <v>503</v>
      </c>
      <c r="G95" s="502" t="s">
        <v>46</v>
      </c>
      <c r="H95" s="504" t="s">
        <v>328</v>
      </c>
      <c r="I95" s="516" t="s">
        <v>227</v>
      </c>
      <c r="J95" s="519">
        <v>12.89</v>
      </c>
      <c r="K95" s="343">
        <f t="shared" si="3"/>
        <v>52</v>
      </c>
      <c r="L95" s="251">
        <v>52</v>
      </c>
      <c r="M95" s="251"/>
      <c r="N95" s="250" t="e">
        <f>IF(L95="nio",0,IF(L95&gt;0,L95*J95/P95,0))*VLOOKUP(B95,'2-Kosten per locatie'!$A$14:$C$60,3,FALSE)</f>
        <v>#DIV/0!</v>
      </c>
      <c r="O95" s="250">
        <f>IF(M95&gt;0,M95*J95/Q95,0)*VLOOKUP(B95,'2-Kosten per locatie'!$A$14:$C$60,3,FALSE)</f>
        <v>0</v>
      </c>
      <c r="P95" s="344">
        <f>IF(L95="nio",0,IF(L95&gt;0,VLOOKUP(G95,'3-Productie normen'!A:J,VLOOKUP(L95,'3-Productie normen'!$B$35:$C$40,2,FALSE),FALSE)))</f>
        <v>0</v>
      </c>
      <c r="Q95" s="344">
        <f t="shared" si="5"/>
        <v>0</v>
      </c>
      <c r="R95" s="541">
        <f>VLOOKUP(G95,'3-Productie normen'!A:L,12,FALSE)</f>
        <v>11</v>
      </c>
      <c r="S95" s="345"/>
      <c r="U95" s="346">
        <f t="shared" si="4"/>
        <v>670.28</v>
      </c>
    </row>
    <row r="96" spans="1:21" ht="14.1" hidden="1" customHeight="1">
      <c r="A96" s="78">
        <v>96</v>
      </c>
      <c r="B96" s="493" t="s">
        <v>496</v>
      </c>
      <c r="C96" s="303" t="s">
        <v>497</v>
      </c>
      <c r="D96" s="534" t="s">
        <v>259</v>
      </c>
      <c r="E96" s="509" t="s">
        <v>504</v>
      </c>
      <c r="F96" s="504" t="s">
        <v>504</v>
      </c>
      <c r="G96" s="502" t="s">
        <v>46</v>
      </c>
      <c r="H96" s="504" t="s">
        <v>328</v>
      </c>
      <c r="I96" s="516" t="s">
        <v>227</v>
      </c>
      <c r="J96" s="519">
        <v>1.1299999999999999</v>
      </c>
      <c r="K96" s="343">
        <f t="shared" si="3"/>
        <v>52</v>
      </c>
      <c r="L96" s="251">
        <v>52</v>
      </c>
      <c r="M96" s="251"/>
      <c r="N96" s="250" t="e">
        <f>IF(L96="nio",0,IF(L96&gt;0,L96*J96/P96,0))*VLOOKUP(B96,'2-Kosten per locatie'!$A$14:$C$60,3,FALSE)</f>
        <v>#DIV/0!</v>
      </c>
      <c r="O96" s="250">
        <f>IF(M96&gt;0,M96*J96/Q96,0)*VLOOKUP(B96,'2-Kosten per locatie'!$A$14:$C$60,3,FALSE)</f>
        <v>0</v>
      </c>
      <c r="P96" s="344">
        <f>IF(L96="nio",0,IF(L96&gt;0,VLOOKUP(G96,'3-Productie normen'!A:J,VLOOKUP(L96,'3-Productie normen'!$B$35:$C$40,2,FALSE),FALSE)))</f>
        <v>0</v>
      </c>
      <c r="Q96" s="344">
        <f t="shared" si="5"/>
        <v>0</v>
      </c>
      <c r="R96" s="541">
        <f>VLOOKUP(G96,'3-Productie normen'!A:L,12,FALSE)</f>
        <v>11</v>
      </c>
      <c r="S96" s="345"/>
      <c r="U96" s="346">
        <f t="shared" si="4"/>
        <v>58.759999999999991</v>
      </c>
    </row>
    <row r="97" spans="1:21" ht="14.1" hidden="1" customHeight="1">
      <c r="A97" s="78">
        <v>97</v>
      </c>
      <c r="B97" s="493" t="s">
        <v>496</v>
      </c>
      <c r="C97" s="303" t="s">
        <v>497</v>
      </c>
      <c r="D97" s="534" t="s">
        <v>259</v>
      </c>
      <c r="E97" s="509" t="s">
        <v>504</v>
      </c>
      <c r="F97" s="504" t="s">
        <v>504</v>
      </c>
      <c r="G97" s="502" t="s">
        <v>46</v>
      </c>
      <c r="H97" s="504" t="s">
        <v>328</v>
      </c>
      <c r="I97" s="516" t="s">
        <v>227</v>
      </c>
      <c r="J97" s="519">
        <v>1.1299999999999999</v>
      </c>
      <c r="K97" s="343">
        <f t="shared" si="3"/>
        <v>52</v>
      </c>
      <c r="L97" s="251">
        <v>52</v>
      </c>
      <c r="M97" s="251"/>
      <c r="N97" s="250" t="e">
        <f>IF(L97="nio",0,IF(L97&gt;0,L97*J97/P97,0))*VLOOKUP(B97,'2-Kosten per locatie'!$A$14:$C$60,3,FALSE)</f>
        <v>#DIV/0!</v>
      </c>
      <c r="O97" s="250">
        <f>IF(M97&gt;0,M97*J97/Q97,0)*VLOOKUP(B97,'2-Kosten per locatie'!$A$14:$C$60,3,FALSE)</f>
        <v>0</v>
      </c>
      <c r="P97" s="344">
        <f>IF(L97="nio",0,IF(L97&gt;0,VLOOKUP(G97,'3-Productie normen'!A:J,VLOOKUP(L97,'3-Productie normen'!$B$35:$C$40,2,FALSE),FALSE)))</f>
        <v>0</v>
      </c>
      <c r="Q97" s="344">
        <f t="shared" si="5"/>
        <v>0</v>
      </c>
      <c r="R97" s="541">
        <f>VLOOKUP(G97,'3-Productie normen'!A:L,12,FALSE)</f>
        <v>11</v>
      </c>
      <c r="S97" s="345"/>
      <c r="U97" s="346">
        <f t="shared" si="4"/>
        <v>58.759999999999991</v>
      </c>
    </row>
    <row r="98" spans="1:21" ht="14.1" hidden="1" customHeight="1">
      <c r="A98" s="78">
        <v>98</v>
      </c>
      <c r="B98" s="493" t="s">
        <v>496</v>
      </c>
      <c r="C98" s="303" t="s">
        <v>497</v>
      </c>
      <c r="D98" s="534" t="s">
        <v>259</v>
      </c>
      <c r="E98" s="509" t="s">
        <v>505</v>
      </c>
      <c r="F98" s="504" t="s">
        <v>505</v>
      </c>
      <c r="G98" s="502" t="s">
        <v>46</v>
      </c>
      <c r="H98" s="504" t="s">
        <v>328</v>
      </c>
      <c r="I98" s="516" t="s">
        <v>227</v>
      </c>
      <c r="J98" s="519">
        <v>6.76</v>
      </c>
      <c r="K98" s="343">
        <f t="shared" si="3"/>
        <v>52</v>
      </c>
      <c r="L98" s="251">
        <v>52</v>
      </c>
      <c r="M98" s="251"/>
      <c r="N98" s="250" t="e">
        <f>IF(L98="nio",0,IF(L98&gt;0,L98*J98/P98,0))*VLOOKUP(B98,'2-Kosten per locatie'!$A$14:$C$60,3,FALSE)</f>
        <v>#DIV/0!</v>
      </c>
      <c r="O98" s="250">
        <f>IF(M98&gt;0,M98*J98/Q98,0)*VLOOKUP(B98,'2-Kosten per locatie'!$A$14:$C$60,3,FALSE)</f>
        <v>0</v>
      </c>
      <c r="P98" s="344">
        <f>IF(L98="nio",0,IF(L98&gt;0,VLOOKUP(G98,'3-Productie normen'!A:J,VLOOKUP(L98,'3-Productie normen'!$B$35:$C$40,2,FALSE),FALSE)))</f>
        <v>0</v>
      </c>
      <c r="Q98" s="344">
        <f t="shared" si="5"/>
        <v>0</v>
      </c>
      <c r="R98" s="541">
        <f>VLOOKUP(G98,'3-Productie normen'!A:L,12,FALSE)</f>
        <v>11</v>
      </c>
      <c r="S98" s="345"/>
      <c r="U98" s="346">
        <f t="shared" si="4"/>
        <v>351.52</v>
      </c>
    </row>
    <row r="99" spans="1:21" ht="14.1" hidden="1" customHeight="1">
      <c r="A99" s="78">
        <v>99</v>
      </c>
      <c r="B99" s="493" t="s">
        <v>496</v>
      </c>
      <c r="C99" s="303" t="s">
        <v>497</v>
      </c>
      <c r="D99" s="534" t="s">
        <v>259</v>
      </c>
      <c r="E99" s="509" t="s">
        <v>505</v>
      </c>
      <c r="F99" s="504" t="s">
        <v>505</v>
      </c>
      <c r="G99" s="502" t="s">
        <v>46</v>
      </c>
      <c r="H99" s="504" t="s">
        <v>328</v>
      </c>
      <c r="I99" s="516" t="s">
        <v>227</v>
      </c>
      <c r="J99" s="519">
        <v>6.76</v>
      </c>
      <c r="K99" s="343">
        <f t="shared" si="3"/>
        <v>52</v>
      </c>
      <c r="L99" s="251">
        <v>52</v>
      </c>
      <c r="M99" s="251"/>
      <c r="N99" s="250" t="e">
        <f>IF(L99="nio",0,IF(L99&gt;0,L99*J99/P99,0))*VLOOKUP(B99,'2-Kosten per locatie'!$A$14:$C$60,3,FALSE)</f>
        <v>#DIV/0!</v>
      </c>
      <c r="O99" s="250">
        <f>IF(M99&gt;0,M99*J99/Q99,0)*VLOOKUP(B99,'2-Kosten per locatie'!$A$14:$C$60,3,FALSE)</f>
        <v>0</v>
      </c>
      <c r="P99" s="344">
        <f>IF(L99="nio",0,IF(L99&gt;0,VLOOKUP(G99,'3-Productie normen'!A:J,VLOOKUP(L99,'3-Productie normen'!$B$35:$C$40,2,FALSE),FALSE)))</f>
        <v>0</v>
      </c>
      <c r="Q99" s="344">
        <f t="shared" si="5"/>
        <v>0</v>
      </c>
      <c r="R99" s="541">
        <f>VLOOKUP(G99,'3-Productie normen'!A:L,12,FALSE)</f>
        <v>11</v>
      </c>
      <c r="S99" s="345"/>
      <c r="U99" s="346">
        <f t="shared" si="4"/>
        <v>351.52</v>
      </c>
    </row>
    <row r="100" spans="1:21" ht="14.1" hidden="1" customHeight="1">
      <c r="A100" s="78">
        <v>100</v>
      </c>
      <c r="B100" s="493" t="s">
        <v>496</v>
      </c>
      <c r="C100" s="303" t="s">
        <v>497</v>
      </c>
      <c r="D100" s="534" t="s">
        <v>259</v>
      </c>
      <c r="E100" s="509" t="s">
        <v>506</v>
      </c>
      <c r="F100" s="504" t="s">
        <v>506</v>
      </c>
      <c r="G100" s="504" t="s">
        <v>49</v>
      </c>
      <c r="H100" s="504" t="s">
        <v>328</v>
      </c>
      <c r="I100" s="516" t="s">
        <v>246</v>
      </c>
      <c r="J100" s="519">
        <v>13.8</v>
      </c>
      <c r="K100" s="343">
        <f t="shared" si="3"/>
        <v>52</v>
      </c>
      <c r="L100" s="251">
        <v>52</v>
      </c>
      <c r="M100" s="251"/>
      <c r="N100" s="250" t="e">
        <f>IF(L100="nio",0,IF(L100&gt;0,L100*J100/P100,0))*VLOOKUP(B100,'2-Kosten per locatie'!$A$14:$C$60,3,FALSE)</f>
        <v>#DIV/0!</v>
      </c>
      <c r="O100" s="250">
        <f>IF(M100&gt;0,M100*J100/Q100,0)*VLOOKUP(B100,'2-Kosten per locatie'!$A$14:$C$60,3,FALSE)</f>
        <v>0</v>
      </c>
      <c r="P100" s="344">
        <f>IF(L100="nio",0,IF(L100&gt;0,VLOOKUP(G100,'3-Productie normen'!A:J,VLOOKUP(L100,'3-Productie normen'!$B$35:$C$40,2,FALSE),FALSE)))</f>
        <v>0</v>
      </c>
      <c r="Q100" s="344">
        <f t="shared" si="5"/>
        <v>0</v>
      </c>
      <c r="R100" s="541">
        <f>VLOOKUP(G100,'3-Productie normen'!A:L,12,FALSE)</f>
        <v>5</v>
      </c>
      <c r="S100" s="345"/>
      <c r="U100" s="346">
        <f t="shared" si="4"/>
        <v>717.6</v>
      </c>
    </row>
    <row r="101" spans="1:21" ht="14.1" hidden="1" customHeight="1">
      <c r="A101" s="78">
        <v>101</v>
      </c>
      <c r="B101" s="493" t="s">
        <v>496</v>
      </c>
      <c r="C101" s="303" t="s">
        <v>497</v>
      </c>
      <c r="D101" s="534" t="s">
        <v>259</v>
      </c>
      <c r="E101" s="509" t="s">
        <v>506</v>
      </c>
      <c r="F101" s="504" t="s">
        <v>506</v>
      </c>
      <c r="G101" s="504" t="s">
        <v>49</v>
      </c>
      <c r="H101" s="504" t="s">
        <v>328</v>
      </c>
      <c r="I101" s="516" t="s">
        <v>246</v>
      </c>
      <c r="J101" s="519">
        <v>13.8</v>
      </c>
      <c r="K101" s="343">
        <f t="shared" si="3"/>
        <v>52</v>
      </c>
      <c r="L101" s="251">
        <v>52</v>
      </c>
      <c r="M101" s="251"/>
      <c r="N101" s="250" t="e">
        <f>IF(L101="nio",0,IF(L101&gt;0,L101*J101/P101,0))*VLOOKUP(B101,'2-Kosten per locatie'!$A$14:$C$60,3,FALSE)</f>
        <v>#DIV/0!</v>
      </c>
      <c r="O101" s="250">
        <f>IF(M101&gt;0,M101*J101/Q101,0)*VLOOKUP(B101,'2-Kosten per locatie'!$A$14:$C$60,3,FALSE)</f>
        <v>0</v>
      </c>
      <c r="P101" s="344">
        <f>IF(L101="nio",0,IF(L101&gt;0,VLOOKUP(G101,'3-Productie normen'!A:J,VLOOKUP(L101,'3-Productie normen'!$B$35:$C$40,2,FALSE),FALSE)))</f>
        <v>0</v>
      </c>
      <c r="Q101" s="344">
        <f t="shared" si="5"/>
        <v>0</v>
      </c>
      <c r="R101" s="541">
        <f>VLOOKUP(G101,'3-Productie normen'!A:L,12,FALSE)</f>
        <v>5</v>
      </c>
      <c r="S101" s="345"/>
      <c r="U101" s="346">
        <f t="shared" si="4"/>
        <v>717.6</v>
      </c>
    </row>
    <row r="102" spans="1:21" ht="14.1" hidden="1" customHeight="1">
      <c r="A102" s="78">
        <v>102</v>
      </c>
      <c r="B102" s="493" t="s">
        <v>496</v>
      </c>
      <c r="C102" s="303" t="s">
        <v>497</v>
      </c>
      <c r="D102" s="534" t="s">
        <v>259</v>
      </c>
      <c r="E102" s="509" t="s">
        <v>507</v>
      </c>
      <c r="F102" s="504" t="s">
        <v>507</v>
      </c>
      <c r="G102" s="502" t="s">
        <v>46</v>
      </c>
      <c r="H102" s="504" t="s">
        <v>328</v>
      </c>
      <c r="I102" s="516" t="s">
        <v>227</v>
      </c>
      <c r="J102" s="519">
        <v>1.1499999999999999</v>
      </c>
      <c r="K102" s="343">
        <f t="shared" si="3"/>
        <v>52</v>
      </c>
      <c r="L102" s="251">
        <v>52</v>
      </c>
      <c r="M102" s="251"/>
      <c r="N102" s="250" t="e">
        <f>IF(L102="nio",0,IF(L102&gt;0,L102*J102/P102,0))*VLOOKUP(B102,'2-Kosten per locatie'!$A$14:$C$60,3,FALSE)</f>
        <v>#DIV/0!</v>
      </c>
      <c r="O102" s="250">
        <f>IF(M102&gt;0,M102*J102/Q102,0)*VLOOKUP(B102,'2-Kosten per locatie'!$A$14:$C$60,3,FALSE)</f>
        <v>0</v>
      </c>
      <c r="P102" s="344">
        <f>IF(L102="nio",0,IF(L102&gt;0,VLOOKUP(G102,'3-Productie normen'!A:J,VLOOKUP(L102,'3-Productie normen'!$B$35:$C$40,2,FALSE),FALSE)))</f>
        <v>0</v>
      </c>
      <c r="Q102" s="344">
        <f t="shared" si="5"/>
        <v>0</v>
      </c>
      <c r="R102" s="541">
        <f>VLOOKUP(G102,'3-Productie normen'!A:L,12,FALSE)</f>
        <v>11</v>
      </c>
      <c r="S102" s="345"/>
      <c r="U102" s="346">
        <f t="shared" si="4"/>
        <v>59.8</v>
      </c>
    </row>
    <row r="103" spans="1:21" ht="14.1" hidden="1" customHeight="1">
      <c r="A103" s="78">
        <v>103</v>
      </c>
      <c r="B103" s="493" t="s">
        <v>496</v>
      </c>
      <c r="C103" s="303" t="s">
        <v>497</v>
      </c>
      <c r="D103" s="534" t="s">
        <v>259</v>
      </c>
      <c r="E103" s="509" t="s">
        <v>508</v>
      </c>
      <c r="F103" s="504" t="s">
        <v>508</v>
      </c>
      <c r="G103" s="502" t="s">
        <v>52</v>
      </c>
      <c r="H103" s="504" t="s">
        <v>328</v>
      </c>
      <c r="I103" s="516" t="s">
        <v>246</v>
      </c>
      <c r="J103" s="519">
        <v>12.03</v>
      </c>
      <c r="K103" s="343">
        <f t="shared" si="3"/>
        <v>52</v>
      </c>
      <c r="L103" s="251">
        <v>52</v>
      </c>
      <c r="M103" s="251"/>
      <c r="N103" s="250" t="e">
        <f>IF(L103="nio",0,IF(L103&gt;0,L103*J103/P103,0))*VLOOKUP(B103,'2-Kosten per locatie'!$A$14:$C$60,3,FALSE)</f>
        <v>#DIV/0!</v>
      </c>
      <c r="O103" s="250">
        <f>IF(M103&gt;0,M103*J103/Q103,0)*VLOOKUP(B103,'2-Kosten per locatie'!$A$14:$C$60,3,FALSE)</f>
        <v>0</v>
      </c>
      <c r="P103" s="344">
        <f>IF(L103="nio",0,IF(L103&gt;0,VLOOKUP(G103,'3-Productie normen'!A:J,VLOOKUP(L103,'3-Productie normen'!$B$35:$C$40,2,FALSE),FALSE)))</f>
        <v>0</v>
      </c>
      <c r="Q103" s="344">
        <f t="shared" si="5"/>
        <v>0</v>
      </c>
      <c r="R103" s="541">
        <f>VLOOKUP(G103,'3-Productie normen'!A:L,12,FALSE)</f>
        <v>4</v>
      </c>
      <c r="S103" s="345"/>
      <c r="U103" s="346">
        <f t="shared" si="4"/>
        <v>625.55999999999995</v>
      </c>
    </row>
    <row r="104" spans="1:21" ht="14.1" hidden="1" customHeight="1">
      <c r="A104" s="78">
        <v>104</v>
      </c>
      <c r="B104" s="493" t="s">
        <v>496</v>
      </c>
      <c r="C104" s="303" t="s">
        <v>497</v>
      </c>
      <c r="D104" s="534" t="s">
        <v>259</v>
      </c>
      <c r="E104" s="509" t="s">
        <v>508</v>
      </c>
      <c r="F104" s="504" t="s">
        <v>508</v>
      </c>
      <c r="G104" s="502" t="s">
        <v>52</v>
      </c>
      <c r="H104" s="504" t="s">
        <v>328</v>
      </c>
      <c r="I104" s="516" t="s">
        <v>246</v>
      </c>
      <c r="J104" s="519">
        <v>12.03</v>
      </c>
      <c r="K104" s="343">
        <f t="shared" si="3"/>
        <v>52</v>
      </c>
      <c r="L104" s="251">
        <v>52</v>
      </c>
      <c r="M104" s="251"/>
      <c r="N104" s="250" t="e">
        <f>IF(L104="nio",0,IF(L104&gt;0,L104*J104/P104,0))*VLOOKUP(B104,'2-Kosten per locatie'!$A$14:$C$60,3,FALSE)</f>
        <v>#DIV/0!</v>
      </c>
      <c r="O104" s="250">
        <f>IF(M104&gt;0,M104*J104/Q104,0)*VLOOKUP(B104,'2-Kosten per locatie'!$A$14:$C$60,3,FALSE)</f>
        <v>0</v>
      </c>
      <c r="P104" s="344">
        <f>IF(L104="nio",0,IF(L104&gt;0,VLOOKUP(G104,'3-Productie normen'!A:J,VLOOKUP(L104,'3-Productie normen'!$B$35:$C$40,2,FALSE),FALSE)))</f>
        <v>0</v>
      </c>
      <c r="Q104" s="344">
        <f t="shared" si="5"/>
        <v>0</v>
      </c>
      <c r="R104" s="541">
        <f>VLOOKUP(G104,'3-Productie normen'!A:L,12,FALSE)</f>
        <v>4</v>
      </c>
      <c r="S104" s="345"/>
      <c r="U104" s="346">
        <f t="shared" si="4"/>
        <v>625.55999999999995</v>
      </c>
    </row>
    <row r="105" spans="1:21" ht="14.1" hidden="1" customHeight="1">
      <c r="A105" s="78">
        <v>105</v>
      </c>
      <c r="B105" s="493" t="s">
        <v>496</v>
      </c>
      <c r="C105" s="303" t="s">
        <v>497</v>
      </c>
      <c r="D105" s="534" t="s">
        <v>259</v>
      </c>
      <c r="E105" s="509" t="s">
        <v>509</v>
      </c>
      <c r="F105" s="504" t="s">
        <v>509</v>
      </c>
      <c r="G105" s="504" t="s">
        <v>49</v>
      </c>
      <c r="H105" s="504" t="s">
        <v>328</v>
      </c>
      <c r="I105" s="516" t="s">
        <v>246</v>
      </c>
      <c r="J105" s="519">
        <v>73.760000000000005</v>
      </c>
      <c r="K105" s="343">
        <f t="shared" si="3"/>
        <v>52</v>
      </c>
      <c r="L105" s="251">
        <v>52</v>
      </c>
      <c r="M105" s="251"/>
      <c r="N105" s="250" t="e">
        <f>IF(L105="nio",0,IF(L105&gt;0,L105*J105/P105,0))*VLOOKUP(B105,'2-Kosten per locatie'!$A$14:$C$60,3,FALSE)</f>
        <v>#DIV/0!</v>
      </c>
      <c r="O105" s="250">
        <f>IF(M105&gt;0,M105*J105/Q105,0)*VLOOKUP(B105,'2-Kosten per locatie'!$A$14:$C$60,3,FALSE)</f>
        <v>0</v>
      </c>
      <c r="P105" s="344">
        <f>IF(L105="nio",0,IF(L105&gt;0,VLOOKUP(G105,'3-Productie normen'!A:J,VLOOKUP(L105,'3-Productie normen'!$B$35:$C$40,2,FALSE),FALSE)))</f>
        <v>0</v>
      </c>
      <c r="Q105" s="344">
        <f t="shared" si="5"/>
        <v>0</v>
      </c>
      <c r="R105" s="541">
        <f>VLOOKUP(G105,'3-Productie normen'!A:L,12,FALSE)</f>
        <v>5</v>
      </c>
      <c r="S105" s="345"/>
      <c r="U105" s="346">
        <f t="shared" si="4"/>
        <v>3835.5200000000004</v>
      </c>
    </row>
    <row r="106" spans="1:21" ht="14.1" hidden="1" customHeight="1">
      <c r="A106" s="78">
        <v>106</v>
      </c>
      <c r="B106" s="493" t="s">
        <v>496</v>
      </c>
      <c r="C106" s="303" t="s">
        <v>497</v>
      </c>
      <c r="D106" s="534" t="s">
        <v>259</v>
      </c>
      <c r="E106" s="509" t="s">
        <v>509</v>
      </c>
      <c r="F106" s="504" t="s">
        <v>509</v>
      </c>
      <c r="G106" s="504" t="s">
        <v>49</v>
      </c>
      <c r="H106" s="504" t="s">
        <v>328</v>
      </c>
      <c r="I106" s="516" t="s">
        <v>246</v>
      </c>
      <c r="J106" s="519">
        <v>73.760000000000005</v>
      </c>
      <c r="K106" s="343">
        <f t="shared" si="3"/>
        <v>52</v>
      </c>
      <c r="L106" s="251">
        <v>52</v>
      </c>
      <c r="M106" s="251"/>
      <c r="N106" s="250" t="e">
        <f>IF(L106="nio",0,IF(L106&gt;0,L106*J106/P106,0))*VLOOKUP(B106,'2-Kosten per locatie'!$A$14:$C$60,3,FALSE)</f>
        <v>#DIV/0!</v>
      </c>
      <c r="O106" s="250">
        <f>IF(M106&gt;0,M106*J106/Q106,0)*VLOOKUP(B106,'2-Kosten per locatie'!$A$14:$C$60,3,FALSE)</f>
        <v>0</v>
      </c>
      <c r="P106" s="344">
        <f>IF(L106="nio",0,IF(L106&gt;0,VLOOKUP(G106,'3-Productie normen'!A:J,VLOOKUP(L106,'3-Productie normen'!$B$35:$C$40,2,FALSE),FALSE)))</f>
        <v>0</v>
      </c>
      <c r="Q106" s="344">
        <f t="shared" si="5"/>
        <v>0</v>
      </c>
      <c r="R106" s="541">
        <f>VLOOKUP(G106,'3-Productie normen'!A:L,12,FALSE)</f>
        <v>5</v>
      </c>
      <c r="S106" s="345"/>
      <c r="U106" s="346">
        <f t="shared" si="4"/>
        <v>3835.5200000000004</v>
      </c>
    </row>
    <row r="107" spans="1:21" ht="14.1" hidden="1" customHeight="1">
      <c r="A107" s="78">
        <v>107</v>
      </c>
      <c r="B107" s="493" t="s">
        <v>496</v>
      </c>
      <c r="C107" s="303" t="s">
        <v>497</v>
      </c>
      <c r="D107" s="534" t="s">
        <v>259</v>
      </c>
      <c r="E107" s="509" t="s">
        <v>510</v>
      </c>
      <c r="F107" s="504" t="s">
        <v>510</v>
      </c>
      <c r="G107" s="90" t="s">
        <v>45</v>
      </c>
      <c r="H107" s="504" t="s">
        <v>328</v>
      </c>
      <c r="I107" s="516" t="s">
        <v>246</v>
      </c>
      <c r="J107" s="519">
        <v>21.22</v>
      </c>
      <c r="K107" s="343">
        <f t="shared" si="3"/>
        <v>52</v>
      </c>
      <c r="L107" s="251">
        <v>52</v>
      </c>
      <c r="M107" s="251"/>
      <c r="N107" s="250" t="e">
        <f>IF(L107="nio",0,IF(L107&gt;0,L107*J107/P107,0))*VLOOKUP(B107,'2-Kosten per locatie'!$A$14:$C$60,3,FALSE)</f>
        <v>#DIV/0!</v>
      </c>
      <c r="O107" s="250">
        <f>IF(M107&gt;0,M107*J107/Q107,0)*VLOOKUP(B107,'2-Kosten per locatie'!$A$14:$C$60,3,FALSE)</f>
        <v>0</v>
      </c>
      <c r="P107" s="344">
        <f>IF(L107="nio",0,IF(L107&gt;0,VLOOKUP(G107,'3-Productie normen'!A:J,VLOOKUP(L107,'3-Productie normen'!$B$35:$C$40,2,FALSE),FALSE)))</f>
        <v>0</v>
      </c>
      <c r="Q107" s="344">
        <f t="shared" si="5"/>
        <v>0</v>
      </c>
      <c r="R107" s="541">
        <f>VLOOKUP(G107,'3-Productie normen'!A:L,12,FALSE)</f>
        <v>2</v>
      </c>
      <c r="S107" s="345"/>
      <c r="U107" s="346">
        <f t="shared" si="4"/>
        <v>1103.44</v>
      </c>
    </row>
    <row r="108" spans="1:21" ht="14.1" hidden="1" customHeight="1">
      <c r="A108" s="78">
        <v>108</v>
      </c>
      <c r="B108" s="493" t="s">
        <v>496</v>
      </c>
      <c r="C108" s="303" t="s">
        <v>497</v>
      </c>
      <c r="D108" s="534">
        <v>1</v>
      </c>
      <c r="E108" s="509" t="s">
        <v>511</v>
      </c>
      <c r="F108" s="504" t="s">
        <v>511</v>
      </c>
      <c r="G108" s="504" t="s">
        <v>261</v>
      </c>
      <c r="H108" s="504" t="s">
        <v>278</v>
      </c>
      <c r="I108" s="516" t="s">
        <v>246</v>
      </c>
      <c r="J108" s="519">
        <v>19.63</v>
      </c>
      <c r="K108" s="343">
        <f t="shared" si="3"/>
        <v>52</v>
      </c>
      <c r="L108" s="251">
        <v>52</v>
      </c>
      <c r="M108" s="251"/>
      <c r="N108" s="250" t="e">
        <f>IF(L108="nio",0,IF(L108&gt;0,L108*J108/P108,0))*VLOOKUP(B108,'2-Kosten per locatie'!$A$14:$C$60,3,FALSE)</f>
        <v>#DIV/0!</v>
      </c>
      <c r="O108" s="250">
        <f>IF(M108&gt;0,M108*J108/Q108,0)*VLOOKUP(B108,'2-Kosten per locatie'!$A$14:$C$60,3,FALSE)</f>
        <v>0</v>
      </c>
      <c r="P108" s="344">
        <f>IF(L108="nio",0,IF(L108&gt;0,VLOOKUP(G108,'3-Productie normen'!A:J,VLOOKUP(L108,'3-Productie normen'!$B$35:$C$40,2,FALSE),FALSE)))</f>
        <v>0</v>
      </c>
      <c r="Q108" s="344">
        <f t="shared" si="5"/>
        <v>0</v>
      </c>
      <c r="R108" s="541">
        <f>VLOOKUP(G108,'3-Productie normen'!A:L,12,FALSE)</f>
        <v>16</v>
      </c>
      <c r="S108" s="345"/>
      <c r="U108" s="346">
        <f t="shared" si="4"/>
        <v>1020.76</v>
      </c>
    </row>
    <row r="109" spans="1:21" ht="14.1" hidden="1" customHeight="1">
      <c r="A109" s="78">
        <v>109</v>
      </c>
      <c r="B109" s="493" t="s">
        <v>496</v>
      </c>
      <c r="C109" s="303" t="s">
        <v>497</v>
      </c>
      <c r="D109" s="534" t="s">
        <v>259</v>
      </c>
      <c r="E109" s="509" t="s">
        <v>512</v>
      </c>
      <c r="F109" s="504" t="s">
        <v>512</v>
      </c>
      <c r="G109" s="504" t="s">
        <v>53</v>
      </c>
      <c r="H109" s="504" t="s">
        <v>278</v>
      </c>
      <c r="I109" s="516" t="s">
        <v>246</v>
      </c>
      <c r="J109" s="519">
        <v>3.77</v>
      </c>
      <c r="K109" s="343">
        <f t="shared" si="3"/>
        <v>52</v>
      </c>
      <c r="L109" s="251">
        <v>52</v>
      </c>
      <c r="M109" s="251"/>
      <c r="N109" s="250" t="e">
        <f>IF(L109="nio",0,IF(L109&gt;0,L109*J109/P109,0))*VLOOKUP(B109,'2-Kosten per locatie'!$A$14:$C$60,3,FALSE)</f>
        <v>#DIV/0!</v>
      </c>
      <c r="O109" s="250">
        <f>IF(M109&gt;0,M109*J109/Q109,0)*VLOOKUP(B109,'2-Kosten per locatie'!$A$14:$C$60,3,FALSE)</f>
        <v>0</v>
      </c>
      <c r="P109" s="344">
        <f>IF(L109="nio",0,IF(L109&gt;0,VLOOKUP(G109,'3-Productie normen'!A:J,VLOOKUP(L109,'3-Productie normen'!$B$35:$C$40,2,FALSE),FALSE)))</f>
        <v>0</v>
      </c>
      <c r="Q109" s="344">
        <f t="shared" si="5"/>
        <v>0</v>
      </c>
      <c r="R109" s="541">
        <f>VLOOKUP(G109,'3-Productie normen'!A:L,12,FALSE)</f>
        <v>14</v>
      </c>
      <c r="S109" s="345"/>
      <c r="U109" s="346">
        <f t="shared" si="4"/>
        <v>196.04</v>
      </c>
    </row>
    <row r="110" spans="1:21" ht="14.1" hidden="1" customHeight="1">
      <c r="A110" s="78">
        <v>110</v>
      </c>
      <c r="B110" s="493" t="s">
        <v>496</v>
      </c>
      <c r="C110" s="303" t="s">
        <v>497</v>
      </c>
      <c r="D110" s="534" t="s">
        <v>259</v>
      </c>
      <c r="E110" s="509" t="s">
        <v>513</v>
      </c>
      <c r="F110" s="504" t="s">
        <v>513</v>
      </c>
      <c r="G110" s="303" t="s">
        <v>55</v>
      </c>
      <c r="H110" s="504" t="s">
        <v>328</v>
      </c>
      <c r="I110" s="516" t="s">
        <v>246</v>
      </c>
      <c r="J110" s="519">
        <v>647.36</v>
      </c>
      <c r="K110" s="343">
        <f t="shared" si="3"/>
        <v>0</v>
      </c>
      <c r="L110" s="251" t="s">
        <v>279</v>
      </c>
      <c r="M110" s="251"/>
      <c r="N110" s="250">
        <f>IF(L110="nio",0,IF(L110&gt;0,L110*J110/P110,0))*VLOOKUP(B110,'2-Kosten per locatie'!$A$14:$C$60,3,FALSE)</f>
        <v>0</v>
      </c>
      <c r="O110" s="250">
        <f>IF(M110&gt;0,M110*J110/Q110,0)*VLOOKUP(B110,'2-Kosten per locatie'!$A$14:$C$60,3,FALSE)</f>
        <v>0</v>
      </c>
      <c r="P110" s="344">
        <f>IF(L110="nio",0,IF(L110&gt;0,VLOOKUP(G110,'3-Productie normen'!A:J,VLOOKUP(L110,'3-Productie normen'!$B$35:$C$40,2,FALSE),FALSE)))</f>
        <v>0</v>
      </c>
      <c r="Q110" s="344">
        <f t="shared" si="5"/>
        <v>0</v>
      </c>
      <c r="R110" s="541">
        <f>VLOOKUP(G110,'3-Productie normen'!A:L,12,FALSE)</f>
        <v>0</v>
      </c>
      <c r="S110" s="345"/>
      <c r="U110" s="346">
        <f t="shared" si="4"/>
        <v>0</v>
      </c>
    </row>
    <row r="111" spans="1:21" ht="14.1" hidden="1" customHeight="1">
      <c r="A111" s="78">
        <v>111</v>
      </c>
      <c r="B111" s="493" t="s">
        <v>280</v>
      </c>
      <c r="C111" s="303" t="s">
        <v>281</v>
      </c>
      <c r="D111" s="340" t="s">
        <v>259</v>
      </c>
      <c r="E111" s="341">
        <v>1</v>
      </c>
      <c r="F111" s="74" t="s">
        <v>52</v>
      </c>
      <c r="G111" s="502" t="s">
        <v>52</v>
      </c>
      <c r="H111" s="502" t="s">
        <v>266</v>
      </c>
      <c r="I111" s="516" t="s">
        <v>247</v>
      </c>
      <c r="J111" s="342">
        <v>10.46</v>
      </c>
      <c r="K111" s="343">
        <f t="shared" si="3"/>
        <v>255</v>
      </c>
      <c r="L111" s="251">
        <v>255</v>
      </c>
      <c r="M111" s="251"/>
      <c r="N111" s="250" t="e">
        <f>IF(L111="nio",0,IF(L111&gt;0,L111*J111/P111,0))*VLOOKUP(B111,'2-Kosten per locatie'!$A$14:$C$60,3,FALSE)</f>
        <v>#DIV/0!</v>
      </c>
      <c r="O111" s="250">
        <f>IF(M111&gt;0,M111*J111/Q111,0)*VLOOKUP(B111,'2-Kosten per locatie'!$A$14:$C$60,3,FALSE)</f>
        <v>0</v>
      </c>
      <c r="P111" s="344">
        <f>IF(L111="nio",0,IF(L111&gt;0,VLOOKUP(G111,'3-Productie normen'!A:J,VLOOKUP(L111,'3-Productie normen'!$B$35:$C$40,2,FALSE),FALSE)))</f>
        <v>0</v>
      </c>
      <c r="Q111" s="344">
        <f t="shared" si="5"/>
        <v>0</v>
      </c>
      <c r="R111" s="541">
        <f>VLOOKUP(G111,'3-Productie normen'!A:L,12,FALSE)</f>
        <v>4</v>
      </c>
      <c r="S111" s="345"/>
      <c r="U111" s="346">
        <f t="shared" si="4"/>
        <v>2667.3</v>
      </c>
    </row>
    <row r="112" spans="1:21" ht="14.1" hidden="1" customHeight="1">
      <c r="A112" s="78">
        <v>112</v>
      </c>
      <c r="B112" s="493" t="s">
        <v>280</v>
      </c>
      <c r="C112" s="303" t="s">
        <v>281</v>
      </c>
      <c r="D112" s="340" t="s">
        <v>259</v>
      </c>
      <c r="E112" s="341">
        <v>2</v>
      </c>
      <c r="F112" s="74" t="s">
        <v>282</v>
      </c>
      <c r="G112" s="504" t="s">
        <v>261</v>
      </c>
      <c r="H112" s="74" t="s">
        <v>82</v>
      </c>
      <c r="I112" s="74" t="s">
        <v>82</v>
      </c>
      <c r="J112" s="342">
        <v>55.9</v>
      </c>
      <c r="K112" s="343">
        <f t="shared" si="3"/>
        <v>255</v>
      </c>
      <c r="L112" s="251">
        <v>255</v>
      </c>
      <c r="M112" s="251"/>
      <c r="N112" s="250" t="e">
        <f>IF(L112="nio",0,IF(L112&gt;0,L112*J112/P112,0))*VLOOKUP(B112,'2-Kosten per locatie'!$A$14:$C$60,3,FALSE)</f>
        <v>#DIV/0!</v>
      </c>
      <c r="O112" s="250">
        <f>IF(M112&gt;0,M112*J112/Q112,0)*VLOOKUP(B112,'2-Kosten per locatie'!$A$14:$C$60,3,FALSE)</f>
        <v>0</v>
      </c>
      <c r="P112" s="344">
        <f>IF(L112="nio",0,IF(L112&gt;0,VLOOKUP(G112,'3-Productie normen'!A:J,VLOOKUP(L112,'3-Productie normen'!$B$35:$C$40,2,FALSE),FALSE)))</f>
        <v>0</v>
      </c>
      <c r="Q112" s="344">
        <f t="shared" si="5"/>
        <v>0</v>
      </c>
      <c r="R112" s="541">
        <f>VLOOKUP(G112,'3-Productie normen'!A:L,12,FALSE)</f>
        <v>16</v>
      </c>
      <c r="S112" s="345"/>
      <c r="U112" s="346">
        <f t="shared" si="4"/>
        <v>14254.5</v>
      </c>
    </row>
    <row r="113" spans="1:21" ht="14.1" hidden="1" customHeight="1">
      <c r="A113" s="78">
        <v>113</v>
      </c>
      <c r="B113" s="493" t="s">
        <v>280</v>
      </c>
      <c r="C113" s="303" t="s">
        <v>281</v>
      </c>
      <c r="D113" s="340" t="s">
        <v>259</v>
      </c>
      <c r="E113" s="341">
        <v>3</v>
      </c>
      <c r="F113" s="74" t="s">
        <v>282</v>
      </c>
      <c r="G113" s="504" t="s">
        <v>261</v>
      </c>
      <c r="H113" s="74" t="s">
        <v>82</v>
      </c>
      <c r="I113" s="74" t="s">
        <v>82</v>
      </c>
      <c r="J113" s="342">
        <v>6.35</v>
      </c>
      <c r="K113" s="343">
        <f t="shared" si="3"/>
        <v>255</v>
      </c>
      <c r="L113" s="251">
        <v>255</v>
      </c>
      <c r="M113" s="251"/>
      <c r="N113" s="250" t="e">
        <f>IF(L113="nio",0,IF(L113&gt;0,L113*J113/P113,0))*VLOOKUP(B113,'2-Kosten per locatie'!$A$14:$C$60,3,FALSE)</f>
        <v>#DIV/0!</v>
      </c>
      <c r="O113" s="250">
        <f>IF(M113&gt;0,M113*J113/Q113,0)*VLOOKUP(B113,'2-Kosten per locatie'!$A$14:$C$60,3,FALSE)</f>
        <v>0</v>
      </c>
      <c r="P113" s="344">
        <f>IF(L113="nio",0,IF(L113&gt;0,VLOOKUP(G113,'3-Productie normen'!A:J,VLOOKUP(L113,'3-Productie normen'!$B$35:$C$40,2,FALSE),FALSE)))</f>
        <v>0</v>
      </c>
      <c r="Q113" s="344">
        <f t="shared" si="5"/>
        <v>0</v>
      </c>
      <c r="R113" s="541">
        <f>VLOOKUP(G113,'3-Productie normen'!A:L,12,FALSE)</f>
        <v>16</v>
      </c>
      <c r="S113" s="345"/>
      <c r="U113" s="346">
        <f t="shared" si="4"/>
        <v>1619.25</v>
      </c>
    </row>
    <row r="114" spans="1:21" ht="14.1" hidden="1" customHeight="1">
      <c r="A114" s="78">
        <v>114</v>
      </c>
      <c r="B114" s="493" t="s">
        <v>280</v>
      </c>
      <c r="C114" s="303" t="s">
        <v>281</v>
      </c>
      <c r="D114" s="340" t="s">
        <v>259</v>
      </c>
      <c r="E114" s="341">
        <v>4</v>
      </c>
      <c r="F114" s="74" t="s">
        <v>282</v>
      </c>
      <c r="G114" s="504" t="s">
        <v>261</v>
      </c>
      <c r="H114" s="74" t="s">
        <v>82</v>
      </c>
      <c r="I114" s="74" t="s">
        <v>82</v>
      </c>
      <c r="J114" s="342">
        <v>24.04</v>
      </c>
      <c r="K114" s="343">
        <f t="shared" si="3"/>
        <v>255</v>
      </c>
      <c r="L114" s="251">
        <v>255</v>
      </c>
      <c r="M114" s="251"/>
      <c r="N114" s="250" t="e">
        <f>IF(L114="nio",0,IF(L114&gt;0,L114*J114/P114,0))*VLOOKUP(B114,'2-Kosten per locatie'!$A$14:$C$60,3,FALSE)</f>
        <v>#DIV/0!</v>
      </c>
      <c r="O114" s="250">
        <f>IF(M114&gt;0,M114*J114/Q114,0)*VLOOKUP(B114,'2-Kosten per locatie'!$A$14:$C$60,3,FALSE)</f>
        <v>0</v>
      </c>
      <c r="P114" s="344">
        <f>IF(L114="nio",0,IF(L114&gt;0,VLOOKUP(G114,'3-Productie normen'!A:J,VLOOKUP(L114,'3-Productie normen'!$B$35:$C$40,2,FALSE),FALSE)))</f>
        <v>0</v>
      </c>
      <c r="Q114" s="344">
        <f t="shared" si="5"/>
        <v>0</v>
      </c>
      <c r="R114" s="541">
        <f>VLOOKUP(G114,'3-Productie normen'!A:L,12,FALSE)</f>
        <v>16</v>
      </c>
      <c r="S114" s="345"/>
      <c r="U114" s="346">
        <f t="shared" si="4"/>
        <v>6130.2</v>
      </c>
    </row>
    <row r="115" spans="1:21" ht="14.1" hidden="1" customHeight="1">
      <c r="A115" s="78">
        <v>115</v>
      </c>
      <c r="B115" s="493" t="s">
        <v>280</v>
      </c>
      <c r="C115" s="303" t="s">
        <v>281</v>
      </c>
      <c r="D115" s="340" t="s">
        <v>259</v>
      </c>
      <c r="E115" s="341">
        <v>5</v>
      </c>
      <c r="F115" s="74" t="s">
        <v>282</v>
      </c>
      <c r="G115" s="504" t="s">
        <v>261</v>
      </c>
      <c r="H115" s="504" t="s">
        <v>328</v>
      </c>
      <c r="I115" s="516" t="s">
        <v>246</v>
      </c>
      <c r="J115" s="342">
        <v>36.409999999999997</v>
      </c>
      <c r="K115" s="343">
        <f t="shared" si="3"/>
        <v>255</v>
      </c>
      <c r="L115" s="251">
        <v>255</v>
      </c>
      <c r="M115" s="251"/>
      <c r="N115" s="250" t="e">
        <f>IF(L115="nio",0,IF(L115&gt;0,L115*J115/P115,0))*VLOOKUP(B115,'2-Kosten per locatie'!$A$14:$C$60,3,FALSE)</f>
        <v>#DIV/0!</v>
      </c>
      <c r="O115" s="250">
        <f>IF(M115&gt;0,M115*J115/Q115,0)*VLOOKUP(B115,'2-Kosten per locatie'!$A$14:$C$60,3,FALSE)</f>
        <v>0</v>
      </c>
      <c r="P115" s="344">
        <f>IF(L115="nio",0,IF(L115&gt;0,VLOOKUP(G115,'3-Productie normen'!A:J,VLOOKUP(L115,'3-Productie normen'!$B$35:$C$40,2,FALSE),FALSE)))</f>
        <v>0</v>
      </c>
      <c r="Q115" s="344">
        <f t="shared" si="5"/>
        <v>0</v>
      </c>
      <c r="R115" s="541">
        <f>VLOOKUP(G115,'3-Productie normen'!A:L,12,FALSE)</f>
        <v>16</v>
      </c>
      <c r="S115" s="345"/>
      <c r="U115" s="346">
        <f t="shared" si="4"/>
        <v>9284.5499999999993</v>
      </c>
    </row>
    <row r="116" spans="1:21" ht="14.1" hidden="1" customHeight="1">
      <c r="A116" s="78">
        <v>116</v>
      </c>
      <c r="B116" s="493" t="s">
        <v>280</v>
      </c>
      <c r="C116" s="303" t="s">
        <v>281</v>
      </c>
      <c r="D116" s="340" t="s">
        <v>259</v>
      </c>
      <c r="E116" s="341" t="s">
        <v>283</v>
      </c>
      <c r="F116" s="74" t="s">
        <v>282</v>
      </c>
      <c r="G116" s="504" t="s">
        <v>261</v>
      </c>
      <c r="H116" s="504" t="s">
        <v>328</v>
      </c>
      <c r="I116" s="516" t="s">
        <v>246</v>
      </c>
      <c r="J116" s="342">
        <v>8.98</v>
      </c>
      <c r="K116" s="343">
        <f t="shared" si="3"/>
        <v>255</v>
      </c>
      <c r="L116" s="251">
        <v>255</v>
      </c>
      <c r="M116" s="251"/>
      <c r="N116" s="250" t="e">
        <f>IF(L116="nio",0,IF(L116&gt;0,L116*J116/P116,0))*VLOOKUP(B116,'2-Kosten per locatie'!$A$14:$C$60,3,FALSE)</f>
        <v>#DIV/0!</v>
      </c>
      <c r="O116" s="250">
        <f>IF(M116&gt;0,M116*J116/Q116,0)*VLOOKUP(B116,'2-Kosten per locatie'!$A$14:$C$60,3,FALSE)</f>
        <v>0</v>
      </c>
      <c r="P116" s="344">
        <f>IF(L116="nio",0,IF(L116&gt;0,VLOOKUP(G116,'3-Productie normen'!A:J,VLOOKUP(L116,'3-Productie normen'!$B$35:$C$40,2,FALSE),FALSE)))</f>
        <v>0</v>
      </c>
      <c r="Q116" s="344">
        <f t="shared" si="5"/>
        <v>0</v>
      </c>
      <c r="R116" s="541">
        <f>VLOOKUP(G116,'3-Productie normen'!A:L,12,FALSE)</f>
        <v>16</v>
      </c>
      <c r="S116" s="345"/>
      <c r="U116" s="346">
        <f t="shared" si="4"/>
        <v>2289.9</v>
      </c>
    </row>
    <row r="117" spans="1:21" ht="14.1" hidden="1" customHeight="1">
      <c r="A117" s="78">
        <v>117</v>
      </c>
      <c r="B117" s="493" t="s">
        <v>280</v>
      </c>
      <c r="C117" s="303" t="s">
        <v>281</v>
      </c>
      <c r="D117" s="340" t="s">
        <v>259</v>
      </c>
      <c r="E117" s="341" t="s">
        <v>284</v>
      </c>
      <c r="F117" s="74" t="s">
        <v>282</v>
      </c>
      <c r="G117" s="504" t="s">
        <v>261</v>
      </c>
      <c r="H117" s="504" t="s">
        <v>328</v>
      </c>
      <c r="I117" s="516" t="s">
        <v>246</v>
      </c>
      <c r="J117" s="342">
        <v>3.7</v>
      </c>
      <c r="K117" s="343">
        <f t="shared" si="3"/>
        <v>255</v>
      </c>
      <c r="L117" s="251">
        <v>255</v>
      </c>
      <c r="M117" s="251"/>
      <c r="N117" s="250" t="e">
        <f>IF(L117="nio",0,IF(L117&gt;0,L117*J117/P117,0))*VLOOKUP(B117,'2-Kosten per locatie'!$A$14:$C$60,3,FALSE)</f>
        <v>#DIV/0!</v>
      </c>
      <c r="O117" s="250">
        <f>IF(M117&gt;0,M117*J117/Q117,0)*VLOOKUP(B117,'2-Kosten per locatie'!$A$14:$C$60,3,FALSE)</f>
        <v>0</v>
      </c>
      <c r="P117" s="344">
        <f>IF(L117="nio",0,IF(L117&gt;0,VLOOKUP(G117,'3-Productie normen'!A:J,VLOOKUP(L117,'3-Productie normen'!$B$35:$C$40,2,FALSE),FALSE)))</f>
        <v>0</v>
      </c>
      <c r="Q117" s="344">
        <f t="shared" si="5"/>
        <v>0</v>
      </c>
      <c r="R117" s="541">
        <f>VLOOKUP(G117,'3-Productie normen'!A:L,12,FALSE)</f>
        <v>16</v>
      </c>
      <c r="S117" s="345"/>
      <c r="U117" s="346">
        <f t="shared" si="4"/>
        <v>943.5</v>
      </c>
    </row>
    <row r="118" spans="1:21" ht="14.1" hidden="1" customHeight="1">
      <c r="A118" s="78">
        <v>118</v>
      </c>
      <c r="B118" s="493" t="s">
        <v>280</v>
      </c>
      <c r="C118" s="303" t="s">
        <v>281</v>
      </c>
      <c r="D118" s="340" t="s">
        <v>259</v>
      </c>
      <c r="E118" s="341">
        <v>6</v>
      </c>
      <c r="F118" s="74" t="s">
        <v>285</v>
      </c>
      <c r="G118" s="74" t="s">
        <v>286</v>
      </c>
      <c r="H118" s="74" t="s">
        <v>287</v>
      </c>
      <c r="I118" s="516" t="s">
        <v>246</v>
      </c>
      <c r="J118" s="349">
        <v>434</v>
      </c>
      <c r="K118" s="343">
        <f t="shared" si="3"/>
        <v>255</v>
      </c>
      <c r="L118" s="251">
        <v>255</v>
      </c>
      <c r="M118" s="251"/>
      <c r="N118" s="250" t="e">
        <f>IF(L118="nio",0,IF(L118&gt;0,L118*J118/P118,0))*VLOOKUP(B118,'2-Kosten per locatie'!$A$14:$C$60,3,FALSE)</f>
        <v>#DIV/0!</v>
      </c>
      <c r="O118" s="250">
        <f>IF(M118&gt;0,M118*J118/Q118,0)*VLOOKUP(B118,'2-Kosten per locatie'!$A$14:$C$60,3,FALSE)</f>
        <v>0</v>
      </c>
      <c r="P118" s="344">
        <f>IF(L118="nio",0,IF(L118&gt;0,VLOOKUP(G118,'3-Productie normen'!A:J,VLOOKUP(L118,'3-Productie normen'!$B$35:$C$40,2,FALSE),FALSE)))</f>
        <v>0</v>
      </c>
      <c r="Q118" s="344">
        <f t="shared" si="5"/>
        <v>0</v>
      </c>
      <c r="R118" s="541">
        <f>VLOOKUP(G118,'3-Productie normen'!A:L,12,FALSE)</f>
        <v>13</v>
      </c>
      <c r="S118" s="345"/>
      <c r="U118" s="346">
        <f t="shared" si="4"/>
        <v>110670</v>
      </c>
    </row>
    <row r="119" spans="1:21" ht="14.1" hidden="1" customHeight="1">
      <c r="A119" s="78">
        <v>119</v>
      </c>
      <c r="B119" s="493" t="s">
        <v>280</v>
      </c>
      <c r="C119" s="303" t="s">
        <v>281</v>
      </c>
      <c r="D119" s="89" t="s">
        <v>259</v>
      </c>
      <c r="E119" s="247">
        <v>7</v>
      </c>
      <c r="F119" s="88" t="s">
        <v>282</v>
      </c>
      <c r="G119" s="504" t="s">
        <v>261</v>
      </c>
      <c r="H119" s="504" t="s">
        <v>328</v>
      </c>
      <c r="I119" s="516" t="s">
        <v>246</v>
      </c>
      <c r="J119" s="342">
        <v>36.35</v>
      </c>
      <c r="K119" s="343">
        <f t="shared" si="3"/>
        <v>255</v>
      </c>
      <c r="L119" s="251">
        <v>255</v>
      </c>
      <c r="M119" s="251"/>
      <c r="N119" s="250" t="e">
        <f>IF(L119="nio",0,IF(L119&gt;0,L119*J119/P119,0))*VLOOKUP(B119,'2-Kosten per locatie'!$A$14:$C$60,3,FALSE)</f>
        <v>#DIV/0!</v>
      </c>
      <c r="O119" s="250">
        <f>IF(M119&gt;0,M119*J119/Q119,0)*VLOOKUP(B119,'2-Kosten per locatie'!$A$14:$C$60,3,FALSE)</f>
        <v>0</v>
      </c>
      <c r="P119" s="344">
        <f>IF(L119="nio",0,IF(L119&gt;0,VLOOKUP(G119,'3-Productie normen'!A:J,VLOOKUP(L119,'3-Productie normen'!$B$35:$C$40,2,FALSE),FALSE)))</f>
        <v>0</v>
      </c>
      <c r="Q119" s="344">
        <f t="shared" si="5"/>
        <v>0</v>
      </c>
      <c r="R119" s="541">
        <f>VLOOKUP(G119,'3-Productie normen'!A:L,12,FALSE)</f>
        <v>16</v>
      </c>
      <c r="S119" s="345"/>
      <c r="U119" s="346">
        <f t="shared" si="4"/>
        <v>9269.25</v>
      </c>
    </row>
    <row r="120" spans="1:21" ht="14.1" hidden="1" customHeight="1">
      <c r="A120" s="78">
        <v>120</v>
      </c>
      <c r="B120" s="493" t="s">
        <v>280</v>
      </c>
      <c r="C120" s="303" t="s">
        <v>281</v>
      </c>
      <c r="D120" s="340" t="s">
        <v>259</v>
      </c>
      <c r="E120" s="341">
        <v>8</v>
      </c>
      <c r="F120" s="74" t="s">
        <v>288</v>
      </c>
      <c r="G120" s="504" t="s">
        <v>47</v>
      </c>
      <c r="H120" s="74" t="s">
        <v>82</v>
      </c>
      <c r="I120" s="493" t="s">
        <v>82</v>
      </c>
      <c r="J120" s="342">
        <v>11.97</v>
      </c>
      <c r="K120" s="343">
        <f t="shared" si="3"/>
        <v>255</v>
      </c>
      <c r="L120" s="251">
        <v>255</v>
      </c>
      <c r="M120" s="251"/>
      <c r="N120" s="250" t="e">
        <f>IF(L120="nio",0,IF(L120&gt;0,L120*J120/P120,0))*VLOOKUP(B120,'2-Kosten per locatie'!$A$14:$C$60,3,FALSE)</f>
        <v>#DIV/0!</v>
      </c>
      <c r="O120" s="250">
        <f>IF(M120&gt;0,M120*J120/Q120,0)*VLOOKUP(B120,'2-Kosten per locatie'!$A$14:$C$60,3,FALSE)</f>
        <v>0</v>
      </c>
      <c r="P120" s="344">
        <f>IF(L120="nio",0,IF(L120&gt;0,VLOOKUP(G120,'3-Productie normen'!A:J,VLOOKUP(L120,'3-Productie normen'!$B$35:$C$40,2,FALSE),FALSE)))</f>
        <v>0</v>
      </c>
      <c r="Q120" s="344">
        <f t="shared" si="5"/>
        <v>0</v>
      </c>
      <c r="R120" s="541">
        <f>VLOOKUP(G120,'3-Productie normen'!A:L,12,FALSE)</f>
        <v>9</v>
      </c>
      <c r="S120" s="345"/>
      <c r="U120" s="346">
        <f t="shared" si="4"/>
        <v>3052.3500000000004</v>
      </c>
    </row>
    <row r="121" spans="1:21" ht="14.1" hidden="1" customHeight="1">
      <c r="A121" s="78">
        <v>121</v>
      </c>
      <c r="B121" s="493" t="s">
        <v>280</v>
      </c>
      <c r="C121" s="303" t="s">
        <v>281</v>
      </c>
      <c r="D121" s="340" t="s">
        <v>259</v>
      </c>
      <c r="E121" s="341">
        <v>9</v>
      </c>
      <c r="F121" s="74" t="s">
        <v>289</v>
      </c>
      <c r="G121" s="504" t="s">
        <v>261</v>
      </c>
      <c r="H121" s="74" t="s">
        <v>82</v>
      </c>
      <c r="I121" s="74" t="s">
        <v>82</v>
      </c>
      <c r="J121" s="342">
        <v>66.08</v>
      </c>
      <c r="K121" s="343">
        <f t="shared" si="3"/>
        <v>255</v>
      </c>
      <c r="L121" s="251">
        <v>255</v>
      </c>
      <c r="M121" s="251"/>
      <c r="N121" s="250" t="e">
        <f>IF(L121="nio",0,IF(L121&gt;0,L121*J121/P121,0))*VLOOKUP(B121,'2-Kosten per locatie'!$A$14:$C$60,3,FALSE)</f>
        <v>#DIV/0!</v>
      </c>
      <c r="O121" s="250">
        <f>IF(M121&gt;0,M121*J121/Q121,0)*VLOOKUP(B121,'2-Kosten per locatie'!$A$14:$C$60,3,FALSE)</f>
        <v>0</v>
      </c>
      <c r="P121" s="344">
        <f>IF(L121="nio",0,IF(L121&gt;0,VLOOKUP(G121,'3-Productie normen'!A:J,VLOOKUP(L121,'3-Productie normen'!$B$35:$C$40,2,FALSE),FALSE)))</f>
        <v>0</v>
      </c>
      <c r="Q121" s="344">
        <f t="shared" si="5"/>
        <v>0</v>
      </c>
      <c r="R121" s="541">
        <f>VLOOKUP(G121,'3-Productie normen'!A:L,12,FALSE)</f>
        <v>16</v>
      </c>
      <c r="S121" s="345"/>
      <c r="U121" s="346">
        <f t="shared" si="4"/>
        <v>16850.399999999998</v>
      </c>
    </row>
    <row r="122" spans="1:21" ht="14.1" hidden="1" customHeight="1">
      <c r="A122" s="78">
        <v>122</v>
      </c>
      <c r="B122" s="493" t="s">
        <v>280</v>
      </c>
      <c r="C122" s="303" t="s">
        <v>281</v>
      </c>
      <c r="D122" s="340" t="s">
        <v>259</v>
      </c>
      <c r="E122" s="341">
        <v>10</v>
      </c>
      <c r="F122" s="74" t="s">
        <v>289</v>
      </c>
      <c r="G122" s="504" t="s">
        <v>261</v>
      </c>
      <c r="H122" s="74" t="s">
        <v>82</v>
      </c>
      <c r="I122" s="74" t="s">
        <v>82</v>
      </c>
      <c r="J122" s="342">
        <v>75.599999999999994</v>
      </c>
      <c r="K122" s="343">
        <f t="shared" si="3"/>
        <v>255</v>
      </c>
      <c r="L122" s="251">
        <v>255</v>
      </c>
      <c r="M122" s="251"/>
      <c r="N122" s="250" t="e">
        <f>IF(L122="nio",0,IF(L122&gt;0,L122*J122/P122,0))*VLOOKUP(B122,'2-Kosten per locatie'!$A$14:$C$60,3,FALSE)</f>
        <v>#DIV/0!</v>
      </c>
      <c r="O122" s="250">
        <f>IF(M122&gt;0,M122*J122/Q122,0)*VLOOKUP(B122,'2-Kosten per locatie'!$A$14:$C$60,3,FALSE)</f>
        <v>0</v>
      </c>
      <c r="P122" s="344">
        <f>IF(L122="nio",0,IF(L122&gt;0,VLOOKUP(G122,'3-Productie normen'!A:J,VLOOKUP(L122,'3-Productie normen'!$B$35:$C$40,2,FALSE),FALSE)))</f>
        <v>0</v>
      </c>
      <c r="Q122" s="344">
        <f t="shared" si="5"/>
        <v>0</v>
      </c>
      <c r="R122" s="541">
        <f>VLOOKUP(G122,'3-Productie normen'!A:L,12,FALSE)</f>
        <v>16</v>
      </c>
      <c r="S122" s="345"/>
      <c r="U122" s="346">
        <f t="shared" si="4"/>
        <v>19278</v>
      </c>
    </row>
    <row r="123" spans="1:21" ht="14.1" hidden="1" customHeight="1">
      <c r="A123" s="78">
        <v>123</v>
      </c>
      <c r="B123" s="493" t="s">
        <v>280</v>
      </c>
      <c r="C123" s="303" t="s">
        <v>281</v>
      </c>
      <c r="D123" s="340" t="s">
        <v>259</v>
      </c>
      <c r="E123" s="341">
        <v>11</v>
      </c>
      <c r="F123" s="74" t="s">
        <v>269</v>
      </c>
      <c r="G123" s="513" t="s">
        <v>270</v>
      </c>
      <c r="H123" s="74" t="s">
        <v>82</v>
      </c>
      <c r="I123" s="74" t="s">
        <v>82</v>
      </c>
      <c r="J123" s="342">
        <v>25.99</v>
      </c>
      <c r="K123" s="343">
        <f t="shared" si="3"/>
        <v>52</v>
      </c>
      <c r="L123" s="251">
        <v>52</v>
      </c>
      <c r="M123" s="251"/>
      <c r="N123" s="250" t="e">
        <f>IF(L123="nio",0,IF(L123&gt;0,L123*J123/P123,0))*VLOOKUP(B123,'2-Kosten per locatie'!$A$14:$C$60,3,FALSE)</f>
        <v>#DIV/0!</v>
      </c>
      <c r="O123" s="250">
        <f>IF(M123&gt;0,M123*J123/Q123,0)*VLOOKUP(B123,'2-Kosten per locatie'!$A$14:$C$60,3,FALSE)</f>
        <v>0</v>
      </c>
      <c r="P123" s="344">
        <f>IF(L123="nio",0,IF(L123&gt;0,VLOOKUP(G123,'3-Productie normen'!A:J,VLOOKUP(L123,'3-Productie normen'!$B$35:$C$40,2,FALSE),FALSE)))</f>
        <v>0</v>
      </c>
      <c r="Q123" s="344">
        <f t="shared" si="5"/>
        <v>0</v>
      </c>
      <c r="R123" s="541">
        <f>VLOOKUP(G123,'3-Productie normen'!A:L,12,FALSE)</f>
        <v>8</v>
      </c>
      <c r="S123" s="345"/>
      <c r="U123" s="346">
        <f t="shared" si="4"/>
        <v>1351.48</v>
      </c>
    </row>
    <row r="124" spans="1:21" ht="14.1" hidden="1" customHeight="1">
      <c r="A124" s="78">
        <v>124</v>
      </c>
      <c r="B124" s="493" t="s">
        <v>280</v>
      </c>
      <c r="C124" s="303" t="s">
        <v>281</v>
      </c>
      <c r="D124" s="340" t="s">
        <v>259</v>
      </c>
      <c r="E124" s="341">
        <v>12</v>
      </c>
      <c r="F124" s="74" t="s">
        <v>290</v>
      </c>
      <c r="G124" s="303" t="s">
        <v>49</v>
      </c>
      <c r="H124" s="502" t="s">
        <v>371</v>
      </c>
      <c r="I124" s="516" t="s">
        <v>227</v>
      </c>
      <c r="J124" s="342">
        <v>17.850000000000001</v>
      </c>
      <c r="K124" s="343">
        <f t="shared" si="3"/>
        <v>255</v>
      </c>
      <c r="L124" s="251">
        <v>255</v>
      </c>
      <c r="M124" s="251"/>
      <c r="N124" s="250" t="e">
        <f>IF(L124="nio",0,IF(L124&gt;0,L124*J124/P124,0))*VLOOKUP(B124,'2-Kosten per locatie'!$A$14:$C$60,3,FALSE)</f>
        <v>#DIV/0!</v>
      </c>
      <c r="O124" s="250">
        <f>IF(M124&gt;0,M124*J124/Q124,0)*VLOOKUP(B124,'2-Kosten per locatie'!$A$14:$C$60,3,FALSE)</f>
        <v>0</v>
      </c>
      <c r="P124" s="344">
        <f>IF(L124="nio",0,IF(L124&gt;0,VLOOKUP(G124,'3-Productie normen'!A:J,VLOOKUP(L124,'3-Productie normen'!$B$35:$C$40,2,FALSE),FALSE)))</f>
        <v>0</v>
      </c>
      <c r="Q124" s="344">
        <f t="shared" si="5"/>
        <v>0</v>
      </c>
      <c r="R124" s="541">
        <f>VLOOKUP(G124,'3-Productie normen'!A:L,12,FALSE)</f>
        <v>5</v>
      </c>
      <c r="S124" s="345"/>
      <c r="U124" s="346">
        <f t="shared" si="4"/>
        <v>4551.75</v>
      </c>
    </row>
    <row r="125" spans="1:21" ht="14.1" hidden="1" customHeight="1">
      <c r="A125" s="78">
        <v>125</v>
      </c>
      <c r="B125" s="493" t="s">
        <v>280</v>
      </c>
      <c r="C125" s="303" t="s">
        <v>281</v>
      </c>
      <c r="D125" s="340" t="s">
        <v>259</v>
      </c>
      <c r="E125" s="341">
        <v>13</v>
      </c>
      <c r="F125" s="303" t="s">
        <v>291</v>
      </c>
      <c r="G125" s="303" t="s">
        <v>49</v>
      </c>
      <c r="H125" s="502" t="s">
        <v>371</v>
      </c>
      <c r="I125" s="516" t="s">
        <v>246</v>
      </c>
      <c r="J125" s="342">
        <v>8.8800000000000008</v>
      </c>
      <c r="K125" s="343">
        <f t="shared" si="3"/>
        <v>255</v>
      </c>
      <c r="L125" s="251">
        <v>255</v>
      </c>
      <c r="M125" s="251"/>
      <c r="N125" s="250" t="e">
        <f>IF(L125="nio",0,IF(L125&gt;0,L125*J125/P125,0))*VLOOKUP(B125,'2-Kosten per locatie'!$A$14:$C$60,3,FALSE)</f>
        <v>#DIV/0!</v>
      </c>
      <c r="O125" s="250">
        <f>IF(M125&gt;0,M125*J125/Q125,0)*VLOOKUP(B125,'2-Kosten per locatie'!$A$14:$C$60,3,FALSE)</f>
        <v>0</v>
      </c>
      <c r="P125" s="344">
        <f>IF(L125="nio",0,IF(L125&gt;0,VLOOKUP(G125,'3-Productie normen'!A:J,VLOOKUP(L125,'3-Productie normen'!$B$35:$C$40,2,FALSE),FALSE)))</f>
        <v>0</v>
      </c>
      <c r="Q125" s="344">
        <f t="shared" si="5"/>
        <v>0</v>
      </c>
      <c r="R125" s="541">
        <f>VLOOKUP(G125,'3-Productie normen'!A:L,12,FALSE)</f>
        <v>5</v>
      </c>
      <c r="S125" s="345"/>
      <c r="U125" s="346">
        <f t="shared" si="4"/>
        <v>2264.4</v>
      </c>
    </row>
    <row r="126" spans="1:21" ht="14.1" hidden="1" customHeight="1">
      <c r="A126" s="78">
        <v>126</v>
      </c>
      <c r="B126" s="493" t="s">
        <v>280</v>
      </c>
      <c r="C126" s="303" t="s">
        <v>281</v>
      </c>
      <c r="D126" s="340" t="s">
        <v>259</v>
      </c>
      <c r="E126" s="341">
        <v>14</v>
      </c>
      <c r="F126" s="303" t="s">
        <v>292</v>
      </c>
      <c r="G126" s="502" t="s">
        <v>46</v>
      </c>
      <c r="H126" s="504" t="s">
        <v>328</v>
      </c>
      <c r="I126" s="516" t="s">
        <v>227</v>
      </c>
      <c r="J126" s="342">
        <v>14.72</v>
      </c>
      <c r="K126" s="343">
        <f t="shared" si="3"/>
        <v>255</v>
      </c>
      <c r="L126" s="251">
        <v>255</v>
      </c>
      <c r="M126" s="251"/>
      <c r="N126" s="250" t="e">
        <f>IF(L126="nio",0,IF(L126&gt;0,L126*J126/P126,0))*VLOOKUP(B126,'2-Kosten per locatie'!$A$14:$C$60,3,FALSE)</f>
        <v>#DIV/0!</v>
      </c>
      <c r="O126" s="250">
        <f>IF(M126&gt;0,M126*J126/Q126,0)*VLOOKUP(B126,'2-Kosten per locatie'!$A$14:$C$60,3,FALSE)</f>
        <v>0</v>
      </c>
      <c r="P126" s="344">
        <f>IF(L126="nio",0,IF(L126&gt;0,VLOOKUP(G126,'3-Productie normen'!A:J,VLOOKUP(L126,'3-Productie normen'!$B$35:$C$40,2,FALSE),FALSE)))</f>
        <v>0</v>
      </c>
      <c r="Q126" s="344">
        <f t="shared" si="5"/>
        <v>0</v>
      </c>
      <c r="R126" s="541">
        <f>VLOOKUP(G126,'3-Productie normen'!A:L,12,FALSE)</f>
        <v>11</v>
      </c>
      <c r="S126" s="345"/>
      <c r="U126" s="346">
        <f t="shared" si="4"/>
        <v>3753.6000000000004</v>
      </c>
    </row>
    <row r="127" spans="1:21" ht="14.1" hidden="1" customHeight="1">
      <c r="A127" s="78">
        <v>127</v>
      </c>
      <c r="B127" s="493" t="s">
        <v>280</v>
      </c>
      <c r="C127" s="303" t="s">
        <v>281</v>
      </c>
      <c r="D127" s="340" t="s">
        <v>259</v>
      </c>
      <c r="E127" s="341">
        <v>15</v>
      </c>
      <c r="F127" s="303" t="s">
        <v>293</v>
      </c>
      <c r="G127" s="303" t="s">
        <v>294</v>
      </c>
      <c r="H127" s="502" t="s">
        <v>371</v>
      </c>
      <c r="I127" s="516" t="s">
        <v>246</v>
      </c>
      <c r="J127" s="342">
        <v>58.47</v>
      </c>
      <c r="K127" s="343">
        <f t="shared" si="3"/>
        <v>156</v>
      </c>
      <c r="L127" s="251">
        <v>156</v>
      </c>
      <c r="M127" s="251"/>
      <c r="N127" s="250" t="e">
        <f>IF(L127="nio",0,IF(L127&gt;0,L127*J127/P127,0))*VLOOKUP(B127,'2-Kosten per locatie'!$A$14:$C$60,3,FALSE)</f>
        <v>#DIV/0!</v>
      </c>
      <c r="O127" s="250">
        <f>IF(M127&gt;0,M127*J127/Q127,0)*VLOOKUP(B127,'2-Kosten per locatie'!$A$14:$C$60,3,FALSE)</f>
        <v>0</v>
      </c>
      <c r="P127" s="344">
        <f>IF(L127="nio",0,IF(L127&gt;0,VLOOKUP(G127,'3-Productie normen'!A:J,VLOOKUP(L127,'3-Productie normen'!$B$35:$C$40,2,FALSE),FALSE)))</f>
        <v>0</v>
      </c>
      <c r="Q127" s="344">
        <f t="shared" si="5"/>
        <v>0</v>
      </c>
      <c r="R127" s="541">
        <f>VLOOKUP(G127,'3-Productie normen'!A:L,12,FALSE)</f>
        <v>1</v>
      </c>
      <c r="S127" s="345"/>
      <c r="U127" s="346">
        <f t="shared" si="4"/>
        <v>9121.32</v>
      </c>
    </row>
    <row r="128" spans="1:21" ht="14.1" hidden="1" customHeight="1">
      <c r="A128" s="78">
        <v>128</v>
      </c>
      <c r="B128" s="493" t="s">
        <v>280</v>
      </c>
      <c r="C128" s="303" t="s">
        <v>281</v>
      </c>
      <c r="D128" s="340" t="s">
        <v>259</v>
      </c>
      <c r="E128" s="341">
        <v>17</v>
      </c>
      <c r="F128" s="74" t="s">
        <v>290</v>
      </c>
      <c r="G128" s="303" t="s">
        <v>49</v>
      </c>
      <c r="H128" s="502" t="s">
        <v>371</v>
      </c>
      <c r="I128" s="516" t="s">
        <v>227</v>
      </c>
      <c r="J128" s="342">
        <v>46.38</v>
      </c>
      <c r="K128" s="343">
        <f t="shared" si="3"/>
        <v>255</v>
      </c>
      <c r="L128" s="251">
        <v>255</v>
      </c>
      <c r="M128" s="251"/>
      <c r="N128" s="250" t="e">
        <f>IF(L128="nio",0,IF(L128&gt;0,L128*J128/P128,0))*VLOOKUP(B128,'2-Kosten per locatie'!$A$14:$C$60,3,FALSE)</f>
        <v>#DIV/0!</v>
      </c>
      <c r="O128" s="250">
        <f>IF(M128&gt;0,M128*J128/Q128,0)*VLOOKUP(B128,'2-Kosten per locatie'!$A$14:$C$60,3,FALSE)</f>
        <v>0</v>
      </c>
      <c r="P128" s="344">
        <f>IF(L128="nio",0,IF(L128&gt;0,VLOOKUP(G128,'3-Productie normen'!A:J,VLOOKUP(L128,'3-Productie normen'!$B$35:$C$40,2,FALSE),FALSE)))</f>
        <v>0</v>
      </c>
      <c r="Q128" s="344">
        <f t="shared" si="5"/>
        <v>0</v>
      </c>
      <c r="R128" s="541">
        <f>VLOOKUP(G128,'3-Productie normen'!A:L,12,FALSE)</f>
        <v>5</v>
      </c>
      <c r="S128" s="345"/>
      <c r="U128" s="346">
        <f t="shared" si="4"/>
        <v>11826.900000000001</v>
      </c>
    </row>
    <row r="129" spans="1:21" ht="14.1" hidden="1" customHeight="1">
      <c r="A129" s="78">
        <v>129</v>
      </c>
      <c r="B129" s="493" t="s">
        <v>280</v>
      </c>
      <c r="C129" s="303" t="s">
        <v>281</v>
      </c>
      <c r="D129" s="340" t="s">
        <v>259</v>
      </c>
      <c r="E129" s="341">
        <v>18</v>
      </c>
      <c r="F129" s="74" t="s">
        <v>295</v>
      </c>
      <c r="G129" s="303" t="s">
        <v>55</v>
      </c>
      <c r="H129" s="74" t="s">
        <v>275</v>
      </c>
      <c r="I129" s="516" t="s">
        <v>246</v>
      </c>
      <c r="J129" s="342">
        <v>248</v>
      </c>
      <c r="K129" s="343">
        <f t="shared" si="3"/>
        <v>0</v>
      </c>
      <c r="L129" s="251" t="s">
        <v>279</v>
      </c>
      <c r="M129" s="251"/>
      <c r="N129" s="250">
        <f>IF(L129="nio",0,IF(L129&gt;0,L129*J129/P129,0))*VLOOKUP(B129,'2-Kosten per locatie'!$A$14:$C$60,3,FALSE)</f>
        <v>0</v>
      </c>
      <c r="O129" s="250">
        <f>IF(M129&gt;0,M129*J129/Q129,0)*VLOOKUP(B129,'2-Kosten per locatie'!$A$14:$C$60,3,FALSE)</f>
        <v>0</v>
      </c>
      <c r="P129" s="344">
        <f>IF(L129="nio",0,IF(L129&gt;0,VLOOKUP(G129,'3-Productie normen'!A:J,VLOOKUP(L129,'3-Productie normen'!$B$35:$C$40,2,FALSE),FALSE)))</f>
        <v>0</v>
      </c>
      <c r="Q129" s="344">
        <f t="shared" si="5"/>
        <v>0</v>
      </c>
      <c r="R129" s="541">
        <f>VLOOKUP(G129,'3-Productie normen'!A:L,12,FALSE)</f>
        <v>0</v>
      </c>
      <c r="S129" s="345"/>
      <c r="U129" s="346">
        <f t="shared" si="4"/>
        <v>0</v>
      </c>
    </row>
    <row r="130" spans="1:21" ht="14.1" hidden="1" customHeight="1">
      <c r="A130" s="78">
        <v>130</v>
      </c>
      <c r="B130" s="493" t="s">
        <v>280</v>
      </c>
      <c r="C130" s="303" t="s">
        <v>281</v>
      </c>
      <c r="D130" s="340" t="s">
        <v>259</v>
      </c>
      <c r="E130" s="341">
        <v>19</v>
      </c>
      <c r="F130" s="74" t="s">
        <v>262</v>
      </c>
      <c r="G130" s="502" t="s">
        <v>46</v>
      </c>
      <c r="H130" s="74" t="s">
        <v>275</v>
      </c>
      <c r="I130" s="516" t="s">
        <v>227</v>
      </c>
      <c r="J130" s="342">
        <v>1.6</v>
      </c>
      <c r="K130" s="343">
        <f t="shared" si="3"/>
        <v>255</v>
      </c>
      <c r="L130" s="251">
        <v>255</v>
      </c>
      <c r="M130" s="251"/>
      <c r="N130" s="250" t="e">
        <f>IF(L130="nio",0,IF(L130&gt;0,L130*J130/P130,0))*VLOOKUP(B130,'2-Kosten per locatie'!$A$14:$C$60,3,FALSE)</f>
        <v>#DIV/0!</v>
      </c>
      <c r="O130" s="250">
        <f>IF(M130&gt;0,M130*J130/Q130,0)*VLOOKUP(B130,'2-Kosten per locatie'!$A$14:$C$60,3,FALSE)</f>
        <v>0</v>
      </c>
      <c r="P130" s="344">
        <f>IF(L130="nio",0,IF(L130&gt;0,VLOOKUP(G130,'3-Productie normen'!A:J,VLOOKUP(L130,'3-Productie normen'!$B$35:$C$40,2,FALSE),FALSE)))</f>
        <v>0</v>
      </c>
      <c r="Q130" s="344">
        <f t="shared" si="5"/>
        <v>0</v>
      </c>
      <c r="R130" s="541">
        <f>VLOOKUP(G130,'3-Productie normen'!A:L,12,FALSE)</f>
        <v>11</v>
      </c>
      <c r="S130" s="345"/>
      <c r="U130" s="346">
        <f t="shared" si="4"/>
        <v>408</v>
      </c>
    </row>
    <row r="131" spans="1:21" ht="14.1" hidden="1" customHeight="1">
      <c r="A131" s="78">
        <v>131</v>
      </c>
      <c r="B131" s="493" t="s">
        <v>280</v>
      </c>
      <c r="C131" s="303" t="s">
        <v>281</v>
      </c>
      <c r="D131" s="340" t="s">
        <v>259</v>
      </c>
      <c r="E131" s="341">
        <v>20</v>
      </c>
      <c r="F131" s="74" t="s">
        <v>296</v>
      </c>
      <c r="G131" s="90" t="s">
        <v>50</v>
      </c>
      <c r="H131" s="502" t="s">
        <v>266</v>
      </c>
      <c r="I131" s="516" t="s">
        <v>247</v>
      </c>
      <c r="J131" s="342">
        <v>54.46</v>
      </c>
      <c r="K131" s="343">
        <f t="shared" si="3"/>
        <v>255</v>
      </c>
      <c r="L131" s="251">
        <v>255</v>
      </c>
      <c r="M131" s="251"/>
      <c r="N131" s="250" t="e">
        <f>IF(L131="nio",0,IF(L131&gt;0,L131*J131/P131,0))*VLOOKUP(B131,'2-Kosten per locatie'!$A$14:$C$60,3,FALSE)</f>
        <v>#DIV/0!</v>
      </c>
      <c r="O131" s="250">
        <f>IF(M131&gt;0,M131*J131/Q131,0)*VLOOKUP(B131,'2-Kosten per locatie'!$A$14:$C$60,3,FALSE)</f>
        <v>0</v>
      </c>
      <c r="P131" s="344">
        <f>IF(L131="nio",0,IF(L131&gt;0,VLOOKUP(G131,'3-Productie normen'!A:J,VLOOKUP(L131,'3-Productie normen'!$B$35:$C$40,2,FALSE),FALSE)))</f>
        <v>0</v>
      </c>
      <c r="Q131" s="344">
        <f t="shared" si="5"/>
        <v>0</v>
      </c>
      <c r="R131" s="541">
        <f>VLOOKUP(G131,'3-Productie normen'!A:L,12,FALSE)</f>
        <v>15</v>
      </c>
      <c r="S131" s="345"/>
      <c r="U131" s="346">
        <f t="shared" si="4"/>
        <v>13887.300000000001</v>
      </c>
    </row>
    <row r="132" spans="1:21" ht="14.1" hidden="1" customHeight="1">
      <c r="A132" s="78">
        <v>132</v>
      </c>
      <c r="B132" s="493" t="s">
        <v>280</v>
      </c>
      <c r="C132" s="303" t="s">
        <v>281</v>
      </c>
      <c r="D132" s="340" t="s">
        <v>259</v>
      </c>
      <c r="E132" s="341">
        <v>21</v>
      </c>
      <c r="F132" s="74" t="s">
        <v>293</v>
      </c>
      <c r="G132" s="303" t="s">
        <v>55</v>
      </c>
      <c r="H132" s="74" t="s">
        <v>275</v>
      </c>
      <c r="I132" s="516" t="s">
        <v>246</v>
      </c>
      <c r="J132" s="342">
        <v>33.6</v>
      </c>
      <c r="K132" s="343">
        <f t="shared" si="3"/>
        <v>0</v>
      </c>
      <c r="L132" s="251" t="s">
        <v>279</v>
      </c>
      <c r="M132" s="251"/>
      <c r="N132" s="250">
        <f>IF(L132="nio",0,IF(L132&gt;0,L132*J132/P132,0))*VLOOKUP(B132,'2-Kosten per locatie'!$A$14:$C$60,3,FALSE)</f>
        <v>0</v>
      </c>
      <c r="O132" s="250">
        <f>IF(M132&gt;0,M132*J132/Q132,0)*VLOOKUP(B132,'2-Kosten per locatie'!$A$14:$C$60,3,FALSE)</f>
        <v>0</v>
      </c>
      <c r="P132" s="344">
        <f>IF(L132="nio",0,IF(L132&gt;0,VLOOKUP(G132,'3-Productie normen'!A:J,VLOOKUP(L132,'3-Productie normen'!$B$35:$C$40,2,FALSE),FALSE)))</f>
        <v>0</v>
      </c>
      <c r="Q132" s="344">
        <f t="shared" si="5"/>
        <v>0</v>
      </c>
      <c r="R132" s="541">
        <f>VLOOKUP(G132,'3-Productie normen'!A:L,12,FALSE)</f>
        <v>0</v>
      </c>
      <c r="S132" s="345"/>
      <c r="U132" s="346">
        <f t="shared" si="4"/>
        <v>0</v>
      </c>
    </row>
    <row r="133" spans="1:21" ht="14.1" hidden="1" customHeight="1">
      <c r="A133" s="78">
        <v>133</v>
      </c>
      <c r="B133" s="493" t="s">
        <v>280</v>
      </c>
      <c r="C133" s="303" t="s">
        <v>281</v>
      </c>
      <c r="D133" s="340" t="s">
        <v>259</v>
      </c>
      <c r="E133" s="341">
        <v>22</v>
      </c>
      <c r="F133" s="74" t="s">
        <v>293</v>
      </c>
      <c r="G133" s="303" t="s">
        <v>55</v>
      </c>
      <c r="H133" s="74" t="s">
        <v>275</v>
      </c>
      <c r="I133" s="516" t="s">
        <v>246</v>
      </c>
      <c r="J133" s="342">
        <v>55.8</v>
      </c>
      <c r="K133" s="343">
        <f t="shared" si="3"/>
        <v>0</v>
      </c>
      <c r="L133" s="251" t="s">
        <v>279</v>
      </c>
      <c r="M133" s="251"/>
      <c r="N133" s="250">
        <f>IF(L133="nio",0,IF(L133&gt;0,L133*J133/P133,0))*VLOOKUP(B133,'2-Kosten per locatie'!$A$14:$C$60,3,FALSE)</f>
        <v>0</v>
      </c>
      <c r="O133" s="250">
        <f>IF(M133&gt;0,M133*J133/Q133,0)*VLOOKUP(B133,'2-Kosten per locatie'!$A$14:$C$60,3,FALSE)</f>
        <v>0</v>
      </c>
      <c r="P133" s="344">
        <f>IF(L133="nio",0,IF(L133&gt;0,VLOOKUP(G133,'3-Productie normen'!A:J,VLOOKUP(L133,'3-Productie normen'!$B$35:$C$40,2,FALSE),FALSE)))</f>
        <v>0</v>
      </c>
      <c r="Q133" s="344">
        <f t="shared" si="5"/>
        <v>0</v>
      </c>
      <c r="R133" s="541">
        <f>VLOOKUP(G133,'3-Productie normen'!A:L,12,FALSE)</f>
        <v>0</v>
      </c>
      <c r="S133" s="345"/>
      <c r="U133" s="346">
        <f t="shared" si="4"/>
        <v>0</v>
      </c>
    </row>
    <row r="134" spans="1:21" ht="14.1" hidden="1" customHeight="1">
      <c r="A134" s="78">
        <v>134</v>
      </c>
      <c r="B134" s="493" t="s">
        <v>280</v>
      </c>
      <c r="C134" s="303" t="s">
        <v>281</v>
      </c>
      <c r="D134" s="340" t="s">
        <v>259</v>
      </c>
      <c r="E134" s="341">
        <v>23</v>
      </c>
      <c r="F134" s="74" t="s">
        <v>269</v>
      </c>
      <c r="G134" s="90" t="s">
        <v>55</v>
      </c>
      <c r="H134" s="74" t="s">
        <v>275</v>
      </c>
      <c r="I134" s="516" t="s">
        <v>246</v>
      </c>
      <c r="J134" s="342">
        <v>23.5</v>
      </c>
      <c r="K134" s="343">
        <f t="shared" si="3"/>
        <v>0</v>
      </c>
      <c r="L134" s="251" t="s">
        <v>279</v>
      </c>
      <c r="M134" s="251"/>
      <c r="N134" s="250">
        <f>IF(L134="nio",0,IF(L134&gt;0,L134*J134/P134,0))*VLOOKUP(B134,'2-Kosten per locatie'!$A$14:$C$60,3,FALSE)</f>
        <v>0</v>
      </c>
      <c r="O134" s="250">
        <f>IF(M134&gt;0,M134*J134/Q134,0)*VLOOKUP(B134,'2-Kosten per locatie'!$A$14:$C$60,3,FALSE)</f>
        <v>0</v>
      </c>
      <c r="P134" s="344">
        <f>IF(L134="nio",0,IF(L134&gt;0,VLOOKUP(G134,'3-Productie normen'!A:J,VLOOKUP(L134,'3-Productie normen'!$B$35:$C$40,2,FALSE),FALSE)))</f>
        <v>0</v>
      </c>
      <c r="Q134" s="344">
        <f t="shared" si="5"/>
        <v>0</v>
      </c>
      <c r="R134" s="541">
        <f>VLOOKUP(G134,'3-Productie normen'!A:L,12,FALSE)</f>
        <v>0</v>
      </c>
      <c r="S134" s="345"/>
      <c r="U134" s="346">
        <f t="shared" si="4"/>
        <v>0</v>
      </c>
    </row>
    <row r="135" spans="1:21" ht="14.1" hidden="1" customHeight="1">
      <c r="A135" s="78">
        <v>135</v>
      </c>
      <c r="B135" s="493" t="s">
        <v>280</v>
      </c>
      <c r="C135" s="303" t="s">
        <v>281</v>
      </c>
      <c r="D135" s="340" t="s">
        <v>259</v>
      </c>
      <c r="E135" s="341">
        <v>16</v>
      </c>
      <c r="F135" s="74" t="s">
        <v>269</v>
      </c>
      <c r="G135" s="90" t="s">
        <v>55</v>
      </c>
      <c r="H135" s="74" t="s">
        <v>275</v>
      </c>
      <c r="I135" s="516" t="s">
        <v>246</v>
      </c>
      <c r="J135" s="342">
        <v>4.66</v>
      </c>
      <c r="K135" s="343">
        <f t="shared" si="3"/>
        <v>0</v>
      </c>
      <c r="L135" s="251" t="s">
        <v>279</v>
      </c>
      <c r="M135" s="251"/>
      <c r="N135" s="250">
        <f>IF(L135="nio",0,IF(L135&gt;0,L135*J135/P135,0))*VLOOKUP(B135,'2-Kosten per locatie'!$A$14:$C$60,3,FALSE)</f>
        <v>0</v>
      </c>
      <c r="O135" s="250">
        <f>IF(M135&gt;0,M135*J135/Q135,0)*VLOOKUP(B135,'2-Kosten per locatie'!$A$14:$C$60,3,FALSE)</f>
        <v>0</v>
      </c>
      <c r="P135" s="344">
        <f>IF(L135="nio",0,IF(L135&gt;0,VLOOKUP(G135,'3-Productie normen'!A:J,VLOOKUP(L135,'3-Productie normen'!$B$35:$C$40,2,FALSE),FALSE)))</f>
        <v>0</v>
      </c>
      <c r="Q135" s="344">
        <f t="shared" si="5"/>
        <v>0</v>
      </c>
      <c r="R135" s="541">
        <f>VLOOKUP(G135,'3-Productie normen'!A:L,12,FALSE)</f>
        <v>0</v>
      </c>
      <c r="S135" s="345"/>
      <c r="U135" s="346">
        <f t="shared" si="4"/>
        <v>0</v>
      </c>
    </row>
    <row r="136" spans="1:21" ht="14.1" hidden="1" customHeight="1">
      <c r="A136" s="78">
        <v>136</v>
      </c>
      <c r="B136" s="493" t="s">
        <v>280</v>
      </c>
      <c r="C136" s="303" t="s">
        <v>281</v>
      </c>
      <c r="D136" s="340" t="s">
        <v>259</v>
      </c>
      <c r="E136" s="341">
        <v>24</v>
      </c>
      <c r="F136" s="74" t="s">
        <v>292</v>
      </c>
      <c r="G136" s="502" t="s">
        <v>46</v>
      </c>
      <c r="H136" s="504" t="s">
        <v>328</v>
      </c>
      <c r="I136" s="516" t="s">
        <v>227</v>
      </c>
      <c r="J136" s="342">
        <v>89.1</v>
      </c>
      <c r="K136" s="343">
        <f t="shared" si="3"/>
        <v>255</v>
      </c>
      <c r="L136" s="251">
        <v>255</v>
      </c>
      <c r="M136" s="251"/>
      <c r="N136" s="250" t="e">
        <f>IF(L136="nio",0,IF(L136&gt;0,L136*J136/P136,0))*VLOOKUP(B136,'2-Kosten per locatie'!$A$14:$C$60,3,FALSE)</f>
        <v>#DIV/0!</v>
      </c>
      <c r="O136" s="250">
        <f>IF(M136&gt;0,M136*J136/Q136,0)*VLOOKUP(B136,'2-Kosten per locatie'!$A$14:$C$60,3,FALSE)</f>
        <v>0</v>
      </c>
      <c r="P136" s="344">
        <f>IF(L136="nio",0,IF(L136&gt;0,VLOOKUP(G136,'3-Productie normen'!A:J,VLOOKUP(L136,'3-Productie normen'!$B$35:$C$40,2,FALSE),FALSE)))</f>
        <v>0</v>
      </c>
      <c r="Q136" s="344">
        <f t="shared" si="5"/>
        <v>0</v>
      </c>
      <c r="R136" s="541">
        <f>VLOOKUP(G136,'3-Productie normen'!A:L,12,FALSE)</f>
        <v>11</v>
      </c>
      <c r="S136" s="345"/>
      <c r="U136" s="346">
        <f t="shared" si="4"/>
        <v>22720.5</v>
      </c>
    </row>
    <row r="137" spans="1:21" ht="14.1" hidden="1" customHeight="1">
      <c r="A137" s="78">
        <v>137</v>
      </c>
      <c r="B137" s="493" t="s">
        <v>280</v>
      </c>
      <c r="C137" s="303" t="s">
        <v>281</v>
      </c>
      <c r="D137" s="340" t="s">
        <v>259</v>
      </c>
      <c r="E137" s="341">
        <v>25</v>
      </c>
      <c r="F137" s="74" t="s">
        <v>295</v>
      </c>
      <c r="G137" s="303" t="s">
        <v>55</v>
      </c>
      <c r="H137" s="74" t="s">
        <v>275</v>
      </c>
      <c r="I137" s="516" t="s">
        <v>246</v>
      </c>
      <c r="J137" s="342">
        <v>575</v>
      </c>
      <c r="K137" s="343">
        <f t="shared" si="3"/>
        <v>0</v>
      </c>
      <c r="L137" s="251" t="s">
        <v>279</v>
      </c>
      <c r="M137" s="251"/>
      <c r="N137" s="250">
        <f>IF(L137="nio",0,IF(L137&gt;0,L137*J137/P137,0))*VLOOKUP(B137,'2-Kosten per locatie'!$A$14:$C$60,3,FALSE)</f>
        <v>0</v>
      </c>
      <c r="O137" s="250">
        <f>IF(M137&gt;0,M137*J137/Q137,0)*VLOOKUP(B137,'2-Kosten per locatie'!$A$14:$C$60,3,FALSE)</f>
        <v>0</v>
      </c>
      <c r="P137" s="344">
        <f>IF(L137="nio",0,IF(L137&gt;0,VLOOKUP(G137,'3-Productie normen'!A:J,VLOOKUP(L137,'3-Productie normen'!$B$35:$C$40,2,FALSE),FALSE)))</f>
        <v>0</v>
      </c>
      <c r="Q137" s="344">
        <f t="shared" si="5"/>
        <v>0</v>
      </c>
      <c r="R137" s="541">
        <f>VLOOKUP(G137,'3-Productie normen'!A:L,12,FALSE)</f>
        <v>0</v>
      </c>
      <c r="S137" s="345"/>
      <c r="U137" s="346">
        <f t="shared" si="4"/>
        <v>0</v>
      </c>
    </row>
    <row r="138" spans="1:21" ht="14.1" hidden="1" customHeight="1">
      <c r="A138" s="78">
        <v>138</v>
      </c>
      <c r="B138" s="493" t="s">
        <v>280</v>
      </c>
      <c r="C138" s="303" t="s">
        <v>281</v>
      </c>
      <c r="D138" s="340" t="s">
        <v>259</v>
      </c>
      <c r="E138" s="341" t="s">
        <v>297</v>
      </c>
      <c r="F138" s="74" t="s">
        <v>269</v>
      </c>
      <c r="G138" s="90" t="s">
        <v>55</v>
      </c>
      <c r="H138" s="74" t="s">
        <v>275</v>
      </c>
      <c r="I138" s="516" t="s">
        <v>246</v>
      </c>
      <c r="J138" s="342">
        <v>13.75</v>
      </c>
      <c r="K138" s="343">
        <f t="shared" ref="K138:K201" si="6">SUM(L138:M138)</f>
        <v>0</v>
      </c>
      <c r="L138" s="251" t="s">
        <v>279</v>
      </c>
      <c r="M138" s="251"/>
      <c r="N138" s="250">
        <f>IF(L138="nio",0,IF(L138&gt;0,L138*J138/P138,0))*VLOOKUP(B138,'2-Kosten per locatie'!$A$14:$C$60,3,FALSE)</f>
        <v>0</v>
      </c>
      <c r="O138" s="250">
        <f>IF(M138&gt;0,M138*J138/Q138,0)*VLOOKUP(B138,'2-Kosten per locatie'!$A$14:$C$60,3,FALSE)</f>
        <v>0</v>
      </c>
      <c r="P138" s="344">
        <f>IF(L138="nio",0,IF(L138&gt;0,VLOOKUP(G138,'3-Productie normen'!A:J,VLOOKUP(L138,'3-Productie normen'!$B$35:$C$40,2,FALSE),FALSE)))</f>
        <v>0</v>
      </c>
      <c r="Q138" s="344">
        <f t="shared" si="5"/>
        <v>0</v>
      </c>
      <c r="R138" s="541">
        <f>VLOOKUP(G138,'3-Productie normen'!A:L,12,FALSE)</f>
        <v>0</v>
      </c>
      <c r="S138" s="345"/>
      <c r="U138" s="346">
        <f t="shared" ref="U138:U201" si="7">K138*J138</f>
        <v>0</v>
      </c>
    </row>
    <row r="139" spans="1:21" ht="14.1" hidden="1" customHeight="1">
      <c r="A139" s="78">
        <v>139</v>
      </c>
      <c r="B139" s="493" t="s">
        <v>280</v>
      </c>
      <c r="C139" s="303" t="s">
        <v>281</v>
      </c>
      <c r="D139" s="340" t="s">
        <v>259</v>
      </c>
      <c r="E139" s="341" t="s">
        <v>298</v>
      </c>
      <c r="F139" s="74" t="s">
        <v>269</v>
      </c>
      <c r="G139" s="90" t="s">
        <v>55</v>
      </c>
      <c r="H139" s="74" t="s">
        <v>275</v>
      </c>
      <c r="I139" s="516" t="s">
        <v>246</v>
      </c>
      <c r="J139" s="342">
        <v>16.440000000000001</v>
      </c>
      <c r="K139" s="343">
        <f t="shared" si="6"/>
        <v>0</v>
      </c>
      <c r="L139" s="251" t="s">
        <v>279</v>
      </c>
      <c r="M139" s="251"/>
      <c r="N139" s="250">
        <f>IF(L139="nio",0,IF(L139&gt;0,L139*J139/P139,0))*VLOOKUP(B139,'2-Kosten per locatie'!$A$14:$C$60,3,FALSE)</f>
        <v>0</v>
      </c>
      <c r="O139" s="250">
        <f>IF(M139&gt;0,M139*J139/Q139,0)*VLOOKUP(B139,'2-Kosten per locatie'!$A$14:$C$60,3,FALSE)</f>
        <v>0</v>
      </c>
      <c r="P139" s="344">
        <f>IF(L139="nio",0,IF(L139&gt;0,VLOOKUP(G139,'3-Productie normen'!A:J,VLOOKUP(L139,'3-Productie normen'!$B$35:$C$40,2,FALSE),FALSE)))</f>
        <v>0</v>
      </c>
      <c r="Q139" s="344">
        <f t="shared" ref="Q139:Q202" si="8">IF(M139&gt;0,P139*$Q$8,0)</f>
        <v>0</v>
      </c>
      <c r="R139" s="541">
        <f>VLOOKUP(G139,'3-Productie normen'!A:L,12,FALSE)</f>
        <v>0</v>
      </c>
      <c r="S139" s="345"/>
      <c r="U139" s="346">
        <f t="shared" si="7"/>
        <v>0</v>
      </c>
    </row>
    <row r="140" spans="1:21" ht="14.1" hidden="1" customHeight="1">
      <c r="A140" s="78">
        <v>140</v>
      </c>
      <c r="B140" s="493" t="s">
        <v>280</v>
      </c>
      <c r="C140" s="303" t="s">
        <v>281</v>
      </c>
      <c r="D140" s="340" t="s">
        <v>259</v>
      </c>
      <c r="E140" s="341">
        <v>27</v>
      </c>
      <c r="F140" s="74" t="s">
        <v>292</v>
      </c>
      <c r="G140" s="502" t="s">
        <v>46</v>
      </c>
      <c r="H140" s="74" t="s">
        <v>82</v>
      </c>
      <c r="I140" s="74" t="s">
        <v>82</v>
      </c>
      <c r="J140" s="342">
        <v>29.01</v>
      </c>
      <c r="K140" s="343">
        <f t="shared" si="6"/>
        <v>255</v>
      </c>
      <c r="L140" s="251">
        <v>255</v>
      </c>
      <c r="M140" s="251"/>
      <c r="N140" s="250" t="e">
        <f>IF(L140="nio",0,IF(L140&gt;0,L140*J140/P140,0))*VLOOKUP(B140,'2-Kosten per locatie'!$A$14:$C$60,3,FALSE)</f>
        <v>#DIV/0!</v>
      </c>
      <c r="O140" s="250">
        <f>IF(M140&gt;0,M140*J140/Q140,0)*VLOOKUP(B140,'2-Kosten per locatie'!$A$14:$C$60,3,FALSE)</f>
        <v>0</v>
      </c>
      <c r="P140" s="344">
        <f>IF(L140="nio",0,IF(L140&gt;0,VLOOKUP(G140,'3-Productie normen'!A:J,VLOOKUP(L140,'3-Productie normen'!$B$35:$C$40,2,FALSE),FALSE)))</f>
        <v>0</v>
      </c>
      <c r="Q140" s="344">
        <f t="shared" si="8"/>
        <v>0</v>
      </c>
      <c r="R140" s="541">
        <f>VLOOKUP(G140,'3-Productie normen'!A:L,12,FALSE)</f>
        <v>11</v>
      </c>
      <c r="S140" s="345"/>
      <c r="U140" s="346">
        <f t="shared" si="7"/>
        <v>7397.55</v>
      </c>
    </row>
    <row r="141" spans="1:21" ht="14.1" hidden="1" customHeight="1">
      <c r="A141" s="78">
        <v>141</v>
      </c>
      <c r="B141" s="493" t="s">
        <v>280</v>
      </c>
      <c r="C141" s="303" t="s">
        <v>281</v>
      </c>
      <c r="D141" s="340" t="s">
        <v>259</v>
      </c>
      <c r="E141" s="341">
        <v>28</v>
      </c>
      <c r="F141" s="74" t="s">
        <v>282</v>
      </c>
      <c r="G141" s="504" t="s">
        <v>261</v>
      </c>
      <c r="H141" s="74" t="s">
        <v>82</v>
      </c>
      <c r="I141" s="74" t="s">
        <v>82</v>
      </c>
      <c r="J141" s="342">
        <v>22.07</v>
      </c>
      <c r="K141" s="343">
        <f t="shared" si="6"/>
        <v>255</v>
      </c>
      <c r="L141" s="251">
        <v>255</v>
      </c>
      <c r="M141" s="251"/>
      <c r="N141" s="250" t="e">
        <f>IF(L141="nio",0,IF(L141&gt;0,L141*J141/P141,0))*VLOOKUP(B141,'2-Kosten per locatie'!$A$14:$C$60,3,FALSE)</f>
        <v>#DIV/0!</v>
      </c>
      <c r="O141" s="250">
        <f>IF(M141&gt;0,M141*J141/Q141,0)*VLOOKUP(B141,'2-Kosten per locatie'!$A$14:$C$60,3,FALSE)</f>
        <v>0</v>
      </c>
      <c r="P141" s="344">
        <f>IF(L141="nio",0,IF(L141&gt;0,VLOOKUP(G141,'3-Productie normen'!A:J,VLOOKUP(L141,'3-Productie normen'!$B$35:$C$40,2,FALSE),FALSE)))</f>
        <v>0</v>
      </c>
      <c r="Q141" s="344">
        <f t="shared" si="8"/>
        <v>0</v>
      </c>
      <c r="R141" s="541">
        <f>VLOOKUP(G141,'3-Productie normen'!A:L,12,FALSE)</f>
        <v>16</v>
      </c>
      <c r="S141" s="345"/>
      <c r="U141" s="346">
        <f t="shared" si="7"/>
        <v>5627.85</v>
      </c>
    </row>
    <row r="142" spans="1:21" ht="14.1" hidden="1" customHeight="1">
      <c r="A142" s="78">
        <v>142</v>
      </c>
      <c r="B142" s="493" t="s">
        <v>280</v>
      </c>
      <c r="C142" s="303" t="s">
        <v>281</v>
      </c>
      <c r="D142" s="340" t="s">
        <v>259</v>
      </c>
      <c r="E142" s="341">
        <v>29</v>
      </c>
      <c r="F142" s="74" t="s">
        <v>262</v>
      </c>
      <c r="G142" s="502" t="s">
        <v>46</v>
      </c>
      <c r="H142" s="502" t="s">
        <v>371</v>
      </c>
      <c r="I142" s="516" t="s">
        <v>227</v>
      </c>
      <c r="J142" s="342">
        <v>3.84</v>
      </c>
      <c r="K142" s="343">
        <f t="shared" si="6"/>
        <v>255</v>
      </c>
      <c r="L142" s="251">
        <v>255</v>
      </c>
      <c r="M142" s="251"/>
      <c r="N142" s="250" t="e">
        <f>IF(L142="nio",0,IF(L142&gt;0,L142*J142/P142,0))*VLOOKUP(B142,'2-Kosten per locatie'!$A$14:$C$60,3,FALSE)</f>
        <v>#DIV/0!</v>
      </c>
      <c r="O142" s="250">
        <f>IF(M142&gt;0,M142*J142/Q142,0)*VLOOKUP(B142,'2-Kosten per locatie'!$A$14:$C$60,3,FALSE)</f>
        <v>0</v>
      </c>
      <c r="P142" s="344">
        <f>IF(L142="nio",0,IF(L142&gt;0,VLOOKUP(G142,'3-Productie normen'!A:J,VLOOKUP(L142,'3-Productie normen'!$B$35:$C$40,2,FALSE),FALSE)))</f>
        <v>0</v>
      </c>
      <c r="Q142" s="344">
        <f t="shared" si="8"/>
        <v>0</v>
      </c>
      <c r="R142" s="541">
        <f>VLOOKUP(G142,'3-Productie normen'!A:L,12,FALSE)</f>
        <v>11</v>
      </c>
      <c r="S142" s="345"/>
      <c r="U142" s="346">
        <f t="shared" si="7"/>
        <v>979.19999999999993</v>
      </c>
    </row>
    <row r="143" spans="1:21" ht="14.1" hidden="1" customHeight="1">
      <c r="A143" s="78">
        <v>143</v>
      </c>
      <c r="B143" s="493" t="s">
        <v>280</v>
      </c>
      <c r="C143" s="303" t="s">
        <v>281</v>
      </c>
      <c r="D143" s="340" t="s">
        <v>259</v>
      </c>
      <c r="E143" s="341">
        <v>30</v>
      </c>
      <c r="F143" s="74" t="s">
        <v>263</v>
      </c>
      <c r="G143" s="303" t="s">
        <v>55</v>
      </c>
      <c r="H143" s="502" t="s">
        <v>371</v>
      </c>
      <c r="I143" s="516" t="s">
        <v>246</v>
      </c>
      <c r="J143" s="342">
        <v>3.8</v>
      </c>
      <c r="K143" s="343">
        <f t="shared" si="6"/>
        <v>0</v>
      </c>
      <c r="L143" s="251" t="s">
        <v>279</v>
      </c>
      <c r="M143" s="251"/>
      <c r="N143" s="250">
        <f>IF(L143="nio",0,IF(L143&gt;0,L143*J143/P143,0))*VLOOKUP(B143,'2-Kosten per locatie'!$A$14:$C$60,3,FALSE)</f>
        <v>0</v>
      </c>
      <c r="O143" s="250">
        <f>IF(M143&gt;0,M143*J143/Q143,0)*VLOOKUP(B143,'2-Kosten per locatie'!$A$14:$C$60,3,FALSE)</f>
        <v>0</v>
      </c>
      <c r="P143" s="344">
        <f>IF(L143="nio",0,IF(L143&gt;0,VLOOKUP(G143,'3-Productie normen'!A:J,VLOOKUP(L143,'3-Productie normen'!$B$35:$C$40,2,FALSE),FALSE)))</f>
        <v>0</v>
      </c>
      <c r="Q143" s="344">
        <f t="shared" si="8"/>
        <v>0</v>
      </c>
      <c r="R143" s="541">
        <f>VLOOKUP(G143,'3-Productie normen'!A:L,12,FALSE)</f>
        <v>0</v>
      </c>
      <c r="S143" s="345"/>
      <c r="U143" s="346">
        <f t="shared" si="7"/>
        <v>0</v>
      </c>
    </row>
    <row r="144" spans="1:21" ht="14.1" hidden="1" customHeight="1">
      <c r="A144" s="78">
        <v>144</v>
      </c>
      <c r="B144" s="493" t="s">
        <v>280</v>
      </c>
      <c r="C144" s="303" t="s">
        <v>281</v>
      </c>
      <c r="D144" s="340" t="s">
        <v>259</v>
      </c>
      <c r="E144" s="341">
        <v>31</v>
      </c>
      <c r="F144" s="74" t="s">
        <v>299</v>
      </c>
      <c r="G144" s="504" t="s">
        <v>261</v>
      </c>
      <c r="H144" s="74" t="s">
        <v>82</v>
      </c>
      <c r="I144" s="74" t="s">
        <v>82</v>
      </c>
      <c r="J144" s="342">
        <v>5.92</v>
      </c>
      <c r="K144" s="343">
        <f t="shared" si="6"/>
        <v>255</v>
      </c>
      <c r="L144" s="251">
        <v>255</v>
      </c>
      <c r="M144" s="251"/>
      <c r="N144" s="250" t="e">
        <f>IF(L144="nio",0,IF(L144&gt;0,L144*J144/P144,0))*VLOOKUP(B144,'2-Kosten per locatie'!$A$14:$C$60,3,FALSE)</f>
        <v>#DIV/0!</v>
      </c>
      <c r="O144" s="250">
        <f>IF(M144&gt;0,M144*J144/Q144,0)*VLOOKUP(B144,'2-Kosten per locatie'!$A$14:$C$60,3,FALSE)</f>
        <v>0</v>
      </c>
      <c r="P144" s="344">
        <f>IF(L144="nio",0,IF(L144&gt;0,VLOOKUP(G144,'3-Productie normen'!A:J,VLOOKUP(L144,'3-Productie normen'!$B$35:$C$40,2,FALSE),FALSE)))</f>
        <v>0</v>
      </c>
      <c r="Q144" s="344">
        <f t="shared" si="8"/>
        <v>0</v>
      </c>
      <c r="R144" s="541">
        <f>VLOOKUP(G144,'3-Productie normen'!A:L,12,FALSE)</f>
        <v>16</v>
      </c>
      <c r="S144" s="345"/>
      <c r="U144" s="346">
        <f t="shared" si="7"/>
        <v>1509.6</v>
      </c>
    </row>
    <row r="145" spans="1:21" ht="14.1" hidden="1" customHeight="1">
      <c r="A145" s="78">
        <v>145</v>
      </c>
      <c r="B145" s="493" t="s">
        <v>280</v>
      </c>
      <c r="C145" s="303" t="s">
        <v>281</v>
      </c>
      <c r="D145" s="340" t="s">
        <v>259</v>
      </c>
      <c r="E145" s="341">
        <v>32</v>
      </c>
      <c r="F145" s="74" t="s">
        <v>282</v>
      </c>
      <c r="G145" s="504" t="s">
        <v>261</v>
      </c>
      <c r="H145" s="74" t="s">
        <v>82</v>
      </c>
      <c r="I145" s="74" t="s">
        <v>82</v>
      </c>
      <c r="J145" s="342">
        <v>24.64</v>
      </c>
      <c r="K145" s="343">
        <f t="shared" si="6"/>
        <v>255</v>
      </c>
      <c r="L145" s="251">
        <v>255</v>
      </c>
      <c r="M145" s="251"/>
      <c r="N145" s="250" t="e">
        <f>IF(L145="nio",0,IF(L145&gt;0,L145*J145/P145,0))*VLOOKUP(B145,'2-Kosten per locatie'!$A$14:$C$60,3,FALSE)</f>
        <v>#DIV/0!</v>
      </c>
      <c r="O145" s="250">
        <f>IF(M145&gt;0,M145*J145/Q145,0)*VLOOKUP(B145,'2-Kosten per locatie'!$A$14:$C$60,3,FALSE)</f>
        <v>0</v>
      </c>
      <c r="P145" s="344">
        <f>IF(L145="nio",0,IF(L145&gt;0,VLOOKUP(G145,'3-Productie normen'!A:J,VLOOKUP(L145,'3-Productie normen'!$B$35:$C$40,2,FALSE),FALSE)))</f>
        <v>0</v>
      </c>
      <c r="Q145" s="344">
        <f t="shared" si="8"/>
        <v>0</v>
      </c>
      <c r="R145" s="541">
        <f>VLOOKUP(G145,'3-Productie normen'!A:L,12,FALSE)</f>
        <v>16</v>
      </c>
      <c r="S145" s="345"/>
      <c r="U145" s="346">
        <f t="shared" si="7"/>
        <v>6283.2</v>
      </c>
    </row>
    <row r="146" spans="1:21" ht="14.1" hidden="1" customHeight="1">
      <c r="A146" s="78">
        <v>146</v>
      </c>
      <c r="B146" s="493" t="s">
        <v>280</v>
      </c>
      <c r="C146" s="303" t="s">
        <v>281</v>
      </c>
      <c r="D146" s="340" t="s">
        <v>259</v>
      </c>
      <c r="E146" s="341">
        <v>33</v>
      </c>
      <c r="F146" s="74" t="s">
        <v>264</v>
      </c>
      <c r="G146" s="90" t="s">
        <v>45</v>
      </c>
      <c r="H146" s="74" t="s">
        <v>82</v>
      </c>
      <c r="I146" s="74" t="s">
        <v>82</v>
      </c>
      <c r="J146" s="342">
        <v>48.71</v>
      </c>
      <c r="K146" s="343">
        <f t="shared" si="6"/>
        <v>156</v>
      </c>
      <c r="L146" s="251">
        <v>156</v>
      </c>
      <c r="M146" s="251"/>
      <c r="N146" s="250" t="e">
        <f>IF(L146="nio",0,IF(L146&gt;0,L146*J146/P146,0))*VLOOKUP(B146,'2-Kosten per locatie'!$A$14:$C$60,3,FALSE)</f>
        <v>#DIV/0!</v>
      </c>
      <c r="O146" s="250">
        <f>IF(M146&gt;0,M146*J146/Q146,0)*VLOOKUP(B146,'2-Kosten per locatie'!$A$14:$C$60,3,FALSE)</f>
        <v>0</v>
      </c>
      <c r="P146" s="344">
        <f>IF(L146="nio",0,IF(L146&gt;0,VLOOKUP(G146,'3-Productie normen'!A:J,VLOOKUP(L146,'3-Productie normen'!$B$35:$C$40,2,FALSE),FALSE)))</f>
        <v>0</v>
      </c>
      <c r="Q146" s="344">
        <f t="shared" si="8"/>
        <v>0</v>
      </c>
      <c r="R146" s="541">
        <f>VLOOKUP(G146,'3-Productie normen'!A:L,12,FALSE)</f>
        <v>2</v>
      </c>
      <c r="S146" s="345"/>
      <c r="U146" s="346">
        <f t="shared" si="7"/>
        <v>7598.76</v>
      </c>
    </row>
    <row r="147" spans="1:21" ht="14.1" hidden="1" customHeight="1">
      <c r="A147" s="78">
        <v>147</v>
      </c>
      <c r="B147" s="493" t="s">
        <v>280</v>
      </c>
      <c r="C147" s="303" t="s">
        <v>281</v>
      </c>
      <c r="D147" s="340" t="s">
        <v>259</v>
      </c>
      <c r="E147" s="341">
        <v>34</v>
      </c>
      <c r="F147" s="74" t="s">
        <v>262</v>
      </c>
      <c r="G147" s="502" t="s">
        <v>46</v>
      </c>
      <c r="H147" s="504" t="s">
        <v>328</v>
      </c>
      <c r="I147" s="516" t="s">
        <v>227</v>
      </c>
      <c r="J147" s="342">
        <v>11.1</v>
      </c>
      <c r="K147" s="343">
        <f t="shared" si="6"/>
        <v>255</v>
      </c>
      <c r="L147" s="251">
        <v>255</v>
      </c>
      <c r="M147" s="251"/>
      <c r="N147" s="250" t="e">
        <f>IF(L147="nio",0,IF(L147&gt;0,L147*J147/P147,0))*VLOOKUP(B147,'2-Kosten per locatie'!$A$14:$C$60,3,FALSE)</f>
        <v>#DIV/0!</v>
      </c>
      <c r="O147" s="250">
        <f>IF(M147&gt;0,M147*J147/Q147,0)*VLOOKUP(B147,'2-Kosten per locatie'!$A$14:$C$60,3,FALSE)</f>
        <v>0</v>
      </c>
      <c r="P147" s="344">
        <f>IF(L147="nio",0,IF(L147&gt;0,VLOOKUP(G147,'3-Productie normen'!A:J,VLOOKUP(L147,'3-Productie normen'!$B$35:$C$40,2,FALSE),FALSE)))</f>
        <v>0</v>
      </c>
      <c r="Q147" s="344">
        <f t="shared" si="8"/>
        <v>0</v>
      </c>
      <c r="R147" s="541">
        <f>VLOOKUP(G147,'3-Productie normen'!A:L,12,FALSE)</f>
        <v>11</v>
      </c>
      <c r="S147" s="345"/>
      <c r="U147" s="346">
        <f t="shared" si="7"/>
        <v>2830.5</v>
      </c>
    </row>
    <row r="148" spans="1:21" ht="14.1" hidden="1" customHeight="1">
      <c r="A148" s="78">
        <v>148</v>
      </c>
      <c r="B148" s="493" t="s">
        <v>280</v>
      </c>
      <c r="C148" s="303" t="s">
        <v>281</v>
      </c>
      <c r="D148" s="340" t="s">
        <v>259</v>
      </c>
      <c r="E148" s="341">
        <v>35</v>
      </c>
      <c r="F148" s="74" t="s">
        <v>262</v>
      </c>
      <c r="G148" s="502" t="s">
        <v>46</v>
      </c>
      <c r="H148" s="504" t="s">
        <v>328</v>
      </c>
      <c r="I148" s="516" t="s">
        <v>227</v>
      </c>
      <c r="J148" s="342">
        <v>9.65</v>
      </c>
      <c r="K148" s="343">
        <f t="shared" si="6"/>
        <v>255</v>
      </c>
      <c r="L148" s="251">
        <v>255</v>
      </c>
      <c r="M148" s="251"/>
      <c r="N148" s="250" t="e">
        <f>IF(L148="nio",0,IF(L148&gt;0,L148*J148/P148,0))*VLOOKUP(B148,'2-Kosten per locatie'!$A$14:$C$60,3,FALSE)</f>
        <v>#DIV/0!</v>
      </c>
      <c r="O148" s="250">
        <f>IF(M148&gt;0,M148*J148/Q148,0)*VLOOKUP(B148,'2-Kosten per locatie'!$A$14:$C$60,3,FALSE)</f>
        <v>0</v>
      </c>
      <c r="P148" s="344">
        <f>IF(L148="nio",0,IF(L148&gt;0,VLOOKUP(G148,'3-Productie normen'!A:J,VLOOKUP(L148,'3-Productie normen'!$B$35:$C$40,2,FALSE),FALSE)))</f>
        <v>0</v>
      </c>
      <c r="Q148" s="344">
        <f t="shared" si="8"/>
        <v>0</v>
      </c>
      <c r="R148" s="541">
        <f>VLOOKUP(G148,'3-Productie normen'!A:L,12,FALSE)</f>
        <v>11</v>
      </c>
      <c r="S148" s="345"/>
      <c r="U148" s="346">
        <f t="shared" si="7"/>
        <v>2460.75</v>
      </c>
    </row>
    <row r="149" spans="1:21" ht="14.1" hidden="1" customHeight="1">
      <c r="A149" s="78">
        <v>149</v>
      </c>
      <c r="B149" s="493" t="s">
        <v>280</v>
      </c>
      <c r="C149" s="303" t="s">
        <v>281</v>
      </c>
      <c r="D149" s="340" t="s">
        <v>259</v>
      </c>
      <c r="E149" s="341">
        <v>36</v>
      </c>
      <c r="F149" s="74" t="s">
        <v>269</v>
      </c>
      <c r="G149" s="90" t="s">
        <v>55</v>
      </c>
      <c r="H149" s="74" t="s">
        <v>371</v>
      </c>
      <c r="I149" s="493" t="s">
        <v>246</v>
      </c>
      <c r="J149" s="342">
        <v>5.94</v>
      </c>
      <c r="K149" s="343">
        <f t="shared" si="6"/>
        <v>0</v>
      </c>
      <c r="L149" s="251" t="s">
        <v>279</v>
      </c>
      <c r="M149" s="251"/>
      <c r="N149" s="250">
        <f>IF(L149="nio",0,IF(L149&gt;0,L149*J149/P149,0))*VLOOKUP(B149,'2-Kosten per locatie'!$A$14:$C$60,3,FALSE)</f>
        <v>0</v>
      </c>
      <c r="O149" s="250">
        <f>IF(M149&gt;0,M149*J149/Q149,0)*VLOOKUP(B149,'2-Kosten per locatie'!$A$14:$C$60,3,FALSE)</f>
        <v>0</v>
      </c>
      <c r="P149" s="344">
        <f>IF(L149="nio",0,IF(L149&gt;0,VLOOKUP(G149,'3-Productie normen'!A:J,VLOOKUP(L149,'3-Productie normen'!$B$35:$C$40,2,FALSE),FALSE)))</f>
        <v>0</v>
      </c>
      <c r="Q149" s="344">
        <f t="shared" si="8"/>
        <v>0</v>
      </c>
      <c r="R149" s="541">
        <f>VLOOKUP(G149,'3-Productie normen'!A:L,12,FALSE)</f>
        <v>0</v>
      </c>
      <c r="S149" s="345"/>
      <c r="U149" s="346">
        <f t="shared" si="7"/>
        <v>0</v>
      </c>
    </row>
    <row r="150" spans="1:21" ht="14.1" hidden="1" customHeight="1">
      <c r="A150" s="78">
        <v>150</v>
      </c>
      <c r="B150" s="493" t="s">
        <v>280</v>
      </c>
      <c r="C150" s="303" t="s">
        <v>281</v>
      </c>
      <c r="D150" s="340" t="s">
        <v>259</v>
      </c>
      <c r="E150" s="341">
        <v>37</v>
      </c>
      <c r="F150" s="348" t="s">
        <v>300</v>
      </c>
      <c r="G150" s="348" t="s">
        <v>286</v>
      </c>
      <c r="H150" s="74" t="s">
        <v>82</v>
      </c>
      <c r="I150" s="74" t="s">
        <v>82</v>
      </c>
      <c r="J150" s="342">
        <v>81.16</v>
      </c>
      <c r="K150" s="343">
        <f t="shared" si="6"/>
        <v>255</v>
      </c>
      <c r="L150" s="251">
        <v>255</v>
      </c>
      <c r="M150" s="251"/>
      <c r="N150" s="250" t="e">
        <f>IF(L150="nio",0,IF(L150&gt;0,L150*J150/P150,0))*VLOOKUP(B150,'2-Kosten per locatie'!$A$14:$C$60,3,FALSE)</f>
        <v>#DIV/0!</v>
      </c>
      <c r="O150" s="250">
        <f>IF(M150&gt;0,M150*J150/Q150,0)*VLOOKUP(B150,'2-Kosten per locatie'!$A$14:$C$60,3,FALSE)</f>
        <v>0</v>
      </c>
      <c r="P150" s="344">
        <f>IF(L150="nio",0,IF(L150&gt;0,VLOOKUP(G150,'3-Productie normen'!A:J,VLOOKUP(L150,'3-Productie normen'!$B$35:$C$40,2,FALSE),FALSE)))</f>
        <v>0</v>
      </c>
      <c r="Q150" s="344">
        <f t="shared" si="8"/>
        <v>0</v>
      </c>
      <c r="R150" s="541">
        <f>VLOOKUP(G150,'3-Productie normen'!A:L,12,FALSE)</f>
        <v>13</v>
      </c>
      <c r="S150" s="345"/>
      <c r="U150" s="346">
        <f t="shared" si="7"/>
        <v>20695.8</v>
      </c>
    </row>
    <row r="151" spans="1:21" ht="14.1" hidden="1" customHeight="1">
      <c r="A151" s="78">
        <v>151</v>
      </c>
      <c r="B151" s="493" t="s">
        <v>280</v>
      </c>
      <c r="C151" s="303" t="s">
        <v>281</v>
      </c>
      <c r="D151" s="340" t="s">
        <v>259</v>
      </c>
      <c r="E151" s="341">
        <v>38</v>
      </c>
      <c r="F151" s="74" t="s">
        <v>289</v>
      </c>
      <c r="G151" s="504" t="s">
        <v>261</v>
      </c>
      <c r="H151" s="502" t="s">
        <v>266</v>
      </c>
      <c r="I151" s="516" t="s">
        <v>247</v>
      </c>
      <c r="J151" s="342">
        <v>47.3</v>
      </c>
      <c r="K151" s="343">
        <f t="shared" si="6"/>
        <v>255</v>
      </c>
      <c r="L151" s="251">
        <v>255</v>
      </c>
      <c r="M151" s="251"/>
      <c r="N151" s="250" t="e">
        <f>IF(L151="nio",0,IF(L151&gt;0,L151*J151/P151,0))*VLOOKUP(B151,'2-Kosten per locatie'!$A$14:$C$60,3,FALSE)</f>
        <v>#DIV/0!</v>
      </c>
      <c r="O151" s="250">
        <f>IF(M151&gt;0,M151*J151/Q151,0)*VLOOKUP(B151,'2-Kosten per locatie'!$A$14:$C$60,3,FALSE)</f>
        <v>0</v>
      </c>
      <c r="P151" s="344">
        <f>IF(L151="nio",0,IF(L151&gt;0,VLOOKUP(G151,'3-Productie normen'!A:J,VLOOKUP(L151,'3-Productie normen'!$B$35:$C$40,2,FALSE),FALSE)))</f>
        <v>0</v>
      </c>
      <c r="Q151" s="344">
        <f t="shared" si="8"/>
        <v>0</v>
      </c>
      <c r="R151" s="541">
        <f>VLOOKUP(G151,'3-Productie normen'!A:L,12,FALSE)</f>
        <v>16</v>
      </c>
      <c r="S151" s="345"/>
      <c r="U151" s="346">
        <f t="shared" si="7"/>
        <v>12061.5</v>
      </c>
    </row>
    <row r="152" spans="1:21" ht="14.1" hidden="1" customHeight="1">
      <c r="A152" s="78">
        <v>152</v>
      </c>
      <c r="B152" s="493" t="s">
        <v>280</v>
      </c>
      <c r="C152" s="303" t="s">
        <v>281</v>
      </c>
      <c r="D152" s="89" t="s">
        <v>259</v>
      </c>
      <c r="E152" s="247">
        <v>39</v>
      </c>
      <c r="F152" s="88" t="s">
        <v>269</v>
      </c>
      <c r="G152" s="90" t="s">
        <v>55</v>
      </c>
      <c r="H152" s="74" t="s">
        <v>275</v>
      </c>
      <c r="I152" s="516" t="s">
        <v>246</v>
      </c>
      <c r="J152" s="342">
        <v>11.28</v>
      </c>
      <c r="K152" s="343">
        <f t="shared" si="6"/>
        <v>0</v>
      </c>
      <c r="L152" s="251" t="s">
        <v>279</v>
      </c>
      <c r="M152" s="251"/>
      <c r="N152" s="250">
        <f>IF(L152="nio",0,IF(L152&gt;0,L152*J152/P152,0))*VLOOKUP(B152,'2-Kosten per locatie'!$A$14:$C$60,3,FALSE)</f>
        <v>0</v>
      </c>
      <c r="O152" s="250">
        <f>IF(M152&gt;0,M152*J152/Q152,0)*VLOOKUP(B152,'2-Kosten per locatie'!$A$14:$C$60,3,FALSE)</f>
        <v>0</v>
      </c>
      <c r="P152" s="344">
        <f>IF(L152="nio",0,IF(L152&gt;0,VLOOKUP(G152,'3-Productie normen'!A:J,VLOOKUP(L152,'3-Productie normen'!$B$35:$C$40,2,FALSE),FALSE)))</f>
        <v>0</v>
      </c>
      <c r="Q152" s="344">
        <f t="shared" si="8"/>
        <v>0</v>
      </c>
      <c r="R152" s="541">
        <f>VLOOKUP(G152,'3-Productie normen'!A:L,12,FALSE)</f>
        <v>0</v>
      </c>
      <c r="S152" s="345"/>
      <c r="U152" s="346">
        <f t="shared" si="7"/>
        <v>0</v>
      </c>
    </row>
    <row r="153" spans="1:21" ht="14.1" hidden="1" customHeight="1">
      <c r="A153" s="78">
        <v>153</v>
      </c>
      <c r="B153" s="493" t="s">
        <v>280</v>
      </c>
      <c r="C153" s="303" t="s">
        <v>281</v>
      </c>
      <c r="D153" s="340" t="s">
        <v>259</v>
      </c>
      <c r="E153" s="341">
        <v>40</v>
      </c>
      <c r="F153" s="74" t="s">
        <v>269</v>
      </c>
      <c r="G153" s="90" t="s">
        <v>55</v>
      </c>
      <c r="H153" s="502" t="s">
        <v>371</v>
      </c>
      <c r="I153" s="516" t="s">
        <v>246</v>
      </c>
      <c r="J153" s="342">
        <v>11.56</v>
      </c>
      <c r="K153" s="343">
        <f t="shared" si="6"/>
        <v>0</v>
      </c>
      <c r="L153" s="251" t="s">
        <v>279</v>
      </c>
      <c r="M153" s="251"/>
      <c r="N153" s="250">
        <f>IF(L153="nio",0,IF(L153&gt;0,L153*J153/P153,0))*VLOOKUP(B153,'2-Kosten per locatie'!$A$14:$C$60,3,FALSE)</f>
        <v>0</v>
      </c>
      <c r="O153" s="250">
        <f>IF(M153&gt;0,M153*J153/Q153,0)*VLOOKUP(B153,'2-Kosten per locatie'!$A$14:$C$60,3,FALSE)</f>
        <v>0</v>
      </c>
      <c r="P153" s="344">
        <f>IF(L153="nio",0,IF(L153&gt;0,VLOOKUP(G153,'3-Productie normen'!A:J,VLOOKUP(L153,'3-Productie normen'!$B$35:$C$40,2,FALSE),FALSE)))</f>
        <v>0</v>
      </c>
      <c r="Q153" s="344">
        <f t="shared" si="8"/>
        <v>0</v>
      </c>
      <c r="R153" s="541">
        <f>VLOOKUP(G153,'3-Productie normen'!A:L,12,FALSE)</f>
        <v>0</v>
      </c>
      <c r="S153" s="345"/>
      <c r="U153" s="346">
        <f t="shared" si="7"/>
        <v>0</v>
      </c>
    </row>
    <row r="154" spans="1:21" ht="14.1" hidden="1" customHeight="1">
      <c r="A154" s="78">
        <v>154</v>
      </c>
      <c r="B154" s="493" t="s">
        <v>280</v>
      </c>
      <c r="C154" s="303" t="s">
        <v>281</v>
      </c>
      <c r="D154" s="340" t="s">
        <v>259</v>
      </c>
      <c r="E154" s="341">
        <v>43</v>
      </c>
      <c r="F154" s="74" t="s">
        <v>288</v>
      </c>
      <c r="G154" s="504" t="s">
        <v>47</v>
      </c>
      <c r="H154" s="74" t="s">
        <v>275</v>
      </c>
      <c r="I154" s="516" t="s">
        <v>246</v>
      </c>
      <c r="J154" s="342">
        <v>7.5</v>
      </c>
      <c r="K154" s="343">
        <f t="shared" si="6"/>
        <v>255</v>
      </c>
      <c r="L154" s="251">
        <v>255</v>
      </c>
      <c r="M154" s="251"/>
      <c r="N154" s="250" t="e">
        <f>IF(L154="nio",0,IF(L154&gt;0,L154*J154/P154,0))*VLOOKUP(B154,'2-Kosten per locatie'!$A$14:$C$60,3,FALSE)</f>
        <v>#DIV/0!</v>
      </c>
      <c r="O154" s="250">
        <f>IF(M154&gt;0,M154*J154/Q154,0)*VLOOKUP(B154,'2-Kosten per locatie'!$A$14:$C$60,3,FALSE)</f>
        <v>0</v>
      </c>
      <c r="P154" s="344">
        <f>IF(L154="nio",0,IF(L154&gt;0,VLOOKUP(G154,'3-Productie normen'!A:J,VLOOKUP(L154,'3-Productie normen'!$B$35:$C$40,2,FALSE),FALSE)))</f>
        <v>0</v>
      </c>
      <c r="Q154" s="344">
        <f t="shared" si="8"/>
        <v>0</v>
      </c>
      <c r="R154" s="541">
        <f>VLOOKUP(G154,'3-Productie normen'!A:L,12,FALSE)</f>
        <v>9</v>
      </c>
      <c r="S154" s="345"/>
      <c r="U154" s="346">
        <f t="shared" si="7"/>
        <v>1912.5</v>
      </c>
    </row>
    <row r="155" spans="1:21" ht="14.1" hidden="1" customHeight="1">
      <c r="A155" s="78">
        <v>155</v>
      </c>
      <c r="B155" s="493" t="s">
        <v>280</v>
      </c>
      <c r="C155" s="303" t="s">
        <v>281</v>
      </c>
      <c r="D155" s="340" t="s">
        <v>259</v>
      </c>
      <c r="E155" s="341">
        <v>42</v>
      </c>
      <c r="F155" s="74" t="s">
        <v>301</v>
      </c>
      <c r="G155" s="74" t="s">
        <v>261</v>
      </c>
      <c r="H155" s="74" t="s">
        <v>275</v>
      </c>
      <c r="I155" s="516" t="s">
        <v>246</v>
      </c>
      <c r="J155" s="342">
        <v>8.6</v>
      </c>
      <c r="K155" s="343">
        <f t="shared" si="6"/>
        <v>255</v>
      </c>
      <c r="L155" s="251">
        <v>255</v>
      </c>
      <c r="M155" s="251"/>
      <c r="N155" s="250" t="e">
        <f>IF(L155="nio",0,IF(L155&gt;0,L155*J155/P155,0))*VLOOKUP(B155,'2-Kosten per locatie'!$A$14:$C$60,3,FALSE)</f>
        <v>#DIV/0!</v>
      </c>
      <c r="O155" s="250">
        <f>IF(M155&gt;0,M155*J155/Q155,0)*VLOOKUP(B155,'2-Kosten per locatie'!$A$14:$C$60,3,FALSE)</f>
        <v>0</v>
      </c>
      <c r="P155" s="344">
        <f>IF(L155="nio",0,IF(L155&gt;0,VLOOKUP(G155,'3-Productie normen'!A:J,VLOOKUP(L155,'3-Productie normen'!$B$35:$C$40,2,FALSE),FALSE)))</f>
        <v>0</v>
      </c>
      <c r="Q155" s="344">
        <f t="shared" si="8"/>
        <v>0</v>
      </c>
      <c r="R155" s="541">
        <f>VLOOKUP(G155,'3-Productie normen'!A:L,12,FALSE)</f>
        <v>16</v>
      </c>
      <c r="S155" s="345"/>
      <c r="U155" s="346">
        <f t="shared" si="7"/>
        <v>2193</v>
      </c>
    </row>
    <row r="156" spans="1:21" ht="14.1" hidden="1" customHeight="1">
      <c r="A156" s="78">
        <v>156</v>
      </c>
      <c r="B156" s="493" t="s">
        <v>280</v>
      </c>
      <c r="C156" s="303" t="s">
        <v>281</v>
      </c>
      <c r="D156" s="340" t="s">
        <v>259</v>
      </c>
      <c r="E156" s="341" t="s">
        <v>302</v>
      </c>
      <c r="F156" s="74" t="s">
        <v>289</v>
      </c>
      <c r="G156" s="504" t="s">
        <v>261</v>
      </c>
      <c r="H156" s="74" t="s">
        <v>275</v>
      </c>
      <c r="I156" s="516" t="s">
        <v>246</v>
      </c>
      <c r="J156" s="342">
        <v>13.22</v>
      </c>
      <c r="K156" s="343">
        <f t="shared" si="6"/>
        <v>255</v>
      </c>
      <c r="L156" s="251">
        <v>255</v>
      </c>
      <c r="M156" s="251"/>
      <c r="N156" s="250" t="e">
        <f>IF(L156="nio",0,IF(L156&gt;0,L156*J156/P156,0))*VLOOKUP(B156,'2-Kosten per locatie'!$A$14:$C$60,3,FALSE)</f>
        <v>#DIV/0!</v>
      </c>
      <c r="O156" s="250">
        <f>IF(M156&gt;0,M156*J156/Q156,0)*VLOOKUP(B156,'2-Kosten per locatie'!$A$14:$C$60,3,FALSE)</f>
        <v>0</v>
      </c>
      <c r="P156" s="344">
        <f>IF(L156="nio",0,IF(L156&gt;0,VLOOKUP(G156,'3-Productie normen'!A:J,VLOOKUP(L156,'3-Productie normen'!$B$35:$C$40,2,FALSE),FALSE)))</f>
        <v>0</v>
      </c>
      <c r="Q156" s="344">
        <f t="shared" si="8"/>
        <v>0</v>
      </c>
      <c r="R156" s="541">
        <f>VLOOKUP(G156,'3-Productie normen'!A:L,12,FALSE)</f>
        <v>16</v>
      </c>
      <c r="S156" s="345"/>
      <c r="U156" s="346">
        <f t="shared" si="7"/>
        <v>3371.1000000000004</v>
      </c>
    </row>
    <row r="157" spans="1:21" ht="14.1" hidden="1" customHeight="1">
      <c r="A157" s="78">
        <v>157</v>
      </c>
      <c r="B157" s="493" t="s">
        <v>280</v>
      </c>
      <c r="C157" s="303" t="s">
        <v>281</v>
      </c>
      <c r="D157" s="340" t="s">
        <v>259</v>
      </c>
      <c r="E157" s="341" t="s">
        <v>303</v>
      </c>
      <c r="F157" s="74" t="s">
        <v>289</v>
      </c>
      <c r="G157" s="504" t="s">
        <v>261</v>
      </c>
      <c r="H157" s="74" t="s">
        <v>275</v>
      </c>
      <c r="I157" s="516" t="s">
        <v>246</v>
      </c>
      <c r="J157" s="342">
        <v>35.06</v>
      </c>
      <c r="K157" s="343">
        <f t="shared" si="6"/>
        <v>255</v>
      </c>
      <c r="L157" s="251">
        <v>255</v>
      </c>
      <c r="M157" s="251"/>
      <c r="N157" s="250" t="e">
        <f>IF(L157="nio",0,IF(L157&gt;0,L157*J157/P157,0))*VLOOKUP(B157,'2-Kosten per locatie'!$A$14:$C$60,3,FALSE)</f>
        <v>#DIV/0!</v>
      </c>
      <c r="O157" s="250">
        <f>IF(M157&gt;0,M157*J157/Q157,0)*VLOOKUP(B157,'2-Kosten per locatie'!$A$14:$C$60,3,FALSE)</f>
        <v>0</v>
      </c>
      <c r="P157" s="344">
        <f>IF(L157="nio",0,IF(L157&gt;0,VLOOKUP(G157,'3-Productie normen'!A:J,VLOOKUP(L157,'3-Productie normen'!$B$35:$C$40,2,FALSE),FALSE)))</f>
        <v>0</v>
      </c>
      <c r="Q157" s="344">
        <f t="shared" si="8"/>
        <v>0</v>
      </c>
      <c r="R157" s="541">
        <f>VLOOKUP(G157,'3-Productie normen'!A:L,12,FALSE)</f>
        <v>16</v>
      </c>
      <c r="S157" s="345"/>
      <c r="U157" s="346">
        <f t="shared" si="7"/>
        <v>8940.3000000000011</v>
      </c>
    </row>
    <row r="158" spans="1:21" ht="14.1" hidden="1" customHeight="1">
      <c r="A158" s="78">
        <v>158</v>
      </c>
      <c r="B158" s="493" t="s">
        <v>280</v>
      </c>
      <c r="C158" s="303" t="s">
        <v>281</v>
      </c>
      <c r="D158" s="340">
        <v>1</v>
      </c>
      <c r="E158" s="341">
        <v>170</v>
      </c>
      <c r="F158" s="74" t="s">
        <v>272</v>
      </c>
      <c r="G158" s="504" t="s">
        <v>53</v>
      </c>
      <c r="H158" s="504" t="s">
        <v>328</v>
      </c>
      <c r="I158" s="516" t="s">
        <v>246</v>
      </c>
      <c r="J158" s="342">
        <v>14.01</v>
      </c>
      <c r="K158" s="343">
        <f t="shared" si="6"/>
        <v>255</v>
      </c>
      <c r="L158" s="251">
        <v>255</v>
      </c>
      <c r="M158" s="251"/>
      <c r="N158" s="250" t="e">
        <f>IF(L158="nio",0,IF(L158&gt;0,L158*J158/P158,0))*VLOOKUP(B158,'2-Kosten per locatie'!$A$14:$C$60,3,FALSE)</f>
        <v>#DIV/0!</v>
      </c>
      <c r="O158" s="250">
        <f>IF(M158&gt;0,M158*J158/Q158,0)*VLOOKUP(B158,'2-Kosten per locatie'!$A$14:$C$60,3,FALSE)</f>
        <v>0</v>
      </c>
      <c r="P158" s="344">
        <f>IF(L158="nio",0,IF(L158&gt;0,VLOOKUP(G158,'3-Productie normen'!A:J,VLOOKUP(L158,'3-Productie normen'!$B$35:$C$40,2,FALSE),FALSE)))</f>
        <v>0</v>
      </c>
      <c r="Q158" s="344">
        <f t="shared" si="8"/>
        <v>0</v>
      </c>
      <c r="R158" s="541">
        <f>VLOOKUP(G158,'3-Productie normen'!A:L,12,FALSE)</f>
        <v>14</v>
      </c>
      <c r="S158" s="345"/>
      <c r="U158" s="346">
        <f t="shared" si="7"/>
        <v>3572.5499999999997</v>
      </c>
    </row>
    <row r="159" spans="1:21" ht="14.1" hidden="1" customHeight="1">
      <c r="A159" s="78">
        <v>159</v>
      </c>
      <c r="B159" s="493" t="s">
        <v>280</v>
      </c>
      <c r="C159" s="303" t="s">
        <v>281</v>
      </c>
      <c r="D159" s="340">
        <v>1</v>
      </c>
      <c r="E159" s="341">
        <v>123</v>
      </c>
      <c r="F159" s="74" t="s">
        <v>296</v>
      </c>
      <c r="G159" s="90" t="s">
        <v>50</v>
      </c>
      <c r="H159" s="502" t="s">
        <v>266</v>
      </c>
      <c r="I159" s="516" t="s">
        <v>247</v>
      </c>
      <c r="J159" s="342">
        <v>33.75</v>
      </c>
      <c r="K159" s="343">
        <f t="shared" si="6"/>
        <v>255</v>
      </c>
      <c r="L159" s="251">
        <v>255</v>
      </c>
      <c r="M159" s="251"/>
      <c r="N159" s="250" t="e">
        <f>IF(L159="nio",0,IF(L159&gt;0,L159*J159/P159,0))*VLOOKUP(B159,'2-Kosten per locatie'!$A$14:$C$60,3,FALSE)</f>
        <v>#DIV/0!</v>
      </c>
      <c r="O159" s="250">
        <f>IF(M159&gt;0,M159*J159/Q159,0)*VLOOKUP(B159,'2-Kosten per locatie'!$A$14:$C$60,3,FALSE)</f>
        <v>0</v>
      </c>
      <c r="P159" s="344">
        <f>IF(L159="nio",0,IF(L159&gt;0,VLOOKUP(G159,'3-Productie normen'!A:J,VLOOKUP(L159,'3-Productie normen'!$B$35:$C$40,2,FALSE),FALSE)))</f>
        <v>0</v>
      </c>
      <c r="Q159" s="344">
        <f t="shared" si="8"/>
        <v>0</v>
      </c>
      <c r="R159" s="541">
        <f>VLOOKUP(G159,'3-Productie normen'!A:L,12,FALSE)</f>
        <v>15</v>
      </c>
      <c r="S159" s="345"/>
      <c r="U159" s="346">
        <f t="shared" si="7"/>
        <v>8606.25</v>
      </c>
    </row>
    <row r="160" spans="1:21" ht="14.1" hidden="1" customHeight="1">
      <c r="A160" s="78">
        <v>160</v>
      </c>
      <c r="B160" s="493" t="s">
        <v>280</v>
      </c>
      <c r="C160" s="303" t="s">
        <v>281</v>
      </c>
      <c r="D160" s="340">
        <v>1</v>
      </c>
      <c r="E160" s="341">
        <v>124</v>
      </c>
      <c r="F160" s="74" t="s">
        <v>296</v>
      </c>
      <c r="G160" s="90" t="s">
        <v>50</v>
      </c>
      <c r="H160" s="502" t="s">
        <v>266</v>
      </c>
      <c r="I160" s="516" t="s">
        <v>247</v>
      </c>
      <c r="J160" s="342">
        <v>65.150000000000006</v>
      </c>
      <c r="K160" s="343">
        <f t="shared" si="6"/>
        <v>255</v>
      </c>
      <c r="L160" s="251">
        <v>255</v>
      </c>
      <c r="M160" s="251"/>
      <c r="N160" s="250" t="e">
        <f>IF(L160="nio",0,IF(L160&gt;0,L160*J160/P160,0))*VLOOKUP(B160,'2-Kosten per locatie'!$A$14:$C$60,3,FALSE)</f>
        <v>#DIV/0!</v>
      </c>
      <c r="O160" s="250">
        <f>IF(M160&gt;0,M160*J160/Q160,0)*VLOOKUP(B160,'2-Kosten per locatie'!$A$14:$C$60,3,FALSE)</f>
        <v>0</v>
      </c>
      <c r="P160" s="344">
        <f>IF(L160="nio",0,IF(L160&gt;0,VLOOKUP(G160,'3-Productie normen'!A:J,VLOOKUP(L160,'3-Productie normen'!$B$35:$C$40,2,FALSE),FALSE)))</f>
        <v>0</v>
      </c>
      <c r="Q160" s="344">
        <f t="shared" si="8"/>
        <v>0</v>
      </c>
      <c r="R160" s="541">
        <f>VLOOKUP(G160,'3-Productie normen'!A:L,12,FALSE)</f>
        <v>15</v>
      </c>
      <c r="S160" s="345"/>
      <c r="U160" s="346">
        <f t="shared" si="7"/>
        <v>16613.25</v>
      </c>
    </row>
    <row r="161" spans="1:21" ht="14.1" hidden="1" customHeight="1">
      <c r="A161" s="78">
        <v>161</v>
      </c>
      <c r="B161" s="493" t="s">
        <v>280</v>
      </c>
      <c r="C161" s="303" t="s">
        <v>281</v>
      </c>
      <c r="D161" s="340">
        <v>1</v>
      </c>
      <c r="E161" s="341">
        <v>112</v>
      </c>
      <c r="F161" s="74" t="s">
        <v>264</v>
      </c>
      <c r="G161" s="90" t="s">
        <v>45</v>
      </c>
      <c r="H161" s="502" t="s">
        <v>266</v>
      </c>
      <c r="I161" s="516" t="s">
        <v>247</v>
      </c>
      <c r="J161" s="342">
        <v>38.9</v>
      </c>
      <c r="K161" s="343">
        <f t="shared" si="6"/>
        <v>255</v>
      </c>
      <c r="L161" s="251">
        <v>255</v>
      </c>
      <c r="M161" s="251"/>
      <c r="N161" s="250" t="e">
        <f>IF(L161="nio",0,IF(L161&gt;0,L161*J161/P161,0))*VLOOKUP(B161,'2-Kosten per locatie'!$A$14:$C$60,3,FALSE)</f>
        <v>#DIV/0!</v>
      </c>
      <c r="O161" s="250">
        <f>IF(M161&gt;0,M161*J161/Q161,0)*VLOOKUP(B161,'2-Kosten per locatie'!$A$14:$C$60,3,FALSE)</f>
        <v>0</v>
      </c>
      <c r="P161" s="344">
        <f>IF(L161="nio",0,IF(L161&gt;0,VLOOKUP(G161,'3-Productie normen'!A:J,VLOOKUP(L161,'3-Productie normen'!$B$35:$C$40,2,FALSE),FALSE)))</f>
        <v>0</v>
      </c>
      <c r="Q161" s="344">
        <f t="shared" si="8"/>
        <v>0</v>
      </c>
      <c r="R161" s="541">
        <f>VLOOKUP(G161,'3-Productie normen'!A:L,12,FALSE)</f>
        <v>2</v>
      </c>
      <c r="S161" s="345"/>
      <c r="U161" s="346">
        <f t="shared" si="7"/>
        <v>9919.5</v>
      </c>
    </row>
    <row r="162" spans="1:21" ht="14.1" hidden="1" customHeight="1">
      <c r="A162" s="78">
        <v>162</v>
      </c>
      <c r="B162" s="493" t="s">
        <v>280</v>
      </c>
      <c r="C162" s="303" t="s">
        <v>281</v>
      </c>
      <c r="D162" s="340">
        <v>1</v>
      </c>
      <c r="E162" s="341">
        <v>111</v>
      </c>
      <c r="F162" s="74" t="s">
        <v>264</v>
      </c>
      <c r="G162" s="90" t="s">
        <v>45</v>
      </c>
      <c r="H162" s="502" t="s">
        <v>266</v>
      </c>
      <c r="I162" s="516" t="s">
        <v>247</v>
      </c>
      <c r="J162" s="342">
        <v>63.93</v>
      </c>
      <c r="K162" s="343">
        <f t="shared" si="6"/>
        <v>255</v>
      </c>
      <c r="L162" s="251">
        <v>255</v>
      </c>
      <c r="M162" s="251"/>
      <c r="N162" s="250" t="e">
        <f>IF(L162="nio",0,IF(L162&gt;0,L162*J162/P162,0))*VLOOKUP(B162,'2-Kosten per locatie'!$A$14:$C$60,3,FALSE)</f>
        <v>#DIV/0!</v>
      </c>
      <c r="O162" s="250">
        <f>IF(M162&gt;0,M162*J162/Q162,0)*VLOOKUP(B162,'2-Kosten per locatie'!$A$14:$C$60,3,FALSE)</f>
        <v>0</v>
      </c>
      <c r="P162" s="344">
        <f>IF(L162="nio",0,IF(L162&gt;0,VLOOKUP(G162,'3-Productie normen'!A:J,VLOOKUP(L162,'3-Productie normen'!$B$35:$C$40,2,FALSE),FALSE)))</f>
        <v>0</v>
      </c>
      <c r="Q162" s="344">
        <f t="shared" si="8"/>
        <v>0</v>
      </c>
      <c r="R162" s="541">
        <f>VLOOKUP(G162,'3-Productie normen'!A:L,12,FALSE)</f>
        <v>2</v>
      </c>
      <c r="S162" s="345"/>
      <c r="U162" s="346">
        <f t="shared" si="7"/>
        <v>16302.15</v>
      </c>
    </row>
    <row r="163" spans="1:21" ht="14.1" hidden="1" customHeight="1">
      <c r="A163" s="78">
        <v>163</v>
      </c>
      <c r="B163" s="493" t="s">
        <v>280</v>
      </c>
      <c r="C163" s="303" t="s">
        <v>281</v>
      </c>
      <c r="D163" s="340">
        <v>1</v>
      </c>
      <c r="E163" s="341">
        <v>110</v>
      </c>
      <c r="F163" s="74" t="s">
        <v>264</v>
      </c>
      <c r="G163" s="90" t="s">
        <v>45</v>
      </c>
      <c r="H163" s="502" t="s">
        <v>266</v>
      </c>
      <c r="I163" s="516" t="s">
        <v>247</v>
      </c>
      <c r="J163" s="342">
        <v>42.67</v>
      </c>
      <c r="K163" s="343">
        <f t="shared" si="6"/>
        <v>255</v>
      </c>
      <c r="L163" s="251">
        <v>255</v>
      </c>
      <c r="M163" s="251"/>
      <c r="N163" s="250" t="e">
        <f>IF(L163="nio",0,IF(L163&gt;0,L163*J163/P163,0))*VLOOKUP(B163,'2-Kosten per locatie'!$A$14:$C$60,3,FALSE)</f>
        <v>#DIV/0!</v>
      </c>
      <c r="O163" s="250">
        <f>IF(M163&gt;0,M163*J163/Q163,0)*VLOOKUP(B163,'2-Kosten per locatie'!$A$14:$C$60,3,FALSE)</f>
        <v>0</v>
      </c>
      <c r="P163" s="344">
        <f>IF(L163="nio",0,IF(L163&gt;0,VLOOKUP(G163,'3-Productie normen'!A:J,VLOOKUP(L163,'3-Productie normen'!$B$35:$C$40,2,FALSE),FALSE)))</f>
        <v>0</v>
      </c>
      <c r="Q163" s="344">
        <f t="shared" si="8"/>
        <v>0</v>
      </c>
      <c r="R163" s="541">
        <f>VLOOKUP(G163,'3-Productie normen'!A:L,12,FALSE)</f>
        <v>2</v>
      </c>
      <c r="S163" s="345"/>
      <c r="U163" s="346">
        <f t="shared" si="7"/>
        <v>10880.85</v>
      </c>
    </row>
    <row r="164" spans="1:21" ht="14.1" hidden="1" customHeight="1">
      <c r="A164" s="78">
        <v>164</v>
      </c>
      <c r="B164" s="493" t="s">
        <v>280</v>
      </c>
      <c r="C164" s="303" t="s">
        <v>281</v>
      </c>
      <c r="D164" s="340">
        <v>1</v>
      </c>
      <c r="E164" s="341">
        <v>113</v>
      </c>
      <c r="F164" s="74" t="s">
        <v>282</v>
      </c>
      <c r="G164" s="504" t="s">
        <v>261</v>
      </c>
      <c r="H164" s="74" t="s">
        <v>82</v>
      </c>
      <c r="I164" s="74" t="s">
        <v>82</v>
      </c>
      <c r="J164" s="342">
        <v>17.91</v>
      </c>
      <c r="K164" s="343">
        <f t="shared" si="6"/>
        <v>255</v>
      </c>
      <c r="L164" s="251">
        <v>255</v>
      </c>
      <c r="M164" s="251"/>
      <c r="N164" s="250" t="e">
        <f>IF(L164="nio",0,IF(L164&gt;0,L164*J164/P164,0))*VLOOKUP(B164,'2-Kosten per locatie'!$A$14:$C$60,3,FALSE)</f>
        <v>#DIV/0!</v>
      </c>
      <c r="O164" s="250">
        <f>IF(M164&gt;0,M164*J164/Q164,0)*VLOOKUP(B164,'2-Kosten per locatie'!$A$14:$C$60,3,FALSE)</f>
        <v>0</v>
      </c>
      <c r="P164" s="344">
        <f>IF(L164="nio",0,IF(L164&gt;0,VLOOKUP(G164,'3-Productie normen'!A:J,VLOOKUP(L164,'3-Productie normen'!$B$35:$C$40,2,FALSE),FALSE)))</f>
        <v>0</v>
      </c>
      <c r="Q164" s="344">
        <f t="shared" si="8"/>
        <v>0</v>
      </c>
      <c r="R164" s="541">
        <f>VLOOKUP(G164,'3-Productie normen'!A:L,12,FALSE)</f>
        <v>16</v>
      </c>
      <c r="S164" s="345"/>
      <c r="U164" s="346">
        <f t="shared" si="7"/>
        <v>4567.05</v>
      </c>
    </row>
    <row r="165" spans="1:21" ht="14.1" hidden="1" customHeight="1">
      <c r="A165" s="78">
        <v>165</v>
      </c>
      <c r="B165" s="493" t="s">
        <v>280</v>
      </c>
      <c r="C165" s="303" t="s">
        <v>281</v>
      </c>
      <c r="D165" s="340">
        <v>1</v>
      </c>
      <c r="E165" s="341">
        <v>114</v>
      </c>
      <c r="F165" s="348" t="s">
        <v>304</v>
      </c>
      <c r="G165" s="90" t="s">
        <v>45</v>
      </c>
      <c r="H165" s="74" t="s">
        <v>82</v>
      </c>
      <c r="I165" s="74" t="s">
        <v>82</v>
      </c>
      <c r="J165" s="342">
        <v>3.41</v>
      </c>
      <c r="K165" s="343">
        <f t="shared" si="6"/>
        <v>255</v>
      </c>
      <c r="L165" s="251">
        <v>255</v>
      </c>
      <c r="M165" s="251"/>
      <c r="N165" s="250" t="e">
        <f>IF(L165="nio",0,IF(L165&gt;0,L165*J165/P165,0))*VLOOKUP(B165,'2-Kosten per locatie'!$A$14:$C$60,3,FALSE)</f>
        <v>#DIV/0!</v>
      </c>
      <c r="O165" s="250">
        <f>IF(M165&gt;0,M165*J165/Q165,0)*VLOOKUP(B165,'2-Kosten per locatie'!$A$14:$C$60,3,FALSE)</f>
        <v>0</v>
      </c>
      <c r="P165" s="344">
        <f>IF(L165="nio",0,IF(L165&gt;0,VLOOKUP(G165,'3-Productie normen'!A:J,VLOOKUP(L165,'3-Productie normen'!$B$35:$C$40,2,FALSE),FALSE)))</f>
        <v>0</v>
      </c>
      <c r="Q165" s="344">
        <f t="shared" si="8"/>
        <v>0</v>
      </c>
      <c r="R165" s="541">
        <f>VLOOKUP(G165,'3-Productie normen'!A:L,12,FALSE)</f>
        <v>2</v>
      </c>
      <c r="S165" s="345"/>
      <c r="U165" s="346">
        <f t="shared" si="7"/>
        <v>869.55000000000007</v>
      </c>
    </row>
    <row r="166" spans="1:21" ht="14.1" hidden="1" customHeight="1">
      <c r="A166" s="78">
        <v>166</v>
      </c>
      <c r="B166" s="493" t="s">
        <v>280</v>
      </c>
      <c r="C166" s="303" t="s">
        <v>281</v>
      </c>
      <c r="D166" s="340">
        <v>1</v>
      </c>
      <c r="E166" s="341">
        <v>106</v>
      </c>
      <c r="F166" s="74" t="s">
        <v>264</v>
      </c>
      <c r="G166" s="90" t="s">
        <v>45</v>
      </c>
      <c r="H166" s="502" t="s">
        <v>266</v>
      </c>
      <c r="I166" s="516" t="s">
        <v>247</v>
      </c>
      <c r="J166" s="342">
        <v>40.14</v>
      </c>
      <c r="K166" s="343">
        <f t="shared" si="6"/>
        <v>255</v>
      </c>
      <c r="L166" s="251">
        <v>255</v>
      </c>
      <c r="M166" s="251"/>
      <c r="N166" s="250" t="e">
        <f>IF(L166="nio",0,IF(L166&gt;0,L166*J166/P166,0))*VLOOKUP(B166,'2-Kosten per locatie'!$A$14:$C$60,3,FALSE)</f>
        <v>#DIV/0!</v>
      </c>
      <c r="O166" s="250">
        <f>IF(M166&gt;0,M166*J166/Q166,0)*VLOOKUP(B166,'2-Kosten per locatie'!$A$14:$C$60,3,FALSE)</f>
        <v>0</v>
      </c>
      <c r="P166" s="344">
        <f>IF(L166="nio",0,IF(L166&gt;0,VLOOKUP(G166,'3-Productie normen'!A:J,VLOOKUP(L166,'3-Productie normen'!$B$35:$C$40,2,FALSE),FALSE)))</f>
        <v>0</v>
      </c>
      <c r="Q166" s="344">
        <f t="shared" si="8"/>
        <v>0</v>
      </c>
      <c r="R166" s="541">
        <f>VLOOKUP(G166,'3-Productie normen'!A:L,12,FALSE)</f>
        <v>2</v>
      </c>
      <c r="S166" s="345"/>
      <c r="U166" s="346">
        <f t="shared" si="7"/>
        <v>10235.700000000001</v>
      </c>
    </row>
    <row r="167" spans="1:21" ht="14.1" hidden="1" customHeight="1">
      <c r="A167" s="78">
        <v>167</v>
      </c>
      <c r="B167" s="493" t="s">
        <v>280</v>
      </c>
      <c r="C167" s="303" t="s">
        <v>281</v>
      </c>
      <c r="D167" s="89">
        <v>1</v>
      </c>
      <c r="E167" s="247">
        <v>109</v>
      </c>
      <c r="F167" s="88" t="s">
        <v>264</v>
      </c>
      <c r="G167" s="90" t="s">
        <v>45</v>
      </c>
      <c r="H167" s="502" t="s">
        <v>266</v>
      </c>
      <c r="I167" s="516" t="s">
        <v>247</v>
      </c>
      <c r="J167" s="342">
        <v>5.53</v>
      </c>
      <c r="K167" s="343">
        <f t="shared" si="6"/>
        <v>255</v>
      </c>
      <c r="L167" s="251">
        <v>255</v>
      </c>
      <c r="M167" s="251"/>
      <c r="N167" s="250" t="e">
        <f>IF(L167="nio",0,IF(L167&gt;0,L167*J167/P167,0))*VLOOKUP(B167,'2-Kosten per locatie'!$A$14:$C$60,3,FALSE)</f>
        <v>#DIV/0!</v>
      </c>
      <c r="O167" s="250">
        <f>IF(M167&gt;0,M167*J167/Q167,0)*VLOOKUP(B167,'2-Kosten per locatie'!$A$14:$C$60,3,FALSE)</f>
        <v>0</v>
      </c>
      <c r="P167" s="344">
        <f>IF(L167="nio",0,IF(L167&gt;0,VLOOKUP(G167,'3-Productie normen'!A:J,VLOOKUP(L167,'3-Productie normen'!$B$35:$C$40,2,FALSE),FALSE)))</f>
        <v>0</v>
      </c>
      <c r="Q167" s="344">
        <f t="shared" si="8"/>
        <v>0</v>
      </c>
      <c r="R167" s="541">
        <f>VLOOKUP(G167,'3-Productie normen'!A:L,12,FALSE)</f>
        <v>2</v>
      </c>
      <c r="S167" s="345"/>
      <c r="U167" s="346">
        <f t="shared" si="7"/>
        <v>1410.15</v>
      </c>
    </row>
    <row r="168" spans="1:21" ht="14.1" hidden="1" customHeight="1">
      <c r="A168" s="78">
        <v>168</v>
      </c>
      <c r="B168" s="493" t="s">
        <v>280</v>
      </c>
      <c r="C168" s="303" t="s">
        <v>281</v>
      </c>
      <c r="D168" s="340">
        <v>1</v>
      </c>
      <c r="E168" s="341">
        <v>108</v>
      </c>
      <c r="F168" s="74" t="s">
        <v>264</v>
      </c>
      <c r="G168" s="90" t="s">
        <v>45</v>
      </c>
      <c r="H168" s="502" t="s">
        <v>266</v>
      </c>
      <c r="I168" s="516" t="s">
        <v>247</v>
      </c>
      <c r="J168" s="342">
        <v>5.28</v>
      </c>
      <c r="K168" s="343">
        <f t="shared" si="6"/>
        <v>255</v>
      </c>
      <c r="L168" s="251">
        <v>255</v>
      </c>
      <c r="M168" s="251"/>
      <c r="N168" s="250" t="e">
        <f>IF(L168="nio",0,IF(L168&gt;0,L168*J168/P168,0))*VLOOKUP(B168,'2-Kosten per locatie'!$A$14:$C$60,3,FALSE)</f>
        <v>#DIV/0!</v>
      </c>
      <c r="O168" s="250">
        <f>IF(M168&gt;0,M168*J168/Q168,0)*VLOOKUP(B168,'2-Kosten per locatie'!$A$14:$C$60,3,FALSE)</f>
        <v>0</v>
      </c>
      <c r="P168" s="344">
        <f>IF(L168="nio",0,IF(L168&gt;0,VLOOKUP(G168,'3-Productie normen'!A:J,VLOOKUP(L168,'3-Productie normen'!$B$35:$C$40,2,FALSE),FALSE)))</f>
        <v>0</v>
      </c>
      <c r="Q168" s="344">
        <f t="shared" si="8"/>
        <v>0</v>
      </c>
      <c r="R168" s="541">
        <f>VLOOKUP(G168,'3-Productie normen'!A:L,12,FALSE)</f>
        <v>2</v>
      </c>
      <c r="S168" s="345"/>
      <c r="U168" s="346">
        <f t="shared" si="7"/>
        <v>1346.4</v>
      </c>
    </row>
    <row r="169" spans="1:21" ht="14.1" hidden="1" customHeight="1">
      <c r="A169" s="78">
        <v>169</v>
      </c>
      <c r="B169" s="493" t="s">
        <v>280</v>
      </c>
      <c r="C169" s="303" t="s">
        <v>281</v>
      </c>
      <c r="D169" s="340">
        <v>1</v>
      </c>
      <c r="E169" s="341">
        <v>107</v>
      </c>
      <c r="F169" s="74" t="s">
        <v>269</v>
      </c>
      <c r="G169" s="513" t="s">
        <v>270</v>
      </c>
      <c r="H169" s="74" t="s">
        <v>82</v>
      </c>
      <c r="I169" s="74" t="s">
        <v>82</v>
      </c>
      <c r="J169" s="342">
        <v>15.37</v>
      </c>
      <c r="K169" s="343">
        <f t="shared" si="6"/>
        <v>52</v>
      </c>
      <c r="L169" s="251">
        <v>52</v>
      </c>
      <c r="M169" s="251"/>
      <c r="N169" s="250" t="e">
        <f>IF(L169="nio",0,IF(L169&gt;0,L169*J169/P169,0))*VLOOKUP(B169,'2-Kosten per locatie'!$A$14:$C$60,3,FALSE)</f>
        <v>#DIV/0!</v>
      </c>
      <c r="O169" s="250">
        <f>IF(M169&gt;0,M169*J169/Q169,0)*VLOOKUP(B169,'2-Kosten per locatie'!$A$14:$C$60,3,FALSE)</f>
        <v>0</v>
      </c>
      <c r="P169" s="344">
        <f>IF(L169="nio",0,IF(L169&gt;0,VLOOKUP(G169,'3-Productie normen'!A:J,VLOOKUP(L169,'3-Productie normen'!$B$35:$C$40,2,FALSE),FALSE)))</f>
        <v>0</v>
      </c>
      <c r="Q169" s="344">
        <f t="shared" si="8"/>
        <v>0</v>
      </c>
      <c r="R169" s="541">
        <f>VLOOKUP(G169,'3-Productie normen'!A:L,12,FALSE)</f>
        <v>8</v>
      </c>
      <c r="S169" s="345"/>
      <c r="U169" s="346">
        <f t="shared" si="7"/>
        <v>799.24</v>
      </c>
    </row>
    <row r="170" spans="1:21" ht="14.1" hidden="1" customHeight="1">
      <c r="A170" s="78">
        <v>170</v>
      </c>
      <c r="B170" s="493" t="s">
        <v>280</v>
      </c>
      <c r="C170" s="303" t="s">
        <v>281</v>
      </c>
      <c r="D170" s="340">
        <v>1</v>
      </c>
      <c r="E170" s="341">
        <v>105</v>
      </c>
      <c r="F170" s="74" t="s">
        <v>282</v>
      </c>
      <c r="G170" s="504" t="s">
        <v>261</v>
      </c>
      <c r="H170" s="502" t="s">
        <v>266</v>
      </c>
      <c r="I170" s="516" t="s">
        <v>247</v>
      </c>
      <c r="J170" s="342">
        <v>28.22</v>
      </c>
      <c r="K170" s="343">
        <f t="shared" si="6"/>
        <v>255</v>
      </c>
      <c r="L170" s="251">
        <v>255</v>
      </c>
      <c r="M170" s="251"/>
      <c r="N170" s="250" t="e">
        <f>IF(L170="nio",0,IF(L170&gt;0,L170*J170/P170,0))*VLOOKUP(B170,'2-Kosten per locatie'!$A$14:$C$60,3,FALSE)</f>
        <v>#DIV/0!</v>
      </c>
      <c r="O170" s="250">
        <f>IF(M170&gt;0,M170*J170/Q170,0)*VLOOKUP(B170,'2-Kosten per locatie'!$A$14:$C$60,3,FALSE)</f>
        <v>0</v>
      </c>
      <c r="P170" s="344">
        <f>IF(L170="nio",0,IF(L170&gt;0,VLOOKUP(G170,'3-Productie normen'!A:J,VLOOKUP(L170,'3-Productie normen'!$B$35:$C$40,2,FALSE),FALSE)))</f>
        <v>0</v>
      </c>
      <c r="Q170" s="344">
        <f t="shared" si="8"/>
        <v>0</v>
      </c>
      <c r="R170" s="541">
        <f>VLOOKUP(G170,'3-Productie normen'!A:L,12,FALSE)</f>
        <v>16</v>
      </c>
      <c r="S170" s="345"/>
      <c r="U170" s="346">
        <f t="shared" si="7"/>
        <v>7196.0999999999995</v>
      </c>
    </row>
    <row r="171" spans="1:21" ht="14.1" hidden="1" customHeight="1">
      <c r="A171" s="78">
        <v>171</v>
      </c>
      <c r="B171" s="493" t="s">
        <v>280</v>
      </c>
      <c r="C171" s="303" t="s">
        <v>281</v>
      </c>
      <c r="D171" s="340">
        <v>1</v>
      </c>
      <c r="E171" s="341">
        <v>103</v>
      </c>
      <c r="F171" s="74" t="s">
        <v>282</v>
      </c>
      <c r="G171" s="504" t="s">
        <v>261</v>
      </c>
      <c r="H171" s="74" t="s">
        <v>82</v>
      </c>
      <c r="I171" s="74" t="s">
        <v>82</v>
      </c>
      <c r="J171" s="342">
        <v>50.51</v>
      </c>
      <c r="K171" s="343">
        <f t="shared" si="6"/>
        <v>255</v>
      </c>
      <c r="L171" s="251">
        <v>255</v>
      </c>
      <c r="M171" s="251"/>
      <c r="N171" s="250" t="e">
        <f>IF(L171="nio",0,IF(L171&gt;0,L171*J171/P171,0))*VLOOKUP(B171,'2-Kosten per locatie'!$A$14:$C$60,3,FALSE)</f>
        <v>#DIV/0!</v>
      </c>
      <c r="O171" s="250">
        <f>IF(M171&gt;0,M171*J171/Q171,0)*VLOOKUP(B171,'2-Kosten per locatie'!$A$14:$C$60,3,FALSE)</f>
        <v>0</v>
      </c>
      <c r="P171" s="344">
        <f>IF(L171="nio",0,IF(L171&gt;0,VLOOKUP(G171,'3-Productie normen'!A:J,VLOOKUP(L171,'3-Productie normen'!$B$35:$C$40,2,FALSE),FALSE)))</f>
        <v>0</v>
      </c>
      <c r="Q171" s="344">
        <f t="shared" si="8"/>
        <v>0</v>
      </c>
      <c r="R171" s="541">
        <f>VLOOKUP(G171,'3-Productie normen'!A:L,12,FALSE)</f>
        <v>16</v>
      </c>
      <c r="S171" s="345"/>
      <c r="U171" s="346">
        <f t="shared" si="7"/>
        <v>12880.05</v>
      </c>
    </row>
    <row r="172" spans="1:21" ht="14.1" hidden="1" customHeight="1">
      <c r="A172" s="78">
        <v>172</v>
      </c>
      <c r="B172" s="493" t="s">
        <v>280</v>
      </c>
      <c r="C172" s="303" t="s">
        <v>281</v>
      </c>
      <c r="D172" s="340">
        <v>1</v>
      </c>
      <c r="E172" s="341">
        <v>104</v>
      </c>
      <c r="F172" s="74" t="s">
        <v>289</v>
      </c>
      <c r="G172" s="504" t="s">
        <v>261</v>
      </c>
      <c r="H172" s="74" t="s">
        <v>82</v>
      </c>
      <c r="I172" s="74" t="s">
        <v>82</v>
      </c>
      <c r="J172" s="342">
        <v>84.5</v>
      </c>
      <c r="K172" s="343">
        <f t="shared" si="6"/>
        <v>255</v>
      </c>
      <c r="L172" s="251">
        <v>255</v>
      </c>
      <c r="M172" s="251"/>
      <c r="N172" s="250" t="e">
        <f>IF(L172="nio",0,IF(L172&gt;0,L172*J172/P172,0))*VLOOKUP(B172,'2-Kosten per locatie'!$A$14:$C$60,3,FALSE)</f>
        <v>#DIV/0!</v>
      </c>
      <c r="O172" s="250">
        <f>IF(M172&gt;0,M172*J172/Q172,0)*VLOOKUP(B172,'2-Kosten per locatie'!$A$14:$C$60,3,FALSE)</f>
        <v>0</v>
      </c>
      <c r="P172" s="344">
        <f>IF(L172="nio",0,IF(L172&gt;0,VLOOKUP(G172,'3-Productie normen'!A:J,VLOOKUP(L172,'3-Productie normen'!$B$35:$C$40,2,FALSE),FALSE)))</f>
        <v>0</v>
      </c>
      <c r="Q172" s="344">
        <f t="shared" si="8"/>
        <v>0</v>
      </c>
      <c r="R172" s="541">
        <f>VLOOKUP(G172,'3-Productie normen'!A:L,12,FALSE)</f>
        <v>16</v>
      </c>
      <c r="S172" s="345"/>
      <c r="U172" s="346">
        <f t="shared" si="7"/>
        <v>21547.5</v>
      </c>
    </row>
    <row r="173" spans="1:21" ht="14.1" hidden="1" customHeight="1">
      <c r="A173" s="78">
        <v>173</v>
      </c>
      <c r="B173" s="493" t="s">
        <v>280</v>
      </c>
      <c r="C173" s="303" t="s">
        <v>281</v>
      </c>
      <c r="D173" s="340">
        <v>1</v>
      </c>
      <c r="E173" s="341">
        <v>115</v>
      </c>
      <c r="F173" s="74" t="s">
        <v>263</v>
      </c>
      <c r="G173" s="303" t="s">
        <v>55</v>
      </c>
      <c r="H173" s="74" t="s">
        <v>82</v>
      </c>
      <c r="I173" s="74" t="s">
        <v>82</v>
      </c>
      <c r="J173" s="342">
        <v>2.33</v>
      </c>
      <c r="K173" s="343">
        <f t="shared" si="6"/>
        <v>0</v>
      </c>
      <c r="L173" s="251" t="s">
        <v>279</v>
      </c>
      <c r="M173" s="251"/>
      <c r="N173" s="250">
        <f>IF(L173="nio",0,IF(L173&gt;0,L173*J173/P173,0))*VLOOKUP(B173,'2-Kosten per locatie'!$A$14:$C$60,3,FALSE)</f>
        <v>0</v>
      </c>
      <c r="O173" s="250">
        <f>IF(M173&gt;0,M173*J173/Q173,0)*VLOOKUP(B173,'2-Kosten per locatie'!$A$14:$C$60,3,FALSE)</f>
        <v>0</v>
      </c>
      <c r="P173" s="344">
        <f>IF(L173="nio",0,IF(L173&gt;0,VLOOKUP(G173,'3-Productie normen'!A:J,VLOOKUP(L173,'3-Productie normen'!$B$35:$C$40,2,FALSE),FALSE)))</f>
        <v>0</v>
      </c>
      <c r="Q173" s="344">
        <f t="shared" si="8"/>
        <v>0</v>
      </c>
      <c r="R173" s="541">
        <f>VLOOKUP(G173,'3-Productie normen'!A:L,12,FALSE)</f>
        <v>0</v>
      </c>
      <c r="S173" s="345"/>
      <c r="U173" s="346">
        <f t="shared" si="7"/>
        <v>0</v>
      </c>
    </row>
    <row r="174" spans="1:21" ht="14.1" hidden="1" customHeight="1">
      <c r="A174" s="78">
        <v>174</v>
      </c>
      <c r="B174" s="493" t="s">
        <v>280</v>
      </c>
      <c r="C174" s="303" t="s">
        <v>281</v>
      </c>
      <c r="D174" s="340">
        <v>1</v>
      </c>
      <c r="E174" s="341">
        <v>102</v>
      </c>
      <c r="F174" s="74" t="s">
        <v>262</v>
      </c>
      <c r="G174" s="502" t="s">
        <v>46</v>
      </c>
      <c r="H174" s="502" t="s">
        <v>371</v>
      </c>
      <c r="I174" s="516" t="s">
        <v>227</v>
      </c>
      <c r="J174" s="342">
        <v>4.1500000000000004</v>
      </c>
      <c r="K174" s="343">
        <f t="shared" si="6"/>
        <v>255</v>
      </c>
      <c r="L174" s="251">
        <v>255</v>
      </c>
      <c r="M174" s="251"/>
      <c r="N174" s="250" t="e">
        <f>IF(L174="nio",0,IF(L174&gt;0,L174*J174/P174,0))*VLOOKUP(B174,'2-Kosten per locatie'!$A$14:$C$60,3,FALSE)</f>
        <v>#DIV/0!</v>
      </c>
      <c r="O174" s="250">
        <f>IF(M174&gt;0,M174*J174/Q174,0)*VLOOKUP(B174,'2-Kosten per locatie'!$A$14:$C$60,3,FALSE)</f>
        <v>0</v>
      </c>
      <c r="P174" s="344">
        <f>IF(L174="nio",0,IF(L174&gt;0,VLOOKUP(G174,'3-Productie normen'!A:J,VLOOKUP(L174,'3-Productie normen'!$B$35:$C$40,2,FALSE),FALSE)))</f>
        <v>0</v>
      </c>
      <c r="Q174" s="344">
        <f t="shared" si="8"/>
        <v>0</v>
      </c>
      <c r="R174" s="541">
        <f>VLOOKUP(G174,'3-Productie normen'!A:L,12,FALSE)</f>
        <v>11</v>
      </c>
      <c r="S174" s="345"/>
      <c r="U174" s="346">
        <f t="shared" si="7"/>
        <v>1058.25</v>
      </c>
    </row>
    <row r="175" spans="1:21" ht="14.1" hidden="1" customHeight="1">
      <c r="A175" s="78">
        <v>175</v>
      </c>
      <c r="B175" s="493" t="s">
        <v>280</v>
      </c>
      <c r="C175" s="303" t="s">
        <v>281</v>
      </c>
      <c r="D175" s="340">
        <v>1</v>
      </c>
      <c r="E175" s="341">
        <v>101</v>
      </c>
      <c r="F175" s="74" t="s">
        <v>262</v>
      </c>
      <c r="G175" s="502" t="s">
        <v>46</v>
      </c>
      <c r="H175" s="502" t="s">
        <v>371</v>
      </c>
      <c r="I175" s="516" t="s">
        <v>227</v>
      </c>
      <c r="J175" s="342">
        <v>4.1500000000000004</v>
      </c>
      <c r="K175" s="343">
        <f t="shared" si="6"/>
        <v>255</v>
      </c>
      <c r="L175" s="251">
        <v>255</v>
      </c>
      <c r="M175" s="251"/>
      <c r="N175" s="250" t="e">
        <f>IF(L175="nio",0,IF(L175&gt;0,L175*J175/P175,0))*VLOOKUP(B175,'2-Kosten per locatie'!$A$14:$C$60,3,FALSE)</f>
        <v>#DIV/0!</v>
      </c>
      <c r="O175" s="250">
        <f>IF(M175&gt;0,M175*J175/Q175,0)*VLOOKUP(B175,'2-Kosten per locatie'!$A$14:$C$60,3,FALSE)</f>
        <v>0</v>
      </c>
      <c r="P175" s="344">
        <f>IF(L175="nio",0,IF(L175&gt;0,VLOOKUP(G175,'3-Productie normen'!A:J,VLOOKUP(L175,'3-Productie normen'!$B$35:$C$40,2,FALSE),FALSE)))</f>
        <v>0</v>
      </c>
      <c r="Q175" s="344">
        <f t="shared" si="8"/>
        <v>0</v>
      </c>
      <c r="R175" s="541">
        <f>VLOOKUP(G175,'3-Productie normen'!A:L,12,FALSE)</f>
        <v>11</v>
      </c>
      <c r="S175" s="345"/>
      <c r="U175" s="346">
        <f t="shared" si="7"/>
        <v>1058.25</v>
      </c>
    </row>
    <row r="176" spans="1:21" ht="14.1" hidden="1" customHeight="1">
      <c r="A176" s="78">
        <v>176</v>
      </c>
      <c r="B176" s="493" t="s">
        <v>280</v>
      </c>
      <c r="C176" s="303" t="s">
        <v>281</v>
      </c>
      <c r="D176" s="340">
        <v>1</v>
      </c>
      <c r="E176" s="341">
        <v>116</v>
      </c>
      <c r="F176" s="74" t="s">
        <v>282</v>
      </c>
      <c r="G176" s="504" t="s">
        <v>261</v>
      </c>
      <c r="H176" s="74" t="s">
        <v>82</v>
      </c>
      <c r="I176" s="74" t="s">
        <v>82</v>
      </c>
      <c r="J176" s="342">
        <v>8.7899999999999991</v>
      </c>
      <c r="K176" s="343">
        <f t="shared" si="6"/>
        <v>255</v>
      </c>
      <c r="L176" s="251">
        <v>255</v>
      </c>
      <c r="M176" s="251"/>
      <c r="N176" s="250" t="e">
        <f>IF(L176="nio",0,IF(L176&gt;0,L176*J176/P176,0))*VLOOKUP(B176,'2-Kosten per locatie'!$A$14:$C$60,3,FALSE)</f>
        <v>#DIV/0!</v>
      </c>
      <c r="O176" s="250">
        <f>IF(M176&gt;0,M176*J176/Q176,0)*VLOOKUP(B176,'2-Kosten per locatie'!$A$14:$C$60,3,FALSE)</f>
        <v>0</v>
      </c>
      <c r="P176" s="344">
        <f>IF(L176="nio",0,IF(L176&gt;0,VLOOKUP(G176,'3-Productie normen'!A:J,VLOOKUP(L176,'3-Productie normen'!$B$35:$C$40,2,FALSE),FALSE)))</f>
        <v>0</v>
      </c>
      <c r="Q176" s="344">
        <f t="shared" si="8"/>
        <v>0</v>
      </c>
      <c r="R176" s="541">
        <f>VLOOKUP(G176,'3-Productie normen'!A:L,12,FALSE)</f>
        <v>16</v>
      </c>
      <c r="S176" s="345"/>
      <c r="U176" s="346">
        <f t="shared" si="7"/>
        <v>2241.4499999999998</v>
      </c>
    </row>
    <row r="177" spans="1:21" ht="14.1" hidden="1" customHeight="1">
      <c r="A177" s="78">
        <v>177</v>
      </c>
      <c r="B177" s="493" t="s">
        <v>280</v>
      </c>
      <c r="C177" s="303" t="s">
        <v>281</v>
      </c>
      <c r="D177" s="340">
        <v>1</v>
      </c>
      <c r="E177" s="341">
        <v>117</v>
      </c>
      <c r="F177" s="74" t="s">
        <v>282</v>
      </c>
      <c r="G177" s="504" t="s">
        <v>261</v>
      </c>
      <c r="H177" s="74" t="s">
        <v>82</v>
      </c>
      <c r="I177" s="74" t="s">
        <v>82</v>
      </c>
      <c r="J177" s="342">
        <v>18.579999999999998</v>
      </c>
      <c r="K177" s="343">
        <f t="shared" si="6"/>
        <v>255</v>
      </c>
      <c r="L177" s="251">
        <v>255</v>
      </c>
      <c r="M177" s="251"/>
      <c r="N177" s="250" t="e">
        <f>IF(L177="nio",0,IF(L177&gt;0,L177*J177/P177,0))*VLOOKUP(B177,'2-Kosten per locatie'!$A$14:$C$60,3,FALSE)</f>
        <v>#DIV/0!</v>
      </c>
      <c r="O177" s="250">
        <f>IF(M177&gt;0,M177*J177/Q177,0)*VLOOKUP(B177,'2-Kosten per locatie'!$A$14:$C$60,3,FALSE)</f>
        <v>0</v>
      </c>
      <c r="P177" s="344">
        <f>IF(L177="nio",0,IF(L177&gt;0,VLOOKUP(G177,'3-Productie normen'!A:J,VLOOKUP(L177,'3-Productie normen'!$B$35:$C$40,2,FALSE),FALSE)))</f>
        <v>0</v>
      </c>
      <c r="Q177" s="344">
        <f t="shared" si="8"/>
        <v>0</v>
      </c>
      <c r="R177" s="541">
        <f>VLOOKUP(G177,'3-Productie normen'!A:L,12,FALSE)</f>
        <v>16</v>
      </c>
      <c r="S177" s="345"/>
      <c r="U177" s="346">
        <f t="shared" si="7"/>
        <v>4737.8999999999996</v>
      </c>
    </row>
    <row r="178" spans="1:21" ht="14.1" hidden="1" customHeight="1">
      <c r="A178" s="78">
        <v>178</v>
      </c>
      <c r="B178" s="493" t="s">
        <v>280</v>
      </c>
      <c r="C178" s="303" t="s">
        <v>281</v>
      </c>
      <c r="D178" s="340">
        <v>1</v>
      </c>
      <c r="E178" s="341">
        <v>118</v>
      </c>
      <c r="F178" s="74" t="s">
        <v>305</v>
      </c>
      <c r="G178" s="74" t="s">
        <v>306</v>
      </c>
      <c r="H178" s="74" t="s">
        <v>82</v>
      </c>
      <c r="I178" s="74" t="s">
        <v>82</v>
      </c>
      <c r="J178" s="342">
        <v>7.92</v>
      </c>
      <c r="K178" s="343">
        <f t="shared" si="6"/>
        <v>255</v>
      </c>
      <c r="L178" s="251">
        <v>255</v>
      </c>
      <c r="M178" s="251"/>
      <c r="N178" s="250" t="e">
        <f>IF(L178="nio",0,IF(L178&gt;0,L178*J178/P178,0))*VLOOKUP(B178,'2-Kosten per locatie'!$A$14:$C$60,3,FALSE)</f>
        <v>#DIV/0!</v>
      </c>
      <c r="O178" s="250">
        <f>IF(M178&gt;0,M178*J178/Q178,0)*VLOOKUP(B178,'2-Kosten per locatie'!$A$14:$C$60,3,FALSE)</f>
        <v>0</v>
      </c>
      <c r="P178" s="344">
        <f>IF(L178="nio",0,IF(L178&gt;0,VLOOKUP(G178,'3-Productie normen'!A:J,VLOOKUP(L178,'3-Productie normen'!$B$35:$C$40,2,FALSE),FALSE)))</f>
        <v>0</v>
      </c>
      <c r="Q178" s="344">
        <f t="shared" si="8"/>
        <v>0</v>
      </c>
      <c r="R178" s="541">
        <f>VLOOKUP(G178,'3-Productie normen'!A:L,12,FALSE)</f>
        <v>12</v>
      </c>
      <c r="S178" s="345"/>
      <c r="U178" s="346">
        <f t="shared" si="7"/>
        <v>2019.6</v>
      </c>
    </row>
    <row r="179" spans="1:21" ht="14.1" hidden="1" customHeight="1">
      <c r="A179" s="78">
        <v>179</v>
      </c>
      <c r="B179" s="493" t="s">
        <v>280</v>
      </c>
      <c r="C179" s="303" t="s">
        <v>281</v>
      </c>
      <c r="D179" s="340">
        <v>1</v>
      </c>
      <c r="E179" s="341">
        <v>119</v>
      </c>
      <c r="F179" s="74" t="s">
        <v>269</v>
      </c>
      <c r="G179" s="90" t="s">
        <v>55</v>
      </c>
      <c r="H179" s="502" t="s">
        <v>371</v>
      </c>
      <c r="I179" s="516" t="s">
        <v>246</v>
      </c>
      <c r="J179" s="342">
        <v>1.64</v>
      </c>
      <c r="K179" s="343">
        <f t="shared" si="6"/>
        <v>0</v>
      </c>
      <c r="L179" s="251" t="s">
        <v>279</v>
      </c>
      <c r="M179" s="251"/>
      <c r="N179" s="250">
        <f>IF(L179="nio",0,IF(L179&gt;0,L179*J179/P179,0))*VLOOKUP(B179,'2-Kosten per locatie'!$A$14:$C$60,3,FALSE)</f>
        <v>0</v>
      </c>
      <c r="O179" s="250">
        <f>IF(M179&gt;0,M179*J179/Q179,0)*VLOOKUP(B179,'2-Kosten per locatie'!$A$14:$C$60,3,FALSE)</f>
        <v>0</v>
      </c>
      <c r="P179" s="344">
        <f>IF(L179="nio",0,IF(L179&gt;0,VLOOKUP(G179,'3-Productie normen'!A:J,VLOOKUP(L179,'3-Productie normen'!$B$35:$C$40,2,FALSE),FALSE)))</f>
        <v>0</v>
      </c>
      <c r="Q179" s="344">
        <f t="shared" si="8"/>
        <v>0</v>
      </c>
      <c r="R179" s="541">
        <f>VLOOKUP(G179,'3-Productie normen'!A:L,12,FALSE)</f>
        <v>0</v>
      </c>
      <c r="S179" s="345"/>
      <c r="U179" s="346">
        <f t="shared" si="7"/>
        <v>0</v>
      </c>
    </row>
    <row r="180" spans="1:21" ht="14.1" hidden="1" customHeight="1">
      <c r="A180" s="78">
        <v>180</v>
      </c>
      <c r="B180" s="493" t="s">
        <v>280</v>
      </c>
      <c r="C180" s="303" t="s">
        <v>281</v>
      </c>
      <c r="D180" s="340">
        <v>1</v>
      </c>
      <c r="E180" s="341">
        <v>120</v>
      </c>
      <c r="F180" s="348" t="s">
        <v>262</v>
      </c>
      <c r="G180" s="502" t="s">
        <v>46</v>
      </c>
      <c r="H180" s="504" t="s">
        <v>328</v>
      </c>
      <c r="I180" s="516" t="s">
        <v>227</v>
      </c>
      <c r="J180" s="342">
        <v>1.99</v>
      </c>
      <c r="K180" s="343">
        <f t="shared" si="6"/>
        <v>255</v>
      </c>
      <c r="L180" s="251">
        <v>255</v>
      </c>
      <c r="M180" s="251"/>
      <c r="N180" s="250" t="e">
        <f>IF(L180="nio",0,IF(L180&gt;0,L180*J180/P180,0))*VLOOKUP(B180,'2-Kosten per locatie'!$A$14:$C$60,3,FALSE)</f>
        <v>#DIV/0!</v>
      </c>
      <c r="O180" s="250">
        <f>IF(M180&gt;0,M180*J180/Q180,0)*VLOOKUP(B180,'2-Kosten per locatie'!$A$14:$C$60,3,FALSE)</f>
        <v>0</v>
      </c>
      <c r="P180" s="344">
        <f>IF(L180="nio",0,IF(L180&gt;0,VLOOKUP(G180,'3-Productie normen'!A:J,VLOOKUP(L180,'3-Productie normen'!$B$35:$C$40,2,FALSE),FALSE)))</f>
        <v>0</v>
      </c>
      <c r="Q180" s="344">
        <f t="shared" si="8"/>
        <v>0</v>
      </c>
      <c r="R180" s="541">
        <f>VLOOKUP(G180,'3-Productie normen'!A:L,12,FALSE)</f>
        <v>11</v>
      </c>
      <c r="S180" s="345"/>
      <c r="U180" s="346">
        <f t="shared" si="7"/>
        <v>507.45</v>
      </c>
    </row>
    <row r="181" spans="1:21" ht="14.1" hidden="1" customHeight="1">
      <c r="A181" s="78">
        <v>181</v>
      </c>
      <c r="B181" s="493" t="s">
        <v>280</v>
      </c>
      <c r="C181" s="303" t="s">
        <v>281</v>
      </c>
      <c r="D181" s="340">
        <v>1</v>
      </c>
      <c r="E181" s="341" t="s">
        <v>307</v>
      </c>
      <c r="F181" s="74" t="s">
        <v>282</v>
      </c>
      <c r="G181" s="504" t="s">
        <v>261</v>
      </c>
      <c r="H181" s="74" t="s">
        <v>82</v>
      </c>
      <c r="I181" s="74" t="s">
        <v>82</v>
      </c>
      <c r="J181" s="342">
        <v>1.52</v>
      </c>
      <c r="K181" s="343">
        <f t="shared" si="6"/>
        <v>255</v>
      </c>
      <c r="L181" s="251">
        <v>255</v>
      </c>
      <c r="M181" s="251"/>
      <c r="N181" s="250" t="e">
        <f>IF(L181="nio",0,IF(L181&gt;0,L181*J181/P181,0))*VLOOKUP(B181,'2-Kosten per locatie'!$A$14:$C$60,3,FALSE)</f>
        <v>#DIV/0!</v>
      </c>
      <c r="O181" s="250">
        <f>IF(M181&gt;0,M181*J181/Q181,0)*VLOOKUP(B181,'2-Kosten per locatie'!$A$14:$C$60,3,FALSE)</f>
        <v>0</v>
      </c>
      <c r="P181" s="344">
        <f>IF(L181="nio",0,IF(L181&gt;0,VLOOKUP(G181,'3-Productie normen'!A:J,VLOOKUP(L181,'3-Productie normen'!$B$35:$C$40,2,FALSE),FALSE)))</f>
        <v>0</v>
      </c>
      <c r="Q181" s="344">
        <f t="shared" si="8"/>
        <v>0</v>
      </c>
      <c r="R181" s="541">
        <f>VLOOKUP(G181,'3-Productie normen'!A:L,12,FALSE)</f>
        <v>16</v>
      </c>
      <c r="S181" s="345"/>
      <c r="U181" s="346">
        <f t="shared" si="7"/>
        <v>387.6</v>
      </c>
    </row>
    <row r="182" spans="1:21" ht="14.1" hidden="1" customHeight="1">
      <c r="A182" s="78">
        <v>182</v>
      </c>
      <c r="B182" s="493" t="s">
        <v>280</v>
      </c>
      <c r="C182" s="303" t="s">
        <v>281</v>
      </c>
      <c r="D182" s="340">
        <v>1</v>
      </c>
      <c r="E182" s="247" t="s">
        <v>308</v>
      </c>
      <c r="F182" s="88" t="s">
        <v>282</v>
      </c>
      <c r="G182" s="504" t="s">
        <v>261</v>
      </c>
      <c r="H182" s="74" t="s">
        <v>82</v>
      </c>
      <c r="I182" s="74" t="s">
        <v>82</v>
      </c>
      <c r="J182" s="342">
        <v>1.52</v>
      </c>
      <c r="K182" s="343">
        <f t="shared" si="6"/>
        <v>255</v>
      </c>
      <c r="L182" s="251">
        <v>255</v>
      </c>
      <c r="M182" s="251"/>
      <c r="N182" s="250" t="e">
        <f>IF(L182="nio",0,IF(L182&gt;0,L182*J182/P182,0))*VLOOKUP(B182,'2-Kosten per locatie'!$A$14:$C$60,3,FALSE)</f>
        <v>#DIV/0!</v>
      </c>
      <c r="O182" s="250">
        <f>IF(M182&gt;0,M182*J182/Q182,0)*VLOOKUP(B182,'2-Kosten per locatie'!$A$14:$C$60,3,FALSE)</f>
        <v>0</v>
      </c>
      <c r="P182" s="344">
        <f>IF(L182="nio",0,IF(L182&gt;0,VLOOKUP(G182,'3-Productie normen'!A:J,VLOOKUP(L182,'3-Productie normen'!$B$35:$C$40,2,FALSE),FALSE)))</f>
        <v>0</v>
      </c>
      <c r="Q182" s="344">
        <f t="shared" si="8"/>
        <v>0</v>
      </c>
      <c r="R182" s="541">
        <f>VLOOKUP(G182,'3-Productie normen'!A:L,12,FALSE)</f>
        <v>16</v>
      </c>
      <c r="S182" s="345"/>
      <c r="U182" s="346">
        <f t="shared" si="7"/>
        <v>387.6</v>
      </c>
    </row>
    <row r="183" spans="1:21" ht="14.1" hidden="1" customHeight="1">
      <c r="A183" s="78">
        <v>183</v>
      </c>
      <c r="B183" s="493" t="s">
        <v>280</v>
      </c>
      <c r="C183" s="303" t="s">
        <v>281</v>
      </c>
      <c r="D183" s="340">
        <v>1</v>
      </c>
      <c r="E183" s="341">
        <v>150</v>
      </c>
      <c r="F183" s="74" t="s">
        <v>262</v>
      </c>
      <c r="G183" s="502" t="s">
        <v>46</v>
      </c>
      <c r="H183" s="504" t="s">
        <v>328</v>
      </c>
      <c r="I183" s="516" t="s">
        <v>227</v>
      </c>
      <c r="J183" s="342">
        <v>1.85</v>
      </c>
      <c r="K183" s="343">
        <f t="shared" si="6"/>
        <v>255</v>
      </c>
      <c r="L183" s="251">
        <v>255</v>
      </c>
      <c r="M183" s="251"/>
      <c r="N183" s="250" t="e">
        <f>IF(L183="nio",0,IF(L183&gt;0,L183*J183/P183,0))*VLOOKUP(B183,'2-Kosten per locatie'!$A$14:$C$60,3,FALSE)</f>
        <v>#DIV/0!</v>
      </c>
      <c r="O183" s="250">
        <f>IF(M183&gt;0,M183*J183/Q183,0)*VLOOKUP(B183,'2-Kosten per locatie'!$A$14:$C$60,3,FALSE)</f>
        <v>0</v>
      </c>
      <c r="P183" s="344">
        <f>IF(L183="nio",0,IF(L183&gt;0,VLOOKUP(G183,'3-Productie normen'!A:J,VLOOKUP(L183,'3-Productie normen'!$B$35:$C$40,2,FALSE),FALSE)))</f>
        <v>0</v>
      </c>
      <c r="Q183" s="344">
        <f t="shared" si="8"/>
        <v>0</v>
      </c>
      <c r="R183" s="541">
        <f>VLOOKUP(G183,'3-Productie normen'!A:L,12,FALSE)</f>
        <v>11</v>
      </c>
      <c r="S183" s="345"/>
      <c r="U183" s="346">
        <f t="shared" si="7"/>
        <v>471.75</v>
      </c>
    </row>
    <row r="184" spans="1:21" ht="14.1" hidden="1" customHeight="1">
      <c r="A184" s="78">
        <v>184</v>
      </c>
      <c r="B184" s="493" t="s">
        <v>280</v>
      </c>
      <c r="C184" s="303" t="s">
        <v>281</v>
      </c>
      <c r="D184" s="340">
        <v>1</v>
      </c>
      <c r="E184" s="341">
        <v>122</v>
      </c>
      <c r="F184" s="74" t="s">
        <v>305</v>
      </c>
      <c r="G184" s="74" t="s">
        <v>306</v>
      </c>
      <c r="H184" s="74" t="s">
        <v>82</v>
      </c>
      <c r="I184" s="74" t="s">
        <v>82</v>
      </c>
      <c r="J184" s="342">
        <v>7.3</v>
      </c>
      <c r="K184" s="343">
        <f t="shared" si="6"/>
        <v>255</v>
      </c>
      <c r="L184" s="251">
        <v>255</v>
      </c>
      <c r="M184" s="251"/>
      <c r="N184" s="250" t="e">
        <f>IF(L184="nio",0,IF(L184&gt;0,L184*J184/P184,0))*VLOOKUP(B184,'2-Kosten per locatie'!$A$14:$C$60,3,FALSE)</f>
        <v>#DIV/0!</v>
      </c>
      <c r="O184" s="250">
        <f>IF(M184&gt;0,M184*J184/Q184,0)*VLOOKUP(B184,'2-Kosten per locatie'!$A$14:$C$60,3,FALSE)</f>
        <v>0</v>
      </c>
      <c r="P184" s="344">
        <f>IF(L184="nio",0,IF(L184&gt;0,VLOOKUP(G184,'3-Productie normen'!A:J,VLOOKUP(L184,'3-Productie normen'!$B$35:$C$40,2,FALSE),FALSE)))</f>
        <v>0</v>
      </c>
      <c r="Q184" s="344">
        <f t="shared" si="8"/>
        <v>0</v>
      </c>
      <c r="R184" s="541">
        <f>VLOOKUP(G184,'3-Productie normen'!A:L,12,FALSE)</f>
        <v>12</v>
      </c>
      <c r="S184" s="345"/>
      <c r="U184" s="346">
        <f t="shared" si="7"/>
        <v>1861.5</v>
      </c>
    </row>
    <row r="185" spans="1:21" ht="14.1" hidden="1" customHeight="1">
      <c r="A185" s="78">
        <v>185</v>
      </c>
      <c r="B185" s="493" t="s">
        <v>280</v>
      </c>
      <c r="C185" s="303" t="s">
        <v>281</v>
      </c>
      <c r="D185" s="340">
        <v>1</v>
      </c>
      <c r="E185" s="341">
        <v>125</v>
      </c>
      <c r="F185" s="74" t="s">
        <v>305</v>
      </c>
      <c r="G185" s="74" t="s">
        <v>306</v>
      </c>
      <c r="H185" s="74" t="s">
        <v>82</v>
      </c>
      <c r="I185" s="74" t="s">
        <v>82</v>
      </c>
      <c r="J185" s="342">
        <v>7.3</v>
      </c>
      <c r="K185" s="343">
        <f t="shared" si="6"/>
        <v>255</v>
      </c>
      <c r="L185" s="251">
        <v>255</v>
      </c>
      <c r="M185" s="251"/>
      <c r="N185" s="250" t="e">
        <f>IF(L185="nio",0,IF(L185&gt;0,L185*J185/P185,0))*VLOOKUP(B185,'2-Kosten per locatie'!$A$14:$C$60,3,FALSE)</f>
        <v>#DIV/0!</v>
      </c>
      <c r="O185" s="250">
        <f>IF(M185&gt;0,M185*J185/Q185,0)*VLOOKUP(B185,'2-Kosten per locatie'!$A$14:$C$60,3,FALSE)</f>
        <v>0</v>
      </c>
      <c r="P185" s="344">
        <f>IF(L185="nio",0,IF(L185&gt;0,VLOOKUP(G185,'3-Productie normen'!A:J,VLOOKUP(L185,'3-Productie normen'!$B$35:$C$40,2,FALSE),FALSE)))</f>
        <v>0</v>
      </c>
      <c r="Q185" s="344">
        <f t="shared" si="8"/>
        <v>0</v>
      </c>
      <c r="R185" s="541">
        <f>VLOOKUP(G185,'3-Productie normen'!A:L,12,FALSE)</f>
        <v>12</v>
      </c>
      <c r="S185" s="345"/>
      <c r="U185" s="346">
        <f t="shared" si="7"/>
        <v>1861.5</v>
      </c>
    </row>
    <row r="186" spans="1:21" ht="14.1" hidden="1" customHeight="1">
      <c r="A186" s="78">
        <v>186</v>
      </c>
      <c r="B186" s="493" t="s">
        <v>280</v>
      </c>
      <c r="C186" s="303" t="s">
        <v>281</v>
      </c>
      <c r="D186" s="340">
        <v>1</v>
      </c>
      <c r="E186" s="341">
        <v>126</v>
      </c>
      <c r="F186" s="74" t="s">
        <v>305</v>
      </c>
      <c r="G186" s="74" t="s">
        <v>306</v>
      </c>
      <c r="H186" s="74" t="s">
        <v>82</v>
      </c>
      <c r="I186" s="74" t="s">
        <v>82</v>
      </c>
      <c r="J186" s="342">
        <v>7.3</v>
      </c>
      <c r="K186" s="343">
        <f t="shared" si="6"/>
        <v>255</v>
      </c>
      <c r="L186" s="251">
        <v>255</v>
      </c>
      <c r="M186" s="251"/>
      <c r="N186" s="250" t="e">
        <f>IF(L186="nio",0,IF(L186&gt;0,L186*J186/P186,0))*VLOOKUP(B186,'2-Kosten per locatie'!$A$14:$C$60,3,FALSE)</f>
        <v>#DIV/0!</v>
      </c>
      <c r="O186" s="250">
        <f>IF(M186&gt;0,M186*J186/Q186,0)*VLOOKUP(B186,'2-Kosten per locatie'!$A$14:$C$60,3,FALSE)</f>
        <v>0</v>
      </c>
      <c r="P186" s="344">
        <f>IF(L186="nio",0,IF(L186&gt;0,VLOOKUP(G186,'3-Productie normen'!A:J,VLOOKUP(L186,'3-Productie normen'!$B$35:$C$40,2,FALSE),FALSE)))</f>
        <v>0</v>
      </c>
      <c r="Q186" s="344">
        <f t="shared" si="8"/>
        <v>0</v>
      </c>
      <c r="R186" s="541">
        <f>VLOOKUP(G186,'3-Productie normen'!A:L,12,FALSE)</f>
        <v>12</v>
      </c>
      <c r="S186" s="345"/>
      <c r="U186" s="346">
        <f t="shared" si="7"/>
        <v>1861.5</v>
      </c>
    </row>
    <row r="187" spans="1:21" ht="14.1" hidden="1" customHeight="1">
      <c r="A187" s="78">
        <v>187</v>
      </c>
      <c r="B187" s="493" t="s">
        <v>280</v>
      </c>
      <c r="C187" s="303" t="s">
        <v>281</v>
      </c>
      <c r="D187" s="340">
        <v>1</v>
      </c>
      <c r="E187" s="341">
        <v>127</v>
      </c>
      <c r="F187" s="74" t="s">
        <v>262</v>
      </c>
      <c r="G187" s="502" t="s">
        <v>46</v>
      </c>
      <c r="H187" s="504" t="s">
        <v>328</v>
      </c>
      <c r="I187" s="516" t="s">
        <v>227</v>
      </c>
      <c r="J187" s="342">
        <v>1.99</v>
      </c>
      <c r="K187" s="343">
        <f t="shared" si="6"/>
        <v>255</v>
      </c>
      <c r="L187" s="251">
        <v>255</v>
      </c>
      <c r="M187" s="251"/>
      <c r="N187" s="250" t="e">
        <f>IF(L187="nio",0,IF(L187&gt;0,L187*J187/P187,0))*VLOOKUP(B187,'2-Kosten per locatie'!$A$14:$C$60,3,FALSE)</f>
        <v>#DIV/0!</v>
      </c>
      <c r="O187" s="250">
        <f>IF(M187&gt;0,M187*J187/Q187,0)*VLOOKUP(B187,'2-Kosten per locatie'!$A$14:$C$60,3,FALSE)</f>
        <v>0</v>
      </c>
      <c r="P187" s="344">
        <f>IF(L187="nio",0,IF(L187&gt;0,VLOOKUP(G187,'3-Productie normen'!A:J,VLOOKUP(L187,'3-Productie normen'!$B$35:$C$40,2,FALSE),FALSE)))</f>
        <v>0</v>
      </c>
      <c r="Q187" s="344">
        <f t="shared" si="8"/>
        <v>0</v>
      </c>
      <c r="R187" s="541">
        <f>VLOOKUP(G187,'3-Productie normen'!A:L,12,FALSE)</f>
        <v>11</v>
      </c>
      <c r="S187" s="345"/>
      <c r="U187" s="346">
        <f t="shared" si="7"/>
        <v>507.45</v>
      </c>
    </row>
    <row r="188" spans="1:21" ht="14.1" hidden="1" customHeight="1">
      <c r="A188" s="78">
        <v>188</v>
      </c>
      <c r="B188" s="493" t="s">
        <v>280</v>
      </c>
      <c r="C188" s="303" t="s">
        <v>281</v>
      </c>
      <c r="D188" s="340">
        <v>1</v>
      </c>
      <c r="E188" s="341" t="s">
        <v>309</v>
      </c>
      <c r="F188" s="74" t="s">
        <v>282</v>
      </c>
      <c r="G188" s="504" t="s">
        <v>261</v>
      </c>
      <c r="H188" s="74" t="s">
        <v>82</v>
      </c>
      <c r="I188" s="74" t="s">
        <v>82</v>
      </c>
      <c r="J188" s="342">
        <v>1.52</v>
      </c>
      <c r="K188" s="343">
        <f t="shared" si="6"/>
        <v>255</v>
      </c>
      <c r="L188" s="251">
        <v>255</v>
      </c>
      <c r="M188" s="251"/>
      <c r="N188" s="250" t="e">
        <f>IF(L188="nio",0,IF(L188&gt;0,L188*J188/P188,0))*VLOOKUP(B188,'2-Kosten per locatie'!$A$14:$C$60,3,FALSE)</f>
        <v>#DIV/0!</v>
      </c>
      <c r="O188" s="250">
        <f>IF(M188&gt;0,M188*J188/Q188,0)*VLOOKUP(B188,'2-Kosten per locatie'!$A$14:$C$60,3,FALSE)</f>
        <v>0</v>
      </c>
      <c r="P188" s="344">
        <f>IF(L188="nio",0,IF(L188&gt;0,VLOOKUP(G188,'3-Productie normen'!A:J,VLOOKUP(L188,'3-Productie normen'!$B$35:$C$40,2,FALSE),FALSE)))</f>
        <v>0</v>
      </c>
      <c r="Q188" s="344">
        <f t="shared" si="8"/>
        <v>0</v>
      </c>
      <c r="R188" s="541">
        <f>VLOOKUP(G188,'3-Productie normen'!A:L,12,FALSE)</f>
        <v>16</v>
      </c>
      <c r="S188" s="345"/>
      <c r="U188" s="346">
        <f t="shared" si="7"/>
        <v>387.6</v>
      </c>
    </row>
    <row r="189" spans="1:21" ht="14.1" hidden="1" customHeight="1">
      <c r="A189" s="78">
        <v>189</v>
      </c>
      <c r="B189" s="493" t="s">
        <v>280</v>
      </c>
      <c r="C189" s="303" t="s">
        <v>281</v>
      </c>
      <c r="D189" s="340">
        <v>1</v>
      </c>
      <c r="E189" s="341" t="s">
        <v>310</v>
      </c>
      <c r="F189" s="74" t="s">
        <v>282</v>
      </c>
      <c r="G189" s="504" t="s">
        <v>261</v>
      </c>
      <c r="H189" s="74" t="s">
        <v>82</v>
      </c>
      <c r="I189" s="74" t="s">
        <v>82</v>
      </c>
      <c r="J189" s="342">
        <v>1.5</v>
      </c>
      <c r="K189" s="343">
        <f t="shared" si="6"/>
        <v>255</v>
      </c>
      <c r="L189" s="251">
        <v>255</v>
      </c>
      <c r="M189" s="251"/>
      <c r="N189" s="250" t="e">
        <f>IF(L189="nio",0,IF(L189&gt;0,L189*J189/P189,0))*VLOOKUP(B189,'2-Kosten per locatie'!$A$14:$C$60,3,FALSE)</f>
        <v>#DIV/0!</v>
      </c>
      <c r="O189" s="250">
        <f>IF(M189&gt;0,M189*J189/Q189,0)*VLOOKUP(B189,'2-Kosten per locatie'!$A$14:$C$60,3,FALSE)</f>
        <v>0</v>
      </c>
      <c r="P189" s="344">
        <f>IF(L189="nio",0,IF(L189&gt;0,VLOOKUP(G189,'3-Productie normen'!A:J,VLOOKUP(L189,'3-Productie normen'!$B$35:$C$40,2,FALSE),FALSE)))</f>
        <v>0</v>
      </c>
      <c r="Q189" s="344">
        <f t="shared" si="8"/>
        <v>0</v>
      </c>
      <c r="R189" s="541">
        <f>VLOOKUP(G189,'3-Productie normen'!A:L,12,FALSE)</f>
        <v>16</v>
      </c>
      <c r="S189" s="345"/>
      <c r="U189" s="346">
        <f t="shared" si="7"/>
        <v>382.5</v>
      </c>
    </row>
    <row r="190" spans="1:21" ht="14.1" hidden="1" customHeight="1">
      <c r="A190" s="78">
        <v>190</v>
      </c>
      <c r="B190" s="493" t="s">
        <v>280</v>
      </c>
      <c r="C190" s="303" t="s">
        <v>281</v>
      </c>
      <c r="D190" s="340">
        <v>1</v>
      </c>
      <c r="E190" s="341">
        <v>160</v>
      </c>
      <c r="F190" s="74" t="s">
        <v>262</v>
      </c>
      <c r="G190" s="502" t="s">
        <v>46</v>
      </c>
      <c r="H190" s="504" t="s">
        <v>328</v>
      </c>
      <c r="I190" s="516" t="s">
        <v>227</v>
      </c>
      <c r="J190" s="342">
        <v>1.9</v>
      </c>
      <c r="K190" s="343">
        <f t="shared" si="6"/>
        <v>255</v>
      </c>
      <c r="L190" s="251">
        <v>255</v>
      </c>
      <c r="M190" s="251"/>
      <c r="N190" s="250" t="e">
        <f>IF(L190="nio",0,IF(L190&gt;0,L190*J190/P190,0))*VLOOKUP(B190,'2-Kosten per locatie'!$A$14:$C$60,3,FALSE)</f>
        <v>#DIV/0!</v>
      </c>
      <c r="O190" s="250">
        <f>IF(M190&gt;0,M190*J190/Q190,0)*VLOOKUP(B190,'2-Kosten per locatie'!$A$14:$C$60,3,FALSE)</f>
        <v>0</v>
      </c>
      <c r="P190" s="344">
        <f>IF(L190="nio",0,IF(L190&gt;0,VLOOKUP(G190,'3-Productie normen'!A:J,VLOOKUP(L190,'3-Productie normen'!$B$35:$C$40,2,FALSE),FALSE)))</f>
        <v>0</v>
      </c>
      <c r="Q190" s="344">
        <f t="shared" si="8"/>
        <v>0</v>
      </c>
      <c r="R190" s="541">
        <f>VLOOKUP(G190,'3-Productie normen'!A:L,12,FALSE)</f>
        <v>11</v>
      </c>
      <c r="S190" s="345"/>
      <c r="U190" s="346">
        <f t="shared" si="7"/>
        <v>484.5</v>
      </c>
    </row>
    <row r="191" spans="1:21" ht="14.1" hidden="1" customHeight="1">
      <c r="A191" s="78">
        <v>191</v>
      </c>
      <c r="B191" s="493" t="s">
        <v>280</v>
      </c>
      <c r="C191" s="303" t="s">
        <v>281</v>
      </c>
      <c r="D191" s="340">
        <v>1</v>
      </c>
      <c r="E191" s="341">
        <v>128</v>
      </c>
      <c r="F191" s="348" t="s">
        <v>282</v>
      </c>
      <c r="G191" s="504" t="s">
        <v>261</v>
      </c>
      <c r="H191" s="74" t="s">
        <v>82</v>
      </c>
      <c r="I191" s="74" t="s">
        <v>82</v>
      </c>
      <c r="J191" s="342">
        <v>1.42</v>
      </c>
      <c r="K191" s="343">
        <f t="shared" si="6"/>
        <v>255</v>
      </c>
      <c r="L191" s="251">
        <v>255</v>
      </c>
      <c r="M191" s="251"/>
      <c r="N191" s="250" t="e">
        <f>IF(L191="nio",0,IF(L191&gt;0,L191*J191/P191,0))*VLOOKUP(B191,'2-Kosten per locatie'!$A$14:$C$60,3,FALSE)</f>
        <v>#DIV/0!</v>
      </c>
      <c r="O191" s="250">
        <f>IF(M191&gt;0,M191*J191/Q191,0)*VLOOKUP(B191,'2-Kosten per locatie'!$A$14:$C$60,3,FALSE)</f>
        <v>0</v>
      </c>
      <c r="P191" s="344">
        <f>IF(L191="nio",0,IF(L191&gt;0,VLOOKUP(G191,'3-Productie normen'!A:J,VLOOKUP(L191,'3-Productie normen'!$B$35:$C$40,2,FALSE),FALSE)))</f>
        <v>0</v>
      </c>
      <c r="Q191" s="344">
        <f t="shared" si="8"/>
        <v>0</v>
      </c>
      <c r="R191" s="541">
        <f>VLOOKUP(G191,'3-Productie normen'!A:L,12,FALSE)</f>
        <v>16</v>
      </c>
      <c r="S191" s="345"/>
      <c r="U191" s="346">
        <f t="shared" si="7"/>
        <v>362.09999999999997</v>
      </c>
    </row>
    <row r="192" spans="1:21" ht="14.1" hidden="1" customHeight="1">
      <c r="A192" s="78">
        <v>192</v>
      </c>
      <c r="B192" s="493" t="s">
        <v>280</v>
      </c>
      <c r="C192" s="303" t="s">
        <v>281</v>
      </c>
      <c r="D192" s="340">
        <v>1</v>
      </c>
      <c r="E192" s="341">
        <v>130</v>
      </c>
      <c r="F192" s="74" t="s">
        <v>305</v>
      </c>
      <c r="G192" s="74" t="s">
        <v>306</v>
      </c>
      <c r="H192" s="74" t="s">
        <v>82</v>
      </c>
      <c r="I192" s="74" t="s">
        <v>82</v>
      </c>
      <c r="J192" s="342">
        <v>7.81</v>
      </c>
      <c r="K192" s="343">
        <f t="shared" si="6"/>
        <v>255</v>
      </c>
      <c r="L192" s="251">
        <v>255</v>
      </c>
      <c r="M192" s="251"/>
      <c r="N192" s="250" t="e">
        <f>IF(L192="nio",0,IF(L192&gt;0,L192*J192/P192,0))*VLOOKUP(B192,'2-Kosten per locatie'!$A$14:$C$60,3,FALSE)</f>
        <v>#DIV/0!</v>
      </c>
      <c r="O192" s="250">
        <f>IF(M192&gt;0,M192*J192/Q192,0)*VLOOKUP(B192,'2-Kosten per locatie'!$A$14:$C$60,3,FALSE)</f>
        <v>0</v>
      </c>
      <c r="P192" s="344">
        <f>IF(L192="nio",0,IF(L192&gt;0,VLOOKUP(G192,'3-Productie normen'!A:J,VLOOKUP(L192,'3-Productie normen'!$B$35:$C$40,2,FALSE),FALSE)))</f>
        <v>0</v>
      </c>
      <c r="Q192" s="344">
        <f t="shared" si="8"/>
        <v>0</v>
      </c>
      <c r="R192" s="541">
        <f>VLOOKUP(G192,'3-Productie normen'!A:L,12,FALSE)</f>
        <v>12</v>
      </c>
      <c r="S192" s="345"/>
      <c r="U192" s="346">
        <f t="shared" si="7"/>
        <v>1991.55</v>
      </c>
    </row>
    <row r="193" spans="1:21" ht="14.1" hidden="1" customHeight="1">
      <c r="A193" s="78">
        <v>193</v>
      </c>
      <c r="B193" s="493" t="s">
        <v>280</v>
      </c>
      <c r="C193" s="303" t="s">
        <v>281</v>
      </c>
      <c r="D193" s="340">
        <v>1</v>
      </c>
      <c r="E193" s="341">
        <v>129</v>
      </c>
      <c r="F193" s="74" t="s">
        <v>262</v>
      </c>
      <c r="G193" s="502" t="s">
        <v>46</v>
      </c>
      <c r="H193" s="504" t="s">
        <v>328</v>
      </c>
      <c r="I193" s="516" t="s">
        <v>227</v>
      </c>
      <c r="J193" s="342">
        <v>2.23</v>
      </c>
      <c r="K193" s="343">
        <f t="shared" si="6"/>
        <v>255</v>
      </c>
      <c r="L193" s="251">
        <v>255</v>
      </c>
      <c r="M193" s="251"/>
      <c r="N193" s="250" t="e">
        <f>IF(L193="nio",0,IF(L193&gt;0,L193*J193/P193,0))*VLOOKUP(B193,'2-Kosten per locatie'!$A$14:$C$60,3,FALSE)</f>
        <v>#DIV/0!</v>
      </c>
      <c r="O193" s="250">
        <f>IF(M193&gt;0,M193*J193/Q193,0)*VLOOKUP(B193,'2-Kosten per locatie'!$A$14:$C$60,3,FALSE)</f>
        <v>0</v>
      </c>
      <c r="P193" s="344">
        <f>IF(L193="nio",0,IF(L193&gt;0,VLOOKUP(G193,'3-Productie normen'!A:J,VLOOKUP(L193,'3-Productie normen'!$B$35:$C$40,2,FALSE),FALSE)))</f>
        <v>0</v>
      </c>
      <c r="Q193" s="344">
        <f t="shared" si="8"/>
        <v>0</v>
      </c>
      <c r="R193" s="541">
        <f>VLOOKUP(G193,'3-Productie normen'!A:L,12,FALSE)</f>
        <v>11</v>
      </c>
      <c r="S193" s="345"/>
      <c r="U193" s="346">
        <f t="shared" si="7"/>
        <v>568.65</v>
      </c>
    </row>
    <row r="194" spans="1:21" ht="14.1" hidden="1" customHeight="1">
      <c r="A194" s="78">
        <v>194</v>
      </c>
      <c r="B194" s="493" t="s">
        <v>280</v>
      </c>
      <c r="C194" s="303" t="s">
        <v>281</v>
      </c>
      <c r="D194" s="340">
        <v>1</v>
      </c>
      <c r="E194" s="341">
        <v>131</v>
      </c>
      <c r="F194" s="74" t="s">
        <v>282</v>
      </c>
      <c r="G194" s="504" t="s">
        <v>261</v>
      </c>
      <c r="H194" s="74" t="s">
        <v>82</v>
      </c>
      <c r="I194" s="74" t="s">
        <v>82</v>
      </c>
      <c r="J194" s="342">
        <v>1.38</v>
      </c>
      <c r="K194" s="343">
        <f t="shared" si="6"/>
        <v>255</v>
      </c>
      <c r="L194" s="251">
        <v>255</v>
      </c>
      <c r="M194" s="251"/>
      <c r="N194" s="250" t="e">
        <f>IF(L194="nio",0,IF(L194&gt;0,L194*J194/P194,0))*VLOOKUP(B194,'2-Kosten per locatie'!$A$14:$C$60,3,FALSE)</f>
        <v>#DIV/0!</v>
      </c>
      <c r="O194" s="250">
        <f>IF(M194&gt;0,M194*J194/Q194,0)*VLOOKUP(B194,'2-Kosten per locatie'!$A$14:$C$60,3,FALSE)</f>
        <v>0</v>
      </c>
      <c r="P194" s="344">
        <f>IF(L194="nio",0,IF(L194&gt;0,VLOOKUP(G194,'3-Productie normen'!A:J,VLOOKUP(L194,'3-Productie normen'!$B$35:$C$40,2,FALSE),FALSE)))</f>
        <v>0</v>
      </c>
      <c r="Q194" s="344">
        <f t="shared" si="8"/>
        <v>0</v>
      </c>
      <c r="R194" s="541">
        <f>VLOOKUP(G194,'3-Productie normen'!A:L,12,FALSE)</f>
        <v>16</v>
      </c>
      <c r="S194" s="345"/>
      <c r="U194" s="346">
        <f t="shared" si="7"/>
        <v>351.9</v>
      </c>
    </row>
    <row r="195" spans="1:21" ht="14.1" hidden="1" customHeight="1">
      <c r="A195" s="78">
        <v>195</v>
      </c>
      <c r="B195" s="493" t="s">
        <v>280</v>
      </c>
      <c r="C195" s="303" t="s">
        <v>281</v>
      </c>
      <c r="D195" s="340">
        <v>1</v>
      </c>
      <c r="E195" s="341">
        <v>132</v>
      </c>
      <c r="F195" s="74" t="s">
        <v>262</v>
      </c>
      <c r="G195" s="502" t="s">
        <v>46</v>
      </c>
      <c r="H195" s="504" t="s">
        <v>328</v>
      </c>
      <c r="I195" s="516" t="s">
        <v>227</v>
      </c>
      <c r="J195" s="342">
        <v>2.34</v>
      </c>
      <c r="K195" s="343">
        <f t="shared" si="6"/>
        <v>255</v>
      </c>
      <c r="L195" s="251">
        <v>255</v>
      </c>
      <c r="M195" s="251"/>
      <c r="N195" s="250" t="e">
        <f>IF(L195="nio",0,IF(L195&gt;0,L195*J195/P195,0))*VLOOKUP(B195,'2-Kosten per locatie'!$A$14:$C$60,3,FALSE)</f>
        <v>#DIV/0!</v>
      </c>
      <c r="O195" s="250">
        <f>IF(M195&gt;0,M195*J195/Q195,0)*VLOOKUP(B195,'2-Kosten per locatie'!$A$14:$C$60,3,FALSE)</f>
        <v>0</v>
      </c>
      <c r="P195" s="344">
        <f>IF(L195="nio",0,IF(L195&gt;0,VLOOKUP(G195,'3-Productie normen'!A:J,VLOOKUP(L195,'3-Productie normen'!$B$35:$C$40,2,FALSE),FALSE)))</f>
        <v>0</v>
      </c>
      <c r="Q195" s="344">
        <f t="shared" si="8"/>
        <v>0</v>
      </c>
      <c r="R195" s="541">
        <f>VLOOKUP(G195,'3-Productie normen'!A:L,12,FALSE)</f>
        <v>11</v>
      </c>
      <c r="S195" s="345"/>
      <c r="U195" s="346">
        <f t="shared" si="7"/>
        <v>596.69999999999993</v>
      </c>
    </row>
    <row r="196" spans="1:21" ht="14.1" hidden="1" customHeight="1">
      <c r="A196" s="78">
        <v>196</v>
      </c>
      <c r="B196" s="493" t="s">
        <v>280</v>
      </c>
      <c r="C196" s="303" t="s">
        <v>281</v>
      </c>
      <c r="D196" s="340">
        <v>1</v>
      </c>
      <c r="E196" s="341">
        <v>133</v>
      </c>
      <c r="F196" s="74" t="s">
        <v>305</v>
      </c>
      <c r="G196" s="74" t="s">
        <v>306</v>
      </c>
      <c r="H196" s="74" t="s">
        <v>82</v>
      </c>
      <c r="I196" s="74" t="s">
        <v>82</v>
      </c>
      <c r="J196" s="342">
        <v>7.8</v>
      </c>
      <c r="K196" s="343">
        <f t="shared" si="6"/>
        <v>255</v>
      </c>
      <c r="L196" s="251">
        <v>255</v>
      </c>
      <c r="M196" s="251"/>
      <c r="N196" s="250" t="e">
        <f>IF(L196="nio",0,IF(L196&gt;0,L196*J196/P196,0))*VLOOKUP(B196,'2-Kosten per locatie'!$A$14:$C$60,3,FALSE)</f>
        <v>#DIV/0!</v>
      </c>
      <c r="O196" s="250">
        <f>IF(M196&gt;0,M196*J196/Q196,0)*VLOOKUP(B196,'2-Kosten per locatie'!$A$14:$C$60,3,FALSE)</f>
        <v>0</v>
      </c>
      <c r="P196" s="344">
        <f>IF(L196="nio",0,IF(L196&gt;0,VLOOKUP(G196,'3-Productie normen'!A:J,VLOOKUP(L196,'3-Productie normen'!$B$35:$C$40,2,FALSE),FALSE)))</f>
        <v>0</v>
      </c>
      <c r="Q196" s="344">
        <f t="shared" si="8"/>
        <v>0</v>
      </c>
      <c r="R196" s="541">
        <f>VLOOKUP(G196,'3-Productie normen'!A:L,12,FALSE)</f>
        <v>12</v>
      </c>
      <c r="S196" s="345"/>
      <c r="U196" s="346">
        <f t="shared" si="7"/>
        <v>1989</v>
      </c>
    </row>
    <row r="197" spans="1:21" ht="14.1" hidden="1" customHeight="1">
      <c r="A197" s="78">
        <v>197</v>
      </c>
      <c r="B197" s="493" t="s">
        <v>280</v>
      </c>
      <c r="C197" s="303" t="s">
        <v>281</v>
      </c>
      <c r="D197" s="340">
        <v>1</v>
      </c>
      <c r="E197" s="341">
        <v>136</v>
      </c>
      <c r="F197" s="74" t="s">
        <v>305</v>
      </c>
      <c r="G197" s="74" t="s">
        <v>306</v>
      </c>
      <c r="H197" s="74" t="s">
        <v>82</v>
      </c>
      <c r="I197" s="74" t="s">
        <v>82</v>
      </c>
      <c r="J197" s="342">
        <v>7.31</v>
      </c>
      <c r="K197" s="343">
        <f t="shared" si="6"/>
        <v>255</v>
      </c>
      <c r="L197" s="251">
        <v>255</v>
      </c>
      <c r="M197" s="251"/>
      <c r="N197" s="250" t="e">
        <f>IF(L197="nio",0,IF(L197&gt;0,L197*J197/P197,0))*VLOOKUP(B197,'2-Kosten per locatie'!$A$14:$C$60,3,FALSE)</f>
        <v>#DIV/0!</v>
      </c>
      <c r="O197" s="250">
        <f>IF(M197&gt;0,M197*J197/Q197,0)*VLOOKUP(B197,'2-Kosten per locatie'!$A$14:$C$60,3,FALSE)</f>
        <v>0</v>
      </c>
      <c r="P197" s="344">
        <f>IF(L197="nio",0,IF(L197&gt;0,VLOOKUP(G197,'3-Productie normen'!A:J,VLOOKUP(L197,'3-Productie normen'!$B$35:$C$40,2,FALSE),FALSE)))</f>
        <v>0</v>
      </c>
      <c r="Q197" s="344">
        <f t="shared" si="8"/>
        <v>0</v>
      </c>
      <c r="R197" s="541">
        <f>VLOOKUP(G197,'3-Productie normen'!A:L,12,FALSE)</f>
        <v>12</v>
      </c>
      <c r="S197" s="345"/>
      <c r="U197" s="346">
        <f t="shared" si="7"/>
        <v>1864.05</v>
      </c>
    </row>
    <row r="198" spans="1:21" ht="14.1" hidden="1" customHeight="1">
      <c r="A198" s="78">
        <v>198</v>
      </c>
      <c r="B198" s="493" t="s">
        <v>280</v>
      </c>
      <c r="C198" s="303" t="s">
        <v>281</v>
      </c>
      <c r="D198" s="340">
        <v>1</v>
      </c>
      <c r="E198" s="341">
        <v>134</v>
      </c>
      <c r="F198" s="74" t="s">
        <v>262</v>
      </c>
      <c r="G198" s="502" t="s">
        <v>46</v>
      </c>
      <c r="H198" s="504" t="s">
        <v>328</v>
      </c>
      <c r="I198" s="516" t="s">
        <v>227</v>
      </c>
      <c r="J198" s="342">
        <v>1.99</v>
      </c>
      <c r="K198" s="343">
        <f t="shared" si="6"/>
        <v>255</v>
      </c>
      <c r="L198" s="251">
        <v>255</v>
      </c>
      <c r="M198" s="251"/>
      <c r="N198" s="250" t="e">
        <f>IF(L198="nio",0,IF(L198&gt;0,L198*J198/P198,0))*VLOOKUP(B198,'2-Kosten per locatie'!$A$14:$C$60,3,FALSE)</f>
        <v>#DIV/0!</v>
      </c>
      <c r="O198" s="250">
        <f>IF(M198&gt;0,M198*J198/Q198,0)*VLOOKUP(B198,'2-Kosten per locatie'!$A$14:$C$60,3,FALSE)</f>
        <v>0</v>
      </c>
      <c r="P198" s="344">
        <f>IF(L198="nio",0,IF(L198&gt;0,VLOOKUP(G198,'3-Productie normen'!A:J,VLOOKUP(L198,'3-Productie normen'!$B$35:$C$40,2,FALSE),FALSE)))</f>
        <v>0</v>
      </c>
      <c r="Q198" s="344">
        <f t="shared" si="8"/>
        <v>0</v>
      </c>
      <c r="R198" s="541">
        <f>VLOOKUP(G198,'3-Productie normen'!A:L,12,FALSE)</f>
        <v>11</v>
      </c>
      <c r="S198" s="345"/>
      <c r="U198" s="346">
        <f t="shared" si="7"/>
        <v>507.45</v>
      </c>
    </row>
    <row r="199" spans="1:21" ht="14.1" hidden="1" customHeight="1">
      <c r="A199" s="78">
        <v>199</v>
      </c>
      <c r="B199" s="493" t="s">
        <v>280</v>
      </c>
      <c r="C199" s="303" t="s">
        <v>281</v>
      </c>
      <c r="D199" s="340">
        <v>1</v>
      </c>
      <c r="E199" s="341" t="s">
        <v>311</v>
      </c>
      <c r="F199" s="74" t="s">
        <v>282</v>
      </c>
      <c r="G199" s="504" t="s">
        <v>261</v>
      </c>
      <c r="H199" s="74" t="s">
        <v>82</v>
      </c>
      <c r="I199" s="74" t="s">
        <v>82</v>
      </c>
      <c r="J199" s="342">
        <v>1.52</v>
      </c>
      <c r="K199" s="343">
        <f t="shared" si="6"/>
        <v>255</v>
      </c>
      <c r="L199" s="251">
        <v>255</v>
      </c>
      <c r="M199" s="251"/>
      <c r="N199" s="250" t="e">
        <f>IF(L199="nio",0,IF(L199&gt;0,L199*J199/P199,0))*VLOOKUP(B199,'2-Kosten per locatie'!$A$14:$C$60,3,FALSE)</f>
        <v>#DIV/0!</v>
      </c>
      <c r="O199" s="250">
        <f>IF(M199&gt;0,M199*J199/Q199,0)*VLOOKUP(B199,'2-Kosten per locatie'!$A$14:$C$60,3,FALSE)</f>
        <v>0</v>
      </c>
      <c r="P199" s="344">
        <f>IF(L199="nio",0,IF(L199&gt;0,VLOOKUP(G199,'3-Productie normen'!A:J,VLOOKUP(L199,'3-Productie normen'!$B$35:$C$40,2,FALSE),FALSE)))</f>
        <v>0</v>
      </c>
      <c r="Q199" s="344">
        <f t="shared" si="8"/>
        <v>0</v>
      </c>
      <c r="R199" s="541">
        <f>VLOOKUP(G199,'3-Productie normen'!A:L,12,FALSE)</f>
        <v>16</v>
      </c>
      <c r="S199" s="345"/>
      <c r="U199" s="346">
        <f t="shared" si="7"/>
        <v>387.6</v>
      </c>
    </row>
    <row r="200" spans="1:21" ht="14.1" hidden="1" customHeight="1">
      <c r="A200" s="78">
        <v>200</v>
      </c>
      <c r="B200" s="493" t="s">
        <v>280</v>
      </c>
      <c r="C200" s="303" t="s">
        <v>281</v>
      </c>
      <c r="D200" s="340">
        <v>1</v>
      </c>
      <c r="E200" s="341" t="s">
        <v>312</v>
      </c>
      <c r="F200" s="348" t="s">
        <v>282</v>
      </c>
      <c r="G200" s="504" t="s">
        <v>261</v>
      </c>
      <c r="H200" s="74" t="s">
        <v>82</v>
      </c>
      <c r="I200" s="74" t="s">
        <v>82</v>
      </c>
      <c r="J200" s="342">
        <v>1.5</v>
      </c>
      <c r="K200" s="343">
        <f t="shared" si="6"/>
        <v>255</v>
      </c>
      <c r="L200" s="251">
        <v>255</v>
      </c>
      <c r="M200" s="251"/>
      <c r="N200" s="250" t="e">
        <f>IF(L200="nio",0,IF(L200&gt;0,L200*J200/P200,0))*VLOOKUP(B200,'2-Kosten per locatie'!$A$14:$C$60,3,FALSE)</f>
        <v>#DIV/0!</v>
      </c>
      <c r="O200" s="250">
        <f>IF(M200&gt;0,M200*J200/Q200,0)*VLOOKUP(B200,'2-Kosten per locatie'!$A$14:$C$60,3,FALSE)</f>
        <v>0</v>
      </c>
      <c r="P200" s="344">
        <f>IF(L200="nio",0,IF(L200&gt;0,VLOOKUP(G200,'3-Productie normen'!A:J,VLOOKUP(L200,'3-Productie normen'!$B$35:$C$40,2,FALSE),FALSE)))</f>
        <v>0</v>
      </c>
      <c r="Q200" s="344">
        <f t="shared" si="8"/>
        <v>0</v>
      </c>
      <c r="R200" s="541">
        <f>VLOOKUP(G200,'3-Productie normen'!A:L,12,FALSE)</f>
        <v>16</v>
      </c>
      <c r="S200" s="345"/>
      <c r="U200" s="346">
        <f t="shared" si="7"/>
        <v>382.5</v>
      </c>
    </row>
    <row r="201" spans="1:21" ht="14.1" hidden="1" customHeight="1">
      <c r="A201" s="78">
        <v>201</v>
      </c>
      <c r="B201" s="493" t="s">
        <v>280</v>
      </c>
      <c r="C201" s="303" t="s">
        <v>281</v>
      </c>
      <c r="D201" s="340">
        <v>1</v>
      </c>
      <c r="E201" s="341">
        <v>139</v>
      </c>
      <c r="F201" s="74" t="s">
        <v>262</v>
      </c>
      <c r="G201" s="502" t="s">
        <v>46</v>
      </c>
      <c r="H201" s="504" t="s">
        <v>328</v>
      </c>
      <c r="I201" s="516" t="s">
        <v>227</v>
      </c>
      <c r="J201" s="342">
        <v>2.04</v>
      </c>
      <c r="K201" s="343">
        <f t="shared" si="6"/>
        <v>255</v>
      </c>
      <c r="L201" s="251">
        <v>255</v>
      </c>
      <c r="M201" s="251"/>
      <c r="N201" s="250" t="e">
        <f>IF(L201="nio",0,IF(L201&gt;0,L201*J201/P201,0))*VLOOKUP(B201,'2-Kosten per locatie'!$A$14:$C$60,3,FALSE)</f>
        <v>#DIV/0!</v>
      </c>
      <c r="O201" s="250">
        <f>IF(M201&gt;0,M201*J201/Q201,0)*VLOOKUP(B201,'2-Kosten per locatie'!$A$14:$C$60,3,FALSE)</f>
        <v>0</v>
      </c>
      <c r="P201" s="344">
        <f>IF(L201="nio",0,IF(L201&gt;0,VLOOKUP(G201,'3-Productie normen'!A:J,VLOOKUP(L201,'3-Productie normen'!$B$35:$C$40,2,FALSE),FALSE)))</f>
        <v>0</v>
      </c>
      <c r="Q201" s="344">
        <f t="shared" si="8"/>
        <v>0</v>
      </c>
      <c r="R201" s="541">
        <f>VLOOKUP(G201,'3-Productie normen'!A:L,12,FALSE)</f>
        <v>11</v>
      </c>
      <c r="S201" s="345"/>
      <c r="U201" s="346">
        <f t="shared" si="7"/>
        <v>520.20000000000005</v>
      </c>
    </row>
    <row r="202" spans="1:21" ht="14.1" hidden="1" customHeight="1">
      <c r="A202" s="78">
        <v>202</v>
      </c>
      <c r="B202" s="493" t="s">
        <v>280</v>
      </c>
      <c r="C202" s="303" t="s">
        <v>281</v>
      </c>
      <c r="D202" s="340">
        <v>1</v>
      </c>
      <c r="E202" s="247" t="s">
        <v>313</v>
      </c>
      <c r="F202" s="88" t="s">
        <v>282</v>
      </c>
      <c r="G202" s="504" t="s">
        <v>261</v>
      </c>
      <c r="H202" s="74" t="s">
        <v>82</v>
      </c>
      <c r="I202" s="74" t="s">
        <v>82</v>
      </c>
      <c r="J202" s="342">
        <v>1.37</v>
      </c>
      <c r="K202" s="343">
        <f t="shared" ref="K202:K265" si="9">SUM(L202:M202)</f>
        <v>255</v>
      </c>
      <c r="L202" s="251">
        <v>255</v>
      </c>
      <c r="M202" s="251"/>
      <c r="N202" s="250" t="e">
        <f>IF(L202="nio",0,IF(L202&gt;0,L202*J202/P202,0))*VLOOKUP(B202,'2-Kosten per locatie'!$A$14:$C$60,3,FALSE)</f>
        <v>#DIV/0!</v>
      </c>
      <c r="O202" s="250">
        <f>IF(M202&gt;0,M202*J202/Q202,0)*VLOOKUP(B202,'2-Kosten per locatie'!$A$14:$C$60,3,FALSE)</f>
        <v>0</v>
      </c>
      <c r="P202" s="344">
        <f>IF(L202="nio",0,IF(L202&gt;0,VLOOKUP(G202,'3-Productie normen'!A:J,VLOOKUP(L202,'3-Productie normen'!$B$35:$C$40,2,FALSE),FALSE)))</f>
        <v>0</v>
      </c>
      <c r="Q202" s="344">
        <f t="shared" si="8"/>
        <v>0</v>
      </c>
      <c r="R202" s="541">
        <f>VLOOKUP(G202,'3-Productie normen'!A:L,12,FALSE)</f>
        <v>16</v>
      </c>
      <c r="S202" s="345"/>
      <c r="U202" s="346">
        <f t="shared" ref="U202:U265" si="10">K202*J202</f>
        <v>349.35</v>
      </c>
    </row>
    <row r="203" spans="1:21" ht="14.1" hidden="1" customHeight="1">
      <c r="A203" s="78">
        <v>203</v>
      </c>
      <c r="B203" s="493" t="s">
        <v>280</v>
      </c>
      <c r="C203" s="303" t="s">
        <v>281</v>
      </c>
      <c r="D203" s="340">
        <v>1</v>
      </c>
      <c r="E203" s="341">
        <v>140</v>
      </c>
      <c r="F203" s="74" t="s">
        <v>305</v>
      </c>
      <c r="G203" s="74" t="s">
        <v>306</v>
      </c>
      <c r="H203" s="74" t="s">
        <v>82</v>
      </c>
      <c r="I203" s="74" t="s">
        <v>82</v>
      </c>
      <c r="J203" s="342">
        <v>7.3</v>
      </c>
      <c r="K203" s="343">
        <f t="shared" si="9"/>
        <v>255</v>
      </c>
      <c r="L203" s="251">
        <v>255</v>
      </c>
      <c r="M203" s="251"/>
      <c r="N203" s="250" t="e">
        <f>IF(L203="nio",0,IF(L203&gt;0,L203*J203/P203,0))*VLOOKUP(B203,'2-Kosten per locatie'!$A$14:$C$60,3,FALSE)</f>
        <v>#DIV/0!</v>
      </c>
      <c r="O203" s="250">
        <f>IF(M203&gt;0,M203*J203/Q203,0)*VLOOKUP(B203,'2-Kosten per locatie'!$A$14:$C$60,3,FALSE)</f>
        <v>0</v>
      </c>
      <c r="P203" s="344">
        <f>IF(L203="nio",0,IF(L203&gt;0,VLOOKUP(G203,'3-Productie normen'!A:J,VLOOKUP(L203,'3-Productie normen'!$B$35:$C$40,2,FALSE),FALSE)))</f>
        <v>0</v>
      </c>
      <c r="Q203" s="344">
        <f t="shared" ref="Q203:Q266" si="11">IF(M203&gt;0,P203*$Q$8,0)</f>
        <v>0</v>
      </c>
      <c r="R203" s="541">
        <f>VLOOKUP(G203,'3-Productie normen'!A:L,12,FALSE)</f>
        <v>12</v>
      </c>
      <c r="S203" s="345"/>
      <c r="U203" s="346">
        <f t="shared" si="10"/>
        <v>1861.5</v>
      </c>
    </row>
    <row r="204" spans="1:21" ht="14.1" hidden="1" customHeight="1">
      <c r="A204" s="78">
        <v>204</v>
      </c>
      <c r="B204" s="493" t="s">
        <v>280</v>
      </c>
      <c r="C204" s="303" t="s">
        <v>281</v>
      </c>
      <c r="D204" s="340">
        <v>1</v>
      </c>
      <c r="E204" s="341">
        <v>142</v>
      </c>
      <c r="F204" s="74" t="s">
        <v>305</v>
      </c>
      <c r="G204" s="74" t="s">
        <v>306</v>
      </c>
      <c r="H204" s="74" t="s">
        <v>82</v>
      </c>
      <c r="I204" s="74" t="s">
        <v>82</v>
      </c>
      <c r="J204" s="342">
        <v>7.3</v>
      </c>
      <c r="K204" s="343">
        <f t="shared" si="9"/>
        <v>255</v>
      </c>
      <c r="L204" s="251">
        <v>255</v>
      </c>
      <c r="M204" s="251"/>
      <c r="N204" s="250" t="e">
        <f>IF(L204="nio",0,IF(L204&gt;0,L204*J204/P204,0))*VLOOKUP(B204,'2-Kosten per locatie'!$A$14:$C$60,3,FALSE)</f>
        <v>#DIV/0!</v>
      </c>
      <c r="O204" s="250">
        <f>IF(M204&gt;0,M204*J204/Q204,0)*VLOOKUP(B204,'2-Kosten per locatie'!$A$14:$C$60,3,FALSE)</f>
        <v>0</v>
      </c>
      <c r="P204" s="344">
        <f>IF(L204="nio",0,IF(L204&gt;0,VLOOKUP(G204,'3-Productie normen'!A:J,VLOOKUP(L204,'3-Productie normen'!$B$35:$C$40,2,FALSE),FALSE)))</f>
        <v>0</v>
      </c>
      <c r="Q204" s="344">
        <f t="shared" si="11"/>
        <v>0</v>
      </c>
      <c r="R204" s="541">
        <f>VLOOKUP(G204,'3-Productie normen'!A:L,12,FALSE)</f>
        <v>12</v>
      </c>
      <c r="S204" s="345"/>
      <c r="U204" s="346">
        <f t="shared" si="10"/>
        <v>1861.5</v>
      </c>
    </row>
    <row r="205" spans="1:21" ht="14.1" hidden="1" customHeight="1">
      <c r="A205" s="78">
        <v>205</v>
      </c>
      <c r="B205" s="493" t="s">
        <v>280</v>
      </c>
      <c r="C205" s="303" t="s">
        <v>281</v>
      </c>
      <c r="D205" s="340">
        <v>1</v>
      </c>
      <c r="E205" s="341">
        <v>143</v>
      </c>
      <c r="F205" s="74" t="s">
        <v>305</v>
      </c>
      <c r="G205" s="74" t="s">
        <v>306</v>
      </c>
      <c r="H205" s="74" t="s">
        <v>82</v>
      </c>
      <c r="I205" s="74" t="s">
        <v>82</v>
      </c>
      <c r="J205" s="342">
        <v>7.72</v>
      </c>
      <c r="K205" s="343">
        <f t="shared" si="9"/>
        <v>255</v>
      </c>
      <c r="L205" s="251">
        <v>255</v>
      </c>
      <c r="M205" s="251"/>
      <c r="N205" s="250" t="e">
        <f>IF(L205="nio",0,IF(L205&gt;0,L205*J205/P205,0))*VLOOKUP(B205,'2-Kosten per locatie'!$A$14:$C$60,3,FALSE)</f>
        <v>#DIV/0!</v>
      </c>
      <c r="O205" s="250">
        <f>IF(M205&gt;0,M205*J205/Q205,0)*VLOOKUP(B205,'2-Kosten per locatie'!$A$14:$C$60,3,FALSE)</f>
        <v>0</v>
      </c>
      <c r="P205" s="344">
        <f>IF(L205="nio",0,IF(L205&gt;0,VLOOKUP(G205,'3-Productie normen'!A:J,VLOOKUP(L205,'3-Productie normen'!$B$35:$C$40,2,FALSE),FALSE)))</f>
        <v>0</v>
      </c>
      <c r="Q205" s="344">
        <f t="shared" si="11"/>
        <v>0</v>
      </c>
      <c r="R205" s="541">
        <f>VLOOKUP(G205,'3-Productie normen'!A:L,12,FALSE)</f>
        <v>12</v>
      </c>
      <c r="S205" s="345"/>
      <c r="U205" s="346">
        <f t="shared" si="10"/>
        <v>1968.6</v>
      </c>
    </row>
    <row r="206" spans="1:21" ht="14.1" hidden="1" customHeight="1">
      <c r="A206" s="78">
        <v>206</v>
      </c>
      <c r="B206" s="493" t="s">
        <v>280</v>
      </c>
      <c r="C206" s="303" t="s">
        <v>281</v>
      </c>
      <c r="D206" s="340">
        <v>1</v>
      </c>
      <c r="E206" s="341">
        <v>141</v>
      </c>
      <c r="F206" s="74" t="s">
        <v>262</v>
      </c>
      <c r="G206" s="502" t="s">
        <v>46</v>
      </c>
      <c r="H206" s="504" t="s">
        <v>328</v>
      </c>
      <c r="I206" s="516" t="s">
        <v>227</v>
      </c>
      <c r="J206" s="342">
        <v>1.38</v>
      </c>
      <c r="K206" s="343">
        <f t="shared" si="9"/>
        <v>255</v>
      </c>
      <c r="L206" s="251">
        <v>255</v>
      </c>
      <c r="M206" s="251"/>
      <c r="N206" s="250" t="e">
        <f>IF(L206="nio",0,IF(L206&gt;0,L206*J206/P206,0))*VLOOKUP(B206,'2-Kosten per locatie'!$A$14:$C$60,3,FALSE)</f>
        <v>#DIV/0!</v>
      </c>
      <c r="O206" s="250">
        <f>IF(M206&gt;0,M206*J206/Q206,0)*VLOOKUP(B206,'2-Kosten per locatie'!$A$14:$C$60,3,FALSE)</f>
        <v>0</v>
      </c>
      <c r="P206" s="344">
        <f>IF(L206="nio",0,IF(L206&gt;0,VLOOKUP(G206,'3-Productie normen'!A:J,VLOOKUP(L206,'3-Productie normen'!$B$35:$C$40,2,FALSE),FALSE)))</f>
        <v>0</v>
      </c>
      <c r="Q206" s="344">
        <f t="shared" si="11"/>
        <v>0</v>
      </c>
      <c r="R206" s="541">
        <f>VLOOKUP(G206,'3-Productie normen'!A:L,12,FALSE)</f>
        <v>11</v>
      </c>
      <c r="S206" s="345"/>
      <c r="U206" s="346">
        <f t="shared" si="10"/>
        <v>351.9</v>
      </c>
    </row>
    <row r="207" spans="1:21" ht="14.1" hidden="1" customHeight="1">
      <c r="A207" s="78">
        <v>207</v>
      </c>
      <c r="B207" s="493" t="s">
        <v>280</v>
      </c>
      <c r="C207" s="303" t="s">
        <v>281</v>
      </c>
      <c r="D207" s="340">
        <v>1</v>
      </c>
      <c r="E207" s="341">
        <v>138</v>
      </c>
      <c r="F207" s="74" t="s">
        <v>282</v>
      </c>
      <c r="G207" s="504" t="s">
        <v>261</v>
      </c>
      <c r="H207" s="74" t="s">
        <v>82</v>
      </c>
      <c r="I207" s="74" t="s">
        <v>82</v>
      </c>
      <c r="J207" s="342">
        <v>3.6</v>
      </c>
      <c r="K207" s="343">
        <f t="shared" si="9"/>
        <v>255</v>
      </c>
      <c r="L207" s="251">
        <v>255</v>
      </c>
      <c r="M207" s="251"/>
      <c r="N207" s="250" t="e">
        <f>IF(L207="nio",0,IF(L207&gt;0,L207*J207/P207,0))*VLOOKUP(B207,'2-Kosten per locatie'!$A$14:$C$60,3,FALSE)</f>
        <v>#DIV/0!</v>
      </c>
      <c r="O207" s="250">
        <f>IF(M207&gt;0,M207*J207/Q207,0)*VLOOKUP(B207,'2-Kosten per locatie'!$A$14:$C$60,3,FALSE)</f>
        <v>0</v>
      </c>
      <c r="P207" s="344">
        <f>IF(L207="nio",0,IF(L207&gt;0,VLOOKUP(G207,'3-Productie normen'!A:J,VLOOKUP(L207,'3-Productie normen'!$B$35:$C$40,2,FALSE),FALSE)))</f>
        <v>0</v>
      </c>
      <c r="Q207" s="344">
        <f t="shared" si="11"/>
        <v>0</v>
      </c>
      <c r="R207" s="541">
        <f>VLOOKUP(G207,'3-Productie normen'!A:L,12,FALSE)</f>
        <v>16</v>
      </c>
      <c r="S207" s="345"/>
      <c r="U207" s="346">
        <f t="shared" si="10"/>
        <v>918</v>
      </c>
    </row>
    <row r="208" spans="1:21" ht="14.1" hidden="1" customHeight="1">
      <c r="A208" s="78">
        <v>208</v>
      </c>
      <c r="B208" s="493" t="s">
        <v>280</v>
      </c>
      <c r="C208" s="303" t="s">
        <v>281</v>
      </c>
      <c r="D208" s="340">
        <v>1</v>
      </c>
      <c r="E208" s="341">
        <v>137</v>
      </c>
      <c r="F208" s="74" t="s">
        <v>305</v>
      </c>
      <c r="G208" s="74" t="s">
        <v>306</v>
      </c>
      <c r="H208" s="74" t="s">
        <v>82</v>
      </c>
      <c r="I208" s="74" t="s">
        <v>82</v>
      </c>
      <c r="J208" s="342">
        <v>7.3</v>
      </c>
      <c r="K208" s="343">
        <f t="shared" si="9"/>
        <v>255</v>
      </c>
      <c r="L208" s="251">
        <v>255</v>
      </c>
      <c r="M208" s="251"/>
      <c r="N208" s="250" t="e">
        <f>IF(L208="nio",0,IF(L208&gt;0,L208*J208/P208,0))*VLOOKUP(B208,'2-Kosten per locatie'!$A$14:$C$60,3,FALSE)</f>
        <v>#DIV/0!</v>
      </c>
      <c r="O208" s="250">
        <f>IF(M208&gt;0,M208*J208/Q208,0)*VLOOKUP(B208,'2-Kosten per locatie'!$A$14:$C$60,3,FALSE)</f>
        <v>0</v>
      </c>
      <c r="P208" s="344">
        <f>IF(L208="nio",0,IF(L208&gt;0,VLOOKUP(G208,'3-Productie normen'!A:J,VLOOKUP(L208,'3-Productie normen'!$B$35:$C$40,2,FALSE),FALSE)))</f>
        <v>0</v>
      </c>
      <c r="Q208" s="344">
        <f t="shared" si="11"/>
        <v>0</v>
      </c>
      <c r="R208" s="541">
        <f>VLOOKUP(G208,'3-Productie normen'!A:L,12,FALSE)</f>
        <v>12</v>
      </c>
      <c r="S208" s="345"/>
      <c r="U208" s="346">
        <f t="shared" si="10"/>
        <v>1861.5</v>
      </c>
    </row>
    <row r="209" spans="1:21" ht="14.1" hidden="1" customHeight="1">
      <c r="A209" s="78">
        <v>209</v>
      </c>
      <c r="B209" s="493" t="s">
        <v>380</v>
      </c>
      <c r="C209" s="303" t="s">
        <v>381</v>
      </c>
      <c r="D209" s="534" t="s">
        <v>259</v>
      </c>
      <c r="E209" s="509" t="s">
        <v>382</v>
      </c>
      <c r="F209" s="504" t="s">
        <v>383</v>
      </c>
      <c r="G209" s="504" t="s">
        <v>261</v>
      </c>
      <c r="H209" s="504" t="s">
        <v>384</v>
      </c>
      <c r="I209" s="516" t="s">
        <v>246</v>
      </c>
      <c r="J209" s="519">
        <v>0.57999999999999996</v>
      </c>
      <c r="K209" s="343">
        <f t="shared" si="9"/>
        <v>52</v>
      </c>
      <c r="L209" s="251">
        <v>52</v>
      </c>
      <c r="M209" s="251"/>
      <c r="N209" s="250" t="e">
        <f>IF(L209="nio",0,IF(L209&gt;0,L209*J209/P209,0))*VLOOKUP(B209,'2-Kosten per locatie'!$A$14:$C$60,3,FALSE)</f>
        <v>#DIV/0!</v>
      </c>
      <c r="O209" s="250">
        <f>IF(M209&gt;0,M209*J209/Q209,0)*VLOOKUP(B209,'2-Kosten per locatie'!$A$14:$C$60,3,FALSE)</f>
        <v>0</v>
      </c>
      <c r="P209" s="344">
        <f>IF(L209="nio",0,IF(L209&gt;0,VLOOKUP(G209,'3-Productie normen'!A:J,VLOOKUP(L209,'3-Productie normen'!$B$35:$C$40,2,FALSE),FALSE)))</f>
        <v>0</v>
      </c>
      <c r="Q209" s="344">
        <f t="shared" si="11"/>
        <v>0</v>
      </c>
      <c r="R209" s="541">
        <f>VLOOKUP(G209,'3-Productie normen'!A:L,12,FALSE)</f>
        <v>16</v>
      </c>
      <c r="S209" s="345"/>
      <c r="U209" s="346">
        <f t="shared" si="10"/>
        <v>30.159999999999997</v>
      </c>
    </row>
    <row r="210" spans="1:21" ht="14.1" hidden="1" customHeight="1">
      <c r="A210" s="78">
        <v>210</v>
      </c>
      <c r="B210" s="493" t="s">
        <v>380</v>
      </c>
      <c r="C210" s="303" t="s">
        <v>381</v>
      </c>
      <c r="D210" s="534" t="s">
        <v>259</v>
      </c>
      <c r="E210" s="509" t="s">
        <v>385</v>
      </c>
      <c r="F210" s="504" t="s">
        <v>376</v>
      </c>
      <c r="G210" s="303" t="s">
        <v>55</v>
      </c>
      <c r="H210" s="504" t="s">
        <v>384</v>
      </c>
      <c r="I210" s="516" t="s">
        <v>246</v>
      </c>
      <c r="J210" s="519">
        <v>0.57999999999999996</v>
      </c>
      <c r="K210" s="343">
        <f t="shared" si="9"/>
        <v>0</v>
      </c>
      <c r="L210" s="251" t="s">
        <v>279</v>
      </c>
      <c r="M210" s="251"/>
      <c r="N210" s="250">
        <f>IF(L210="nio",0,IF(L210&gt;0,L210*J210/P210,0))*VLOOKUP(B210,'2-Kosten per locatie'!$A$14:$C$60,3,FALSE)</f>
        <v>0</v>
      </c>
      <c r="O210" s="250">
        <f>IF(M210&gt;0,M210*J210/Q210,0)*VLOOKUP(B210,'2-Kosten per locatie'!$A$14:$C$60,3,FALSE)</f>
        <v>0</v>
      </c>
      <c r="P210" s="344">
        <f>IF(L210="nio",0,IF(L210&gt;0,VLOOKUP(G210,'3-Productie normen'!A:J,VLOOKUP(L210,'3-Productie normen'!$B$35:$C$40,2,FALSE),FALSE)))</f>
        <v>0</v>
      </c>
      <c r="Q210" s="344">
        <f t="shared" si="11"/>
        <v>0</v>
      </c>
      <c r="R210" s="541">
        <f>VLOOKUP(G210,'3-Productie normen'!A:L,12,FALSE)</f>
        <v>0</v>
      </c>
      <c r="S210" s="345"/>
      <c r="U210" s="346">
        <f t="shared" si="10"/>
        <v>0</v>
      </c>
    </row>
    <row r="211" spans="1:21" ht="14.1" hidden="1" customHeight="1">
      <c r="A211" s="78">
        <v>211</v>
      </c>
      <c r="B211" s="493" t="s">
        <v>380</v>
      </c>
      <c r="C211" s="303" t="s">
        <v>381</v>
      </c>
      <c r="D211" s="534" t="s">
        <v>259</v>
      </c>
      <c r="E211" s="509" t="s">
        <v>386</v>
      </c>
      <c r="F211" s="504" t="s">
        <v>387</v>
      </c>
      <c r="G211" s="502" t="s">
        <v>46</v>
      </c>
      <c r="H211" s="504" t="s">
        <v>384</v>
      </c>
      <c r="I211" s="516" t="s">
        <v>227</v>
      </c>
      <c r="J211" s="519">
        <v>5.72</v>
      </c>
      <c r="K211" s="343">
        <f t="shared" si="9"/>
        <v>52</v>
      </c>
      <c r="L211" s="251">
        <v>52</v>
      </c>
      <c r="M211" s="251"/>
      <c r="N211" s="250" t="e">
        <f>IF(L211="nio",0,IF(L211&gt;0,L211*J211/P211,0))*VLOOKUP(B211,'2-Kosten per locatie'!$A$14:$C$60,3,FALSE)</f>
        <v>#DIV/0!</v>
      </c>
      <c r="O211" s="250">
        <f>IF(M211&gt;0,M211*J211/Q211,0)*VLOOKUP(B211,'2-Kosten per locatie'!$A$14:$C$60,3,FALSE)</f>
        <v>0</v>
      </c>
      <c r="P211" s="344">
        <f>IF(L211="nio",0,IF(L211&gt;0,VLOOKUP(G211,'3-Productie normen'!A:J,VLOOKUP(L211,'3-Productie normen'!$B$35:$C$40,2,FALSE),FALSE)))</f>
        <v>0</v>
      </c>
      <c r="Q211" s="344">
        <f t="shared" si="11"/>
        <v>0</v>
      </c>
      <c r="R211" s="541">
        <f>VLOOKUP(G211,'3-Productie normen'!A:L,12,FALSE)</f>
        <v>11</v>
      </c>
      <c r="S211" s="345"/>
      <c r="U211" s="346">
        <f t="shared" si="10"/>
        <v>297.44</v>
      </c>
    </row>
    <row r="212" spans="1:21" ht="14.1" hidden="1" customHeight="1">
      <c r="A212" s="78">
        <v>212</v>
      </c>
      <c r="B212" s="493" t="s">
        <v>380</v>
      </c>
      <c r="C212" s="303" t="s">
        <v>381</v>
      </c>
      <c r="D212" s="534" t="s">
        <v>259</v>
      </c>
      <c r="E212" s="509" t="s">
        <v>388</v>
      </c>
      <c r="F212" s="504" t="s">
        <v>389</v>
      </c>
      <c r="G212" s="504" t="s">
        <v>49</v>
      </c>
      <c r="H212" s="504" t="s">
        <v>384</v>
      </c>
      <c r="I212" s="516" t="s">
        <v>246</v>
      </c>
      <c r="J212" s="519">
        <v>33.51</v>
      </c>
      <c r="K212" s="343">
        <f t="shared" si="9"/>
        <v>52</v>
      </c>
      <c r="L212" s="251">
        <v>52</v>
      </c>
      <c r="M212" s="251"/>
      <c r="N212" s="250" t="e">
        <f>IF(L212="nio",0,IF(L212&gt;0,L212*J212/P212,0))*VLOOKUP(B212,'2-Kosten per locatie'!$A$14:$C$60,3,FALSE)</f>
        <v>#DIV/0!</v>
      </c>
      <c r="O212" s="250">
        <f>IF(M212&gt;0,M212*J212/Q212,0)*VLOOKUP(B212,'2-Kosten per locatie'!$A$14:$C$60,3,FALSE)</f>
        <v>0</v>
      </c>
      <c r="P212" s="344">
        <f>IF(L212="nio",0,IF(L212&gt;0,VLOOKUP(G212,'3-Productie normen'!A:J,VLOOKUP(L212,'3-Productie normen'!$B$35:$C$40,2,FALSE),FALSE)))</f>
        <v>0</v>
      </c>
      <c r="Q212" s="344">
        <f t="shared" si="11"/>
        <v>0</v>
      </c>
      <c r="R212" s="541">
        <f>VLOOKUP(G212,'3-Productie normen'!A:L,12,FALSE)</f>
        <v>5</v>
      </c>
      <c r="S212" s="345"/>
      <c r="U212" s="346">
        <f t="shared" si="10"/>
        <v>1742.52</v>
      </c>
    </row>
    <row r="213" spans="1:21" ht="14.1" hidden="1" customHeight="1">
      <c r="A213" s="78">
        <v>213</v>
      </c>
      <c r="B213" s="493" t="s">
        <v>380</v>
      </c>
      <c r="C213" s="303" t="s">
        <v>381</v>
      </c>
      <c r="D213" s="534" t="s">
        <v>259</v>
      </c>
      <c r="E213" s="509" t="s">
        <v>390</v>
      </c>
      <c r="F213" s="504" t="s">
        <v>332</v>
      </c>
      <c r="G213" s="513" t="s">
        <v>55</v>
      </c>
      <c r="H213" s="504" t="s">
        <v>384</v>
      </c>
      <c r="I213" s="516" t="s">
        <v>246</v>
      </c>
      <c r="J213" s="519">
        <v>1.71</v>
      </c>
      <c r="K213" s="343">
        <f t="shared" si="9"/>
        <v>0</v>
      </c>
      <c r="L213" s="251" t="s">
        <v>279</v>
      </c>
      <c r="M213" s="251"/>
      <c r="N213" s="250">
        <f>IF(L213="nio",0,IF(L213&gt;0,L213*J213/P213,0))*VLOOKUP(B213,'2-Kosten per locatie'!$A$14:$C$60,3,FALSE)</f>
        <v>0</v>
      </c>
      <c r="O213" s="250">
        <f>IF(M213&gt;0,M213*J213/Q213,0)*VLOOKUP(B213,'2-Kosten per locatie'!$A$14:$C$60,3,FALSE)</f>
        <v>0</v>
      </c>
      <c r="P213" s="344">
        <f>IF(L213="nio",0,IF(L213&gt;0,VLOOKUP(G213,'3-Productie normen'!A:J,VLOOKUP(L213,'3-Productie normen'!$B$35:$C$40,2,FALSE),FALSE)))</f>
        <v>0</v>
      </c>
      <c r="Q213" s="344">
        <f t="shared" si="11"/>
        <v>0</v>
      </c>
      <c r="R213" s="541">
        <f>VLOOKUP(G213,'3-Productie normen'!A:L,12,FALSE)</f>
        <v>0</v>
      </c>
      <c r="S213" s="345"/>
      <c r="U213" s="346">
        <f t="shared" si="10"/>
        <v>0</v>
      </c>
    </row>
    <row r="214" spans="1:21" ht="14.1" hidden="1" customHeight="1">
      <c r="A214" s="78">
        <v>214</v>
      </c>
      <c r="B214" s="493" t="s">
        <v>380</v>
      </c>
      <c r="C214" s="303" t="s">
        <v>381</v>
      </c>
      <c r="D214" s="534" t="s">
        <v>259</v>
      </c>
      <c r="E214" s="509" t="s">
        <v>391</v>
      </c>
      <c r="F214" s="504" t="s">
        <v>332</v>
      </c>
      <c r="G214" s="513" t="s">
        <v>55</v>
      </c>
      <c r="H214" s="504" t="s">
        <v>384</v>
      </c>
      <c r="I214" s="516" t="s">
        <v>246</v>
      </c>
      <c r="J214" s="519">
        <v>1.68</v>
      </c>
      <c r="K214" s="343">
        <f t="shared" si="9"/>
        <v>0</v>
      </c>
      <c r="L214" s="251" t="s">
        <v>279</v>
      </c>
      <c r="M214" s="251"/>
      <c r="N214" s="250">
        <f>IF(L214="nio",0,IF(L214&gt;0,L214*J214/P214,0))*VLOOKUP(B214,'2-Kosten per locatie'!$A$14:$C$60,3,FALSE)</f>
        <v>0</v>
      </c>
      <c r="O214" s="250">
        <f>IF(M214&gt;0,M214*J214/Q214,0)*VLOOKUP(B214,'2-Kosten per locatie'!$A$14:$C$60,3,FALSE)</f>
        <v>0</v>
      </c>
      <c r="P214" s="344">
        <f>IF(L214="nio",0,IF(L214&gt;0,VLOOKUP(G214,'3-Productie normen'!A:J,VLOOKUP(L214,'3-Productie normen'!$B$35:$C$40,2,FALSE),FALSE)))</f>
        <v>0</v>
      </c>
      <c r="Q214" s="344">
        <f t="shared" si="11"/>
        <v>0</v>
      </c>
      <c r="R214" s="541">
        <f>VLOOKUP(G214,'3-Productie normen'!A:L,12,FALSE)</f>
        <v>0</v>
      </c>
      <c r="S214" s="345"/>
      <c r="U214" s="346">
        <f t="shared" si="10"/>
        <v>0</v>
      </c>
    </row>
    <row r="215" spans="1:21" ht="14.1" hidden="1" customHeight="1">
      <c r="A215" s="78">
        <v>215</v>
      </c>
      <c r="B215" s="493" t="s">
        <v>380</v>
      </c>
      <c r="C215" s="303" t="s">
        <v>381</v>
      </c>
      <c r="D215" s="534" t="s">
        <v>259</v>
      </c>
      <c r="E215" s="509" t="s">
        <v>392</v>
      </c>
      <c r="F215" s="504" t="s">
        <v>316</v>
      </c>
      <c r="G215" s="502" t="s">
        <v>46</v>
      </c>
      <c r="H215" s="504" t="s">
        <v>384</v>
      </c>
      <c r="I215" s="516" t="s">
        <v>227</v>
      </c>
      <c r="J215" s="519">
        <v>1.59</v>
      </c>
      <c r="K215" s="343">
        <f t="shared" si="9"/>
        <v>52</v>
      </c>
      <c r="L215" s="251">
        <v>52</v>
      </c>
      <c r="M215" s="251"/>
      <c r="N215" s="250" t="e">
        <f>IF(L215="nio",0,IF(L215&gt;0,L215*J215/P215,0))*VLOOKUP(B215,'2-Kosten per locatie'!$A$14:$C$60,3,FALSE)</f>
        <v>#DIV/0!</v>
      </c>
      <c r="O215" s="250">
        <f>IF(M215&gt;0,M215*J215/Q215,0)*VLOOKUP(B215,'2-Kosten per locatie'!$A$14:$C$60,3,FALSE)</f>
        <v>0</v>
      </c>
      <c r="P215" s="344">
        <f>IF(L215="nio",0,IF(L215&gt;0,VLOOKUP(G215,'3-Productie normen'!A:J,VLOOKUP(L215,'3-Productie normen'!$B$35:$C$40,2,FALSE),FALSE)))</f>
        <v>0</v>
      </c>
      <c r="Q215" s="344">
        <f t="shared" si="11"/>
        <v>0</v>
      </c>
      <c r="R215" s="541">
        <f>VLOOKUP(G215,'3-Productie normen'!A:L,12,FALSE)</f>
        <v>11</v>
      </c>
      <c r="S215" s="345"/>
      <c r="U215" s="346">
        <f t="shared" si="10"/>
        <v>82.68</v>
      </c>
    </row>
    <row r="216" spans="1:21" ht="14.1" hidden="1" customHeight="1">
      <c r="A216" s="78">
        <v>216</v>
      </c>
      <c r="B216" s="493" t="s">
        <v>380</v>
      </c>
      <c r="C216" s="303" t="s">
        <v>381</v>
      </c>
      <c r="D216" s="534" t="s">
        <v>259</v>
      </c>
      <c r="E216" s="509" t="s">
        <v>393</v>
      </c>
      <c r="F216" s="504" t="s">
        <v>316</v>
      </c>
      <c r="G216" s="502" t="s">
        <v>46</v>
      </c>
      <c r="H216" s="504" t="s">
        <v>384</v>
      </c>
      <c r="I216" s="516" t="s">
        <v>227</v>
      </c>
      <c r="J216" s="519">
        <v>1.59</v>
      </c>
      <c r="K216" s="343">
        <f t="shared" si="9"/>
        <v>52</v>
      </c>
      <c r="L216" s="251">
        <v>52</v>
      </c>
      <c r="M216" s="251"/>
      <c r="N216" s="250" t="e">
        <f>IF(L216="nio",0,IF(L216&gt;0,L216*J216/P216,0))*VLOOKUP(B216,'2-Kosten per locatie'!$A$14:$C$60,3,FALSE)</f>
        <v>#DIV/0!</v>
      </c>
      <c r="O216" s="250">
        <f>IF(M216&gt;0,M216*J216/Q216,0)*VLOOKUP(B216,'2-Kosten per locatie'!$A$14:$C$60,3,FALSE)</f>
        <v>0</v>
      </c>
      <c r="P216" s="344">
        <f>IF(L216="nio",0,IF(L216&gt;0,VLOOKUP(G216,'3-Productie normen'!A:J,VLOOKUP(L216,'3-Productie normen'!$B$35:$C$40,2,FALSE),FALSE)))</f>
        <v>0</v>
      </c>
      <c r="Q216" s="344">
        <f t="shared" si="11"/>
        <v>0</v>
      </c>
      <c r="R216" s="541">
        <f>VLOOKUP(G216,'3-Productie normen'!A:L,12,FALSE)</f>
        <v>11</v>
      </c>
      <c r="S216" s="345"/>
      <c r="U216" s="346">
        <f t="shared" si="10"/>
        <v>82.68</v>
      </c>
    </row>
    <row r="217" spans="1:21" ht="14.1" hidden="1" customHeight="1">
      <c r="A217" s="78">
        <v>217</v>
      </c>
      <c r="B217" s="493" t="s">
        <v>380</v>
      </c>
      <c r="C217" s="303" t="s">
        <v>381</v>
      </c>
      <c r="D217" s="534" t="s">
        <v>259</v>
      </c>
      <c r="E217" s="509" t="s">
        <v>394</v>
      </c>
      <c r="F217" s="504" t="s">
        <v>395</v>
      </c>
      <c r="G217" s="502" t="s">
        <v>46</v>
      </c>
      <c r="H217" s="504" t="s">
        <v>384</v>
      </c>
      <c r="I217" s="516" t="s">
        <v>227</v>
      </c>
      <c r="J217" s="519">
        <v>3.77</v>
      </c>
      <c r="K217" s="343">
        <f t="shared" si="9"/>
        <v>52</v>
      </c>
      <c r="L217" s="251">
        <v>52</v>
      </c>
      <c r="M217" s="251"/>
      <c r="N217" s="250" t="e">
        <f>IF(L217="nio",0,IF(L217&gt;0,L217*J217/P217,0))*VLOOKUP(B217,'2-Kosten per locatie'!$A$14:$C$60,3,FALSE)</f>
        <v>#DIV/0!</v>
      </c>
      <c r="O217" s="250">
        <f>IF(M217&gt;0,M217*J217/Q217,0)*VLOOKUP(B217,'2-Kosten per locatie'!$A$14:$C$60,3,FALSE)</f>
        <v>0</v>
      </c>
      <c r="P217" s="344">
        <f>IF(L217="nio",0,IF(L217&gt;0,VLOOKUP(G217,'3-Productie normen'!A:J,VLOOKUP(L217,'3-Productie normen'!$B$35:$C$40,2,FALSE),FALSE)))</f>
        <v>0</v>
      </c>
      <c r="Q217" s="344">
        <f t="shared" si="11"/>
        <v>0</v>
      </c>
      <c r="R217" s="541">
        <f>VLOOKUP(G217,'3-Productie normen'!A:L,12,FALSE)</f>
        <v>11</v>
      </c>
      <c r="S217" s="345"/>
      <c r="U217" s="346">
        <f t="shared" si="10"/>
        <v>196.04</v>
      </c>
    </row>
    <row r="218" spans="1:21" ht="14.1" hidden="1" customHeight="1">
      <c r="A218" s="78">
        <v>218</v>
      </c>
      <c r="B218" s="493" t="s">
        <v>380</v>
      </c>
      <c r="C218" s="303" t="s">
        <v>381</v>
      </c>
      <c r="D218" s="534" t="s">
        <v>259</v>
      </c>
      <c r="E218" s="509" t="s">
        <v>396</v>
      </c>
      <c r="F218" s="514" t="s">
        <v>397</v>
      </c>
      <c r="G218" s="303" t="s">
        <v>55</v>
      </c>
      <c r="H218" s="504" t="s">
        <v>384</v>
      </c>
      <c r="I218" s="516" t="s">
        <v>246</v>
      </c>
      <c r="J218" s="519">
        <v>129.97999999999999</v>
      </c>
      <c r="K218" s="343">
        <f t="shared" si="9"/>
        <v>0</v>
      </c>
      <c r="L218" s="251" t="s">
        <v>279</v>
      </c>
      <c r="M218" s="251"/>
      <c r="N218" s="250">
        <f>IF(L218="nio",0,IF(L218&gt;0,L218*J218/P218,0))*VLOOKUP(B218,'2-Kosten per locatie'!$A$14:$C$60,3,FALSE)</f>
        <v>0</v>
      </c>
      <c r="O218" s="250">
        <f>IF(M218&gt;0,M218*J218/Q218,0)*VLOOKUP(B218,'2-Kosten per locatie'!$A$14:$C$60,3,FALSE)</f>
        <v>0</v>
      </c>
      <c r="P218" s="344">
        <f>IF(L218="nio",0,IF(L218&gt;0,VLOOKUP(G218,'3-Productie normen'!A:J,VLOOKUP(L218,'3-Productie normen'!$B$35:$C$40,2,FALSE),FALSE)))</f>
        <v>0</v>
      </c>
      <c r="Q218" s="344">
        <f t="shared" si="11"/>
        <v>0</v>
      </c>
      <c r="R218" s="541">
        <f>VLOOKUP(G218,'3-Productie normen'!A:L,12,FALSE)</f>
        <v>0</v>
      </c>
      <c r="S218" s="345"/>
      <c r="U218" s="346">
        <f t="shared" si="10"/>
        <v>0</v>
      </c>
    </row>
    <row r="219" spans="1:21" ht="14.1" hidden="1" customHeight="1">
      <c r="A219" s="78">
        <v>219</v>
      </c>
      <c r="B219" s="493" t="s">
        <v>380</v>
      </c>
      <c r="C219" s="303" t="s">
        <v>381</v>
      </c>
      <c r="D219" s="534">
        <v>1</v>
      </c>
      <c r="E219" s="509" t="s">
        <v>398</v>
      </c>
      <c r="F219" s="504" t="s">
        <v>282</v>
      </c>
      <c r="G219" s="504" t="s">
        <v>261</v>
      </c>
      <c r="H219" s="74" t="s">
        <v>82</v>
      </c>
      <c r="I219" s="74" t="s">
        <v>82</v>
      </c>
      <c r="J219" s="519">
        <v>4.2</v>
      </c>
      <c r="K219" s="343">
        <f t="shared" si="9"/>
        <v>52</v>
      </c>
      <c r="L219" s="251">
        <v>52</v>
      </c>
      <c r="M219" s="251"/>
      <c r="N219" s="250" t="e">
        <f>IF(L219="nio",0,IF(L219&gt;0,L219*J219/P219,0))*VLOOKUP(B219,'2-Kosten per locatie'!$A$14:$C$60,3,FALSE)</f>
        <v>#DIV/0!</v>
      </c>
      <c r="O219" s="250">
        <f>IF(M219&gt;0,M219*J219/Q219,0)*VLOOKUP(B219,'2-Kosten per locatie'!$A$14:$C$60,3,FALSE)</f>
        <v>0</v>
      </c>
      <c r="P219" s="344">
        <f>IF(L219="nio",0,IF(L219&gt;0,VLOOKUP(G219,'3-Productie normen'!A:J,VLOOKUP(L219,'3-Productie normen'!$B$35:$C$40,2,FALSE),FALSE)))</f>
        <v>0</v>
      </c>
      <c r="Q219" s="344">
        <f t="shared" si="11"/>
        <v>0</v>
      </c>
      <c r="R219" s="541">
        <f>VLOOKUP(G219,'3-Productie normen'!A:L,12,FALSE)</f>
        <v>16</v>
      </c>
      <c r="S219" s="345"/>
      <c r="U219" s="346">
        <f t="shared" si="10"/>
        <v>218.4</v>
      </c>
    </row>
    <row r="220" spans="1:21" ht="14.1" hidden="1" customHeight="1">
      <c r="A220" s="78">
        <v>220</v>
      </c>
      <c r="B220" s="493" t="s">
        <v>380</v>
      </c>
      <c r="C220" s="303" t="s">
        <v>381</v>
      </c>
      <c r="D220" s="536">
        <v>1</v>
      </c>
      <c r="E220" s="511" t="s">
        <v>399</v>
      </c>
      <c r="F220" s="506" t="s">
        <v>400</v>
      </c>
      <c r="G220" s="90" t="s">
        <v>50</v>
      </c>
      <c r="H220" s="74" t="s">
        <v>82</v>
      </c>
      <c r="I220" s="74" t="s">
        <v>82</v>
      </c>
      <c r="J220" s="519">
        <v>8.76</v>
      </c>
      <c r="K220" s="343">
        <f t="shared" si="9"/>
        <v>52</v>
      </c>
      <c r="L220" s="251">
        <v>52</v>
      </c>
      <c r="M220" s="251"/>
      <c r="N220" s="250" t="e">
        <f>IF(L220="nio",0,IF(L220&gt;0,L220*J220/P220,0))*VLOOKUP(B220,'2-Kosten per locatie'!$A$14:$C$60,3,FALSE)</f>
        <v>#DIV/0!</v>
      </c>
      <c r="O220" s="250">
        <f>IF(M220&gt;0,M220*J220/Q220,0)*VLOOKUP(B220,'2-Kosten per locatie'!$A$14:$C$60,3,FALSE)</f>
        <v>0</v>
      </c>
      <c r="P220" s="344">
        <f>IF(L220="nio",0,IF(L220&gt;0,VLOOKUP(G220,'3-Productie normen'!A:J,VLOOKUP(L220,'3-Productie normen'!$B$35:$C$40,2,FALSE),FALSE)))</f>
        <v>0</v>
      </c>
      <c r="Q220" s="344">
        <f t="shared" si="11"/>
        <v>0</v>
      </c>
      <c r="R220" s="541">
        <f>VLOOKUP(G220,'3-Productie normen'!A:L,12,FALSE)</f>
        <v>15</v>
      </c>
      <c r="S220" s="345"/>
      <c r="U220" s="346">
        <f t="shared" si="10"/>
        <v>455.52</v>
      </c>
    </row>
    <row r="221" spans="1:21" ht="14.1" hidden="1" customHeight="1">
      <c r="A221" s="78">
        <v>221</v>
      </c>
      <c r="B221" s="493" t="s">
        <v>380</v>
      </c>
      <c r="C221" s="303" t="s">
        <v>381</v>
      </c>
      <c r="D221" s="534">
        <v>1</v>
      </c>
      <c r="E221" s="509" t="s">
        <v>401</v>
      </c>
      <c r="F221" s="504" t="s">
        <v>402</v>
      </c>
      <c r="G221" s="504" t="s">
        <v>403</v>
      </c>
      <c r="H221" s="74" t="s">
        <v>82</v>
      </c>
      <c r="I221" s="74" t="s">
        <v>82</v>
      </c>
      <c r="J221" s="519">
        <v>21.81</v>
      </c>
      <c r="K221" s="343">
        <f t="shared" si="9"/>
        <v>52</v>
      </c>
      <c r="L221" s="251">
        <v>52</v>
      </c>
      <c r="M221" s="251"/>
      <c r="N221" s="250" t="e">
        <f>IF(L221="nio",0,IF(L221&gt;0,L221*J221/P221,0))*VLOOKUP(B221,'2-Kosten per locatie'!$A$14:$C$60,3,FALSE)</f>
        <v>#DIV/0!</v>
      </c>
      <c r="O221" s="250">
        <f>IF(M221&gt;0,M221*J221/Q221,0)*VLOOKUP(B221,'2-Kosten per locatie'!$A$14:$C$60,3,FALSE)</f>
        <v>0</v>
      </c>
      <c r="P221" s="344">
        <f>IF(L221="nio",0,IF(L221&gt;0,VLOOKUP(G221,'3-Productie normen'!A:J,VLOOKUP(L221,'3-Productie normen'!$B$35:$C$40,2,FALSE),FALSE)))</f>
        <v>0</v>
      </c>
      <c r="Q221" s="344">
        <f t="shared" si="11"/>
        <v>0</v>
      </c>
      <c r="R221" s="541">
        <f>VLOOKUP(G221,'3-Productie normen'!A:L,12,FALSE)</f>
        <v>6</v>
      </c>
      <c r="S221" s="345"/>
      <c r="U221" s="346">
        <f t="shared" si="10"/>
        <v>1134.1199999999999</v>
      </c>
    </row>
    <row r="222" spans="1:21" ht="14.1" hidden="1" customHeight="1">
      <c r="A222" s="78">
        <v>222</v>
      </c>
      <c r="B222" s="493" t="s">
        <v>380</v>
      </c>
      <c r="C222" s="303" t="s">
        <v>381</v>
      </c>
      <c r="D222" s="534">
        <v>1</v>
      </c>
      <c r="E222" s="509" t="s">
        <v>404</v>
      </c>
      <c r="F222" s="504" t="s">
        <v>405</v>
      </c>
      <c r="G222" s="504" t="s">
        <v>48</v>
      </c>
      <c r="H222" s="74" t="s">
        <v>82</v>
      </c>
      <c r="I222" s="74" t="s">
        <v>82</v>
      </c>
      <c r="J222" s="519">
        <v>31.77</v>
      </c>
      <c r="K222" s="343">
        <f t="shared" si="9"/>
        <v>52</v>
      </c>
      <c r="L222" s="251">
        <v>52</v>
      </c>
      <c r="M222" s="251"/>
      <c r="N222" s="250" t="e">
        <f>IF(L222="nio",0,IF(L222&gt;0,L222*J222/P222,0))*VLOOKUP(B222,'2-Kosten per locatie'!$A$14:$C$60,3,FALSE)</f>
        <v>#DIV/0!</v>
      </c>
      <c r="O222" s="250">
        <f>IF(M222&gt;0,M222*J222/Q222,0)*VLOOKUP(B222,'2-Kosten per locatie'!$A$14:$C$60,3,FALSE)</f>
        <v>0</v>
      </c>
      <c r="P222" s="344">
        <f>IF(L222="nio",0,IF(L222&gt;0,VLOOKUP(G222,'3-Productie normen'!A:J,VLOOKUP(L222,'3-Productie normen'!$B$35:$C$40,2,FALSE),FALSE)))</f>
        <v>0</v>
      </c>
      <c r="Q222" s="344">
        <f t="shared" si="11"/>
        <v>0</v>
      </c>
      <c r="R222" s="541">
        <f>VLOOKUP(G222,'3-Productie normen'!A:L,12,FALSE)</f>
        <v>10</v>
      </c>
      <c r="S222" s="345"/>
      <c r="U222" s="346">
        <f t="shared" si="10"/>
        <v>1652.04</v>
      </c>
    </row>
    <row r="223" spans="1:21" ht="14.1" hidden="1" customHeight="1">
      <c r="A223" s="78">
        <v>223</v>
      </c>
      <c r="B223" s="493" t="s">
        <v>380</v>
      </c>
      <c r="C223" s="303" t="s">
        <v>381</v>
      </c>
      <c r="D223" s="534">
        <v>1</v>
      </c>
      <c r="E223" s="509" t="s">
        <v>406</v>
      </c>
      <c r="F223" s="504" t="s">
        <v>288</v>
      </c>
      <c r="G223" s="504" t="s">
        <v>47</v>
      </c>
      <c r="H223" s="74" t="s">
        <v>82</v>
      </c>
      <c r="I223" s="74" t="s">
        <v>82</v>
      </c>
      <c r="J223" s="519">
        <v>11.87</v>
      </c>
      <c r="K223" s="343">
        <f t="shared" si="9"/>
        <v>52</v>
      </c>
      <c r="L223" s="251">
        <v>52</v>
      </c>
      <c r="M223" s="251"/>
      <c r="N223" s="250" t="e">
        <f>IF(L223="nio",0,IF(L223&gt;0,L223*J223/P223,0))*VLOOKUP(B223,'2-Kosten per locatie'!$A$14:$C$60,3,FALSE)</f>
        <v>#DIV/0!</v>
      </c>
      <c r="O223" s="250">
        <f>IF(M223&gt;0,M223*J223/Q223,0)*VLOOKUP(B223,'2-Kosten per locatie'!$A$14:$C$60,3,FALSE)</f>
        <v>0</v>
      </c>
      <c r="P223" s="344">
        <f>IF(L223="nio",0,IF(L223&gt;0,VLOOKUP(G223,'3-Productie normen'!A:J,VLOOKUP(L223,'3-Productie normen'!$B$35:$C$40,2,FALSE),FALSE)))</f>
        <v>0</v>
      </c>
      <c r="Q223" s="344">
        <f t="shared" si="11"/>
        <v>0</v>
      </c>
      <c r="R223" s="541">
        <f>VLOOKUP(G223,'3-Productie normen'!A:L,12,FALSE)</f>
        <v>9</v>
      </c>
      <c r="S223" s="345"/>
      <c r="U223" s="346">
        <f t="shared" si="10"/>
        <v>617.24</v>
      </c>
    </row>
    <row r="224" spans="1:21" ht="14.1" hidden="1" customHeight="1">
      <c r="A224" s="78">
        <v>224</v>
      </c>
      <c r="B224" s="493" t="s">
        <v>380</v>
      </c>
      <c r="C224" s="303" t="s">
        <v>381</v>
      </c>
      <c r="D224" s="534">
        <v>1</v>
      </c>
      <c r="E224" s="509" t="s">
        <v>407</v>
      </c>
      <c r="F224" s="504" t="s">
        <v>269</v>
      </c>
      <c r="G224" s="513" t="s">
        <v>270</v>
      </c>
      <c r="H224" s="74" t="s">
        <v>82</v>
      </c>
      <c r="I224" s="74" t="s">
        <v>82</v>
      </c>
      <c r="J224" s="519">
        <v>4.1500000000000004</v>
      </c>
      <c r="K224" s="343">
        <f t="shared" si="9"/>
        <v>52</v>
      </c>
      <c r="L224" s="251">
        <v>52</v>
      </c>
      <c r="M224" s="251"/>
      <c r="N224" s="250" t="e">
        <f>IF(L224="nio",0,IF(L224&gt;0,L224*J224/P224,0))*VLOOKUP(B224,'2-Kosten per locatie'!$A$14:$C$60,3,FALSE)</f>
        <v>#DIV/0!</v>
      </c>
      <c r="O224" s="250">
        <f>IF(M224&gt;0,M224*J224/Q224,0)*VLOOKUP(B224,'2-Kosten per locatie'!$A$14:$C$60,3,FALSE)</f>
        <v>0</v>
      </c>
      <c r="P224" s="344">
        <f>IF(L224="nio",0,IF(L224&gt;0,VLOOKUP(G224,'3-Productie normen'!A:J,VLOOKUP(L224,'3-Productie normen'!$B$35:$C$40,2,FALSE),FALSE)))</f>
        <v>0</v>
      </c>
      <c r="Q224" s="344">
        <f t="shared" si="11"/>
        <v>0</v>
      </c>
      <c r="R224" s="541">
        <f>VLOOKUP(G224,'3-Productie normen'!A:L,12,FALSE)</f>
        <v>8</v>
      </c>
      <c r="S224" s="345"/>
      <c r="U224" s="346">
        <f t="shared" si="10"/>
        <v>215.8</v>
      </c>
    </row>
    <row r="225" spans="1:21" ht="14.1" hidden="1" customHeight="1">
      <c r="A225" s="78">
        <v>225</v>
      </c>
      <c r="B225" s="493" t="s">
        <v>380</v>
      </c>
      <c r="C225" s="303" t="s">
        <v>381</v>
      </c>
      <c r="D225" s="534">
        <v>1</v>
      </c>
      <c r="E225" s="509" t="s">
        <v>408</v>
      </c>
      <c r="F225" s="504" t="s">
        <v>409</v>
      </c>
      <c r="G225" s="504" t="s">
        <v>270</v>
      </c>
      <c r="H225" s="74" t="s">
        <v>82</v>
      </c>
      <c r="I225" s="74" t="s">
        <v>82</v>
      </c>
      <c r="J225" s="519">
        <v>8.67</v>
      </c>
      <c r="K225" s="343">
        <f t="shared" si="9"/>
        <v>52</v>
      </c>
      <c r="L225" s="251">
        <v>52</v>
      </c>
      <c r="M225" s="251"/>
      <c r="N225" s="250" t="e">
        <f>IF(L225="nio",0,IF(L225&gt;0,L225*J225/P225,0))*VLOOKUP(B225,'2-Kosten per locatie'!$A$14:$C$60,3,FALSE)</f>
        <v>#DIV/0!</v>
      </c>
      <c r="O225" s="250">
        <f>IF(M225&gt;0,M225*J225/Q225,0)*VLOOKUP(B225,'2-Kosten per locatie'!$A$14:$C$60,3,FALSE)</f>
        <v>0</v>
      </c>
      <c r="P225" s="344">
        <f>IF(L225="nio",0,IF(L225&gt;0,VLOOKUP(G225,'3-Productie normen'!A:J,VLOOKUP(L225,'3-Productie normen'!$B$35:$C$40,2,FALSE),FALSE)))</f>
        <v>0</v>
      </c>
      <c r="Q225" s="344">
        <f t="shared" si="11"/>
        <v>0</v>
      </c>
      <c r="R225" s="541">
        <f>VLOOKUP(G225,'3-Productie normen'!A:L,12,FALSE)</f>
        <v>8</v>
      </c>
      <c r="S225" s="345"/>
      <c r="U225" s="346">
        <f t="shared" si="10"/>
        <v>450.84</v>
      </c>
    </row>
    <row r="226" spans="1:21" ht="14.1" hidden="1" customHeight="1">
      <c r="A226" s="78">
        <v>226</v>
      </c>
      <c r="B226" s="493" t="s">
        <v>380</v>
      </c>
      <c r="C226" s="303" t="s">
        <v>381</v>
      </c>
      <c r="D226" s="534">
        <v>1</v>
      </c>
      <c r="E226" s="509" t="s">
        <v>411</v>
      </c>
      <c r="F226" s="504" t="s">
        <v>409</v>
      </c>
      <c r="G226" s="504" t="s">
        <v>270</v>
      </c>
      <c r="H226" s="74" t="s">
        <v>82</v>
      </c>
      <c r="I226" s="74" t="s">
        <v>82</v>
      </c>
      <c r="J226" s="519">
        <v>8.67</v>
      </c>
      <c r="K226" s="343">
        <f t="shared" si="9"/>
        <v>52</v>
      </c>
      <c r="L226" s="251">
        <v>52</v>
      </c>
      <c r="M226" s="251"/>
      <c r="N226" s="250" t="e">
        <f>IF(L226="nio",0,IF(L226&gt;0,L226*J226/P226,0))*VLOOKUP(B226,'2-Kosten per locatie'!$A$14:$C$60,3,FALSE)</f>
        <v>#DIV/0!</v>
      </c>
      <c r="O226" s="250">
        <f>IF(M226&gt;0,M226*J226/Q226,0)*VLOOKUP(B226,'2-Kosten per locatie'!$A$14:$C$60,3,FALSE)</f>
        <v>0</v>
      </c>
      <c r="P226" s="344">
        <f>IF(L226="nio",0,IF(L226&gt;0,VLOOKUP(G226,'3-Productie normen'!A:J,VLOOKUP(L226,'3-Productie normen'!$B$35:$C$40,2,FALSE),FALSE)))</f>
        <v>0</v>
      </c>
      <c r="Q226" s="344">
        <f t="shared" si="11"/>
        <v>0</v>
      </c>
      <c r="R226" s="541">
        <f>VLOOKUP(G226,'3-Productie normen'!A:L,12,FALSE)</f>
        <v>8</v>
      </c>
      <c r="S226" s="345"/>
      <c r="U226" s="346">
        <f t="shared" si="10"/>
        <v>450.84</v>
      </c>
    </row>
    <row r="227" spans="1:21" ht="14.1" hidden="1" customHeight="1">
      <c r="A227" s="78">
        <v>227</v>
      </c>
      <c r="B227" s="493" t="s">
        <v>483</v>
      </c>
      <c r="C227" s="303" t="s">
        <v>484</v>
      </c>
      <c r="D227" s="534" t="s">
        <v>259</v>
      </c>
      <c r="E227" s="509"/>
      <c r="F227" s="504" t="s">
        <v>444</v>
      </c>
      <c r="G227" s="504" t="s">
        <v>261</v>
      </c>
      <c r="H227" s="502" t="s">
        <v>266</v>
      </c>
      <c r="I227" s="516" t="s">
        <v>247</v>
      </c>
      <c r="J227" s="519">
        <v>24.15</v>
      </c>
      <c r="K227" s="343">
        <f t="shared" si="9"/>
        <v>52</v>
      </c>
      <c r="L227" s="251">
        <v>52</v>
      </c>
      <c r="M227" s="251"/>
      <c r="N227" s="250" t="e">
        <f>IF(L227="nio",0,IF(L227&gt;0,L227*J227/P227,0))*VLOOKUP(B227,'2-Kosten per locatie'!$A$14:$C$60,3,FALSE)</f>
        <v>#DIV/0!</v>
      </c>
      <c r="O227" s="250">
        <f>IF(M227&gt;0,M227*J227/Q227,0)*VLOOKUP(B227,'2-Kosten per locatie'!$A$14:$C$60,3,FALSE)</f>
        <v>0</v>
      </c>
      <c r="P227" s="344">
        <f>IF(L227="nio",0,IF(L227&gt;0,VLOOKUP(G227,'3-Productie normen'!A:J,VLOOKUP(L227,'3-Productie normen'!$B$35:$C$40,2,FALSE),FALSE)))</f>
        <v>0</v>
      </c>
      <c r="Q227" s="344">
        <f t="shared" si="11"/>
        <v>0</v>
      </c>
      <c r="R227" s="541">
        <f>VLOOKUP(G227,'3-Productie normen'!A:L,12,FALSE)</f>
        <v>16</v>
      </c>
      <c r="S227" s="345"/>
      <c r="U227" s="346">
        <f t="shared" si="10"/>
        <v>1255.8</v>
      </c>
    </row>
    <row r="228" spans="1:21" ht="14.1" hidden="1" customHeight="1">
      <c r="A228" s="78">
        <v>228</v>
      </c>
      <c r="B228" s="493" t="s">
        <v>483</v>
      </c>
      <c r="C228" s="303" t="s">
        <v>484</v>
      </c>
      <c r="D228" s="534" t="s">
        <v>259</v>
      </c>
      <c r="E228" s="509"/>
      <c r="F228" s="504" t="s">
        <v>291</v>
      </c>
      <c r="G228" s="504" t="s">
        <v>49</v>
      </c>
      <c r="H228" s="502" t="s">
        <v>371</v>
      </c>
      <c r="I228" s="516" t="s">
        <v>246</v>
      </c>
      <c r="J228" s="519">
        <v>56.400000000000006</v>
      </c>
      <c r="K228" s="343">
        <f t="shared" si="9"/>
        <v>52</v>
      </c>
      <c r="L228" s="251">
        <v>52</v>
      </c>
      <c r="M228" s="251"/>
      <c r="N228" s="250" t="e">
        <f>IF(L228="nio",0,IF(L228&gt;0,L228*J228/P228,0))*VLOOKUP(B228,'2-Kosten per locatie'!$A$14:$C$60,3,FALSE)</f>
        <v>#DIV/0!</v>
      </c>
      <c r="O228" s="250">
        <f>IF(M228&gt;0,M228*J228/Q228,0)*VLOOKUP(B228,'2-Kosten per locatie'!$A$14:$C$60,3,FALSE)</f>
        <v>0</v>
      </c>
      <c r="P228" s="344">
        <f>IF(L228="nio",0,IF(L228&gt;0,VLOOKUP(G228,'3-Productie normen'!A:J,VLOOKUP(L228,'3-Productie normen'!$B$35:$C$40,2,FALSE),FALSE)))</f>
        <v>0</v>
      </c>
      <c r="Q228" s="344">
        <f t="shared" si="11"/>
        <v>0</v>
      </c>
      <c r="R228" s="541">
        <f>VLOOKUP(G228,'3-Productie normen'!A:L,12,FALSE)</f>
        <v>5</v>
      </c>
      <c r="S228" s="345"/>
      <c r="U228" s="346">
        <f t="shared" si="10"/>
        <v>2932.8</v>
      </c>
    </row>
    <row r="229" spans="1:21" ht="14.1" hidden="1" customHeight="1">
      <c r="A229" s="78">
        <v>229</v>
      </c>
      <c r="B229" s="493" t="s">
        <v>483</v>
      </c>
      <c r="C229" s="303" t="s">
        <v>484</v>
      </c>
      <c r="D229" s="534" t="s">
        <v>259</v>
      </c>
      <c r="E229" s="509"/>
      <c r="F229" s="504" t="s">
        <v>485</v>
      </c>
      <c r="G229" s="502" t="s">
        <v>46</v>
      </c>
      <c r="H229" s="502" t="s">
        <v>371</v>
      </c>
      <c r="I229" s="516" t="s">
        <v>227</v>
      </c>
      <c r="J229" s="519">
        <v>4.1999999999999993</v>
      </c>
      <c r="K229" s="343">
        <f t="shared" si="9"/>
        <v>52</v>
      </c>
      <c r="L229" s="251">
        <v>52</v>
      </c>
      <c r="M229" s="251"/>
      <c r="N229" s="250" t="e">
        <f>IF(L229="nio",0,IF(L229&gt;0,L229*J229/P229,0))*VLOOKUP(B229,'2-Kosten per locatie'!$A$14:$C$60,3,FALSE)</f>
        <v>#DIV/0!</v>
      </c>
      <c r="O229" s="250">
        <f>IF(M229&gt;0,M229*J229/Q229,0)*VLOOKUP(B229,'2-Kosten per locatie'!$A$14:$C$60,3,FALSE)</f>
        <v>0</v>
      </c>
      <c r="P229" s="344">
        <f>IF(L229="nio",0,IF(L229&gt;0,VLOOKUP(G229,'3-Productie normen'!A:J,VLOOKUP(L229,'3-Productie normen'!$B$35:$C$40,2,FALSE),FALSE)))</f>
        <v>0</v>
      </c>
      <c r="Q229" s="344">
        <f t="shared" si="11"/>
        <v>0</v>
      </c>
      <c r="R229" s="541">
        <f>VLOOKUP(G229,'3-Productie normen'!A:L,12,FALSE)</f>
        <v>11</v>
      </c>
      <c r="S229" s="345"/>
      <c r="U229" s="346">
        <f t="shared" si="10"/>
        <v>218.39999999999998</v>
      </c>
    </row>
    <row r="230" spans="1:21" ht="14.1" hidden="1" customHeight="1">
      <c r="A230" s="78">
        <v>230</v>
      </c>
      <c r="B230" s="493" t="s">
        <v>483</v>
      </c>
      <c r="C230" s="303" t="s">
        <v>484</v>
      </c>
      <c r="D230" s="534" t="s">
        <v>259</v>
      </c>
      <c r="E230" s="509"/>
      <c r="F230" s="504" t="s">
        <v>486</v>
      </c>
      <c r="G230" s="502" t="s">
        <v>46</v>
      </c>
      <c r="H230" s="502" t="s">
        <v>371</v>
      </c>
      <c r="I230" s="516" t="s">
        <v>227</v>
      </c>
      <c r="J230" s="519">
        <v>4.0500000000000007</v>
      </c>
      <c r="K230" s="343">
        <f t="shared" si="9"/>
        <v>52</v>
      </c>
      <c r="L230" s="251">
        <v>52</v>
      </c>
      <c r="M230" s="251"/>
      <c r="N230" s="250" t="e">
        <f>IF(L230="nio",0,IF(L230&gt;0,L230*J230/P230,0))*VLOOKUP(B230,'2-Kosten per locatie'!$A$14:$C$60,3,FALSE)</f>
        <v>#DIV/0!</v>
      </c>
      <c r="O230" s="250">
        <f>IF(M230&gt;0,M230*J230/Q230,0)*VLOOKUP(B230,'2-Kosten per locatie'!$A$14:$C$60,3,FALSE)</f>
        <v>0</v>
      </c>
      <c r="P230" s="344">
        <f>IF(L230="nio",0,IF(L230&gt;0,VLOOKUP(G230,'3-Productie normen'!A:J,VLOOKUP(L230,'3-Productie normen'!$B$35:$C$40,2,FALSE),FALSE)))</f>
        <v>0</v>
      </c>
      <c r="Q230" s="344">
        <f t="shared" si="11"/>
        <v>0</v>
      </c>
      <c r="R230" s="541">
        <f>VLOOKUP(G230,'3-Productie normen'!A:L,12,FALSE)</f>
        <v>11</v>
      </c>
      <c r="S230" s="345"/>
      <c r="U230" s="346">
        <f t="shared" si="10"/>
        <v>210.60000000000002</v>
      </c>
    </row>
    <row r="231" spans="1:21" ht="14.1" hidden="1" customHeight="1">
      <c r="A231" s="78">
        <v>231</v>
      </c>
      <c r="B231" s="493" t="s">
        <v>483</v>
      </c>
      <c r="C231" s="303" t="s">
        <v>484</v>
      </c>
      <c r="D231" s="534" t="s">
        <v>259</v>
      </c>
      <c r="E231" s="509"/>
      <c r="F231" s="504" t="s">
        <v>487</v>
      </c>
      <c r="G231" s="502" t="s">
        <v>46</v>
      </c>
      <c r="H231" s="502" t="s">
        <v>371</v>
      </c>
      <c r="I231" s="516" t="s">
        <v>227</v>
      </c>
      <c r="J231" s="519">
        <v>1.5</v>
      </c>
      <c r="K231" s="343">
        <f t="shared" si="9"/>
        <v>52</v>
      </c>
      <c r="L231" s="251">
        <v>52</v>
      </c>
      <c r="M231" s="251"/>
      <c r="N231" s="250" t="e">
        <f>IF(L231="nio",0,IF(L231&gt;0,L231*J231/P231,0))*VLOOKUP(B231,'2-Kosten per locatie'!$A$14:$C$60,3,FALSE)</f>
        <v>#DIV/0!</v>
      </c>
      <c r="O231" s="250">
        <f>IF(M231&gt;0,M231*J231/Q231,0)*VLOOKUP(B231,'2-Kosten per locatie'!$A$14:$C$60,3,FALSE)</f>
        <v>0</v>
      </c>
      <c r="P231" s="344">
        <f>IF(L231="nio",0,IF(L231&gt;0,VLOOKUP(G231,'3-Productie normen'!A:J,VLOOKUP(L231,'3-Productie normen'!$B$35:$C$40,2,FALSE),FALSE)))</f>
        <v>0</v>
      </c>
      <c r="Q231" s="344">
        <f t="shared" si="11"/>
        <v>0</v>
      </c>
      <c r="R231" s="541">
        <f>VLOOKUP(G231,'3-Productie normen'!A:L,12,FALSE)</f>
        <v>11</v>
      </c>
      <c r="S231" s="345"/>
      <c r="U231" s="346">
        <f t="shared" si="10"/>
        <v>78</v>
      </c>
    </row>
    <row r="232" spans="1:21" ht="14.1" hidden="1" customHeight="1">
      <c r="A232" s="78">
        <v>232</v>
      </c>
      <c r="B232" s="493" t="s">
        <v>483</v>
      </c>
      <c r="C232" s="303" t="s">
        <v>484</v>
      </c>
      <c r="D232" s="534" t="s">
        <v>259</v>
      </c>
      <c r="E232" s="509"/>
      <c r="F232" s="504" t="s">
        <v>487</v>
      </c>
      <c r="G232" s="502" t="s">
        <v>46</v>
      </c>
      <c r="H232" s="502" t="s">
        <v>371</v>
      </c>
      <c r="I232" s="516" t="s">
        <v>227</v>
      </c>
      <c r="J232" s="519">
        <v>1.5</v>
      </c>
      <c r="K232" s="343">
        <f t="shared" si="9"/>
        <v>52</v>
      </c>
      <c r="L232" s="251">
        <v>52</v>
      </c>
      <c r="M232" s="251"/>
      <c r="N232" s="250" t="e">
        <f>IF(L232="nio",0,IF(L232&gt;0,L232*J232/P232,0))*VLOOKUP(B232,'2-Kosten per locatie'!$A$14:$C$60,3,FALSE)</f>
        <v>#DIV/0!</v>
      </c>
      <c r="O232" s="250">
        <f>IF(M232&gt;0,M232*J232/Q232,0)*VLOOKUP(B232,'2-Kosten per locatie'!$A$14:$C$60,3,FALSE)</f>
        <v>0</v>
      </c>
      <c r="P232" s="344">
        <f>IF(L232="nio",0,IF(L232&gt;0,VLOOKUP(G232,'3-Productie normen'!A:J,VLOOKUP(L232,'3-Productie normen'!$B$35:$C$40,2,FALSE),FALSE)))</f>
        <v>0</v>
      </c>
      <c r="Q232" s="344">
        <f t="shared" si="11"/>
        <v>0</v>
      </c>
      <c r="R232" s="541">
        <f>VLOOKUP(G232,'3-Productie normen'!A:L,12,FALSE)</f>
        <v>11</v>
      </c>
      <c r="S232" s="345"/>
      <c r="U232" s="346">
        <f t="shared" si="10"/>
        <v>78</v>
      </c>
    </row>
    <row r="233" spans="1:21" ht="14.1" hidden="1" customHeight="1">
      <c r="A233" s="78">
        <v>233</v>
      </c>
      <c r="B233" s="493" t="s">
        <v>483</v>
      </c>
      <c r="C233" s="303" t="s">
        <v>484</v>
      </c>
      <c r="D233" s="534" t="s">
        <v>259</v>
      </c>
      <c r="E233" s="509"/>
      <c r="F233" s="504" t="s">
        <v>488</v>
      </c>
      <c r="G233" s="502" t="s">
        <v>46</v>
      </c>
      <c r="H233" s="502" t="s">
        <v>371</v>
      </c>
      <c r="I233" s="516" t="s">
        <v>227</v>
      </c>
      <c r="J233" s="519">
        <v>10.4</v>
      </c>
      <c r="K233" s="343">
        <f t="shared" si="9"/>
        <v>52</v>
      </c>
      <c r="L233" s="251">
        <v>52</v>
      </c>
      <c r="M233" s="251"/>
      <c r="N233" s="250" t="e">
        <f>IF(L233="nio",0,IF(L233&gt;0,L233*J233/P233,0))*VLOOKUP(B233,'2-Kosten per locatie'!$A$14:$C$60,3,FALSE)</f>
        <v>#DIV/0!</v>
      </c>
      <c r="O233" s="250">
        <f>IF(M233&gt;0,M233*J233/Q233,0)*VLOOKUP(B233,'2-Kosten per locatie'!$A$14:$C$60,3,FALSE)</f>
        <v>0</v>
      </c>
      <c r="P233" s="344">
        <f>IF(L233="nio",0,IF(L233&gt;0,VLOOKUP(G233,'3-Productie normen'!A:J,VLOOKUP(L233,'3-Productie normen'!$B$35:$C$40,2,FALSE),FALSE)))</f>
        <v>0</v>
      </c>
      <c r="Q233" s="344">
        <f t="shared" si="11"/>
        <v>0</v>
      </c>
      <c r="R233" s="541">
        <f>VLOOKUP(G233,'3-Productie normen'!A:L,12,FALSE)</f>
        <v>11</v>
      </c>
      <c r="S233" s="345"/>
      <c r="U233" s="346">
        <f t="shared" si="10"/>
        <v>540.80000000000007</v>
      </c>
    </row>
    <row r="234" spans="1:21" ht="14.1" hidden="1" customHeight="1">
      <c r="A234" s="78">
        <v>234</v>
      </c>
      <c r="B234" s="493" t="s">
        <v>483</v>
      </c>
      <c r="C234" s="303" t="s">
        <v>484</v>
      </c>
      <c r="D234" s="534" t="s">
        <v>259</v>
      </c>
      <c r="E234" s="509"/>
      <c r="F234" s="504" t="s">
        <v>489</v>
      </c>
      <c r="G234" s="502" t="s">
        <v>46</v>
      </c>
      <c r="H234" s="502" t="s">
        <v>371</v>
      </c>
      <c r="I234" s="516" t="s">
        <v>227</v>
      </c>
      <c r="J234" s="519">
        <v>1</v>
      </c>
      <c r="K234" s="343">
        <f t="shared" si="9"/>
        <v>52</v>
      </c>
      <c r="L234" s="251">
        <v>52</v>
      </c>
      <c r="M234" s="251"/>
      <c r="N234" s="250" t="e">
        <f>IF(L234="nio",0,IF(L234&gt;0,L234*J234/P234,0))*VLOOKUP(B234,'2-Kosten per locatie'!$A$14:$C$60,3,FALSE)</f>
        <v>#DIV/0!</v>
      </c>
      <c r="O234" s="250">
        <f>IF(M234&gt;0,M234*J234/Q234,0)*VLOOKUP(B234,'2-Kosten per locatie'!$A$14:$C$60,3,FALSE)</f>
        <v>0</v>
      </c>
      <c r="P234" s="344">
        <f>IF(L234="nio",0,IF(L234&gt;0,VLOOKUP(G234,'3-Productie normen'!A:J,VLOOKUP(L234,'3-Productie normen'!$B$35:$C$40,2,FALSE),FALSE)))</f>
        <v>0</v>
      </c>
      <c r="Q234" s="344">
        <f t="shared" si="11"/>
        <v>0</v>
      </c>
      <c r="R234" s="541">
        <f>VLOOKUP(G234,'3-Productie normen'!A:L,12,FALSE)</f>
        <v>11</v>
      </c>
      <c r="S234" s="345"/>
      <c r="U234" s="346">
        <f t="shared" si="10"/>
        <v>52</v>
      </c>
    </row>
    <row r="235" spans="1:21" ht="14.1" hidden="1" customHeight="1">
      <c r="A235" s="78">
        <v>235</v>
      </c>
      <c r="B235" s="493" t="s">
        <v>483</v>
      </c>
      <c r="C235" s="303" t="s">
        <v>484</v>
      </c>
      <c r="D235" s="534" t="s">
        <v>259</v>
      </c>
      <c r="E235" s="509"/>
      <c r="F235" s="504" t="s">
        <v>489</v>
      </c>
      <c r="G235" s="502" t="s">
        <v>46</v>
      </c>
      <c r="H235" s="502" t="s">
        <v>371</v>
      </c>
      <c r="I235" s="516" t="s">
        <v>227</v>
      </c>
      <c r="J235" s="519">
        <v>1</v>
      </c>
      <c r="K235" s="343">
        <f t="shared" si="9"/>
        <v>52</v>
      </c>
      <c r="L235" s="251">
        <v>52</v>
      </c>
      <c r="M235" s="251"/>
      <c r="N235" s="250" t="e">
        <f>IF(L235="nio",0,IF(L235&gt;0,L235*J235/P235,0))*VLOOKUP(B235,'2-Kosten per locatie'!$A$14:$C$60,3,FALSE)</f>
        <v>#DIV/0!</v>
      </c>
      <c r="O235" s="250">
        <f>IF(M235&gt;0,M235*J235/Q235,0)*VLOOKUP(B235,'2-Kosten per locatie'!$A$14:$C$60,3,FALSE)</f>
        <v>0</v>
      </c>
      <c r="P235" s="344">
        <f>IF(L235="nio",0,IF(L235&gt;0,VLOOKUP(G235,'3-Productie normen'!A:J,VLOOKUP(L235,'3-Productie normen'!$B$35:$C$40,2,FALSE),FALSE)))</f>
        <v>0</v>
      </c>
      <c r="Q235" s="344">
        <f t="shared" si="11"/>
        <v>0</v>
      </c>
      <c r="R235" s="541">
        <f>VLOOKUP(G235,'3-Productie normen'!A:L,12,FALSE)</f>
        <v>11</v>
      </c>
      <c r="S235" s="345"/>
      <c r="U235" s="346">
        <f t="shared" si="10"/>
        <v>52</v>
      </c>
    </row>
    <row r="236" spans="1:21" ht="14.1" hidden="1" customHeight="1">
      <c r="A236" s="78">
        <v>236</v>
      </c>
      <c r="B236" s="493" t="s">
        <v>483</v>
      </c>
      <c r="C236" s="303" t="s">
        <v>484</v>
      </c>
      <c r="D236" s="534" t="s">
        <v>259</v>
      </c>
      <c r="E236" s="509"/>
      <c r="F236" s="504" t="s">
        <v>489</v>
      </c>
      <c r="G236" s="502" t="s">
        <v>46</v>
      </c>
      <c r="H236" s="502" t="s">
        <v>371</v>
      </c>
      <c r="I236" s="516" t="s">
        <v>227</v>
      </c>
      <c r="J236" s="519">
        <v>1</v>
      </c>
      <c r="K236" s="343">
        <f t="shared" si="9"/>
        <v>52</v>
      </c>
      <c r="L236" s="251">
        <v>52</v>
      </c>
      <c r="M236" s="251"/>
      <c r="N236" s="250" t="e">
        <f>IF(L236="nio",0,IF(L236&gt;0,L236*J236/P236,0))*VLOOKUP(B236,'2-Kosten per locatie'!$A$14:$C$60,3,FALSE)</f>
        <v>#DIV/0!</v>
      </c>
      <c r="O236" s="250">
        <f>IF(M236&gt;0,M236*J236/Q236,0)*VLOOKUP(B236,'2-Kosten per locatie'!$A$14:$C$60,3,FALSE)</f>
        <v>0</v>
      </c>
      <c r="P236" s="344">
        <f>IF(L236="nio",0,IF(L236&gt;0,VLOOKUP(G236,'3-Productie normen'!A:J,VLOOKUP(L236,'3-Productie normen'!$B$35:$C$40,2,FALSE),FALSE)))</f>
        <v>0</v>
      </c>
      <c r="Q236" s="344">
        <f t="shared" si="11"/>
        <v>0</v>
      </c>
      <c r="R236" s="541">
        <f>VLOOKUP(G236,'3-Productie normen'!A:L,12,FALSE)</f>
        <v>11</v>
      </c>
      <c r="S236" s="345"/>
      <c r="U236" s="346">
        <f t="shared" si="10"/>
        <v>52</v>
      </c>
    </row>
    <row r="237" spans="1:21" ht="14.1" hidden="1" customHeight="1">
      <c r="A237" s="78">
        <v>237</v>
      </c>
      <c r="B237" s="493" t="s">
        <v>483</v>
      </c>
      <c r="C237" s="303" t="s">
        <v>484</v>
      </c>
      <c r="D237" s="534">
        <v>1</v>
      </c>
      <c r="E237" s="509"/>
      <c r="F237" s="504" t="s">
        <v>444</v>
      </c>
      <c r="G237" s="504" t="s">
        <v>261</v>
      </c>
      <c r="H237" s="502" t="s">
        <v>266</v>
      </c>
      <c r="I237" s="516" t="s">
        <v>247</v>
      </c>
      <c r="J237" s="519">
        <v>12.906000000000002</v>
      </c>
      <c r="K237" s="343">
        <f t="shared" si="9"/>
        <v>52</v>
      </c>
      <c r="L237" s="251">
        <v>52</v>
      </c>
      <c r="M237" s="251"/>
      <c r="N237" s="250" t="e">
        <f>IF(L237="nio",0,IF(L237&gt;0,L237*J237/P237,0))*VLOOKUP(B237,'2-Kosten per locatie'!$A$14:$C$60,3,FALSE)</f>
        <v>#DIV/0!</v>
      </c>
      <c r="O237" s="250">
        <f>IF(M237&gt;0,M237*J237/Q237,0)*VLOOKUP(B237,'2-Kosten per locatie'!$A$14:$C$60,3,FALSE)</f>
        <v>0</v>
      </c>
      <c r="P237" s="344">
        <f>IF(L237="nio",0,IF(L237&gt;0,VLOOKUP(G237,'3-Productie normen'!A:J,VLOOKUP(L237,'3-Productie normen'!$B$35:$C$40,2,FALSE),FALSE)))</f>
        <v>0</v>
      </c>
      <c r="Q237" s="344">
        <f t="shared" si="11"/>
        <v>0</v>
      </c>
      <c r="R237" s="541">
        <f>VLOOKUP(G237,'3-Productie normen'!A:L,12,FALSE)</f>
        <v>16</v>
      </c>
      <c r="S237" s="345"/>
      <c r="U237" s="346">
        <f t="shared" si="10"/>
        <v>671.11200000000008</v>
      </c>
    </row>
    <row r="238" spans="1:21" ht="14.1" hidden="1" customHeight="1">
      <c r="A238" s="78">
        <v>238</v>
      </c>
      <c r="B238" s="493" t="s">
        <v>483</v>
      </c>
      <c r="C238" s="303" t="s">
        <v>484</v>
      </c>
      <c r="D238" s="534">
        <v>1</v>
      </c>
      <c r="E238" s="509"/>
      <c r="F238" s="504" t="s">
        <v>282</v>
      </c>
      <c r="G238" s="504" t="s">
        <v>261</v>
      </c>
      <c r="H238" s="502" t="s">
        <v>266</v>
      </c>
      <c r="I238" s="516" t="s">
        <v>247</v>
      </c>
      <c r="J238" s="519">
        <v>10.790000000000001</v>
      </c>
      <c r="K238" s="343">
        <f t="shared" si="9"/>
        <v>52</v>
      </c>
      <c r="L238" s="251">
        <v>52</v>
      </c>
      <c r="M238" s="251"/>
      <c r="N238" s="250" t="e">
        <f>IF(L238="nio",0,IF(L238&gt;0,L238*J238/P238,0))*VLOOKUP(B238,'2-Kosten per locatie'!$A$14:$C$60,3,FALSE)</f>
        <v>#DIV/0!</v>
      </c>
      <c r="O238" s="250">
        <f>IF(M238&gt;0,M238*J238/Q238,0)*VLOOKUP(B238,'2-Kosten per locatie'!$A$14:$C$60,3,FALSE)</f>
        <v>0</v>
      </c>
      <c r="P238" s="344">
        <f>IF(L238="nio",0,IF(L238&gt;0,VLOOKUP(G238,'3-Productie normen'!A:J,VLOOKUP(L238,'3-Productie normen'!$B$35:$C$40,2,FALSE),FALSE)))</f>
        <v>0</v>
      </c>
      <c r="Q238" s="344">
        <f t="shared" si="11"/>
        <v>0</v>
      </c>
      <c r="R238" s="541">
        <f>VLOOKUP(G238,'3-Productie normen'!A:L,12,FALSE)</f>
        <v>16</v>
      </c>
      <c r="S238" s="345"/>
      <c r="U238" s="346">
        <f t="shared" si="10"/>
        <v>561.08000000000004</v>
      </c>
    </row>
    <row r="239" spans="1:21" ht="14.1" hidden="1" customHeight="1">
      <c r="A239" s="78">
        <v>239</v>
      </c>
      <c r="B239" s="493" t="s">
        <v>483</v>
      </c>
      <c r="C239" s="303" t="s">
        <v>484</v>
      </c>
      <c r="D239" s="537">
        <v>1</v>
      </c>
      <c r="E239" s="248"/>
      <c r="F239" s="90" t="s">
        <v>269</v>
      </c>
      <c r="G239" s="513" t="s">
        <v>270</v>
      </c>
      <c r="H239" s="74" t="s">
        <v>82</v>
      </c>
      <c r="I239" s="74" t="s">
        <v>82</v>
      </c>
      <c r="J239" s="501">
        <v>14.819999999999999</v>
      </c>
      <c r="K239" s="343">
        <f t="shared" si="9"/>
        <v>52</v>
      </c>
      <c r="L239" s="251">
        <v>52</v>
      </c>
      <c r="M239" s="251"/>
      <c r="N239" s="250" t="e">
        <f>IF(L239="nio",0,IF(L239&gt;0,L239*J239/P239,0))*VLOOKUP(B239,'2-Kosten per locatie'!$A$14:$C$60,3,FALSE)</f>
        <v>#DIV/0!</v>
      </c>
      <c r="O239" s="250">
        <f>IF(M239&gt;0,M239*J239/Q239,0)*VLOOKUP(B239,'2-Kosten per locatie'!$A$14:$C$60,3,FALSE)</f>
        <v>0</v>
      </c>
      <c r="P239" s="344">
        <f>IF(L239="nio",0,IF(L239&gt;0,VLOOKUP(G239,'3-Productie normen'!A:J,VLOOKUP(L239,'3-Productie normen'!$B$35:$C$40,2,FALSE),FALSE)))</f>
        <v>0</v>
      </c>
      <c r="Q239" s="344">
        <f t="shared" si="11"/>
        <v>0</v>
      </c>
      <c r="R239" s="541">
        <f>VLOOKUP(G239,'3-Productie normen'!A:L,12,FALSE)</f>
        <v>8</v>
      </c>
      <c r="S239" s="345"/>
      <c r="U239" s="346">
        <f t="shared" si="10"/>
        <v>770.63999999999987</v>
      </c>
    </row>
    <row r="240" spans="1:21" ht="14.1" hidden="1" customHeight="1">
      <c r="A240" s="78">
        <v>240</v>
      </c>
      <c r="B240" s="493" t="s">
        <v>483</v>
      </c>
      <c r="C240" s="303" t="s">
        <v>484</v>
      </c>
      <c r="D240" s="537">
        <v>1</v>
      </c>
      <c r="E240" s="248"/>
      <c r="F240" s="90" t="s">
        <v>490</v>
      </c>
      <c r="G240" s="502" t="s">
        <v>46</v>
      </c>
      <c r="H240" s="502" t="s">
        <v>371</v>
      </c>
      <c r="I240" s="516" t="s">
        <v>227</v>
      </c>
      <c r="J240" s="501">
        <v>4</v>
      </c>
      <c r="K240" s="343">
        <f t="shared" si="9"/>
        <v>52</v>
      </c>
      <c r="L240" s="251">
        <v>52</v>
      </c>
      <c r="M240" s="251"/>
      <c r="N240" s="250" t="e">
        <f>IF(L240="nio",0,IF(L240&gt;0,L240*J240/P240,0))*VLOOKUP(B240,'2-Kosten per locatie'!$A$14:$C$60,3,FALSE)</f>
        <v>#DIV/0!</v>
      </c>
      <c r="O240" s="250">
        <f>IF(M240&gt;0,M240*J240/Q240,0)*VLOOKUP(B240,'2-Kosten per locatie'!$A$14:$C$60,3,FALSE)</f>
        <v>0</v>
      </c>
      <c r="P240" s="344">
        <f>IF(L240="nio",0,IF(L240&gt;0,VLOOKUP(G240,'3-Productie normen'!A:J,VLOOKUP(L240,'3-Productie normen'!$B$35:$C$40,2,FALSE),FALSE)))</f>
        <v>0</v>
      </c>
      <c r="Q240" s="344">
        <f t="shared" si="11"/>
        <v>0</v>
      </c>
      <c r="R240" s="541">
        <f>VLOOKUP(G240,'3-Productie normen'!A:L,12,FALSE)</f>
        <v>11</v>
      </c>
      <c r="S240" s="345"/>
      <c r="U240" s="346">
        <f t="shared" si="10"/>
        <v>208</v>
      </c>
    </row>
    <row r="241" spans="1:21" ht="14.1" hidden="1" customHeight="1">
      <c r="A241" s="78">
        <v>241</v>
      </c>
      <c r="B241" s="493" t="s">
        <v>483</v>
      </c>
      <c r="C241" s="303" t="s">
        <v>484</v>
      </c>
      <c r="D241" s="537">
        <v>1</v>
      </c>
      <c r="E241" s="248"/>
      <c r="F241" s="90" t="s">
        <v>264</v>
      </c>
      <c r="G241" s="90" t="s">
        <v>45</v>
      </c>
      <c r="H241" s="502" t="s">
        <v>266</v>
      </c>
      <c r="I241" s="516" t="s">
        <v>247</v>
      </c>
      <c r="J241" s="501">
        <v>21.431999999999999</v>
      </c>
      <c r="K241" s="343">
        <f t="shared" si="9"/>
        <v>52</v>
      </c>
      <c r="L241" s="251">
        <v>52</v>
      </c>
      <c r="M241" s="251"/>
      <c r="N241" s="250" t="e">
        <f>IF(L241="nio",0,IF(L241&gt;0,L241*J241/P241,0))*VLOOKUP(B241,'2-Kosten per locatie'!$A$14:$C$60,3,FALSE)</f>
        <v>#DIV/0!</v>
      </c>
      <c r="O241" s="250">
        <f>IF(M241&gt;0,M241*J241/Q241,0)*VLOOKUP(B241,'2-Kosten per locatie'!$A$14:$C$60,3,FALSE)</f>
        <v>0</v>
      </c>
      <c r="P241" s="344">
        <f>IF(L241="nio",0,IF(L241&gt;0,VLOOKUP(G241,'3-Productie normen'!A:J,VLOOKUP(L241,'3-Productie normen'!$B$35:$C$40,2,FALSE),FALSE)))</f>
        <v>0</v>
      </c>
      <c r="Q241" s="344">
        <f t="shared" si="11"/>
        <v>0</v>
      </c>
      <c r="R241" s="541">
        <f>VLOOKUP(G241,'3-Productie normen'!A:L,12,FALSE)</f>
        <v>2</v>
      </c>
      <c r="S241" s="345"/>
      <c r="U241" s="346">
        <f t="shared" si="10"/>
        <v>1114.4639999999999</v>
      </c>
    </row>
    <row r="242" spans="1:21" ht="14.1" hidden="1" customHeight="1">
      <c r="A242" s="78">
        <v>242</v>
      </c>
      <c r="B242" s="493" t="s">
        <v>483</v>
      </c>
      <c r="C242" s="303" t="s">
        <v>484</v>
      </c>
      <c r="D242" s="537">
        <v>1</v>
      </c>
      <c r="E242" s="248"/>
      <c r="F242" s="90" t="s">
        <v>288</v>
      </c>
      <c r="G242" s="504" t="s">
        <v>47</v>
      </c>
      <c r="H242" s="74" t="s">
        <v>82</v>
      </c>
      <c r="I242" s="74" t="s">
        <v>82</v>
      </c>
      <c r="J242" s="501">
        <v>8</v>
      </c>
      <c r="K242" s="343">
        <f t="shared" si="9"/>
        <v>52</v>
      </c>
      <c r="L242" s="251">
        <v>52</v>
      </c>
      <c r="M242" s="251"/>
      <c r="N242" s="250" t="e">
        <f>IF(L242="nio",0,IF(L242&gt;0,L242*J242/P242,0))*VLOOKUP(B242,'2-Kosten per locatie'!$A$14:$C$60,3,FALSE)</f>
        <v>#DIV/0!</v>
      </c>
      <c r="O242" s="250">
        <f>IF(M242&gt;0,M242*J242/Q242,0)*VLOOKUP(B242,'2-Kosten per locatie'!$A$14:$C$60,3,FALSE)</f>
        <v>0</v>
      </c>
      <c r="P242" s="344">
        <f>IF(L242="nio",0,IF(L242&gt;0,VLOOKUP(G242,'3-Productie normen'!A:J,VLOOKUP(L242,'3-Productie normen'!$B$35:$C$40,2,FALSE),FALSE)))</f>
        <v>0</v>
      </c>
      <c r="Q242" s="344">
        <f t="shared" si="11"/>
        <v>0</v>
      </c>
      <c r="R242" s="541">
        <f>VLOOKUP(G242,'3-Productie normen'!A:L,12,FALSE)</f>
        <v>9</v>
      </c>
      <c r="S242" s="345"/>
      <c r="U242" s="346">
        <f t="shared" si="10"/>
        <v>416</v>
      </c>
    </row>
    <row r="243" spans="1:21" ht="14.1" hidden="1" customHeight="1">
      <c r="A243" s="78">
        <v>243</v>
      </c>
      <c r="B243" s="493" t="s">
        <v>483</v>
      </c>
      <c r="C243" s="303" t="s">
        <v>484</v>
      </c>
      <c r="D243" s="537">
        <v>1</v>
      </c>
      <c r="E243" s="248"/>
      <c r="F243" s="90" t="s">
        <v>405</v>
      </c>
      <c r="G243" s="90" t="s">
        <v>48</v>
      </c>
      <c r="H243" s="502" t="s">
        <v>266</v>
      </c>
      <c r="I243" s="516" t="s">
        <v>247</v>
      </c>
      <c r="J243" s="501">
        <v>101.47</v>
      </c>
      <c r="K243" s="343">
        <f t="shared" si="9"/>
        <v>52</v>
      </c>
      <c r="L243" s="251">
        <v>52</v>
      </c>
      <c r="M243" s="251"/>
      <c r="N243" s="250" t="e">
        <f>IF(L243="nio",0,IF(L243&gt;0,L243*J243/P243,0))*VLOOKUP(B243,'2-Kosten per locatie'!$A$14:$C$60,3,FALSE)</f>
        <v>#DIV/0!</v>
      </c>
      <c r="O243" s="250">
        <f>IF(M243&gt;0,M243*J243/Q243,0)*VLOOKUP(B243,'2-Kosten per locatie'!$A$14:$C$60,3,FALSE)</f>
        <v>0</v>
      </c>
      <c r="P243" s="344">
        <f>IF(L243="nio",0,IF(L243&gt;0,VLOOKUP(G243,'3-Productie normen'!A:J,VLOOKUP(L243,'3-Productie normen'!$B$35:$C$40,2,FALSE),FALSE)))</f>
        <v>0</v>
      </c>
      <c r="Q243" s="344">
        <f t="shared" si="11"/>
        <v>0</v>
      </c>
      <c r="R243" s="541">
        <f>VLOOKUP(G243,'3-Productie normen'!A:L,12,FALSE)</f>
        <v>10</v>
      </c>
      <c r="S243" s="345"/>
      <c r="U243" s="346">
        <f t="shared" si="10"/>
        <v>5276.44</v>
      </c>
    </row>
    <row r="244" spans="1:21" ht="14.1" hidden="1" customHeight="1">
      <c r="A244" s="78">
        <v>244</v>
      </c>
      <c r="B244" s="493" t="s">
        <v>483</v>
      </c>
      <c r="C244" s="303" t="s">
        <v>484</v>
      </c>
      <c r="D244" s="537">
        <v>1</v>
      </c>
      <c r="E244" s="248"/>
      <c r="F244" s="90" t="s">
        <v>272</v>
      </c>
      <c r="G244" s="504" t="s">
        <v>53</v>
      </c>
      <c r="H244" s="502" t="s">
        <v>266</v>
      </c>
      <c r="I244" s="516" t="s">
        <v>247</v>
      </c>
      <c r="J244" s="501">
        <v>3</v>
      </c>
      <c r="K244" s="343">
        <f t="shared" si="9"/>
        <v>52</v>
      </c>
      <c r="L244" s="251">
        <v>52</v>
      </c>
      <c r="M244" s="251"/>
      <c r="N244" s="250" t="e">
        <f>IF(L244="nio",0,IF(L244&gt;0,L244*J244/P244,0))*VLOOKUP(B244,'2-Kosten per locatie'!$A$14:$C$60,3,FALSE)</f>
        <v>#DIV/0!</v>
      </c>
      <c r="O244" s="250">
        <f>IF(M244&gt;0,M244*J244/Q244,0)*VLOOKUP(B244,'2-Kosten per locatie'!$A$14:$C$60,3,FALSE)</f>
        <v>0</v>
      </c>
      <c r="P244" s="344">
        <f>IF(L244="nio",0,IF(L244&gt;0,VLOOKUP(G244,'3-Productie normen'!A:J,VLOOKUP(L244,'3-Productie normen'!$B$35:$C$40,2,FALSE),FALSE)))</f>
        <v>0</v>
      </c>
      <c r="Q244" s="344">
        <f t="shared" si="11"/>
        <v>0</v>
      </c>
      <c r="R244" s="541">
        <f>VLOOKUP(G244,'3-Productie normen'!A:L,12,FALSE)</f>
        <v>14</v>
      </c>
      <c r="S244" s="345"/>
      <c r="U244" s="346">
        <f t="shared" si="10"/>
        <v>156</v>
      </c>
    </row>
    <row r="245" spans="1:21" ht="14.1" hidden="1" customHeight="1">
      <c r="A245" s="78">
        <v>245</v>
      </c>
      <c r="B245" s="493" t="s">
        <v>725</v>
      </c>
      <c r="C245" s="303" t="s">
        <v>726</v>
      </c>
      <c r="D245" s="537" t="s">
        <v>259</v>
      </c>
      <c r="E245" s="248" t="s">
        <v>474</v>
      </c>
      <c r="F245" s="90" t="s">
        <v>474</v>
      </c>
      <c r="G245" s="502" t="s">
        <v>52</v>
      </c>
      <c r="H245" s="502" t="s">
        <v>371</v>
      </c>
      <c r="I245" s="516" t="s">
        <v>246</v>
      </c>
      <c r="J245" s="501">
        <v>11.11</v>
      </c>
      <c r="K245" s="343">
        <f t="shared" si="9"/>
        <v>52</v>
      </c>
      <c r="L245" s="251">
        <v>52</v>
      </c>
      <c r="M245" s="251"/>
      <c r="N245" s="250" t="e">
        <f>IF(L245="nio",0,IF(L245&gt;0,L245*J245/P245,0))*VLOOKUP(B245,'2-Kosten per locatie'!$A$14:$C$60,3,FALSE)</f>
        <v>#DIV/0!</v>
      </c>
      <c r="O245" s="250">
        <f>IF(M245&gt;0,M245*J245/Q245,0)*VLOOKUP(B245,'2-Kosten per locatie'!$A$14:$C$60,3,FALSE)</f>
        <v>0</v>
      </c>
      <c r="P245" s="344">
        <f>IF(L245="nio",0,IF(L245&gt;0,VLOOKUP(G245,'3-Productie normen'!A:J,VLOOKUP(L245,'3-Productie normen'!$B$35:$C$40,2,FALSE),FALSE)))</f>
        <v>0</v>
      </c>
      <c r="Q245" s="344">
        <f t="shared" si="11"/>
        <v>0</v>
      </c>
      <c r="R245" s="541">
        <f>VLOOKUP(G245,'3-Productie normen'!A:L,12,FALSE)</f>
        <v>4</v>
      </c>
      <c r="S245" s="345"/>
      <c r="U245" s="346">
        <f t="shared" si="10"/>
        <v>577.72</v>
      </c>
    </row>
    <row r="246" spans="1:21" ht="14.1" hidden="1" customHeight="1">
      <c r="A246" s="78">
        <v>246</v>
      </c>
      <c r="B246" s="493" t="s">
        <v>725</v>
      </c>
      <c r="C246" s="303" t="s">
        <v>726</v>
      </c>
      <c r="D246" s="537" t="s">
        <v>259</v>
      </c>
      <c r="E246" s="248" t="s">
        <v>727</v>
      </c>
      <c r="F246" s="90" t="s">
        <v>727</v>
      </c>
      <c r="G246" s="90" t="s">
        <v>45</v>
      </c>
      <c r="H246" s="502" t="s">
        <v>266</v>
      </c>
      <c r="I246" s="516" t="s">
        <v>247</v>
      </c>
      <c r="J246" s="501">
        <v>15.45</v>
      </c>
      <c r="K246" s="343">
        <f t="shared" si="9"/>
        <v>52</v>
      </c>
      <c r="L246" s="251">
        <v>52</v>
      </c>
      <c r="M246" s="251"/>
      <c r="N246" s="250" t="e">
        <f>IF(L246="nio",0,IF(L246&gt;0,L246*J246/P246,0))*VLOOKUP(B246,'2-Kosten per locatie'!$A$14:$C$60,3,FALSE)</f>
        <v>#DIV/0!</v>
      </c>
      <c r="O246" s="250">
        <f>IF(M246&gt;0,M246*J246/Q246,0)*VLOOKUP(B246,'2-Kosten per locatie'!$A$14:$C$60,3,FALSE)</f>
        <v>0</v>
      </c>
      <c r="P246" s="344">
        <f>IF(L246="nio",0,IF(L246&gt;0,VLOOKUP(G246,'3-Productie normen'!A:J,VLOOKUP(L246,'3-Productie normen'!$B$35:$C$40,2,FALSE),FALSE)))</f>
        <v>0</v>
      </c>
      <c r="Q246" s="344">
        <f t="shared" si="11"/>
        <v>0</v>
      </c>
      <c r="R246" s="541">
        <f>VLOOKUP(G246,'3-Productie normen'!A:L,12,FALSE)</f>
        <v>2</v>
      </c>
      <c r="S246" s="345"/>
      <c r="U246" s="346">
        <f t="shared" si="10"/>
        <v>803.4</v>
      </c>
    </row>
    <row r="247" spans="1:21" ht="14.1" hidden="1" customHeight="1">
      <c r="A247" s="78">
        <v>247</v>
      </c>
      <c r="B247" s="493" t="s">
        <v>725</v>
      </c>
      <c r="C247" s="303" t="s">
        <v>726</v>
      </c>
      <c r="D247" s="537" t="s">
        <v>259</v>
      </c>
      <c r="E247" s="248" t="s">
        <v>728</v>
      </c>
      <c r="F247" s="90" t="s">
        <v>728</v>
      </c>
      <c r="G247" s="504" t="s">
        <v>53</v>
      </c>
      <c r="H247" s="504" t="s">
        <v>278</v>
      </c>
      <c r="I247" s="516" t="s">
        <v>246</v>
      </c>
      <c r="J247" s="501">
        <v>2.2799999999999998</v>
      </c>
      <c r="K247" s="343">
        <f t="shared" si="9"/>
        <v>52</v>
      </c>
      <c r="L247" s="251">
        <v>52</v>
      </c>
      <c r="M247" s="251"/>
      <c r="N247" s="250" t="e">
        <f>IF(L247="nio",0,IF(L247&gt;0,L247*J247/P247,0))*VLOOKUP(B247,'2-Kosten per locatie'!$A$14:$C$60,3,FALSE)</f>
        <v>#DIV/0!</v>
      </c>
      <c r="O247" s="250">
        <f>IF(M247&gt;0,M247*J247/Q247,0)*VLOOKUP(B247,'2-Kosten per locatie'!$A$14:$C$60,3,FALSE)</f>
        <v>0</v>
      </c>
      <c r="P247" s="344">
        <f>IF(L247="nio",0,IF(L247&gt;0,VLOOKUP(G247,'3-Productie normen'!A:J,VLOOKUP(L247,'3-Productie normen'!$B$35:$C$40,2,FALSE),FALSE)))</f>
        <v>0</v>
      </c>
      <c r="Q247" s="344">
        <f t="shared" si="11"/>
        <v>0</v>
      </c>
      <c r="R247" s="541">
        <f>VLOOKUP(G247,'3-Productie normen'!A:L,12,FALSE)</f>
        <v>14</v>
      </c>
      <c r="S247" s="345"/>
      <c r="U247" s="346">
        <f t="shared" si="10"/>
        <v>118.55999999999999</v>
      </c>
    </row>
    <row r="248" spans="1:21" ht="14.1" hidden="1" customHeight="1">
      <c r="A248" s="78">
        <v>248</v>
      </c>
      <c r="B248" s="493" t="s">
        <v>725</v>
      </c>
      <c r="C248" s="303" t="s">
        <v>726</v>
      </c>
      <c r="D248" s="537" t="s">
        <v>259</v>
      </c>
      <c r="E248" s="248" t="s">
        <v>729</v>
      </c>
      <c r="F248" s="90" t="s">
        <v>729</v>
      </c>
      <c r="G248" s="502" t="s">
        <v>46</v>
      </c>
      <c r="H248" s="502" t="s">
        <v>371</v>
      </c>
      <c r="I248" s="516" t="s">
        <v>227</v>
      </c>
      <c r="J248" s="501">
        <v>2.2999999999999998</v>
      </c>
      <c r="K248" s="343">
        <f t="shared" si="9"/>
        <v>52</v>
      </c>
      <c r="L248" s="251">
        <v>52</v>
      </c>
      <c r="M248" s="251"/>
      <c r="N248" s="250" t="e">
        <f>IF(L248="nio",0,IF(L248&gt;0,L248*J248/P248,0))*VLOOKUP(B248,'2-Kosten per locatie'!$A$14:$C$60,3,FALSE)</f>
        <v>#DIV/0!</v>
      </c>
      <c r="O248" s="250">
        <f>IF(M248&gt;0,M248*J248/Q248,0)*VLOOKUP(B248,'2-Kosten per locatie'!$A$14:$C$60,3,FALSE)</f>
        <v>0</v>
      </c>
      <c r="P248" s="344">
        <f>IF(L248="nio",0,IF(L248&gt;0,VLOOKUP(G248,'3-Productie normen'!A:J,VLOOKUP(L248,'3-Productie normen'!$B$35:$C$40,2,FALSE),FALSE)))</f>
        <v>0</v>
      </c>
      <c r="Q248" s="344">
        <f t="shared" si="11"/>
        <v>0</v>
      </c>
      <c r="R248" s="541">
        <f>VLOOKUP(G248,'3-Productie normen'!A:L,12,FALSE)</f>
        <v>11</v>
      </c>
      <c r="S248" s="345"/>
      <c r="U248" s="346">
        <f t="shared" si="10"/>
        <v>119.6</v>
      </c>
    </row>
    <row r="249" spans="1:21" ht="14.1" hidden="1" customHeight="1">
      <c r="A249" s="78">
        <v>249</v>
      </c>
      <c r="B249" s="493" t="s">
        <v>725</v>
      </c>
      <c r="C249" s="303" t="s">
        <v>726</v>
      </c>
      <c r="D249" s="537" t="s">
        <v>259</v>
      </c>
      <c r="E249" s="248" t="s">
        <v>730</v>
      </c>
      <c r="F249" s="90" t="s">
        <v>730</v>
      </c>
      <c r="G249" s="502" t="s">
        <v>46</v>
      </c>
      <c r="H249" s="502" t="s">
        <v>371</v>
      </c>
      <c r="I249" s="516" t="s">
        <v>227</v>
      </c>
      <c r="J249" s="501">
        <v>2.92</v>
      </c>
      <c r="K249" s="343">
        <f t="shared" si="9"/>
        <v>52</v>
      </c>
      <c r="L249" s="251">
        <v>52</v>
      </c>
      <c r="M249" s="251"/>
      <c r="N249" s="250" t="e">
        <f>IF(L249="nio",0,IF(L249&gt;0,L249*J249/P249,0))*VLOOKUP(B249,'2-Kosten per locatie'!$A$14:$C$60,3,FALSE)</f>
        <v>#DIV/0!</v>
      </c>
      <c r="O249" s="250">
        <f>IF(M249&gt;0,M249*J249/Q249,0)*VLOOKUP(B249,'2-Kosten per locatie'!$A$14:$C$60,3,FALSE)</f>
        <v>0</v>
      </c>
      <c r="P249" s="344">
        <f>IF(L249="nio",0,IF(L249&gt;0,VLOOKUP(G249,'3-Productie normen'!A:J,VLOOKUP(L249,'3-Productie normen'!$B$35:$C$40,2,FALSE),FALSE)))</f>
        <v>0</v>
      </c>
      <c r="Q249" s="344">
        <f t="shared" si="11"/>
        <v>0</v>
      </c>
      <c r="R249" s="541">
        <f>VLOOKUP(G249,'3-Productie normen'!A:L,12,FALSE)</f>
        <v>11</v>
      </c>
      <c r="S249" s="345"/>
      <c r="U249" s="346">
        <f t="shared" si="10"/>
        <v>151.84</v>
      </c>
    </row>
    <row r="250" spans="1:21" ht="14.1" hidden="1" customHeight="1">
      <c r="A250" s="78">
        <v>250</v>
      </c>
      <c r="B250" s="493" t="s">
        <v>725</v>
      </c>
      <c r="C250" s="303" t="s">
        <v>726</v>
      </c>
      <c r="D250" s="537" t="s">
        <v>259</v>
      </c>
      <c r="E250" s="248" t="s">
        <v>731</v>
      </c>
      <c r="F250" s="90" t="s">
        <v>731</v>
      </c>
      <c r="G250" s="90" t="s">
        <v>49</v>
      </c>
      <c r="H250" s="502" t="s">
        <v>371</v>
      </c>
      <c r="I250" s="516" t="s">
        <v>246</v>
      </c>
      <c r="J250" s="501">
        <v>19.559999999999999</v>
      </c>
      <c r="K250" s="343">
        <f t="shared" si="9"/>
        <v>52</v>
      </c>
      <c r="L250" s="251">
        <v>52</v>
      </c>
      <c r="M250" s="251"/>
      <c r="N250" s="250" t="e">
        <f>IF(L250="nio",0,IF(L250&gt;0,L250*J250/P250,0))*VLOOKUP(B250,'2-Kosten per locatie'!$A$14:$C$60,3,FALSE)</f>
        <v>#DIV/0!</v>
      </c>
      <c r="O250" s="250">
        <f>IF(M250&gt;0,M250*J250/Q250,0)*VLOOKUP(B250,'2-Kosten per locatie'!$A$14:$C$60,3,FALSE)</f>
        <v>0</v>
      </c>
      <c r="P250" s="344">
        <f>IF(L250="nio",0,IF(L250&gt;0,VLOOKUP(G250,'3-Productie normen'!A:J,VLOOKUP(L250,'3-Productie normen'!$B$35:$C$40,2,FALSE),FALSE)))</f>
        <v>0</v>
      </c>
      <c r="Q250" s="344">
        <f t="shared" si="11"/>
        <v>0</v>
      </c>
      <c r="R250" s="541">
        <f>VLOOKUP(G250,'3-Productie normen'!A:L,12,FALSE)</f>
        <v>5</v>
      </c>
      <c r="S250" s="345"/>
      <c r="U250" s="346">
        <f t="shared" si="10"/>
        <v>1017.1199999999999</v>
      </c>
    </row>
    <row r="251" spans="1:21" ht="14.1" hidden="1" customHeight="1">
      <c r="A251" s="78">
        <v>251</v>
      </c>
      <c r="B251" s="493" t="s">
        <v>725</v>
      </c>
      <c r="C251" s="303" t="s">
        <v>726</v>
      </c>
      <c r="D251" s="537" t="s">
        <v>259</v>
      </c>
      <c r="E251" s="248" t="s">
        <v>732</v>
      </c>
      <c r="F251" s="90" t="s">
        <v>732</v>
      </c>
      <c r="G251" s="513" t="s">
        <v>270</v>
      </c>
      <c r="H251" s="502" t="s">
        <v>371</v>
      </c>
      <c r="I251" s="516" t="s">
        <v>246</v>
      </c>
      <c r="J251" s="501">
        <v>12.05</v>
      </c>
      <c r="K251" s="343">
        <f t="shared" si="9"/>
        <v>52</v>
      </c>
      <c r="L251" s="251">
        <v>52</v>
      </c>
      <c r="M251" s="251"/>
      <c r="N251" s="250" t="e">
        <f>IF(L251="nio",0,IF(L251&gt;0,L251*J251/P251,0))*VLOOKUP(B251,'2-Kosten per locatie'!$A$14:$C$60,3,FALSE)</f>
        <v>#DIV/0!</v>
      </c>
      <c r="O251" s="250">
        <f>IF(M251&gt;0,M251*J251/Q251,0)*VLOOKUP(B251,'2-Kosten per locatie'!$A$14:$C$60,3,FALSE)</f>
        <v>0</v>
      </c>
      <c r="P251" s="344">
        <f>IF(L251="nio",0,IF(L251&gt;0,VLOOKUP(G251,'3-Productie normen'!A:J,VLOOKUP(L251,'3-Productie normen'!$B$35:$C$40,2,FALSE),FALSE)))</f>
        <v>0</v>
      </c>
      <c r="Q251" s="344">
        <f t="shared" si="11"/>
        <v>0</v>
      </c>
      <c r="R251" s="541">
        <f>VLOOKUP(G251,'3-Productie normen'!A:L,12,FALSE)</f>
        <v>8</v>
      </c>
      <c r="S251" s="345"/>
      <c r="U251" s="346">
        <f t="shared" si="10"/>
        <v>626.6</v>
      </c>
    </row>
    <row r="252" spans="1:21" ht="14.1" hidden="1" customHeight="1">
      <c r="A252" s="78">
        <v>252</v>
      </c>
      <c r="B252" s="493" t="s">
        <v>725</v>
      </c>
      <c r="C252" s="303" t="s">
        <v>726</v>
      </c>
      <c r="D252" s="537" t="s">
        <v>259</v>
      </c>
      <c r="E252" s="248" t="s">
        <v>733</v>
      </c>
      <c r="F252" s="90" t="s">
        <v>733</v>
      </c>
      <c r="G252" s="303" t="s">
        <v>55</v>
      </c>
      <c r="H252" s="504" t="s">
        <v>328</v>
      </c>
      <c r="I252" s="516" t="s">
        <v>246</v>
      </c>
      <c r="J252" s="501">
        <v>233.43</v>
      </c>
      <c r="K252" s="343">
        <f t="shared" si="9"/>
        <v>0</v>
      </c>
      <c r="L252" s="251" t="s">
        <v>279</v>
      </c>
      <c r="M252" s="251"/>
      <c r="N252" s="250">
        <f>IF(L252="nio",0,IF(L252&gt;0,L252*J252/P252,0))*VLOOKUP(B252,'2-Kosten per locatie'!$A$14:$C$60,3,FALSE)</f>
        <v>0</v>
      </c>
      <c r="O252" s="250">
        <f>IF(M252&gt;0,M252*J252/Q252,0)*VLOOKUP(B252,'2-Kosten per locatie'!$A$14:$C$60,3,FALSE)</f>
        <v>0</v>
      </c>
      <c r="P252" s="344">
        <f>IF(L252="nio",0,IF(L252&gt;0,VLOOKUP(G252,'3-Productie normen'!A:J,VLOOKUP(L252,'3-Productie normen'!$B$35:$C$40,2,FALSE),FALSE)))</f>
        <v>0</v>
      </c>
      <c r="Q252" s="344">
        <f t="shared" si="11"/>
        <v>0</v>
      </c>
      <c r="R252" s="541">
        <f>VLOOKUP(G252,'3-Productie normen'!A:L,12,FALSE)</f>
        <v>0</v>
      </c>
      <c r="S252" s="345"/>
      <c r="U252" s="346">
        <f t="shared" si="10"/>
        <v>0</v>
      </c>
    </row>
    <row r="253" spans="1:21" ht="14.1" hidden="1" customHeight="1">
      <c r="A253" s="78">
        <v>253</v>
      </c>
      <c r="B253" s="493" t="s">
        <v>725</v>
      </c>
      <c r="C253" s="303" t="s">
        <v>726</v>
      </c>
      <c r="D253" s="537" t="s">
        <v>259</v>
      </c>
      <c r="E253" s="248" t="s">
        <v>734</v>
      </c>
      <c r="F253" s="90" t="s">
        <v>734</v>
      </c>
      <c r="G253" s="303" t="s">
        <v>55</v>
      </c>
      <c r="H253" s="502" t="s">
        <v>371</v>
      </c>
      <c r="I253" s="516" t="s">
        <v>246</v>
      </c>
      <c r="J253" s="501">
        <v>2.82</v>
      </c>
      <c r="K253" s="343">
        <f t="shared" si="9"/>
        <v>0</v>
      </c>
      <c r="L253" s="251" t="s">
        <v>279</v>
      </c>
      <c r="M253" s="251"/>
      <c r="N253" s="250">
        <f>IF(L253="nio",0,IF(L253&gt;0,L253*J253/P253,0))*VLOOKUP(B253,'2-Kosten per locatie'!$A$14:$C$60,3,FALSE)</f>
        <v>0</v>
      </c>
      <c r="O253" s="250">
        <f>IF(M253&gt;0,M253*J253/Q253,0)*VLOOKUP(B253,'2-Kosten per locatie'!$A$14:$C$60,3,FALSE)</f>
        <v>0</v>
      </c>
      <c r="P253" s="344">
        <f>IF(L253="nio",0,IF(L253&gt;0,VLOOKUP(G253,'3-Productie normen'!A:J,VLOOKUP(L253,'3-Productie normen'!$B$35:$C$40,2,FALSE),FALSE)))</f>
        <v>0</v>
      </c>
      <c r="Q253" s="344">
        <f t="shared" si="11"/>
        <v>0</v>
      </c>
      <c r="R253" s="541">
        <f>VLOOKUP(G253,'3-Productie normen'!A:L,12,FALSE)</f>
        <v>0</v>
      </c>
      <c r="S253" s="345"/>
      <c r="U253" s="346">
        <f t="shared" si="10"/>
        <v>0</v>
      </c>
    </row>
    <row r="254" spans="1:21" ht="14.1" hidden="1" customHeight="1">
      <c r="A254" s="78">
        <v>254</v>
      </c>
      <c r="B254" s="493" t="s">
        <v>725</v>
      </c>
      <c r="C254" s="303" t="s">
        <v>726</v>
      </c>
      <c r="D254" s="537" t="s">
        <v>259</v>
      </c>
      <c r="E254" s="248" t="s">
        <v>735</v>
      </c>
      <c r="F254" s="90" t="s">
        <v>735</v>
      </c>
      <c r="G254" s="502" t="s">
        <v>46</v>
      </c>
      <c r="H254" s="502" t="s">
        <v>371</v>
      </c>
      <c r="I254" s="516" t="s">
        <v>227</v>
      </c>
      <c r="J254" s="501">
        <v>3.02</v>
      </c>
      <c r="K254" s="343">
        <f t="shared" si="9"/>
        <v>52</v>
      </c>
      <c r="L254" s="251">
        <v>52</v>
      </c>
      <c r="M254" s="251"/>
      <c r="N254" s="250" t="e">
        <f>IF(L254="nio",0,IF(L254&gt;0,L254*J254/P254,0))*VLOOKUP(B254,'2-Kosten per locatie'!$A$14:$C$60,3,FALSE)</f>
        <v>#DIV/0!</v>
      </c>
      <c r="O254" s="250">
        <f>IF(M254&gt;0,M254*J254/Q254,0)*VLOOKUP(B254,'2-Kosten per locatie'!$A$14:$C$60,3,FALSE)</f>
        <v>0</v>
      </c>
      <c r="P254" s="344">
        <f>IF(L254="nio",0,IF(L254&gt;0,VLOOKUP(G254,'3-Productie normen'!A:J,VLOOKUP(L254,'3-Productie normen'!$B$35:$C$40,2,FALSE),FALSE)))</f>
        <v>0</v>
      </c>
      <c r="Q254" s="344">
        <f t="shared" si="11"/>
        <v>0</v>
      </c>
      <c r="R254" s="541">
        <f>VLOOKUP(G254,'3-Productie normen'!A:L,12,FALSE)</f>
        <v>11</v>
      </c>
      <c r="S254" s="345"/>
      <c r="U254" s="346">
        <f t="shared" si="10"/>
        <v>157.04</v>
      </c>
    </row>
    <row r="255" spans="1:21" ht="14.1" hidden="1" customHeight="1">
      <c r="A255" s="78">
        <v>255</v>
      </c>
      <c r="B255" s="493" t="s">
        <v>725</v>
      </c>
      <c r="C255" s="303" t="s">
        <v>726</v>
      </c>
      <c r="D255" s="537">
        <v>1</v>
      </c>
      <c r="E255" s="248" t="s">
        <v>467</v>
      </c>
      <c r="F255" s="90" t="s">
        <v>467</v>
      </c>
      <c r="G255" s="90" t="s">
        <v>48</v>
      </c>
      <c r="H255" s="502" t="s">
        <v>266</v>
      </c>
      <c r="I255" s="516" t="s">
        <v>247</v>
      </c>
      <c r="J255" s="501">
        <v>88.46</v>
      </c>
      <c r="K255" s="343">
        <f t="shared" si="9"/>
        <v>52</v>
      </c>
      <c r="L255" s="251">
        <v>52</v>
      </c>
      <c r="M255" s="251"/>
      <c r="N255" s="250" t="e">
        <f>IF(L255="nio",0,IF(L255&gt;0,L255*J255/P255,0))*VLOOKUP(B255,'2-Kosten per locatie'!$A$14:$C$60,3,FALSE)</f>
        <v>#DIV/0!</v>
      </c>
      <c r="O255" s="250">
        <f>IF(M255&gt;0,M255*J255/Q255,0)*VLOOKUP(B255,'2-Kosten per locatie'!$A$14:$C$60,3,FALSE)</f>
        <v>0</v>
      </c>
      <c r="P255" s="344">
        <f>IF(L255="nio",0,IF(L255&gt;0,VLOOKUP(G255,'3-Productie normen'!A:J,VLOOKUP(L255,'3-Productie normen'!$B$35:$C$40,2,FALSE),FALSE)))</f>
        <v>0</v>
      </c>
      <c r="Q255" s="344">
        <f t="shared" si="11"/>
        <v>0</v>
      </c>
      <c r="R255" s="541">
        <f>VLOOKUP(G255,'3-Productie normen'!A:L,12,FALSE)</f>
        <v>10</v>
      </c>
      <c r="S255" s="345"/>
      <c r="U255" s="346">
        <f t="shared" si="10"/>
        <v>4599.92</v>
      </c>
    </row>
    <row r="256" spans="1:21" ht="14.1" hidden="1" customHeight="1">
      <c r="A256" s="78">
        <v>256</v>
      </c>
      <c r="B256" s="493" t="s">
        <v>725</v>
      </c>
      <c r="C256" s="303" t="s">
        <v>726</v>
      </c>
      <c r="D256" s="537">
        <v>1</v>
      </c>
      <c r="E256" s="248" t="s">
        <v>480</v>
      </c>
      <c r="F256" s="90" t="s">
        <v>480</v>
      </c>
      <c r="G256" s="504" t="s">
        <v>47</v>
      </c>
      <c r="H256" s="502" t="s">
        <v>266</v>
      </c>
      <c r="I256" s="516" t="s">
        <v>247</v>
      </c>
      <c r="J256" s="501">
        <v>12.44</v>
      </c>
      <c r="K256" s="343">
        <f t="shared" si="9"/>
        <v>52</v>
      </c>
      <c r="L256" s="251">
        <v>52</v>
      </c>
      <c r="M256" s="251"/>
      <c r="N256" s="250" t="e">
        <f>IF(L256="nio",0,IF(L256&gt;0,L256*J256/P256,0))*VLOOKUP(B256,'2-Kosten per locatie'!$A$14:$C$60,3,FALSE)</f>
        <v>#DIV/0!</v>
      </c>
      <c r="O256" s="250">
        <f>IF(M256&gt;0,M256*J256/Q256,0)*VLOOKUP(B256,'2-Kosten per locatie'!$A$14:$C$60,3,FALSE)</f>
        <v>0</v>
      </c>
      <c r="P256" s="344">
        <f>IF(L256="nio",0,IF(L256&gt;0,VLOOKUP(G256,'3-Productie normen'!A:J,VLOOKUP(L256,'3-Productie normen'!$B$35:$C$40,2,FALSE),FALSE)))</f>
        <v>0</v>
      </c>
      <c r="Q256" s="344">
        <f t="shared" si="11"/>
        <v>0</v>
      </c>
      <c r="R256" s="541">
        <f>VLOOKUP(G256,'3-Productie normen'!A:L,12,FALSE)</f>
        <v>9</v>
      </c>
      <c r="S256" s="345"/>
      <c r="U256" s="346">
        <f t="shared" si="10"/>
        <v>646.88</v>
      </c>
    </row>
    <row r="257" spans="1:21" ht="14.1" hidden="1" customHeight="1">
      <c r="A257" s="78">
        <v>257</v>
      </c>
      <c r="B257" s="493" t="s">
        <v>725</v>
      </c>
      <c r="C257" s="303" t="s">
        <v>726</v>
      </c>
      <c r="D257" s="537">
        <v>1</v>
      </c>
      <c r="E257" s="248" t="s">
        <v>736</v>
      </c>
      <c r="F257" s="90" t="s">
        <v>736</v>
      </c>
      <c r="G257" s="504" t="s">
        <v>261</v>
      </c>
      <c r="H257" s="502" t="s">
        <v>266</v>
      </c>
      <c r="I257" s="516" t="s">
        <v>247</v>
      </c>
      <c r="J257" s="501">
        <v>2.66</v>
      </c>
      <c r="K257" s="343">
        <f t="shared" si="9"/>
        <v>52</v>
      </c>
      <c r="L257" s="251">
        <v>52</v>
      </c>
      <c r="M257" s="251"/>
      <c r="N257" s="250" t="e">
        <f>IF(L257="nio",0,IF(L257&gt;0,L257*J257/P257,0))*VLOOKUP(B257,'2-Kosten per locatie'!$A$14:$C$60,3,FALSE)</f>
        <v>#DIV/0!</v>
      </c>
      <c r="O257" s="250">
        <f>IF(M257&gt;0,M257*J257/Q257,0)*VLOOKUP(B257,'2-Kosten per locatie'!$A$14:$C$60,3,FALSE)</f>
        <v>0</v>
      </c>
      <c r="P257" s="344">
        <f>IF(L257="nio",0,IF(L257&gt;0,VLOOKUP(G257,'3-Productie normen'!A:J,VLOOKUP(L257,'3-Productie normen'!$B$35:$C$40,2,FALSE),FALSE)))</f>
        <v>0</v>
      </c>
      <c r="Q257" s="344">
        <f t="shared" si="11"/>
        <v>0</v>
      </c>
      <c r="R257" s="541">
        <f>VLOOKUP(G257,'3-Productie normen'!A:L,12,FALSE)</f>
        <v>16</v>
      </c>
      <c r="S257" s="345"/>
      <c r="U257" s="346">
        <f t="shared" si="10"/>
        <v>138.32</v>
      </c>
    </row>
    <row r="258" spans="1:21" ht="14.1" hidden="1" customHeight="1">
      <c r="A258" s="78">
        <v>258</v>
      </c>
      <c r="B258" s="493" t="s">
        <v>1101</v>
      </c>
      <c r="C258" s="303" t="s">
        <v>1102</v>
      </c>
      <c r="D258" s="537" t="s">
        <v>259</v>
      </c>
      <c r="E258" s="248"/>
      <c r="F258" s="90" t="s">
        <v>1103</v>
      </c>
      <c r="G258" s="90" t="s">
        <v>45</v>
      </c>
      <c r="H258" s="502" t="s">
        <v>266</v>
      </c>
      <c r="I258" s="516" t="s">
        <v>247</v>
      </c>
      <c r="J258" s="501">
        <v>23.35</v>
      </c>
      <c r="K258" s="343">
        <f t="shared" si="9"/>
        <v>52</v>
      </c>
      <c r="L258" s="251">
        <v>52</v>
      </c>
      <c r="M258" s="251"/>
      <c r="N258" s="250" t="e">
        <f>IF(L258="nio",0,IF(L258&gt;0,L258*J258/P258,0))*VLOOKUP(B258,'2-Kosten per locatie'!$A$14:$C$60,3,FALSE)</f>
        <v>#DIV/0!</v>
      </c>
      <c r="O258" s="250">
        <f>IF(M258&gt;0,M258*J258/Q258,0)*VLOOKUP(B258,'2-Kosten per locatie'!$A$14:$C$60,3,FALSE)</f>
        <v>0</v>
      </c>
      <c r="P258" s="344">
        <f>IF(L258="nio",0,IF(L258&gt;0,VLOOKUP(G258,'3-Productie normen'!A:J,VLOOKUP(L258,'3-Productie normen'!$B$35:$C$40,2,FALSE),FALSE)))</f>
        <v>0</v>
      </c>
      <c r="Q258" s="344">
        <f t="shared" si="11"/>
        <v>0</v>
      </c>
      <c r="R258" s="541">
        <f>VLOOKUP(G258,'3-Productie normen'!A:L,12,FALSE)</f>
        <v>2</v>
      </c>
      <c r="S258" s="345"/>
      <c r="U258" s="346">
        <f t="shared" si="10"/>
        <v>1214.2</v>
      </c>
    </row>
    <row r="259" spans="1:21" ht="14.1" hidden="1" customHeight="1">
      <c r="A259" s="78">
        <v>259</v>
      </c>
      <c r="B259" s="493" t="s">
        <v>1101</v>
      </c>
      <c r="C259" s="303" t="s">
        <v>1102</v>
      </c>
      <c r="D259" s="537" t="s">
        <v>259</v>
      </c>
      <c r="E259" s="248"/>
      <c r="F259" s="90" t="s">
        <v>1104</v>
      </c>
      <c r="G259" s="504" t="s">
        <v>261</v>
      </c>
      <c r="H259" s="90" t="s">
        <v>384</v>
      </c>
      <c r="I259" s="516" t="s">
        <v>246</v>
      </c>
      <c r="J259" s="501">
        <v>20.309999999999999</v>
      </c>
      <c r="K259" s="343">
        <f t="shared" si="9"/>
        <v>52</v>
      </c>
      <c r="L259" s="251">
        <v>52</v>
      </c>
      <c r="M259" s="251"/>
      <c r="N259" s="250" t="e">
        <f>IF(L259="nio",0,IF(L259&gt;0,L259*J259/P259,0))*VLOOKUP(B259,'2-Kosten per locatie'!$A$14:$C$60,3,FALSE)</f>
        <v>#DIV/0!</v>
      </c>
      <c r="O259" s="250">
        <f>IF(M259&gt;0,M259*J259/Q259,0)*VLOOKUP(B259,'2-Kosten per locatie'!$A$14:$C$60,3,FALSE)</f>
        <v>0</v>
      </c>
      <c r="P259" s="344">
        <f>IF(L259="nio",0,IF(L259&gt;0,VLOOKUP(G259,'3-Productie normen'!A:J,VLOOKUP(L259,'3-Productie normen'!$B$35:$C$40,2,FALSE),FALSE)))</f>
        <v>0</v>
      </c>
      <c r="Q259" s="344">
        <f t="shared" si="11"/>
        <v>0</v>
      </c>
      <c r="R259" s="541">
        <f>VLOOKUP(G259,'3-Productie normen'!A:L,12,FALSE)</f>
        <v>16</v>
      </c>
      <c r="S259" s="345"/>
      <c r="U259" s="346">
        <f t="shared" si="10"/>
        <v>1056.1199999999999</v>
      </c>
    </row>
    <row r="260" spans="1:21" ht="14.1" hidden="1" customHeight="1">
      <c r="A260" s="78">
        <v>260</v>
      </c>
      <c r="B260" s="493" t="s">
        <v>1101</v>
      </c>
      <c r="C260" s="303" t="s">
        <v>1102</v>
      </c>
      <c r="D260" s="537" t="s">
        <v>259</v>
      </c>
      <c r="E260" s="248"/>
      <c r="F260" s="90" t="s">
        <v>1105</v>
      </c>
      <c r="G260" s="504" t="s">
        <v>261</v>
      </c>
      <c r="H260" s="90" t="s">
        <v>384</v>
      </c>
      <c r="I260" s="516" t="s">
        <v>246</v>
      </c>
      <c r="J260" s="501">
        <v>12.17</v>
      </c>
      <c r="K260" s="343">
        <f t="shared" si="9"/>
        <v>52</v>
      </c>
      <c r="L260" s="251">
        <v>52</v>
      </c>
      <c r="M260" s="251"/>
      <c r="N260" s="250" t="e">
        <f>IF(L260="nio",0,IF(L260&gt;0,L260*J260/P260,0))*VLOOKUP(B260,'2-Kosten per locatie'!$A$14:$C$60,3,FALSE)</f>
        <v>#DIV/0!</v>
      </c>
      <c r="O260" s="250">
        <f>IF(M260&gt;0,M260*J260/Q260,0)*VLOOKUP(B260,'2-Kosten per locatie'!$A$14:$C$60,3,FALSE)</f>
        <v>0</v>
      </c>
      <c r="P260" s="344">
        <f>IF(L260="nio",0,IF(L260&gt;0,VLOOKUP(G260,'3-Productie normen'!A:J,VLOOKUP(L260,'3-Productie normen'!$B$35:$C$40,2,FALSE),FALSE)))</f>
        <v>0</v>
      </c>
      <c r="Q260" s="344">
        <f t="shared" si="11"/>
        <v>0</v>
      </c>
      <c r="R260" s="541">
        <f>VLOOKUP(G260,'3-Productie normen'!A:L,12,FALSE)</f>
        <v>16</v>
      </c>
      <c r="S260" s="345"/>
      <c r="U260" s="346">
        <f t="shared" si="10"/>
        <v>632.84</v>
      </c>
    </row>
    <row r="261" spans="1:21" ht="14.1" hidden="1" customHeight="1">
      <c r="A261" s="78">
        <v>261</v>
      </c>
      <c r="B261" s="493" t="s">
        <v>1101</v>
      </c>
      <c r="C261" s="303" t="s">
        <v>1102</v>
      </c>
      <c r="D261" s="537" t="s">
        <v>259</v>
      </c>
      <c r="E261" s="248"/>
      <c r="F261" s="90" t="s">
        <v>291</v>
      </c>
      <c r="G261" s="504" t="s">
        <v>49</v>
      </c>
      <c r="H261" s="90" t="s">
        <v>384</v>
      </c>
      <c r="I261" s="516" t="s">
        <v>246</v>
      </c>
      <c r="J261" s="501">
        <v>52.69</v>
      </c>
      <c r="K261" s="343">
        <f t="shared" si="9"/>
        <v>52</v>
      </c>
      <c r="L261" s="251">
        <v>52</v>
      </c>
      <c r="M261" s="251"/>
      <c r="N261" s="250" t="e">
        <f>IF(L261="nio",0,IF(L261&gt;0,L261*J261/P261,0))*VLOOKUP(B261,'2-Kosten per locatie'!$A$14:$C$60,3,FALSE)</f>
        <v>#DIV/0!</v>
      </c>
      <c r="O261" s="250">
        <f>IF(M261&gt;0,M261*J261/Q261,0)*VLOOKUP(B261,'2-Kosten per locatie'!$A$14:$C$60,3,FALSE)</f>
        <v>0</v>
      </c>
      <c r="P261" s="344">
        <f>IF(L261="nio",0,IF(L261&gt;0,VLOOKUP(G261,'3-Productie normen'!A:J,VLOOKUP(L261,'3-Productie normen'!$B$35:$C$40,2,FALSE),FALSE)))</f>
        <v>0</v>
      </c>
      <c r="Q261" s="344">
        <f t="shared" si="11"/>
        <v>0</v>
      </c>
      <c r="R261" s="541">
        <f>VLOOKUP(G261,'3-Productie normen'!A:L,12,FALSE)</f>
        <v>5</v>
      </c>
      <c r="S261" s="345"/>
      <c r="U261" s="346">
        <f t="shared" si="10"/>
        <v>2739.88</v>
      </c>
    </row>
    <row r="262" spans="1:21" ht="14.1" hidden="1" customHeight="1">
      <c r="A262" s="78">
        <v>262</v>
      </c>
      <c r="B262" s="493" t="s">
        <v>1101</v>
      </c>
      <c r="C262" s="303" t="s">
        <v>1102</v>
      </c>
      <c r="D262" s="537" t="s">
        <v>259</v>
      </c>
      <c r="E262" s="248"/>
      <c r="F262" s="90" t="s">
        <v>1106</v>
      </c>
      <c r="G262" s="502" t="s">
        <v>46</v>
      </c>
      <c r="H262" s="90" t="s">
        <v>384</v>
      </c>
      <c r="I262" s="516" t="s">
        <v>227</v>
      </c>
      <c r="J262" s="501">
        <v>9</v>
      </c>
      <c r="K262" s="343">
        <f t="shared" si="9"/>
        <v>52</v>
      </c>
      <c r="L262" s="251">
        <v>52</v>
      </c>
      <c r="M262" s="251"/>
      <c r="N262" s="250" t="e">
        <f>IF(L262="nio",0,IF(L262&gt;0,L262*J262/P262,0))*VLOOKUP(B262,'2-Kosten per locatie'!$A$14:$C$60,3,FALSE)</f>
        <v>#DIV/0!</v>
      </c>
      <c r="O262" s="250">
        <f>IF(M262&gt;0,M262*J262/Q262,0)*VLOOKUP(B262,'2-Kosten per locatie'!$A$14:$C$60,3,FALSE)</f>
        <v>0</v>
      </c>
      <c r="P262" s="344">
        <f>IF(L262="nio",0,IF(L262&gt;0,VLOOKUP(G262,'3-Productie normen'!A:J,VLOOKUP(L262,'3-Productie normen'!$B$35:$C$40,2,FALSE),FALSE)))</f>
        <v>0</v>
      </c>
      <c r="Q262" s="344">
        <f t="shared" si="11"/>
        <v>0</v>
      </c>
      <c r="R262" s="541">
        <f>VLOOKUP(G262,'3-Productie normen'!A:L,12,FALSE)</f>
        <v>11</v>
      </c>
      <c r="S262" s="345"/>
      <c r="U262" s="346">
        <f t="shared" si="10"/>
        <v>468</v>
      </c>
    </row>
    <row r="263" spans="1:21" ht="14.1" hidden="1" customHeight="1">
      <c r="A263" s="78">
        <v>263</v>
      </c>
      <c r="B263" s="493" t="s">
        <v>1101</v>
      </c>
      <c r="C263" s="303" t="s">
        <v>1102</v>
      </c>
      <c r="D263" s="537" t="s">
        <v>259</v>
      </c>
      <c r="E263" s="248"/>
      <c r="F263" s="90" t="s">
        <v>1107</v>
      </c>
      <c r="G263" s="502" t="s">
        <v>46</v>
      </c>
      <c r="H263" s="90" t="s">
        <v>384</v>
      </c>
      <c r="I263" s="516" t="s">
        <v>227</v>
      </c>
      <c r="J263" s="501">
        <v>4.4000000000000004</v>
      </c>
      <c r="K263" s="343">
        <f t="shared" si="9"/>
        <v>52</v>
      </c>
      <c r="L263" s="251">
        <v>52</v>
      </c>
      <c r="M263" s="251"/>
      <c r="N263" s="250" t="e">
        <f>IF(L263="nio",0,IF(L263&gt;0,L263*J263/P263,0))*VLOOKUP(B263,'2-Kosten per locatie'!$A$14:$C$60,3,FALSE)</f>
        <v>#DIV/0!</v>
      </c>
      <c r="O263" s="250">
        <f>IF(M263&gt;0,M263*J263/Q263,0)*VLOOKUP(B263,'2-Kosten per locatie'!$A$14:$C$60,3,FALSE)</f>
        <v>0</v>
      </c>
      <c r="P263" s="344">
        <f>IF(L263="nio",0,IF(L263&gt;0,VLOOKUP(G263,'3-Productie normen'!A:J,VLOOKUP(L263,'3-Productie normen'!$B$35:$C$40,2,FALSE),FALSE)))</f>
        <v>0</v>
      </c>
      <c r="Q263" s="344">
        <f t="shared" si="11"/>
        <v>0</v>
      </c>
      <c r="R263" s="541">
        <f>VLOOKUP(G263,'3-Productie normen'!A:L,12,FALSE)</f>
        <v>11</v>
      </c>
      <c r="S263" s="345"/>
      <c r="U263" s="346">
        <f t="shared" si="10"/>
        <v>228.8</v>
      </c>
    </row>
    <row r="264" spans="1:21" ht="14.1" hidden="1" customHeight="1">
      <c r="A264" s="78">
        <v>264</v>
      </c>
      <c r="B264" s="493" t="s">
        <v>1101</v>
      </c>
      <c r="C264" s="303" t="s">
        <v>1102</v>
      </c>
      <c r="D264" s="537" t="s">
        <v>259</v>
      </c>
      <c r="E264" s="248"/>
      <c r="F264" s="90" t="s">
        <v>316</v>
      </c>
      <c r="G264" s="502" t="s">
        <v>46</v>
      </c>
      <c r="H264" s="90" t="s">
        <v>384</v>
      </c>
      <c r="I264" s="516" t="s">
        <v>227</v>
      </c>
      <c r="J264" s="501">
        <v>1.87</v>
      </c>
      <c r="K264" s="343">
        <f t="shared" si="9"/>
        <v>52</v>
      </c>
      <c r="L264" s="251">
        <v>52</v>
      </c>
      <c r="M264" s="251"/>
      <c r="N264" s="250" t="e">
        <f>IF(L264="nio",0,IF(L264&gt;0,L264*J264/P264,0))*VLOOKUP(B264,'2-Kosten per locatie'!$A$14:$C$60,3,FALSE)</f>
        <v>#DIV/0!</v>
      </c>
      <c r="O264" s="250">
        <f>IF(M264&gt;0,M264*J264/Q264,0)*VLOOKUP(B264,'2-Kosten per locatie'!$A$14:$C$60,3,FALSE)</f>
        <v>0</v>
      </c>
      <c r="P264" s="344">
        <f>IF(L264="nio",0,IF(L264&gt;0,VLOOKUP(G264,'3-Productie normen'!A:J,VLOOKUP(L264,'3-Productie normen'!$B$35:$C$40,2,FALSE),FALSE)))</f>
        <v>0</v>
      </c>
      <c r="Q264" s="344">
        <f t="shared" si="11"/>
        <v>0</v>
      </c>
      <c r="R264" s="541">
        <f>VLOOKUP(G264,'3-Productie normen'!A:L,12,FALSE)</f>
        <v>11</v>
      </c>
      <c r="S264" s="345"/>
      <c r="U264" s="346">
        <f t="shared" si="10"/>
        <v>97.240000000000009</v>
      </c>
    </row>
    <row r="265" spans="1:21" ht="14.1" hidden="1" customHeight="1">
      <c r="A265" s="78">
        <v>265</v>
      </c>
      <c r="B265" s="493" t="s">
        <v>1101</v>
      </c>
      <c r="C265" s="303" t="s">
        <v>1102</v>
      </c>
      <c r="D265" s="537" t="s">
        <v>259</v>
      </c>
      <c r="E265" s="248"/>
      <c r="F265" s="90" t="s">
        <v>272</v>
      </c>
      <c r="G265" s="504" t="s">
        <v>53</v>
      </c>
      <c r="H265" s="74" t="s">
        <v>275</v>
      </c>
      <c r="I265" s="516" t="s">
        <v>246</v>
      </c>
      <c r="J265" s="501">
        <v>4.3600000000000003</v>
      </c>
      <c r="K265" s="343">
        <f t="shared" si="9"/>
        <v>52</v>
      </c>
      <c r="L265" s="251">
        <v>52</v>
      </c>
      <c r="M265" s="251"/>
      <c r="N265" s="250" t="e">
        <f>IF(L265="nio",0,IF(L265&gt;0,L265*J265/P265,0))*VLOOKUP(B265,'2-Kosten per locatie'!$A$14:$C$60,3,FALSE)</f>
        <v>#DIV/0!</v>
      </c>
      <c r="O265" s="250">
        <f>IF(M265&gt;0,M265*J265/Q265,0)*VLOOKUP(B265,'2-Kosten per locatie'!$A$14:$C$60,3,FALSE)</f>
        <v>0</v>
      </c>
      <c r="P265" s="344">
        <f>IF(L265="nio",0,IF(L265&gt;0,VLOOKUP(G265,'3-Productie normen'!A:J,VLOOKUP(L265,'3-Productie normen'!$B$35:$C$40,2,FALSE),FALSE)))</f>
        <v>0</v>
      </c>
      <c r="Q265" s="344">
        <f t="shared" si="11"/>
        <v>0</v>
      </c>
      <c r="R265" s="541">
        <f>VLOOKUP(G265,'3-Productie normen'!A:L,12,FALSE)</f>
        <v>14</v>
      </c>
      <c r="S265" s="345"/>
      <c r="U265" s="346">
        <f t="shared" si="10"/>
        <v>226.72000000000003</v>
      </c>
    </row>
    <row r="266" spans="1:21" ht="14.1" hidden="1" customHeight="1">
      <c r="A266" s="78">
        <v>266</v>
      </c>
      <c r="B266" s="493" t="s">
        <v>1101</v>
      </c>
      <c r="C266" s="303" t="s">
        <v>1102</v>
      </c>
      <c r="D266" s="503">
        <v>1</v>
      </c>
      <c r="E266" s="248"/>
      <c r="F266" s="90" t="s">
        <v>1108</v>
      </c>
      <c r="G266" s="504" t="s">
        <v>261</v>
      </c>
      <c r="H266" s="90" t="s">
        <v>384</v>
      </c>
      <c r="I266" s="516" t="s">
        <v>246</v>
      </c>
      <c r="J266" s="501">
        <v>24.7</v>
      </c>
      <c r="K266" s="343">
        <f t="shared" ref="K266:K326" si="12">SUM(L266:M266)</f>
        <v>52</v>
      </c>
      <c r="L266" s="251">
        <v>52</v>
      </c>
      <c r="M266" s="251"/>
      <c r="N266" s="250" t="e">
        <f>IF(L266="nio",0,IF(L266&gt;0,L266*J266/P266,0))*VLOOKUP(B266,'2-Kosten per locatie'!$A$14:$C$60,3,FALSE)</f>
        <v>#DIV/0!</v>
      </c>
      <c r="O266" s="250">
        <f>IF(M266&gt;0,M266*J266/Q266,0)*VLOOKUP(B266,'2-Kosten per locatie'!$A$14:$C$60,3,FALSE)</f>
        <v>0</v>
      </c>
      <c r="P266" s="344">
        <f>IF(L266="nio",0,IF(L266&gt;0,VLOOKUP(G266,'3-Productie normen'!A:J,VLOOKUP(L266,'3-Productie normen'!$B$35:$C$40,2,FALSE),FALSE)))</f>
        <v>0</v>
      </c>
      <c r="Q266" s="344">
        <f t="shared" si="11"/>
        <v>0</v>
      </c>
      <c r="R266" s="541">
        <f>VLOOKUP(G266,'3-Productie normen'!A:L,12,FALSE)</f>
        <v>16</v>
      </c>
      <c r="S266" s="345"/>
      <c r="U266" s="346">
        <f t="shared" ref="U266:U326" si="13">K266*J266</f>
        <v>1284.3999999999999</v>
      </c>
    </row>
    <row r="267" spans="1:21" ht="14.1" hidden="1" customHeight="1">
      <c r="A267" s="78">
        <v>267</v>
      </c>
      <c r="B267" s="493" t="s">
        <v>1101</v>
      </c>
      <c r="C267" s="303" t="s">
        <v>1102</v>
      </c>
      <c r="D267" s="503">
        <v>1</v>
      </c>
      <c r="E267" s="248"/>
      <c r="F267" s="90" t="s">
        <v>1109</v>
      </c>
      <c r="G267" s="303" t="s">
        <v>55</v>
      </c>
      <c r="H267" s="90" t="s">
        <v>384</v>
      </c>
      <c r="I267" s="516" t="s">
        <v>246</v>
      </c>
      <c r="J267" s="501"/>
      <c r="K267" s="343">
        <f t="shared" si="12"/>
        <v>0</v>
      </c>
      <c r="L267" s="251" t="s">
        <v>279</v>
      </c>
      <c r="M267" s="251"/>
      <c r="N267" s="250">
        <f>IF(L267="nio",0,IF(L267&gt;0,L267*J267/P267,0))*VLOOKUP(B267,'2-Kosten per locatie'!$A$14:$C$60,3,FALSE)</f>
        <v>0</v>
      </c>
      <c r="O267" s="250">
        <f>IF(M267&gt;0,M267*J267/Q267,0)*VLOOKUP(B267,'2-Kosten per locatie'!$A$14:$C$60,3,FALSE)</f>
        <v>0</v>
      </c>
      <c r="P267" s="344">
        <f>IF(L267="nio",0,IF(L267&gt;0,VLOOKUP(G267,'3-Productie normen'!A:J,VLOOKUP(L267,'3-Productie normen'!$B$35:$C$40,2,FALSE),FALSE)))</f>
        <v>0</v>
      </c>
      <c r="Q267" s="344">
        <f t="shared" ref="Q267:Q327" si="14">IF(M267&gt;0,P267*$Q$8,0)</f>
        <v>0</v>
      </c>
      <c r="R267" s="541">
        <f>VLOOKUP(G267,'3-Productie normen'!A:L,12,FALSE)</f>
        <v>0</v>
      </c>
      <c r="S267" s="345"/>
      <c r="U267" s="346">
        <f t="shared" si="13"/>
        <v>0</v>
      </c>
    </row>
    <row r="268" spans="1:21" ht="14.1" hidden="1" customHeight="1">
      <c r="A268" s="78">
        <v>268</v>
      </c>
      <c r="B268" s="493" t="s">
        <v>1101</v>
      </c>
      <c r="C268" s="303" t="s">
        <v>1102</v>
      </c>
      <c r="D268" s="503">
        <v>1</v>
      </c>
      <c r="E268" s="248"/>
      <c r="F268" s="90" t="s">
        <v>316</v>
      </c>
      <c r="G268" s="502" t="s">
        <v>46</v>
      </c>
      <c r="H268" s="90" t="s">
        <v>384</v>
      </c>
      <c r="I268" s="516" t="s">
        <v>227</v>
      </c>
      <c r="J268" s="501">
        <v>1.86</v>
      </c>
      <c r="K268" s="343">
        <f t="shared" si="12"/>
        <v>52</v>
      </c>
      <c r="L268" s="251">
        <v>52</v>
      </c>
      <c r="M268" s="251"/>
      <c r="N268" s="250" t="e">
        <f>IF(L268="nio",0,IF(L268&gt;0,L268*J268/P268,0))*VLOOKUP(B268,'2-Kosten per locatie'!$A$14:$C$60,3,FALSE)</f>
        <v>#DIV/0!</v>
      </c>
      <c r="O268" s="250">
        <f>IF(M268&gt;0,M268*J268/Q268,0)*VLOOKUP(B268,'2-Kosten per locatie'!$A$14:$C$60,3,FALSE)</f>
        <v>0</v>
      </c>
      <c r="P268" s="344">
        <f>IF(L268="nio",0,IF(L268&gt;0,VLOOKUP(G268,'3-Productie normen'!A:J,VLOOKUP(L268,'3-Productie normen'!$B$35:$C$40,2,FALSE),FALSE)))</f>
        <v>0</v>
      </c>
      <c r="Q268" s="344">
        <f t="shared" si="14"/>
        <v>0</v>
      </c>
      <c r="R268" s="541">
        <f>VLOOKUP(G268,'3-Productie normen'!A:L,12,FALSE)</f>
        <v>11</v>
      </c>
      <c r="S268" s="345"/>
      <c r="U268" s="346">
        <f t="shared" si="13"/>
        <v>96.72</v>
      </c>
    </row>
    <row r="269" spans="1:21" ht="14.1" hidden="1" customHeight="1">
      <c r="A269" s="78">
        <v>269</v>
      </c>
      <c r="B269" s="493" t="s">
        <v>1101</v>
      </c>
      <c r="C269" s="303" t="s">
        <v>1102</v>
      </c>
      <c r="D269" s="503">
        <v>1</v>
      </c>
      <c r="E269" s="248"/>
      <c r="F269" s="90" t="s">
        <v>405</v>
      </c>
      <c r="G269" s="90" t="s">
        <v>48</v>
      </c>
      <c r="H269" s="502" t="s">
        <v>266</v>
      </c>
      <c r="I269" s="516" t="s">
        <v>247</v>
      </c>
      <c r="J269" s="501">
        <v>37</v>
      </c>
      <c r="K269" s="343">
        <f t="shared" si="12"/>
        <v>52</v>
      </c>
      <c r="L269" s="251">
        <v>52</v>
      </c>
      <c r="M269" s="251"/>
      <c r="N269" s="250" t="e">
        <f>IF(L269="nio",0,IF(L269&gt;0,L269*J269/P269,0))*VLOOKUP(B269,'2-Kosten per locatie'!$A$14:$C$60,3,FALSE)</f>
        <v>#DIV/0!</v>
      </c>
      <c r="O269" s="250">
        <f>IF(M269&gt;0,M269*J269/Q269,0)*VLOOKUP(B269,'2-Kosten per locatie'!$A$14:$C$60,3,FALSE)</f>
        <v>0</v>
      </c>
      <c r="P269" s="344">
        <f>IF(L269="nio",0,IF(L269&gt;0,VLOOKUP(G269,'3-Productie normen'!A:J,VLOOKUP(L269,'3-Productie normen'!$B$35:$C$40,2,FALSE),FALSE)))</f>
        <v>0</v>
      </c>
      <c r="Q269" s="344">
        <f t="shared" si="14"/>
        <v>0</v>
      </c>
      <c r="R269" s="541">
        <f>VLOOKUP(G269,'3-Productie normen'!A:L,12,FALSE)</f>
        <v>10</v>
      </c>
      <c r="S269" s="345"/>
      <c r="U269" s="346">
        <f t="shared" si="13"/>
        <v>1924</v>
      </c>
    </row>
    <row r="270" spans="1:21" ht="14.1" hidden="1" customHeight="1">
      <c r="A270" s="78">
        <v>270</v>
      </c>
      <c r="B270" s="493" t="s">
        <v>1101</v>
      </c>
      <c r="C270" s="303" t="s">
        <v>1102</v>
      </c>
      <c r="D270" s="503">
        <v>1</v>
      </c>
      <c r="E270" s="248"/>
      <c r="F270" s="90" t="s">
        <v>1110</v>
      </c>
      <c r="G270" s="90" t="s">
        <v>403</v>
      </c>
      <c r="H270" s="502" t="s">
        <v>266</v>
      </c>
      <c r="I270" s="516" t="s">
        <v>247</v>
      </c>
      <c r="J270" s="501">
        <v>37</v>
      </c>
      <c r="K270" s="343">
        <f t="shared" si="12"/>
        <v>52</v>
      </c>
      <c r="L270" s="251">
        <v>52</v>
      </c>
      <c r="M270" s="251"/>
      <c r="N270" s="250" t="e">
        <f>IF(L270="nio",0,IF(L270&gt;0,L270*J270/P270,0))*VLOOKUP(B270,'2-Kosten per locatie'!$A$14:$C$60,3,FALSE)</f>
        <v>#DIV/0!</v>
      </c>
      <c r="O270" s="250">
        <f>IF(M270&gt;0,M270*J270/Q270,0)*VLOOKUP(B270,'2-Kosten per locatie'!$A$14:$C$60,3,FALSE)</f>
        <v>0</v>
      </c>
      <c r="P270" s="344">
        <f>IF(L270="nio",0,IF(L270&gt;0,VLOOKUP(G270,'3-Productie normen'!A:J,VLOOKUP(L270,'3-Productie normen'!$B$35:$C$40,2,FALSE),FALSE)))</f>
        <v>0</v>
      </c>
      <c r="Q270" s="344">
        <f t="shared" si="14"/>
        <v>0</v>
      </c>
      <c r="R270" s="541">
        <f>VLOOKUP(G270,'3-Productie normen'!A:L,12,FALSE)</f>
        <v>6</v>
      </c>
      <c r="S270" s="345"/>
      <c r="U270" s="346">
        <f t="shared" si="13"/>
        <v>1924</v>
      </c>
    </row>
    <row r="271" spans="1:21" ht="14.1" hidden="1" customHeight="1">
      <c r="A271" s="78">
        <v>271</v>
      </c>
      <c r="B271" s="493" t="s">
        <v>1101</v>
      </c>
      <c r="C271" s="303" t="s">
        <v>1102</v>
      </c>
      <c r="D271" s="503">
        <v>1</v>
      </c>
      <c r="E271" s="248"/>
      <c r="F271" s="90" t="s">
        <v>1111</v>
      </c>
      <c r="G271" s="90" t="s">
        <v>45</v>
      </c>
      <c r="H271" s="74" t="s">
        <v>82</v>
      </c>
      <c r="I271" s="74" t="s">
        <v>82</v>
      </c>
      <c r="J271" s="501">
        <v>27</v>
      </c>
      <c r="K271" s="343">
        <f t="shared" si="12"/>
        <v>52</v>
      </c>
      <c r="L271" s="251">
        <v>52</v>
      </c>
      <c r="M271" s="251"/>
      <c r="N271" s="250" t="e">
        <f>IF(L271="nio",0,IF(L271&gt;0,L271*J271/P271,0))*VLOOKUP(B271,'2-Kosten per locatie'!$A$14:$C$60,3,FALSE)</f>
        <v>#DIV/0!</v>
      </c>
      <c r="O271" s="250">
        <f>IF(M271&gt;0,M271*J271/Q271,0)*VLOOKUP(B271,'2-Kosten per locatie'!$A$14:$C$60,3,FALSE)</f>
        <v>0</v>
      </c>
      <c r="P271" s="344">
        <f>IF(L271="nio",0,IF(L271&gt;0,VLOOKUP(G271,'3-Productie normen'!A:J,VLOOKUP(L271,'3-Productie normen'!$B$35:$C$40,2,FALSE),FALSE)))</f>
        <v>0</v>
      </c>
      <c r="Q271" s="344">
        <f t="shared" si="14"/>
        <v>0</v>
      </c>
      <c r="R271" s="541">
        <f>VLOOKUP(G271,'3-Productie normen'!A:L,12,FALSE)</f>
        <v>2</v>
      </c>
      <c r="S271" s="345"/>
      <c r="U271" s="346">
        <f t="shared" si="13"/>
        <v>1404</v>
      </c>
    </row>
    <row r="272" spans="1:21" ht="14.1" hidden="1" customHeight="1">
      <c r="A272" s="78">
        <v>272</v>
      </c>
      <c r="B272" s="493" t="s">
        <v>1125</v>
      </c>
      <c r="C272" s="303" t="s">
        <v>1126</v>
      </c>
      <c r="D272" s="537" t="s">
        <v>259</v>
      </c>
      <c r="E272" s="248" t="s">
        <v>1127</v>
      </c>
      <c r="F272" s="90" t="s">
        <v>1198</v>
      </c>
      <c r="G272" s="90" t="s">
        <v>50</v>
      </c>
      <c r="H272" s="74" t="s">
        <v>266</v>
      </c>
      <c r="I272" s="74" t="s">
        <v>247</v>
      </c>
      <c r="J272" s="501">
        <v>40</v>
      </c>
      <c r="K272" s="343">
        <f t="shared" si="12"/>
        <v>255</v>
      </c>
      <c r="L272" s="251">
        <v>255</v>
      </c>
      <c r="M272" s="251"/>
      <c r="N272" s="250" t="e">
        <f>IF(L272="nio",0,IF(L272&gt;0,L272*J272/P272,0))*VLOOKUP(B272,'2-Kosten per locatie'!$A$14:$C$60,3,FALSE)</f>
        <v>#DIV/0!</v>
      </c>
      <c r="O272" s="250">
        <f>IF(M272&gt;0,M272*J272/Q272,0)*VLOOKUP(B272,'2-Kosten per locatie'!$A$14:$C$60,3,FALSE)</f>
        <v>0</v>
      </c>
      <c r="P272" s="344">
        <f>IF(L272="nio",0,IF(L272&gt;0,VLOOKUP(G272,'3-Productie normen'!A:J,VLOOKUP(L272,'3-Productie normen'!$B$35:$C$40,2,FALSE),FALSE)))</f>
        <v>0</v>
      </c>
      <c r="Q272" s="344">
        <f t="shared" si="14"/>
        <v>0</v>
      </c>
      <c r="R272" s="541">
        <f>VLOOKUP(G272,'3-Productie normen'!A:L,12,FALSE)</f>
        <v>15</v>
      </c>
      <c r="S272" s="345"/>
      <c r="U272" s="346">
        <f t="shared" si="13"/>
        <v>10200</v>
      </c>
    </row>
    <row r="273" spans="1:21" ht="14.1" hidden="1" customHeight="1">
      <c r="A273" s="78">
        <v>273</v>
      </c>
      <c r="B273" s="493" t="s">
        <v>1125</v>
      </c>
      <c r="C273" s="303" t="s">
        <v>1126</v>
      </c>
      <c r="D273" s="537" t="s">
        <v>259</v>
      </c>
      <c r="E273" s="248" t="s">
        <v>1128</v>
      </c>
      <c r="F273" s="90" t="s">
        <v>1199</v>
      </c>
      <c r="G273" s="90" t="s">
        <v>45</v>
      </c>
      <c r="H273" s="502" t="s">
        <v>266</v>
      </c>
      <c r="I273" s="516" t="s">
        <v>247</v>
      </c>
      <c r="J273" s="501">
        <v>41</v>
      </c>
      <c r="K273" s="343">
        <f t="shared" si="12"/>
        <v>255</v>
      </c>
      <c r="L273" s="251">
        <v>255</v>
      </c>
      <c r="M273" s="251"/>
      <c r="N273" s="250" t="e">
        <f>IF(L273="nio",0,IF(L273&gt;0,L273*J273/P273,0))*VLOOKUP(B273,'2-Kosten per locatie'!$A$14:$C$60,3,FALSE)</f>
        <v>#DIV/0!</v>
      </c>
      <c r="O273" s="250">
        <f>IF(M273&gt;0,M273*J273/Q273,0)*VLOOKUP(B273,'2-Kosten per locatie'!$A$14:$C$60,3,FALSE)</f>
        <v>0</v>
      </c>
      <c r="P273" s="344">
        <f>IF(L273="nio",0,IF(L273&gt;0,VLOOKUP(G273,'3-Productie normen'!A:J,VLOOKUP(L273,'3-Productie normen'!$B$35:$C$40,2,FALSE),FALSE)))</f>
        <v>0</v>
      </c>
      <c r="Q273" s="344">
        <f t="shared" si="14"/>
        <v>0</v>
      </c>
      <c r="R273" s="541">
        <f>VLOOKUP(G273,'3-Productie normen'!A:L,12,FALSE)</f>
        <v>2</v>
      </c>
      <c r="S273" s="345"/>
      <c r="U273" s="346">
        <f t="shared" si="13"/>
        <v>10455</v>
      </c>
    </row>
    <row r="274" spans="1:21" ht="14.1" hidden="1" customHeight="1">
      <c r="A274" s="78">
        <v>274</v>
      </c>
      <c r="B274" s="493" t="s">
        <v>1125</v>
      </c>
      <c r="C274" s="303" t="s">
        <v>1126</v>
      </c>
      <c r="D274" s="537" t="s">
        <v>259</v>
      </c>
      <c r="E274" s="248"/>
      <c r="F274" s="90" t="s">
        <v>277</v>
      </c>
      <c r="G274" s="504" t="s">
        <v>47</v>
      </c>
      <c r="H274" s="504" t="s">
        <v>82</v>
      </c>
      <c r="I274" s="516" t="s">
        <v>82</v>
      </c>
      <c r="J274" s="501">
        <v>32</v>
      </c>
      <c r="K274" s="343">
        <f t="shared" si="12"/>
        <v>255</v>
      </c>
      <c r="L274" s="251">
        <v>255</v>
      </c>
      <c r="M274" s="251"/>
      <c r="N274" s="250" t="e">
        <f>IF(L274="nio",0,IF(L274&gt;0,L274*J274/P274,0))*VLOOKUP(B274,'2-Kosten per locatie'!$A$14:$C$60,3,FALSE)</f>
        <v>#DIV/0!</v>
      </c>
      <c r="O274" s="250">
        <f>IF(M274&gt;0,M274*J274/Q274,0)*VLOOKUP(B274,'2-Kosten per locatie'!$A$14:$C$60,3,FALSE)</f>
        <v>0</v>
      </c>
      <c r="P274" s="344">
        <f>IF(L274="nio",0,IF(L274&gt;0,VLOOKUP(G274,'3-Productie normen'!A:J,VLOOKUP(L274,'3-Productie normen'!$B$35:$C$40,2,FALSE),FALSE)))</f>
        <v>0</v>
      </c>
      <c r="Q274" s="344">
        <f t="shared" si="14"/>
        <v>0</v>
      </c>
      <c r="R274" s="541">
        <f>VLOOKUP(G274,'3-Productie normen'!A:L,12,FALSE)</f>
        <v>9</v>
      </c>
      <c r="S274" s="345"/>
      <c r="U274" s="346">
        <f t="shared" si="13"/>
        <v>8160</v>
      </c>
    </row>
    <row r="275" spans="1:21" ht="14.1" hidden="1" customHeight="1">
      <c r="A275" s="78">
        <v>275</v>
      </c>
      <c r="B275" s="493" t="s">
        <v>1125</v>
      </c>
      <c r="C275" s="303" t="s">
        <v>1126</v>
      </c>
      <c r="D275" s="537" t="s">
        <v>259</v>
      </c>
      <c r="E275" s="248"/>
      <c r="F275" s="90" t="s">
        <v>282</v>
      </c>
      <c r="G275" s="502" t="s">
        <v>261</v>
      </c>
      <c r="H275" s="502" t="s">
        <v>82</v>
      </c>
      <c r="I275" s="516" t="s">
        <v>82</v>
      </c>
      <c r="J275" s="501">
        <v>15</v>
      </c>
      <c r="K275" s="343">
        <f t="shared" si="12"/>
        <v>255</v>
      </c>
      <c r="L275" s="251">
        <v>255</v>
      </c>
      <c r="M275" s="251"/>
      <c r="N275" s="250" t="e">
        <f>IF(L275="nio",0,IF(L275&gt;0,L275*J275/P275,0))*VLOOKUP(B275,'2-Kosten per locatie'!$A$14:$C$60,3,FALSE)</f>
        <v>#DIV/0!</v>
      </c>
      <c r="O275" s="250">
        <f>IF(M275&gt;0,M275*J275/Q275,0)*VLOOKUP(B275,'2-Kosten per locatie'!$A$14:$C$60,3,FALSE)</f>
        <v>0</v>
      </c>
      <c r="P275" s="344">
        <f>IF(L275="nio",0,IF(L275&gt;0,VLOOKUP(G275,'3-Productie normen'!A:J,VLOOKUP(L275,'3-Productie normen'!$B$35:$C$40,2,FALSE),FALSE)))</f>
        <v>0</v>
      </c>
      <c r="Q275" s="344">
        <f t="shared" si="14"/>
        <v>0</v>
      </c>
      <c r="R275" s="541">
        <f>VLOOKUP(G275,'3-Productie normen'!A:L,12,FALSE)</f>
        <v>16</v>
      </c>
      <c r="S275" s="345"/>
      <c r="U275" s="346">
        <f t="shared" si="13"/>
        <v>3825</v>
      </c>
    </row>
    <row r="276" spans="1:21" ht="14.1" hidden="1" customHeight="1">
      <c r="A276" s="78">
        <v>276</v>
      </c>
      <c r="B276" s="493" t="s">
        <v>1125</v>
      </c>
      <c r="C276" s="303" t="s">
        <v>1126</v>
      </c>
      <c r="D276" s="537" t="s">
        <v>259</v>
      </c>
      <c r="E276" s="248"/>
      <c r="F276" s="90" t="s">
        <v>1200</v>
      </c>
      <c r="G276" s="502" t="s">
        <v>45</v>
      </c>
      <c r="H276" s="502" t="s">
        <v>266</v>
      </c>
      <c r="I276" s="516" t="s">
        <v>247</v>
      </c>
      <c r="J276" s="501">
        <v>10.3</v>
      </c>
      <c r="K276" s="343">
        <f t="shared" si="12"/>
        <v>255</v>
      </c>
      <c r="L276" s="251">
        <v>255</v>
      </c>
      <c r="M276" s="251"/>
      <c r="N276" s="250" t="e">
        <f>IF(L276="nio",0,IF(L276&gt;0,L276*J276/P276,0))*VLOOKUP(B276,'2-Kosten per locatie'!$A$14:$C$60,3,FALSE)</f>
        <v>#DIV/0!</v>
      </c>
      <c r="O276" s="250">
        <f>IF(M276&gt;0,M276*J276/Q276,0)*VLOOKUP(B276,'2-Kosten per locatie'!$A$14:$C$60,3,FALSE)</f>
        <v>0</v>
      </c>
      <c r="P276" s="344">
        <f>IF(L276="nio",0,IF(L276&gt;0,VLOOKUP(G276,'3-Productie normen'!A:J,VLOOKUP(L276,'3-Productie normen'!$B$35:$C$40,2,FALSE),FALSE)))</f>
        <v>0</v>
      </c>
      <c r="Q276" s="344">
        <f t="shared" si="14"/>
        <v>0</v>
      </c>
      <c r="R276" s="541">
        <f>VLOOKUP(G276,'3-Productie normen'!A:L,12,FALSE)</f>
        <v>2</v>
      </c>
      <c r="S276" s="345"/>
      <c r="U276" s="346">
        <f t="shared" si="13"/>
        <v>2626.5</v>
      </c>
    </row>
    <row r="277" spans="1:21" ht="14.1" hidden="1" customHeight="1">
      <c r="A277" s="78">
        <v>277</v>
      </c>
      <c r="B277" s="493" t="s">
        <v>1125</v>
      </c>
      <c r="C277" s="303" t="s">
        <v>1126</v>
      </c>
      <c r="D277" s="537" t="s">
        <v>259</v>
      </c>
      <c r="E277" s="248"/>
      <c r="F277" s="90" t="s">
        <v>1201</v>
      </c>
      <c r="G277" s="502" t="s">
        <v>45</v>
      </c>
      <c r="H277" s="502" t="s">
        <v>266</v>
      </c>
      <c r="I277" s="516" t="s">
        <v>247</v>
      </c>
      <c r="J277" s="501">
        <v>10.3</v>
      </c>
      <c r="K277" s="343">
        <f t="shared" si="12"/>
        <v>255</v>
      </c>
      <c r="L277" s="251">
        <v>255</v>
      </c>
      <c r="M277" s="251"/>
      <c r="N277" s="250" t="e">
        <f>IF(L277="nio",0,IF(L277&gt;0,L277*J277/P277,0))*VLOOKUP(B277,'2-Kosten per locatie'!$A$14:$C$60,3,FALSE)</f>
        <v>#DIV/0!</v>
      </c>
      <c r="O277" s="250">
        <f>IF(M277&gt;0,M277*J277/Q277,0)*VLOOKUP(B277,'2-Kosten per locatie'!$A$14:$C$60,3,FALSE)</f>
        <v>0</v>
      </c>
      <c r="P277" s="344">
        <f>IF(L277="nio",0,IF(L277&gt;0,VLOOKUP(G277,'3-Productie normen'!A:J,VLOOKUP(L277,'3-Productie normen'!$B$35:$C$40,2,FALSE),FALSE)))</f>
        <v>0</v>
      </c>
      <c r="Q277" s="344">
        <f t="shared" si="14"/>
        <v>0</v>
      </c>
      <c r="R277" s="541">
        <f>VLOOKUP(G277,'3-Productie normen'!A:L,12,FALSE)</f>
        <v>2</v>
      </c>
      <c r="S277" s="345"/>
      <c r="U277" s="346">
        <f t="shared" si="13"/>
        <v>2626.5</v>
      </c>
    </row>
    <row r="278" spans="1:21" ht="14.1" hidden="1" customHeight="1">
      <c r="A278" s="78">
        <v>278</v>
      </c>
      <c r="B278" s="493" t="s">
        <v>1125</v>
      </c>
      <c r="C278" s="303" t="s">
        <v>1126</v>
      </c>
      <c r="D278" s="537" t="s">
        <v>259</v>
      </c>
      <c r="E278" s="248"/>
      <c r="F278" s="90" t="s">
        <v>673</v>
      </c>
      <c r="G278" s="504" t="s">
        <v>261</v>
      </c>
      <c r="H278" s="74" t="s">
        <v>82</v>
      </c>
      <c r="I278" s="516" t="s">
        <v>82</v>
      </c>
      <c r="J278" s="501">
        <v>11</v>
      </c>
      <c r="K278" s="343">
        <f t="shared" si="12"/>
        <v>255</v>
      </c>
      <c r="L278" s="251">
        <v>255</v>
      </c>
      <c r="M278" s="251"/>
      <c r="N278" s="250" t="e">
        <f>IF(L278="nio",0,IF(L278&gt;0,L278*J278/P278,0))*VLOOKUP(B278,'2-Kosten per locatie'!$A$14:$C$60,3,FALSE)</f>
        <v>#DIV/0!</v>
      </c>
      <c r="O278" s="250">
        <f>IF(M278&gt;0,M278*J278/Q278,0)*VLOOKUP(B278,'2-Kosten per locatie'!$A$14:$C$60,3,FALSE)</f>
        <v>0</v>
      </c>
      <c r="P278" s="344">
        <f>IF(L278="nio",0,IF(L278&gt;0,VLOOKUP(G278,'3-Productie normen'!A:J,VLOOKUP(L278,'3-Productie normen'!$B$35:$C$40,2,FALSE),FALSE)))</f>
        <v>0</v>
      </c>
      <c r="Q278" s="344">
        <f t="shared" si="14"/>
        <v>0</v>
      </c>
      <c r="R278" s="541">
        <f>VLOOKUP(G278,'3-Productie normen'!A:L,12,FALSE)</f>
        <v>16</v>
      </c>
      <c r="S278" s="345"/>
      <c r="U278" s="346">
        <f t="shared" si="13"/>
        <v>2805</v>
      </c>
    </row>
    <row r="279" spans="1:21" ht="14.1" hidden="1" customHeight="1">
      <c r="A279" s="78">
        <v>279</v>
      </c>
      <c r="B279" s="493" t="s">
        <v>1125</v>
      </c>
      <c r="C279" s="303" t="s">
        <v>1126</v>
      </c>
      <c r="D279" s="537" t="s">
        <v>259</v>
      </c>
      <c r="E279" s="248"/>
      <c r="F279" s="90" t="s">
        <v>52</v>
      </c>
      <c r="G279" s="504" t="s">
        <v>52</v>
      </c>
      <c r="H279" s="74" t="s">
        <v>266</v>
      </c>
      <c r="I279" s="74" t="s">
        <v>247</v>
      </c>
      <c r="J279" s="501">
        <v>9</v>
      </c>
      <c r="K279" s="343">
        <f t="shared" si="12"/>
        <v>255</v>
      </c>
      <c r="L279" s="251">
        <v>255</v>
      </c>
      <c r="M279" s="251"/>
      <c r="N279" s="250" t="e">
        <f>IF(L279="nio",0,IF(L279&gt;0,L279*J279/P279,0))*VLOOKUP(B279,'2-Kosten per locatie'!$A$14:$C$60,3,FALSE)</f>
        <v>#DIV/0!</v>
      </c>
      <c r="O279" s="250">
        <f>IF(M279&gt;0,M279*J279/Q279,0)*VLOOKUP(B279,'2-Kosten per locatie'!$A$14:$C$60,3,FALSE)</f>
        <v>0</v>
      </c>
      <c r="P279" s="344">
        <f>IF(L279="nio",0,IF(L279&gt;0,VLOOKUP(G279,'3-Productie normen'!A:J,VLOOKUP(L279,'3-Productie normen'!$B$35:$C$40,2,FALSE),FALSE)))</f>
        <v>0</v>
      </c>
      <c r="Q279" s="344">
        <f t="shared" si="14"/>
        <v>0</v>
      </c>
      <c r="R279" s="541">
        <f>VLOOKUP(G279,'3-Productie normen'!A:L,12,FALSE)</f>
        <v>4</v>
      </c>
      <c r="S279" s="345"/>
      <c r="U279" s="346">
        <f t="shared" si="13"/>
        <v>2295</v>
      </c>
    </row>
    <row r="280" spans="1:21" ht="14.1" hidden="1" customHeight="1">
      <c r="A280" s="78">
        <v>280</v>
      </c>
      <c r="B280" s="493" t="s">
        <v>1125</v>
      </c>
      <c r="C280" s="303" t="s">
        <v>1126</v>
      </c>
      <c r="D280" s="537" t="s">
        <v>259</v>
      </c>
      <c r="E280" s="248"/>
      <c r="F280" s="90" t="s">
        <v>1202</v>
      </c>
      <c r="G280" s="504" t="s">
        <v>45</v>
      </c>
      <c r="H280" s="74" t="s">
        <v>266</v>
      </c>
      <c r="I280" s="516" t="s">
        <v>247</v>
      </c>
      <c r="J280" s="501">
        <v>83</v>
      </c>
      <c r="K280" s="343">
        <f t="shared" si="12"/>
        <v>255</v>
      </c>
      <c r="L280" s="251">
        <v>255</v>
      </c>
      <c r="M280" s="251"/>
      <c r="N280" s="250" t="e">
        <f>IF(L280="nio",0,IF(L280&gt;0,L280*J280/P280,0))*VLOOKUP(B280,'2-Kosten per locatie'!$A$14:$C$60,3,FALSE)</f>
        <v>#DIV/0!</v>
      </c>
      <c r="O280" s="250">
        <f>IF(M280&gt;0,M280*J280/Q280,0)*VLOOKUP(B280,'2-Kosten per locatie'!$A$14:$C$60,3,FALSE)</f>
        <v>0</v>
      </c>
      <c r="P280" s="344">
        <f>IF(L280="nio",0,IF(L280&gt;0,VLOOKUP(G280,'3-Productie normen'!A:J,VLOOKUP(L280,'3-Productie normen'!$B$35:$C$40,2,FALSE),FALSE)))</f>
        <v>0</v>
      </c>
      <c r="Q280" s="344">
        <f t="shared" si="14"/>
        <v>0</v>
      </c>
      <c r="R280" s="541">
        <f>VLOOKUP(G280,'3-Productie normen'!A:L,12,FALSE)</f>
        <v>2</v>
      </c>
      <c r="S280" s="345"/>
      <c r="U280" s="346">
        <f t="shared" si="13"/>
        <v>21165</v>
      </c>
    </row>
    <row r="281" spans="1:21" ht="14.1" hidden="1" customHeight="1">
      <c r="A281" s="78">
        <v>281</v>
      </c>
      <c r="B281" s="493" t="s">
        <v>1125</v>
      </c>
      <c r="C281" s="303" t="s">
        <v>1126</v>
      </c>
      <c r="D281" s="537" t="s">
        <v>259</v>
      </c>
      <c r="E281" s="248"/>
      <c r="F281" s="90" t="s">
        <v>1203</v>
      </c>
      <c r="G281" s="504" t="s">
        <v>46</v>
      </c>
      <c r="H281" s="504" t="s">
        <v>82</v>
      </c>
      <c r="I281" s="516" t="s">
        <v>82</v>
      </c>
      <c r="J281" s="501">
        <v>6</v>
      </c>
      <c r="K281" s="343">
        <f t="shared" si="12"/>
        <v>255</v>
      </c>
      <c r="L281" s="251">
        <v>255</v>
      </c>
      <c r="M281" s="251"/>
      <c r="N281" s="250" t="e">
        <f>IF(L281="nio",0,IF(L281&gt;0,L281*J281/P281,0))*VLOOKUP(B281,'2-Kosten per locatie'!$A$14:$C$60,3,FALSE)</f>
        <v>#DIV/0!</v>
      </c>
      <c r="O281" s="250">
        <f>IF(M281&gt;0,M281*J281/Q281,0)*VLOOKUP(B281,'2-Kosten per locatie'!$A$14:$C$60,3,FALSE)</f>
        <v>0</v>
      </c>
      <c r="P281" s="344">
        <f>IF(L281="nio",0,IF(L281&gt;0,VLOOKUP(G281,'3-Productie normen'!A:J,VLOOKUP(L281,'3-Productie normen'!$B$35:$C$40,2,FALSE),FALSE)))</f>
        <v>0</v>
      </c>
      <c r="Q281" s="344">
        <f t="shared" si="14"/>
        <v>0</v>
      </c>
      <c r="R281" s="541">
        <f>VLOOKUP(G281,'3-Productie normen'!A:L,12,FALSE)</f>
        <v>11</v>
      </c>
      <c r="S281" s="345"/>
      <c r="U281" s="346">
        <f t="shared" si="13"/>
        <v>1530</v>
      </c>
    </row>
    <row r="282" spans="1:21" ht="14.1" hidden="1" customHeight="1">
      <c r="A282" s="78">
        <v>282</v>
      </c>
      <c r="B282" s="493" t="s">
        <v>1125</v>
      </c>
      <c r="C282" s="303" t="s">
        <v>1126</v>
      </c>
      <c r="D282" s="537" t="s">
        <v>259</v>
      </c>
      <c r="E282" s="248"/>
      <c r="F282" s="90" t="s">
        <v>1204</v>
      </c>
      <c r="G282" s="504" t="s">
        <v>46</v>
      </c>
      <c r="H282" s="74" t="s">
        <v>82</v>
      </c>
      <c r="I282" s="74" t="s">
        <v>82</v>
      </c>
      <c r="J282" s="501">
        <v>2</v>
      </c>
      <c r="K282" s="343">
        <f t="shared" si="12"/>
        <v>255</v>
      </c>
      <c r="L282" s="251">
        <v>255</v>
      </c>
      <c r="M282" s="251"/>
      <c r="N282" s="250" t="e">
        <f>IF(L282="nio",0,IF(L282&gt;0,L282*J282/P282,0))*VLOOKUP(B282,'2-Kosten per locatie'!$A$14:$C$60,3,FALSE)</f>
        <v>#DIV/0!</v>
      </c>
      <c r="O282" s="250">
        <f>IF(M282&gt;0,M282*J282/Q282,0)*VLOOKUP(B282,'2-Kosten per locatie'!$A$14:$C$60,3,FALSE)</f>
        <v>0</v>
      </c>
      <c r="P282" s="344">
        <f>IF(L282="nio",0,IF(L282&gt;0,VLOOKUP(G282,'3-Productie normen'!A:J,VLOOKUP(L282,'3-Productie normen'!$B$35:$C$40,2,FALSE),FALSE)))</f>
        <v>0</v>
      </c>
      <c r="Q282" s="344">
        <f t="shared" si="14"/>
        <v>0</v>
      </c>
      <c r="R282" s="541">
        <f>VLOOKUP(G282,'3-Productie normen'!A:L,12,FALSE)</f>
        <v>11</v>
      </c>
      <c r="S282" s="345"/>
      <c r="U282" s="346">
        <f t="shared" si="13"/>
        <v>510</v>
      </c>
    </row>
    <row r="283" spans="1:21" ht="14.1" hidden="1" customHeight="1">
      <c r="A283" s="78">
        <v>283</v>
      </c>
      <c r="B283" s="493" t="s">
        <v>1125</v>
      </c>
      <c r="C283" s="303" t="s">
        <v>1126</v>
      </c>
      <c r="D283" s="537" t="s">
        <v>259</v>
      </c>
      <c r="E283" s="248"/>
      <c r="F283" s="90" t="s">
        <v>1205</v>
      </c>
      <c r="G283" s="303" t="s">
        <v>48</v>
      </c>
      <c r="H283" s="504" t="s">
        <v>275</v>
      </c>
      <c r="I283" s="516" t="s">
        <v>246</v>
      </c>
      <c r="J283" s="501">
        <v>100</v>
      </c>
      <c r="K283" s="343">
        <f t="shared" si="12"/>
        <v>255</v>
      </c>
      <c r="L283" s="251">
        <v>255</v>
      </c>
      <c r="M283" s="251"/>
      <c r="N283" s="250" t="e">
        <f>IF(L283="nio",0,IF(L283&gt;0,L283*J283/P283,0))*VLOOKUP(B283,'2-Kosten per locatie'!$A$14:$C$60,3,FALSE)</f>
        <v>#DIV/0!</v>
      </c>
      <c r="O283" s="250">
        <f>IF(M283&gt;0,M283*J283/Q283,0)*VLOOKUP(B283,'2-Kosten per locatie'!$A$14:$C$60,3,FALSE)</f>
        <v>0</v>
      </c>
      <c r="P283" s="344">
        <f>IF(L283="nio",0,IF(L283&gt;0,VLOOKUP(G283,'3-Productie normen'!A:J,VLOOKUP(L283,'3-Productie normen'!$B$35:$C$40,2,FALSE),FALSE)))</f>
        <v>0</v>
      </c>
      <c r="Q283" s="344">
        <f t="shared" si="14"/>
        <v>0</v>
      </c>
      <c r="R283" s="541">
        <f>VLOOKUP(G283,'3-Productie normen'!A:L,12,FALSE)</f>
        <v>10</v>
      </c>
      <c r="S283" s="345"/>
      <c r="U283" s="346">
        <f t="shared" si="13"/>
        <v>25500</v>
      </c>
    </row>
    <row r="284" spans="1:21" ht="14.1" hidden="1" customHeight="1">
      <c r="A284" s="78">
        <v>284</v>
      </c>
      <c r="B284" s="493" t="s">
        <v>1125</v>
      </c>
      <c r="C284" s="303" t="s">
        <v>1126</v>
      </c>
      <c r="D284" s="537" t="s">
        <v>259</v>
      </c>
      <c r="E284" s="248"/>
      <c r="F284" s="90" t="s">
        <v>1204</v>
      </c>
      <c r="G284" s="90" t="s">
        <v>46</v>
      </c>
      <c r="H284" s="74" t="s">
        <v>275</v>
      </c>
      <c r="I284" s="516" t="s">
        <v>227</v>
      </c>
      <c r="J284" s="501">
        <v>1.5</v>
      </c>
      <c r="K284" s="343">
        <f t="shared" si="12"/>
        <v>255</v>
      </c>
      <c r="L284" s="251">
        <v>255</v>
      </c>
      <c r="M284" s="251"/>
      <c r="N284" s="250" t="e">
        <f>IF(L284="nio",0,IF(L284&gt;0,L284*J284/P284,0))*VLOOKUP(B284,'2-Kosten per locatie'!$A$14:$C$60,3,FALSE)</f>
        <v>#DIV/0!</v>
      </c>
      <c r="O284" s="250">
        <f>IF(M284&gt;0,M284*J284/Q284,0)*VLOOKUP(B284,'2-Kosten per locatie'!$A$14:$C$60,3,FALSE)</f>
        <v>0</v>
      </c>
      <c r="P284" s="344">
        <f>IF(L284="nio",0,IF(L284&gt;0,VLOOKUP(G284,'3-Productie normen'!A:J,VLOOKUP(L284,'3-Productie normen'!$B$35:$C$40,2,FALSE),FALSE)))</f>
        <v>0</v>
      </c>
      <c r="Q284" s="344">
        <f t="shared" si="14"/>
        <v>0</v>
      </c>
      <c r="R284" s="541">
        <f>VLOOKUP(G284,'3-Productie normen'!A:L,12,FALSE)</f>
        <v>11</v>
      </c>
      <c r="S284" s="345"/>
      <c r="U284" s="346">
        <f t="shared" si="13"/>
        <v>382.5</v>
      </c>
    </row>
    <row r="285" spans="1:21" ht="14.1" hidden="1" customHeight="1">
      <c r="A285" s="78">
        <v>285</v>
      </c>
      <c r="B285" s="493" t="s">
        <v>1125</v>
      </c>
      <c r="C285" s="303" t="s">
        <v>1126</v>
      </c>
      <c r="D285" s="537" t="s">
        <v>259</v>
      </c>
      <c r="E285" s="248"/>
      <c r="F285" s="90" t="s">
        <v>1206</v>
      </c>
      <c r="G285" s="90" t="s">
        <v>46</v>
      </c>
      <c r="H285" s="502" t="s">
        <v>275</v>
      </c>
      <c r="I285" s="516" t="s">
        <v>227</v>
      </c>
      <c r="J285" s="501">
        <v>1.5</v>
      </c>
      <c r="K285" s="343">
        <f t="shared" si="12"/>
        <v>255</v>
      </c>
      <c r="L285" s="251">
        <v>255</v>
      </c>
      <c r="M285" s="251"/>
      <c r="N285" s="250" t="e">
        <f>IF(L285="nio",0,IF(L285&gt;0,L285*J285/P285,0))*VLOOKUP(B285,'2-Kosten per locatie'!$A$14:$C$60,3,FALSE)</f>
        <v>#DIV/0!</v>
      </c>
      <c r="O285" s="250">
        <f>IF(M285&gt;0,M285*J285/Q285,0)*VLOOKUP(B285,'2-Kosten per locatie'!$A$14:$C$60,3,FALSE)</f>
        <v>0</v>
      </c>
      <c r="P285" s="344">
        <f>IF(L285="nio",0,IF(L285&gt;0,VLOOKUP(G285,'3-Productie normen'!A:J,VLOOKUP(L285,'3-Productie normen'!$B$35:$C$40,2,FALSE),FALSE)))</f>
        <v>0</v>
      </c>
      <c r="Q285" s="344">
        <f t="shared" si="14"/>
        <v>0</v>
      </c>
      <c r="R285" s="541">
        <f>VLOOKUP(G285,'3-Productie normen'!A:L,12,FALSE)</f>
        <v>11</v>
      </c>
      <c r="S285" s="345"/>
      <c r="U285" s="346">
        <f t="shared" si="13"/>
        <v>382.5</v>
      </c>
    </row>
    <row r="286" spans="1:21" ht="14.1" hidden="1" customHeight="1">
      <c r="A286" s="78">
        <v>286</v>
      </c>
      <c r="B286" s="493" t="s">
        <v>1125</v>
      </c>
      <c r="C286" s="303" t="s">
        <v>1126</v>
      </c>
      <c r="D286" s="537" t="s">
        <v>259</v>
      </c>
      <c r="E286" s="248"/>
      <c r="F286" s="90" t="s">
        <v>1207</v>
      </c>
      <c r="G286" s="90" t="s">
        <v>261</v>
      </c>
      <c r="H286" s="502" t="s">
        <v>275</v>
      </c>
      <c r="I286" s="516" t="s">
        <v>246</v>
      </c>
      <c r="J286" s="501">
        <v>7</v>
      </c>
      <c r="K286" s="343">
        <f t="shared" si="12"/>
        <v>255</v>
      </c>
      <c r="L286" s="251">
        <v>255</v>
      </c>
      <c r="M286" s="251"/>
      <c r="N286" s="250" t="e">
        <f>IF(L286="nio",0,IF(L286&gt;0,L286*J286/P286,0))*VLOOKUP(B286,'2-Kosten per locatie'!$A$14:$C$60,3,FALSE)</f>
        <v>#DIV/0!</v>
      </c>
      <c r="O286" s="250">
        <f>IF(M286&gt;0,M286*J286/Q286,0)*VLOOKUP(B286,'2-Kosten per locatie'!$A$14:$C$60,3,FALSE)</f>
        <v>0</v>
      </c>
      <c r="P286" s="344">
        <f>IF(L286="nio",0,IF(L286&gt;0,VLOOKUP(G286,'3-Productie normen'!A:J,VLOOKUP(L286,'3-Productie normen'!$B$35:$C$40,2,FALSE),FALSE)))</f>
        <v>0</v>
      </c>
      <c r="Q286" s="344">
        <f t="shared" si="14"/>
        <v>0</v>
      </c>
      <c r="R286" s="541">
        <f>VLOOKUP(G286,'3-Productie normen'!A:L,12,FALSE)</f>
        <v>16</v>
      </c>
      <c r="S286" s="345"/>
      <c r="U286" s="346">
        <f t="shared" si="13"/>
        <v>1785</v>
      </c>
    </row>
    <row r="287" spans="1:21" ht="14.1" hidden="1" customHeight="1">
      <c r="A287" s="78">
        <v>287</v>
      </c>
      <c r="B287" s="493" t="s">
        <v>1125</v>
      </c>
      <c r="C287" s="303" t="s">
        <v>1126</v>
      </c>
      <c r="D287" s="537" t="s">
        <v>259</v>
      </c>
      <c r="E287" s="248"/>
      <c r="F287" s="90" t="s">
        <v>1208</v>
      </c>
      <c r="G287" s="90" t="s">
        <v>52</v>
      </c>
      <c r="H287" s="502" t="s">
        <v>275</v>
      </c>
      <c r="I287" s="516" t="s">
        <v>246</v>
      </c>
      <c r="J287" s="501">
        <v>25</v>
      </c>
      <c r="K287" s="343">
        <f t="shared" si="12"/>
        <v>255</v>
      </c>
      <c r="L287" s="251">
        <v>255</v>
      </c>
      <c r="M287" s="251"/>
      <c r="N287" s="250" t="e">
        <f>IF(L287="nio",0,IF(L287&gt;0,L287*J287/P287,0))*VLOOKUP(B287,'2-Kosten per locatie'!$A$14:$C$60,3,FALSE)</f>
        <v>#DIV/0!</v>
      </c>
      <c r="O287" s="250">
        <f>IF(M287&gt;0,M287*J287/Q287,0)*VLOOKUP(B287,'2-Kosten per locatie'!$A$14:$C$60,3,FALSE)</f>
        <v>0</v>
      </c>
      <c r="P287" s="344">
        <f>IF(L287="nio",0,IF(L287&gt;0,VLOOKUP(G287,'3-Productie normen'!A:J,VLOOKUP(L287,'3-Productie normen'!$B$35:$C$40,2,FALSE),FALSE)))</f>
        <v>0</v>
      </c>
      <c r="Q287" s="344">
        <f t="shared" si="14"/>
        <v>0</v>
      </c>
      <c r="R287" s="541">
        <f>VLOOKUP(G287,'3-Productie normen'!A:L,12,FALSE)</f>
        <v>4</v>
      </c>
      <c r="S287" s="345"/>
      <c r="U287" s="346">
        <f t="shared" si="13"/>
        <v>6375</v>
      </c>
    </row>
    <row r="288" spans="1:21" ht="14.1" hidden="1" customHeight="1">
      <c r="A288" s="78">
        <v>288</v>
      </c>
      <c r="B288" s="493" t="s">
        <v>1125</v>
      </c>
      <c r="C288" s="303" t="s">
        <v>1126</v>
      </c>
      <c r="D288" s="537" t="s">
        <v>259</v>
      </c>
      <c r="E288" s="248"/>
      <c r="F288" s="90" t="s">
        <v>282</v>
      </c>
      <c r="G288" s="90" t="s">
        <v>261</v>
      </c>
      <c r="H288" s="504" t="s">
        <v>275</v>
      </c>
      <c r="I288" s="516" t="s">
        <v>246</v>
      </c>
      <c r="J288" s="501">
        <v>19</v>
      </c>
      <c r="K288" s="343">
        <f t="shared" si="12"/>
        <v>255</v>
      </c>
      <c r="L288" s="251">
        <v>255</v>
      </c>
      <c r="M288" s="251"/>
      <c r="N288" s="250" t="e">
        <f>IF(L288="nio",0,IF(L288&gt;0,L288*J288/P288,0))*VLOOKUP(B288,'2-Kosten per locatie'!$A$14:$C$60,3,FALSE)</f>
        <v>#DIV/0!</v>
      </c>
      <c r="O288" s="250">
        <f>IF(M288&gt;0,M288*J288/Q288,0)*VLOOKUP(B288,'2-Kosten per locatie'!$A$14:$C$60,3,FALSE)</f>
        <v>0</v>
      </c>
      <c r="P288" s="344">
        <f>IF(L288="nio",0,IF(L288&gt;0,VLOOKUP(G288,'3-Productie normen'!A:J,VLOOKUP(L288,'3-Productie normen'!$B$35:$C$40,2,FALSE),FALSE)))</f>
        <v>0</v>
      </c>
      <c r="Q288" s="344">
        <f t="shared" si="14"/>
        <v>0</v>
      </c>
      <c r="R288" s="541">
        <f>VLOOKUP(G288,'3-Productie normen'!A:L,12,FALSE)</f>
        <v>16</v>
      </c>
      <c r="S288" s="345"/>
      <c r="U288" s="346">
        <f t="shared" si="13"/>
        <v>4845</v>
      </c>
    </row>
    <row r="289" spans="1:21" ht="14.1" hidden="1" customHeight="1">
      <c r="A289" s="78">
        <v>289</v>
      </c>
      <c r="B289" s="493" t="s">
        <v>1125</v>
      </c>
      <c r="C289" s="303" t="s">
        <v>1126</v>
      </c>
      <c r="D289" s="537" t="s">
        <v>259</v>
      </c>
      <c r="E289" s="248"/>
      <c r="F289" s="90" t="s">
        <v>1209</v>
      </c>
      <c r="G289" s="90" t="s">
        <v>45</v>
      </c>
      <c r="H289" s="502" t="s">
        <v>82</v>
      </c>
      <c r="I289" s="516" t="s">
        <v>82</v>
      </c>
      <c r="J289" s="501">
        <v>23</v>
      </c>
      <c r="K289" s="343">
        <f t="shared" si="12"/>
        <v>255</v>
      </c>
      <c r="L289" s="251">
        <v>255</v>
      </c>
      <c r="M289" s="251"/>
      <c r="N289" s="250" t="e">
        <f>IF(L289="nio",0,IF(L289&gt;0,L289*J289/P289,0))*VLOOKUP(B289,'2-Kosten per locatie'!$A$14:$C$60,3,FALSE)</f>
        <v>#DIV/0!</v>
      </c>
      <c r="O289" s="250">
        <f>IF(M289&gt;0,M289*J289/Q289,0)*VLOOKUP(B289,'2-Kosten per locatie'!$A$14:$C$60,3,FALSE)</f>
        <v>0</v>
      </c>
      <c r="P289" s="344">
        <f>IF(L289="nio",0,IF(L289&gt;0,VLOOKUP(G289,'3-Productie normen'!A:J,VLOOKUP(L289,'3-Productie normen'!$B$35:$C$40,2,FALSE),FALSE)))</f>
        <v>0</v>
      </c>
      <c r="Q289" s="344">
        <f t="shared" si="14"/>
        <v>0</v>
      </c>
      <c r="R289" s="541">
        <f>VLOOKUP(G289,'3-Productie normen'!A:L,12,FALSE)</f>
        <v>2</v>
      </c>
      <c r="S289" s="345"/>
      <c r="U289" s="346">
        <f t="shared" si="13"/>
        <v>5865</v>
      </c>
    </row>
    <row r="290" spans="1:21" ht="14.1" hidden="1" customHeight="1">
      <c r="A290" s="78">
        <v>290</v>
      </c>
      <c r="B290" s="493" t="s">
        <v>1125</v>
      </c>
      <c r="C290" s="303" t="s">
        <v>1126</v>
      </c>
      <c r="D290" s="537" t="s">
        <v>259</v>
      </c>
      <c r="E290" s="248"/>
      <c r="F290" s="90" t="s">
        <v>1210</v>
      </c>
      <c r="G290" s="513" t="s">
        <v>46</v>
      </c>
      <c r="H290" s="74" t="s">
        <v>371</v>
      </c>
      <c r="I290" s="516" t="s">
        <v>227</v>
      </c>
      <c r="J290" s="501">
        <v>1.5</v>
      </c>
      <c r="K290" s="343">
        <f t="shared" si="12"/>
        <v>255</v>
      </c>
      <c r="L290" s="251">
        <v>255</v>
      </c>
      <c r="M290" s="251"/>
      <c r="N290" s="250" t="e">
        <f>IF(L290="nio",0,IF(L290&gt;0,L290*J290/P290,0))*VLOOKUP(B290,'2-Kosten per locatie'!$A$14:$C$60,3,FALSE)</f>
        <v>#DIV/0!</v>
      </c>
      <c r="O290" s="250">
        <f>IF(M290&gt;0,M290*J290/Q290,0)*VLOOKUP(B290,'2-Kosten per locatie'!$A$14:$C$60,3,FALSE)</f>
        <v>0</v>
      </c>
      <c r="P290" s="344">
        <f>IF(L290="nio",0,IF(L290&gt;0,VLOOKUP(G290,'3-Productie normen'!A:J,VLOOKUP(L290,'3-Productie normen'!$B$35:$C$40,2,FALSE),FALSE)))</f>
        <v>0</v>
      </c>
      <c r="Q290" s="344">
        <f t="shared" si="14"/>
        <v>0</v>
      </c>
      <c r="R290" s="541">
        <f>VLOOKUP(G290,'3-Productie normen'!A:L,12,FALSE)</f>
        <v>11</v>
      </c>
      <c r="S290" s="345"/>
      <c r="U290" s="346">
        <f t="shared" si="13"/>
        <v>382.5</v>
      </c>
    </row>
    <row r="291" spans="1:21" ht="14.1" hidden="1" customHeight="1">
      <c r="A291" s="78">
        <v>291</v>
      </c>
      <c r="B291" s="493" t="s">
        <v>1125</v>
      </c>
      <c r="C291" s="303" t="s">
        <v>1126</v>
      </c>
      <c r="D291" s="537" t="s">
        <v>259</v>
      </c>
      <c r="E291" s="248"/>
      <c r="F291" s="90" t="s">
        <v>895</v>
      </c>
      <c r="G291" s="513" t="s">
        <v>46</v>
      </c>
      <c r="H291" s="504" t="s">
        <v>371</v>
      </c>
      <c r="I291" s="516" t="s">
        <v>227</v>
      </c>
      <c r="J291" s="501">
        <v>9</v>
      </c>
      <c r="K291" s="343">
        <f t="shared" si="12"/>
        <v>255</v>
      </c>
      <c r="L291" s="251">
        <v>255</v>
      </c>
      <c r="M291" s="251"/>
      <c r="N291" s="250" t="e">
        <f>IF(L291="nio",0,IF(L291&gt;0,L291*J291/P291,0))*VLOOKUP(B291,'2-Kosten per locatie'!$A$14:$C$60,3,FALSE)</f>
        <v>#DIV/0!</v>
      </c>
      <c r="O291" s="250">
        <f>IF(M291&gt;0,M291*J291/Q291,0)*VLOOKUP(B291,'2-Kosten per locatie'!$A$14:$C$60,3,FALSE)</f>
        <v>0</v>
      </c>
      <c r="P291" s="344">
        <f>IF(L291="nio",0,IF(L291&gt;0,VLOOKUP(G291,'3-Productie normen'!A:J,VLOOKUP(L291,'3-Productie normen'!$B$35:$C$40,2,FALSE),FALSE)))</f>
        <v>0</v>
      </c>
      <c r="Q291" s="344">
        <f t="shared" si="14"/>
        <v>0</v>
      </c>
      <c r="R291" s="541">
        <f>VLOOKUP(G291,'3-Productie normen'!A:L,12,FALSE)</f>
        <v>11</v>
      </c>
      <c r="S291" s="345"/>
      <c r="U291" s="346">
        <f t="shared" si="13"/>
        <v>2295</v>
      </c>
    </row>
    <row r="292" spans="1:21" ht="14.1" hidden="1" customHeight="1">
      <c r="A292" s="78">
        <v>292</v>
      </c>
      <c r="B292" s="493" t="s">
        <v>1125</v>
      </c>
      <c r="C292" s="303" t="s">
        <v>1126</v>
      </c>
      <c r="D292" s="537" t="s">
        <v>259</v>
      </c>
      <c r="E292" s="248"/>
      <c r="F292" s="90" t="s">
        <v>1211</v>
      </c>
      <c r="G292" s="513" t="s">
        <v>46</v>
      </c>
      <c r="H292" s="504" t="s">
        <v>371</v>
      </c>
      <c r="I292" s="516" t="s">
        <v>227</v>
      </c>
      <c r="J292" s="501">
        <v>3</v>
      </c>
      <c r="K292" s="343">
        <f t="shared" si="12"/>
        <v>255</v>
      </c>
      <c r="L292" s="251">
        <v>255</v>
      </c>
      <c r="M292" s="251"/>
      <c r="N292" s="250" t="e">
        <f>IF(L292="nio",0,IF(L292&gt;0,L292*J292/P292,0))*VLOOKUP(B292,'2-Kosten per locatie'!$A$14:$C$60,3,FALSE)</f>
        <v>#DIV/0!</v>
      </c>
      <c r="O292" s="250">
        <f>IF(M292&gt;0,M292*J292/Q292,0)*VLOOKUP(B292,'2-Kosten per locatie'!$A$14:$C$60,3,FALSE)</f>
        <v>0</v>
      </c>
      <c r="P292" s="344">
        <f>IF(L292="nio",0,IF(L292&gt;0,VLOOKUP(G292,'3-Productie normen'!A:J,VLOOKUP(L292,'3-Productie normen'!$B$35:$C$40,2,FALSE),FALSE)))</f>
        <v>0</v>
      </c>
      <c r="Q292" s="344">
        <f t="shared" si="14"/>
        <v>0</v>
      </c>
      <c r="R292" s="541">
        <f>VLOOKUP(G292,'3-Productie normen'!A:L,12,FALSE)</f>
        <v>11</v>
      </c>
      <c r="S292" s="345"/>
      <c r="U292" s="346">
        <f t="shared" si="13"/>
        <v>765</v>
      </c>
    </row>
    <row r="293" spans="1:21" ht="14.1" hidden="1" customHeight="1">
      <c r="A293" s="78">
        <v>293</v>
      </c>
      <c r="B293" s="493" t="s">
        <v>1125</v>
      </c>
      <c r="C293" s="303" t="s">
        <v>1126</v>
      </c>
      <c r="D293" s="537" t="s">
        <v>259</v>
      </c>
      <c r="E293" s="248"/>
      <c r="F293" s="90" t="s">
        <v>899</v>
      </c>
      <c r="G293" s="303" t="s">
        <v>46</v>
      </c>
      <c r="H293" s="504" t="s">
        <v>371</v>
      </c>
      <c r="I293" s="516" t="s">
        <v>227</v>
      </c>
      <c r="J293" s="501">
        <v>20</v>
      </c>
      <c r="K293" s="343">
        <f t="shared" si="12"/>
        <v>255</v>
      </c>
      <c r="L293" s="251">
        <v>255</v>
      </c>
      <c r="M293" s="251"/>
      <c r="N293" s="250" t="e">
        <f>IF(L293="nio",0,IF(L293&gt;0,L293*J293/P293,0))*VLOOKUP(B293,'2-Kosten per locatie'!$A$14:$C$60,3,FALSE)</f>
        <v>#DIV/0!</v>
      </c>
      <c r="O293" s="250">
        <f>IF(M293&gt;0,M293*J293/Q293,0)*VLOOKUP(B293,'2-Kosten per locatie'!$A$14:$C$60,3,FALSE)</f>
        <v>0</v>
      </c>
      <c r="P293" s="344">
        <f>IF(L293="nio",0,IF(L293&gt;0,VLOOKUP(G293,'3-Productie normen'!A:J,VLOOKUP(L293,'3-Productie normen'!$B$35:$C$40,2,FALSE),FALSE)))</f>
        <v>0</v>
      </c>
      <c r="Q293" s="344">
        <f t="shared" si="14"/>
        <v>0</v>
      </c>
      <c r="R293" s="541">
        <f>VLOOKUP(G293,'3-Productie normen'!A:L,12,FALSE)</f>
        <v>11</v>
      </c>
      <c r="S293" s="345"/>
      <c r="U293" s="346">
        <f t="shared" si="13"/>
        <v>5100</v>
      </c>
    </row>
    <row r="294" spans="1:21" ht="14.1" hidden="1" customHeight="1">
      <c r="A294" s="78">
        <v>294</v>
      </c>
      <c r="B294" s="493" t="s">
        <v>1125</v>
      </c>
      <c r="C294" s="303" t="s">
        <v>1126</v>
      </c>
      <c r="D294" s="537" t="s">
        <v>259</v>
      </c>
      <c r="E294" s="248"/>
      <c r="F294" s="90" t="s">
        <v>1212</v>
      </c>
      <c r="G294" s="513" t="s">
        <v>46</v>
      </c>
      <c r="H294" s="502" t="s">
        <v>371</v>
      </c>
      <c r="I294" s="516" t="s">
        <v>227</v>
      </c>
      <c r="J294" s="501">
        <v>1</v>
      </c>
      <c r="K294" s="343">
        <f t="shared" si="12"/>
        <v>255</v>
      </c>
      <c r="L294" s="251">
        <v>255</v>
      </c>
      <c r="M294" s="251"/>
      <c r="N294" s="250" t="e">
        <f>IF(L294="nio",0,IF(L294&gt;0,L294*J294/P294,0))*VLOOKUP(B294,'2-Kosten per locatie'!$A$14:$C$60,3,FALSE)</f>
        <v>#DIV/0!</v>
      </c>
      <c r="O294" s="250">
        <f>IF(M294&gt;0,M294*J294/Q294,0)*VLOOKUP(B294,'2-Kosten per locatie'!$A$14:$C$60,3,FALSE)</f>
        <v>0</v>
      </c>
      <c r="P294" s="344">
        <f>IF(L294="nio",0,IF(L294&gt;0,VLOOKUP(G294,'3-Productie normen'!A:J,VLOOKUP(L294,'3-Productie normen'!$B$35:$C$40,2,FALSE),FALSE)))</f>
        <v>0</v>
      </c>
      <c r="Q294" s="344">
        <f t="shared" si="14"/>
        <v>0</v>
      </c>
      <c r="R294" s="541">
        <f>VLOOKUP(G294,'3-Productie normen'!A:L,12,FALSE)</f>
        <v>11</v>
      </c>
      <c r="S294" s="345"/>
      <c r="U294" s="346">
        <f t="shared" si="13"/>
        <v>255</v>
      </c>
    </row>
    <row r="295" spans="1:21" ht="14.1" hidden="1" customHeight="1">
      <c r="A295" s="78">
        <v>295</v>
      </c>
      <c r="B295" s="493" t="s">
        <v>1125</v>
      </c>
      <c r="C295" s="303" t="s">
        <v>1126</v>
      </c>
      <c r="D295" s="537" t="s">
        <v>259</v>
      </c>
      <c r="E295" s="248"/>
      <c r="F295" s="90" t="s">
        <v>1213</v>
      </c>
      <c r="G295" s="303" t="s">
        <v>46</v>
      </c>
      <c r="H295" s="504" t="s">
        <v>371</v>
      </c>
      <c r="I295" s="516" t="s">
        <v>227</v>
      </c>
      <c r="J295" s="501">
        <v>1</v>
      </c>
      <c r="K295" s="343">
        <f t="shared" si="12"/>
        <v>255</v>
      </c>
      <c r="L295" s="251">
        <v>255</v>
      </c>
      <c r="M295" s="251"/>
      <c r="N295" s="250" t="e">
        <f>IF(L295="nio",0,IF(L295&gt;0,L295*J295/P295,0))*VLOOKUP(B295,'2-Kosten per locatie'!$A$14:$C$60,3,FALSE)</f>
        <v>#DIV/0!</v>
      </c>
      <c r="O295" s="250">
        <f>IF(M295&gt;0,M295*J295/Q295,0)*VLOOKUP(B295,'2-Kosten per locatie'!$A$14:$C$60,3,FALSE)</f>
        <v>0</v>
      </c>
      <c r="P295" s="344">
        <f>IF(L295="nio",0,IF(L295&gt;0,VLOOKUP(G295,'3-Productie normen'!A:J,VLOOKUP(L295,'3-Productie normen'!$B$35:$C$40,2,FALSE),FALSE)))</f>
        <v>0</v>
      </c>
      <c r="Q295" s="344">
        <f t="shared" si="14"/>
        <v>0</v>
      </c>
      <c r="R295" s="541">
        <f>VLOOKUP(G295,'3-Productie normen'!A:L,12,FALSE)</f>
        <v>11</v>
      </c>
      <c r="S295" s="345"/>
      <c r="U295" s="346">
        <f t="shared" si="13"/>
        <v>255</v>
      </c>
    </row>
    <row r="296" spans="1:21" ht="14.1" hidden="1" customHeight="1">
      <c r="A296" s="78">
        <v>296</v>
      </c>
      <c r="B296" s="493" t="s">
        <v>1125</v>
      </c>
      <c r="C296" s="303" t="s">
        <v>1126</v>
      </c>
      <c r="D296" s="537" t="s">
        <v>259</v>
      </c>
      <c r="E296" s="248"/>
      <c r="F296" s="90" t="s">
        <v>1214</v>
      </c>
      <c r="G296" s="504" t="s">
        <v>46</v>
      </c>
      <c r="H296" s="74" t="s">
        <v>371</v>
      </c>
      <c r="I296" s="516" t="s">
        <v>227</v>
      </c>
      <c r="J296" s="501">
        <v>8</v>
      </c>
      <c r="K296" s="343">
        <f t="shared" si="12"/>
        <v>255</v>
      </c>
      <c r="L296" s="251">
        <v>255</v>
      </c>
      <c r="M296" s="251"/>
      <c r="N296" s="250" t="e">
        <f>IF(L296="nio",0,IF(L296&gt;0,L296*J296/P296,0))*VLOOKUP(B296,'2-Kosten per locatie'!$A$14:$C$60,3,FALSE)</f>
        <v>#DIV/0!</v>
      </c>
      <c r="O296" s="250">
        <f>IF(M296&gt;0,M296*J296/Q296,0)*VLOOKUP(B296,'2-Kosten per locatie'!$A$14:$C$60,3,FALSE)</f>
        <v>0</v>
      </c>
      <c r="P296" s="344">
        <f>IF(L296="nio",0,IF(L296&gt;0,VLOOKUP(G296,'3-Productie normen'!A:J,VLOOKUP(L296,'3-Productie normen'!$B$35:$C$40,2,FALSE),FALSE)))</f>
        <v>0</v>
      </c>
      <c r="Q296" s="344">
        <f t="shared" si="14"/>
        <v>0</v>
      </c>
      <c r="R296" s="541">
        <f>VLOOKUP(G296,'3-Productie normen'!A:L,12,FALSE)</f>
        <v>11</v>
      </c>
      <c r="S296" s="345"/>
      <c r="U296" s="346">
        <f t="shared" si="13"/>
        <v>2040</v>
      </c>
    </row>
    <row r="297" spans="1:21" ht="14.1" hidden="1" customHeight="1">
      <c r="A297" s="78">
        <v>297</v>
      </c>
      <c r="B297" s="493" t="s">
        <v>1125</v>
      </c>
      <c r="C297" s="303" t="s">
        <v>1126</v>
      </c>
      <c r="D297" s="537" t="s">
        <v>259</v>
      </c>
      <c r="E297" s="248"/>
      <c r="F297" s="90" t="s">
        <v>1215</v>
      </c>
      <c r="G297" s="303" t="s">
        <v>45</v>
      </c>
      <c r="H297" s="504" t="s">
        <v>275</v>
      </c>
      <c r="I297" s="516" t="s">
        <v>246</v>
      </c>
      <c r="J297" s="501">
        <v>23</v>
      </c>
      <c r="K297" s="343">
        <f t="shared" si="12"/>
        <v>255</v>
      </c>
      <c r="L297" s="251">
        <v>255</v>
      </c>
      <c r="M297" s="251"/>
      <c r="N297" s="250" t="e">
        <f>IF(L297="nio",0,IF(L297&gt;0,L297*J297/P297,0))*VLOOKUP(B297,'2-Kosten per locatie'!$A$14:$C$60,3,FALSE)</f>
        <v>#DIV/0!</v>
      </c>
      <c r="O297" s="250">
        <f>IF(M297&gt;0,M297*J297/Q297,0)*VLOOKUP(B297,'2-Kosten per locatie'!$A$14:$C$60,3,FALSE)</f>
        <v>0</v>
      </c>
      <c r="P297" s="344">
        <f>IF(L297="nio",0,IF(L297&gt;0,VLOOKUP(G297,'3-Productie normen'!A:J,VLOOKUP(L297,'3-Productie normen'!$B$35:$C$40,2,FALSE),FALSE)))</f>
        <v>0</v>
      </c>
      <c r="Q297" s="344">
        <f t="shared" si="14"/>
        <v>0</v>
      </c>
      <c r="R297" s="541">
        <f>VLOOKUP(G297,'3-Productie normen'!A:L,12,FALSE)</f>
        <v>2</v>
      </c>
      <c r="S297" s="345"/>
      <c r="U297" s="346">
        <f t="shared" si="13"/>
        <v>5865</v>
      </c>
    </row>
    <row r="298" spans="1:21" ht="14.1" hidden="1" customHeight="1">
      <c r="A298" s="78">
        <v>298</v>
      </c>
      <c r="B298" s="493" t="s">
        <v>1125</v>
      </c>
      <c r="C298" s="303" t="s">
        <v>1126</v>
      </c>
      <c r="D298" s="537" t="s">
        <v>259</v>
      </c>
      <c r="E298" s="248"/>
      <c r="F298" s="90" t="s">
        <v>1216</v>
      </c>
      <c r="G298" s="502" t="s">
        <v>294</v>
      </c>
      <c r="H298" s="502" t="s">
        <v>275</v>
      </c>
      <c r="I298" s="516" t="s">
        <v>246</v>
      </c>
      <c r="J298" s="501">
        <v>23</v>
      </c>
      <c r="K298" s="343">
        <f t="shared" si="12"/>
        <v>255</v>
      </c>
      <c r="L298" s="251">
        <v>255</v>
      </c>
      <c r="M298" s="251"/>
      <c r="N298" s="250" t="e">
        <f>IF(L298="nio",0,IF(L298&gt;0,L298*J298/P298,0))*VLOOKUP(B298,'2-Kosten per locatie'!$A$14:$C$60,3,FALSE)</f>
        <v>#DIV/0!</v>
      </c>
      <c r="O298" s="250">
        <f>IF(M298&gt;0,M298*J298/Q298,0)*VLOOKUP(B298,'2-Kosten per locatie'!$A$14:$C$60,3,FALSE)</f>
        <v>0</v>
      </c>
      <c r="P298" s="344">
        <f>IF(L298="nio",0,IF(L298&gt;0,VLOOKUP(G298,'3-Productie normen'!A:J,VLOOKUP(L298,'3-Productie normen'!$B$35:$C$40,2,FALSE),FALSE)))</f>
        <v>0</v>
      </c>
      <c r="Q298" s="344">
        <f t="shared" si="14"/>
        <v>0</v>
      </c>
      <c r="R298" s="541">
        <f>VLOOKUP(G298,'3-Productie normen'!A:L,12,FALSE)</f>
        <v>1</v>
      </c>
      <c r="S298" s="345"/>
      <c r="U298" s="346">
        <f t="shared" si="13"/>
        <v>5865</v>
      </c>
    </row>
    <row r="299" spans="1:21" ht="14.1" hidden="1" customHeight="1">
      <c r="A299" s="78">
        <v>299</v>
      </c>
      <c r="B299" s="493" t="s">
        <v>1125</v>
      </c>
      <c r="C299" s="303" t="s">
        <v>1126</v>
      </c>
      <c r="D299" s="537" t="s">
        <v>259</v>
      </c>
      <c r="E299" s="248"/>
      <c r="F299" s="90" t="s">
        <v>1217</v>
      </c>
      <c r="G299" s="502" t="s">
        <v>294</v>
      </c>
      <c r="H299" s="74" t="s">
        <v>275</v>
      </c>
      <c r="I299" s="516" t="s">
        <v>246</v>
      </c>
      <c r="J299" s="501">
        <v>51</v>
      </c>
      <c r="K299" s="343">
        <f t="shared" si="12"/>
        <v>255</v>
      </c>
      <c r="L299" s="251">
        <v>255</v>
      </c>
      <c r="M299" s="251"/>
      <c r="N299" s="250" t="e">
        <f>IF(L299="nio",0,IF(L299&gt;0,L299*J299/P299,0))*VLOOKUP(B299,'2-Kosten per locatie'!$A$14:$C$60,3,FALSE)</f>
        <v>#DIV/0!</v>
      </c>
      <c r="O299" s="250">
        <f>IF(M299&gt;0,M299*J299/Q299,0)*VLOOKUP(B299,'2-Kosten per locatie'!$A$14:$C$60,3,FALSE)</f>
        <v>0</v>
      </c>
      <c r="P299" s="344">
        <f>IF(L299="nio",0,IF(L299&gt;0,VLOOKUP(G299,'3-Productie normen'!A:J,VLOOKUP(L299,'3-Productie normen'!$B$35:$C$40,2,FALSE),FALSE)))</f>
        <v>0</v>
      </c>
      <c r="Q299" s="344">
        <f t="shared" si="14"/>
        <v>0</v>
      </c>
      <c r="R299" s="541">
        <f>VLOOKUP(G299,'3-Productie normen'!A:L,12,FALSE)</f>
        <v>1</v>
      </c>
      <c r="S299" s="345"/>
      <c r="U299" s="346">
        <f t="shared" si="13"/>
        <v>13005</v>
      </c>
    </row>
    <row r="300" spans="1:21" ht="14.1" hidden="1" customHeight="1">
      <c r="A300" s="78">
        <v>300</v>
      </c>
      <c r="B300" s="493" t="s">
        <v>1125</v>
      </c>
      <c r="C300" s="303" t="s">
        <v>1126</v>
      </c>
      <c r="D300" s="537" t="s">
        <v>259</v>
      </c>
      <c r="E300" s="248"/>
      <c r="F300" s="90" t="s">
        <v>1218</v>
      </c>
      <c r="G300" s="502" t="s">
        <v>270</v>
      </c>
      <c r="H300" s="74" t="s">
        <v>275</v>
      </c>
      <c r="I300" s="516" t="s">
        <v>246</v>
      </c>
      <c r="J300" s="501">
        <v>15</v>
      </c>
      <c r="K300" s="343">
        <f t="shared" si="12"/>
        <v>52</v>
      </c>
      <c r="L300" s="251">
        <v>52</v>
      </c>
      <c r="M300" s="251"/>
      <c r="N300" s="250" t="e">
        <f>IF(L300="nio",0,IF(L300&gt;0,L300*J300/P300,0))*VLOOKUP(B300,'2-Kosten per locatie'!$A$14:$C$60,3,FALSE)</f>
        <v>#DIV/0!</v>
      </c>
      <c r="O300" s="250">
        <f>IF(M300&gt;0,M300*J300/Q300,0)*VLOOKUP(B300,'2-Kosten per locatie'!$A$14:$C$60,3,FALSE)</f>
        <v>0</v>
      </c>
      <c r="P300" s="344">
        <f>IF(L300="nio",0,IF(L300&gt;0,VLOOKUP(G300,'3-Productie normen'!A:J,VLOOKUP(L300,'3-Productie normen'!$B$35:$C$40,2,FALSE),FALSE)))</f>
        <v>0</v>
      </c>
      <c r="Q300" s="344">
        <f t="shared" si="14"/>
        <v>0</v>
      </c>
      <c r="R300" s="541">
        <f>VLOOKUP(G300,'3-Productie normen'!A:L,12,FALSE)</f>
        <v>8</v>
      </c>
      <c r="S300" s="345"/>
      <c r="U300" s="346">
        <f t="shared" si="13"/>
        <v>780</v>
      </c>
    </row>
    <row r="301" spans="1:21" ht="14.1" hidden="1" customHeight="1">
      <c r="A301" s="78">
        <v>301</v>
      </c>
      <c r="B301" s="493" t="s">
        <v>1125</v>
      </c>
      <c r="C301" s="303" t="s">
        <v>1126</v>
      </c>
      <c r="D301" s="537" t="s">
        <v>259</v>
      </c>
      <c r="E301" s="248"/>
      <c r="F301" s="90" t="s">
        <v>1219</v>
      </c>
      <c r="G301" s="502" t="s">
        <v>261</v>
      </c>
      <c r="H301" s="74" t="s">
        <v>82</v>
      </c>
      <c r="I301" s="516" t="s">
        <v>82</v>
      </c>
      <c r="J301" s="501">
        <v>5.5</v>
      </c>
      <c r="K301" s="343">
        <f t="shared" si="12"/>
        <v>255</v>
      </c>
      <c r="L301" s="251">
        <v>255</v>
      </c>
      <c r="M301" s="251"/>
      <c r="N301" s="250" t="e">
        <f>IF(L301="nio",0,IF(L301&gt;0,L301*J301/P301,0))*VLOOKUP(B301,'2-Kosten per locatie'!$A$14:$C$60,3,FALSE)</f>
        <v>#DIV/0!</v>
      </c>
      <c r="O301" s="250">
        <f>IF(M301&gt;0,M301*J301/Q301,0)*VLOOKUP(B301,'2-Kosten per locatie'!$A$14:$C$60,3,FALSE)</f>
        <v>0</v>
      </c>
      <c r="P301" s="344">
        <f>IF(L301="nio",0,IF(L301&gt;0,VLOOKUP(G301,'3-Productie normen'!A:J,VLOOKUP(L301,'3-Productie normen'!$B$35:$C$40,2,FALSE),FALSE)))</f>
        <v>0</v>
      </c>
      <c r="Q301" s="344">
        <f t="shared" si="14"/>
        <v>0</v>
      </c>
      <c r="R301" s="541">
        <f>VLOOKUP(G301,'3-Productie normen'!A:L,12,FALSE)</f>
        <v>16</v>
      </c>
      <c r="S301" s="345"/>
      <c r="U301" s="346">
        <f t="shared" si="13"/>
        <v>1402.5</v>
      </c>
    </row>
    <row r="302" spans="1:21" ht="14.1" hidden="1" customHeight="1">
      <c r="A302" s="78">
        <v>302</v>
      </c>
      <c r="B302" s="493" t="s">
        <v>1125</v>
      </c>
      <c r="C302" s="303" t="s">
        <v>1126</v>
      </c>
      <c r="D302" s="537" t="s">
        <v>259</v>
      </c>
      <c r="E302" s="248"/>
      <c r="F302" s="90" t="s">
        <v>1220</v>
      </c>
      <c r="G302" s="502" t="s">
        <v>261</v>
      </c>
      <c r="H302" s="502" t="s">
        <v>328</v>
      </c>
      <c r="I302" s="516" t="s">
        <v>246</v>
      </c>
      <c r="J302" s="501">
        <v>7</v>
      </c>
      <c r="K302" s="343">
        <f t="shared" si="12"/>
        <v>255</v>
      </c>
      <c r="L302" s="251">
        <v>255</v>
      </c>
      <c r="M302" s="251"/>
      <c r="N302" s="250" t="e">
        <f>IF(L302="nio",0,IF(L302&gt;0,L302*J302/P302,0))*VLOOKUP(B302,'2-Kosten per locatie'!$A$14:$C$60,3,FALSE)</f>
        <v>#DIV/0!</v>
      </c>
      <c r="O302" s="250">
        <f>IF(M302&gt;0,M302*J302/Q302,0)*VLOOKUP(B302,'2-Kosten per locatie'!$A$14:$C$60,3,FALSE)</f>
        <v>0</v>
      </c>
      <c r="P302" s="344">
        <f>IF(L302="nio",0,IF(L302&gt;0,VLOOKUP(G302,'3-Productie normen'!A:J,VLOOKUP(L302,'3-Productie normen'!$B$35:$C$40,2,FALSE),FALSE)))</f>
        <v>0</v>
      </c>
      <c r="Q302" s="344">
        <f t="shared" si="14"/>
        <v>0</v>
      </c>
      <c r="R302" s="541">
        <f>VLOOKUP(G302,'3-Productie normen'!A:L,12,FALSE)</f>
        <v>16</v>
      </c>
      <c r="S302" s="345"/>
      <c r="U302" s="346">
        <f t="shared" si="13"/>
        <v>1785</v>
      </c>
    </row>
    <row r="303" spans="1:21" ht="14.1" hidden="1" customHeight="1">
      <c r="A303" s="78">
        <v>303</v>
      </c>
      <c r="B303" s="493" t="s">
        <v>1125</v>
      </c>
      <c r="C303" s="303" t="s">
        <v>1126</v>
      </c>
      <c r="D303" s="537" t="s">
        <v>259</v>
      </c>
      <c r="E303" s="248"/>
      <c r="F303" s="90" t="s">
        <v>1221</v>
      </c>
      <c r="G303" s="502" t="s">
        <v>49</v>
      </c>
      <c r="H303" s="502" t="s">
        <v>328</v>
      </c>
      <c r="I303" s="516" t="s">
        <v>246</v>
      </c>
      <c r="J303" s="501">
        <v>30</v>
      </c>
      <c r="K303" s="343">
        <f t="shared" si="12"/>
        <v>255</v>
      </c>
      <c r="L303" s="251">
        <v>255</v>
      </c>
      <c r="M303" s="251"/>
      <c r="N303" s="250" t="e">
        <f>IF(L303="nio",0,IF(L303&gt;0,L303*J303/P303,0))*VLOOKUP(B303,'2-Kosten per locatie'!$A$14:$C$60,3,FALSE)</f>
        <v>#DIV/0!</v>
      </c>
      <c r="O303" s="250">
        <f>IF(M303&gt;0,M303*J303/Q303,0)*VLOOKUP(B303,'2-Kosten per locatie'!$A$14:$C$60,3,FALSE)</f>
        <v>0</v>
      </c>
      <c r="P303" s="344">
        <f>IF(L303="nio",0,IF(L303&gt;0,VLOOKUP(G303,'3-Productie normen'!A:J,VLOOKUP(L303,'3-Productie normen'!$B$35:$C$40,2,FALSE),FALSE)))</f>
        <v>0</v>
      </c>
      <c r="Q303" s="344">
        <f t="shared" si="14"/>
        <v>0</v>
      </c>
      <c r="R303" s="541">
        <f>VLOOKUP(G303,'3-Productie normen'!A:L,12,FALSE)</f>
        <v>5</v>
      </c>
      <c r="S303" s="345"/>
      <c r="U303" s="346">
        <f t="shared" si="13"/>
        <v>7650</v>
      </c>
    </row>
    <row r="304" spans="1:21" ht="14.1" hidden="1" customHeight="1">
      <c r="A304" s="78">
        <v>304</v>
      </c>
      <c r="B304" s="493" t="s">
        <v>1125</v>
      </c>
      <c r="C304" s="303" t="s">
        <v>1126</v>
      </c>
      <c r="D304" s="537" t="s">
        <v>259</v>
      </c>
      <c r="E304" s="248"/>
      <c r="F304" s="90" t="s">
        <v>1222</v>
      </c>
      <c r="G304" s="502" t="s">
        <v>55</v>
      </c>
      <c r="H304" s="502" t="s">
        <v>328</v>
      </c>
      <c r="I304" s="516" t="s">
        <v>246</v>
      </c>
      <c r="J304" s="501">
        <v>60</v>
      </c>
      <c r="K304" s="343">
        <f t="shared" si="12"/>
        <v>0</v>
      </c>
      <c r="L304" s="251" t="s">
        <v>279</v>
      </c>
      <c r="M304" s="251"/>
      <c r="N304" s="250">
        <f>IF(L304="nio",0,IF(L304&gt;0,L304*J304/P304,0))*VLOOKUP(B304,'2-Kosten per locatie'!$A$14:$C$60,3,FALSE)</f>
        <v>0</v>
      </c>
      <c r="O304" s="250">
        <f>IF(M304&gt;0,M304*J304/Q304,0)*VLOOKUP(B304,'2-Kosten per locatie'!$A$14:$C$60,3,FALSE)</f>
        <v>0</v>
      </c>
      <c r="P304" s="344">
        <f>IF(L304="nio",0,IF(L304&gt;0,VLOOKUP(G304,'3-Productie normen'!A:J,VLOOKUP(L304,'3-Productie normen'!$B$35:$C$40,2,FALSE),FALSE)))</f>
        <v>0</v>
      </c>
      <c r="Q304" s="344">
        <f t="shared" si="14"/>
        <v>0</v>
      </c>
      <c r="R304" s="541">
        <f>VLOOKUP(G304,'3-Productie normen'!A:L,12,FALSE)</f>
        <v>0</v>
      </c>
      <c r="S304" s="345"/>
      <c r="U304" s="346">
        <f t="shared" si="13"/>
        <v>0</v>
      </c>
    </row>
    <row r="305" spans="1:21" ht="14.1" hidden="1" customHeight="1">
      <c r="A305" s="78">
        <v>305</v>
      </c>
      <c r="B305" s="493" t="s">
        <v>1125</v>
      </c>
      <c r="C305" s="303" t="s">
        <v>1126</v>
      </c>
      <c r="D305" s="537" t="s">
        <v>259</v>
      </c>
      <c r="E305" s="248"/>
      <c r="F305" s="90" t="s">
        <v>1223</v>
      </c>
      <c r="G305" s="90" t="s">
        <v>55</v>
      </c>
      <c r="H305" s="502" t="s">
        <v>328</v>
      </c>
      <c r="I305" s="516" t="s">
        <v>246</v>
      </c>
      <c r="J305" s="501">
        <v>60</v>
      </c>
      <c r="K305" s="343">
        <f t="shared" si="12"/>
        <v>0</v>
      </c>
      <c r="L305" s="251" t="s">
        <v>279</v>
      </c>
      <c r="M305" s="251"/>
      <c r="N305" s="250">
        <f>IF(L305="nio",0,IF(L305&gt;0,L305*J305/P305,0))*VLOOKUP(B305,'2-Kosten per locatie'!$A$14:$C$60,3,FALSE)</f>
        <v>0</v>
      </c>
      <c r="O305" s="250">
        <f>IF(M305&gt;0,M305*J305/Q305,0)*VLOOKUP(B305,'2-Kosten per locatie'!$A$14:$C$60,3,FALSE)</f>
        <v>0</v>
      </c>
      <c r="P305" s="344">
        <f>IF(L305="nio",0,IF(L305&gt;0,VLOOKUP(G305,'3-Productie normen'!A:J,VLOOKUP(L305,'3-Productie normen'!$B$35:$C$40,2,FALSE),FALSE)))</f>
        <v>0</v>
      </c>
      <c r="Q305" s="344">
        <f t="shared" si="14"/>
        <v>0</v>
      </c>
      <c r="R305" s="541">
        <f>VLOOKUP(G305,'3-Productie normen'!A:L,12,FALSE)</f>
        <v>0</v>
      </c>
      <c r="S305" s="345"/>
      <c r="U305" s="346">
        <f t="shared" si="13"/>
        <v>0</v>
      </c>
    </row>
    <row r="306" spans="1:21" ht="14.1" hidden="1" customHeight="1">
      <c r="A306" s="78">
        <v>306</v>
      </c>
      <c r="B306" s="493" t="s">
        <v>1125</v>
      </c>
      <c r="C306" s="303" t="s">
        <v>1126</v>
      </c>
      <c r="D306" s="537" t="s">
        <v>259</v>
      </c>
      <c r="E306" s="248"/>
      <c r="F306" s="90" t="s">
        <v>1224</v>
      </c>
      <c r="G306" s="504" t="s">
        <v>55</v>
      </c>
      <c r="H306" s="502" t="s">
        <v>328</v>
      </c>
      <c r="I306" s="516" t="s">
        <v>246</v>
      </c>
      <c r="J306" s="501">
        <v>60</v>
      </c>
      <c r="K306" s="343">
        <f t="shared" si="12"/>
        <v>0</v>
      </c>
      <c r="L306" s="251" t="s">
        <v>279</v>
      </c>
      <c r="M306" s="251"/>
      <c r="N306" s="250">
        <f>IF(L306="nio",0,IF(L306&gt;0,L306*J306/P306,0))*VLOOKUP(B306,'2-Kosten per locatie'!$A$14:$C$60,3,FALSE)</f>
        <v>0</v>
      </c>
      <c r="O306" s="250">
        <f>IF(M306&gt;0,M306*J306/Q306,0)*VLOOKUP(B306,'2-Kosten per locatie'!$A$14:$C$60,3,FALSE)</f>
        <v>0</v>
      </c>
      <c r="P306" s="344">
        <f>IF(L306="nio",0,IF(L306&gt;0,VLOOKUP(G306,'3-Productie normen'!A:J,VLOOKUP(L306,'3-Productie normen'!$B$35:$C$40,2,FALSE),FALSE)))</f>
        <v>0</v>
      </c>
      <c r="Q306" s="344">
        <f t="shared" si="14"/>
        <v>0</v>
      </c>
      <c r="R306" s="541">
        <f>VLOOKUP(G306,'3-Productie normen'!A:L,12,FALSE)</f>
        <v>0</v>
      </c>
      <c r="S306" s="345"/>
      <c r="U306" s="346">
        <f t="shared" si="13"/>
        <v>0</v>
      </c>
    </row>
    <row r="307" spans="1:21" ht="14.1" hidden="1" customHeight="1">
      <c r="A307" s="78">
        <v>307</v>
      </c>
      <c r="B307" s="493" t="s">
        <v>1125</v>
      </c>
      <c r="C307" s="303" t="s">
        <v>1126</v>
      </c>
      <c r="D307" s="537" t="s">
        <v>259</v>
      </c>
      <c r="E307" s="248"/>
      <c r="F307" s="90" t="s">
        <v>397</v>
      </c>
      <c r="G307" s="90" t="s">
        <v>55</v>
      </c>
      <c r="H307" s="502" t="s">
        <v>328</v>
      </c>
      <c r="I307" s="516" t="s">
        <v>246</v>
      </c>
      <c r="J307" s="501">
        <v>60</v>
      </c>
      <c r="K307" s="343">
        <f t="shared" si="12"/>
        <v>0</v>
      </c>
      <c r="L307" s="251" t="s">
        <v>279</v>
      </c>
      <c r="M307" s="251"/>
      <c r="N307" s="250">
        <f>IF(L307="nio",0,IF(L307&gt;0,L307*J307/P307,0))*VLOOKUP(B307,'2-Kosten per locatie'!$A$14:$C$60,3,FALSE)</f>
        <v>0</v>
      </c>
      <c r="O307" s="250">
        <f>IF(M307&gt;0,M307*J307/Q307,0)*VLOOKUP(B307,'2-Kosten per locatie'!$A$14:$C$60,3,FALSE)</f>
        <v>0</v>
      </c>
      <c r="P307" s="344">
        <f>IF(L307="nio",0,IF(L307&gt;0,VLOOKUP(G307,'3-Productie normen'!A:J,VLOOKUP(L307,'3-Productie normen'!$B$35:$C$40,2,FALSE),FALSE)))</f>
        <v>0</v>
      </c>
      <c r="Q307" s="344">
        <f t="shared" si="14"/>
        <v>0</v>
      </c>
      <c r="R307" s="541">
        <f>VLOOKUP(G307,'3-Productie normen'!A:L,12,FALSE)</f>
        <v>0</v>
      </c>
      <c r="S307" s="345"/>
      <c r="U307" s="346">
        <f t="shared" si="13"/>
        <v>0</v>
      </c>
    </row>
    <row r="308" spans="1:21" ht="14.1" hidden="1" customHeight="1">
      <c r="A308" s="78">
        <v>308</v>
      </c>
      <c r="B308" s="493" t="s">
        <v>514</v>
      </c>
      <c r="C308" s="303" t="s">
        <v>515</v>
      </c>
      <c r="D308" s="537" t="s">
        <v>259</v>
      </c>
      <c r="E308" s="248" t="s">
        <v>405</v>
      </c>
      <c r="F308" s="90" t="s">
        <v>405</v>
      </c>
      <c r="G308" s="90" t="s">
        <v>48</v>
      </c>
      <c r="H308" s="502" t="s">
        <v>266</v>
      </c>
      <c r="I308" s="516" t="s">
        <v>247</v>
      </c>
      <c r="J308" s="501">
        <v>84.38</v>
      </c>
      <c r="K308" s="343">
        <f t="shared" si="12"/>
        <v>52</v>
      </c>
      <c r="L308" s="251">
        <v>52</v>
      </c>
      <c r="M308" s="251"/>
      <c r="N308" s="250" t="e">
        <f>IF(L308="nio",0,IF(L308&gt;0,L308*J308/P308,0))*VLOOKUP(B308,'2-Kosten per locatie'!$A$14:$C$60,3,FALSE)</f>
        <v>#DIV/0!</v>
      </c>
      <c r="O308" s="250">
        <f>IF(M308&gt;0,M308*J308/Q308,0)*VLOOKUP(B308,'2-Kosten per locatie'!$A$14:$C$60,3,FALSE)</f>
        <v>0</v>
      </c>
      <c r="P308" s="344">
        <f>IF(L308="nio",0,IF(L308&gt;0,VLOOKUP(G308,'3-Productie normen'!A:J,VLOOKUP(L308,'3-Productie normen'!$B$35:$C$40,2,FALSE),FALSE)))</f>
        <v>0</v>
      </c>
      <c r="Q308" s="344">
        <f t="shared" si="14"/>
        <v>0</v>
      </c>
      <c r="R308" s="541">
        <f>VLOOKUP(G308,'3-Productie normen'!A:L,12,FALSE)</f>
        <v>10</v>
      </c>
      <c r="S308" s="345"/>
      <c r="U308" s="346">
        <f t="shared" si="13"/>
        <v>4387.76</v>
      </c>
    </row>
    <row r="309" spans="1:21" ht="14.1" hidden="1" customHeight="1">
      <c r="A309" s="78">
        <v>309</v>
      </c>
      <c r="B309" s="493" t="s">
        <v>514</v>
      </c>
      <c r="C309" s="303" t="s">
        <v>515</v>
      </c>
      <c r="D309" s="537" t="s">
        <v>259</v>
      </c>
      <c r="E309" s="248" t="s">
        <v>353</v>
      </c>
      <c r="F309" s="90" t="s">
        <v>353</v>
      </c>
      <c r="G309" s="303" t="s">
        <v>55</v>
      </c>
      <c r="H309" s="74" t="s">
        <v>275</v>
      </c>
      <c r="I309" s="516" t="s">
        <v>246</v>
      </c>
      <c r="J309" s="501">
        <v>6</v>
      </c>
      <c r="K309" s="343">
        <f t="shared" si="12"/>
        <v>0</v>
      </c>
      <c r="L309" s="251" t="s">
        <v>279</v>
      </c>
      <c r="M309" s="251"/>
      <c r="N309" s="250">
        <f>IF(L309="nio",0,IF(L309&gt;0,L309*J309/P309,0))*VLOOKUP(B309,'2-Kosten per locatie'!$A$14:$C$60,3,FALSE)</f>
        <v>0</v>
      </c>
      <c r="O309" s="250">
        <f>IF(M309&gt;0,M309*J309/Q309,0)*VLOOKUP(B309,'2-Kosten per locatie'!$A$14:$C$60,3,FALSE)</f>
        <v>0</v>
      </c>
      <c r="P309" s="344">
        <f>IF(L309="nio",0,IF(L309&gt;0,VLOOKUP(G309,'3-Productie normen'!A:J,VLOOKUP(L309,'3-Productie normen'!$B$35:$C$40,2,FALSE),FALSE)))</f>
        <v>0</v>
      </c>
      <c r="Q309" s="344">
        <f t="shared" si="14"/>
        <v>0</v>
      </c>
      <c r="R309" s="541">
        <f>VLOOKUP(G309,'3-Productie normen'!A:L,12,FALSE)</f>
        <v>0</v>
      </c>
      <c r="S309" s="345"/>
      <c r="U309" s="346">
        <f t="shared" si="13"/>
        <v>0</v>
      </c>
    </row>
    <row r="310" spans="1:21" ht="14.1" hidden="1" customHeight="1">
      <c r="A310" s="78">
        <v>310</v>
      </c>
      <c r="B310" s="493" t="s">
        <v>514</v>
      </c>
      <c r="C310" s="303" t="s">
        <v>515</v>
      </c>
      <c r="D310" s="537" t="s">
        <v>259</v>
      </c>
      <c r="E310" s="248" t="s">
        <v>516</v>
      </c>
      <c r="F310" s="90" t="s">
        <v>516</v>
      </c>
      <c r="G310" s="504" t="s">
        <v>261</v>
      </c>
      <c r="H310" s="502" t="s">
        <v>266</v>
      </c>
      <c r="I310" s="516" t="s">
        <v>247</v>
      </c>
      <c r="J310" s="501">
        <v>9</v>
      </c>
      <c r="K310" s="343">
        <f t="shared" si="12"/>
        <v>52</v>
      </c>
      <c r="L310" s="251">
        <v>52</v>
      </c>
      <c r="M310" s="251"/>
      <c r="N310" s="250" t="e">
        <f>IF(L310="nio",0,IF(L310&gt;0,L310*J310/P310,0))*VLOOKUP(B310,'2-Kosten per locatie'!$A$14:$C$60,3,FALSE)</f>
        <v>#DIV/0!</v>
      </c>
      <c r="O310" s="250">
        <f>IF(M310&gt;0,M310*J310/Q310,0)*VLOOKUP(B310,'2-Kosten per locatie'!$A$14:$C$60,3,FALSE)</f>
        <v>0</v>
      </c>
      <c r="P310" s="344">
        <f>IF(L310="nio",0,IF(L310&gt;0,VLOOKUP(G310,'3-Productie normen'!A:J,VLOOKUP(L310,'3-Productie normen'!$B$35:$C$40,2,FALSE),FALSE)))</f>
        <v>0</v>
      </c>
      <c r="Q310" s="344">
        <f t="shared" si="14"/>
        <v>0</v>
      </c>
      <c r="R310" s="541">
        <f>VLOOKUP(G310,'3-Productie normen'!A:L,12,FALSE)</f>
        <v>16</v>
      </c>
      <c r="S310" s="345"/>
      <c r="U310" s="346">
        <f t="shared" si="13"/>
        <v>468</v>
      </c>
    </row>
    <row r="311" spans="1:21" ht="14.1" hidden="1" customHeight="1">
      <c r="A311" s="78">
        <v>311</v>
      </c>
      <c r="B311" s="493" t="s">
        <v>514</v>
      </c>
      <c r="C311" s="303" t="s">
        <v>515</v>
      </c>
      <c r="D311" s="537" t="s">
        <v>259</v>
      </c>
      <c r="E311" s="248" t="s">
        <v>264</v>
      </c>
      <c r="F311" s="90" t="s">
        <v>264</v>
      </c>
      <c r="G311" s="504" t="s">
        <v>261</v>
      </c>
      <c r="H311" s="502" t="s">
        <v>266</v>
      </c>
      <c r="I311" s="516" t="s">
        <v>247</v>
      </c>
      <c r="J311" s="501">
        <v>16</v>
      </c>
      <c r="K311" s="343">
        <f t="shared" si="12"/>
        <v>52</v>
      </c>
      <c r="L311" s="251">
        <v>52</v>
      </c>
      <c r="M311" s="251"/>
      <c r="N311" s="250" t="e">
        <f>IF(L311="nio",0,IF(L311&gt;0,L311*J311/P311,0))*VLOOKUP(B311,'2-Kosten per locatie'!$A$14:$C$60,3,FALSE)</f>
        <v>#DIV/0!</v>
      </c>
      <c r="O311" s="250">
        <f>IF(M311&gt;0,M311*J311/Q311,0)*VLOOKUP(B311,'2-Kosten per locatie'!$A$14:$C$60,3,FALSE)</f>
        <v>0</v>
      </c>
      <c r="P311" s="344">
        <f>IF(L311="nio",0,IF(L311&gt;0,VLOOKUP(G311,'3-Productie normen'!A:J,VLOOKUP(L311,'3-Productie normen'!$B$35:$C$40,2,FALSE),FALSE)))</f>
        <v>0</v>
      </c>
      <c r="Q311" s="344">
        <f t="shared" si="14"/>
        <v>0</v>
      </c>
      <c r="R311" s="541">
        <f>VLOOKUP(G311,'3-Productie normen'!A:L,12,FALSE)</f>
        <v>16</v>
      </c>
      <c r="S311" s="345"/>
      <c r="U311" s="346">
        <f t="shared" si="13"/>
        <v>832</v>
      </c>
    </row>
    <row r="312" spans="1:21" ht="14.1" hidden="1" customHeight="1">
      <c r="A312" s="78">
        <v>312</v>
      </c>
      <c r="B312" s="493" t="s">
        <v>514</v>
      </c>
      <c r="C312" s="303" t="s">
        <v>515</v>
      </c>
      <c r="D312" s="537" t="s">
        <v>259</v>
      </c>
      <c r="E312" s="248" t="s">
        <v>517</v>
      </c>
      <c r="F312" s="90" t="s">
        <v>517</v>
      </c>
      <c r="G312" s="502" t="s">
        <v>46</v>
      </c>
      <c r="H312" s="502" t="s">
        <v>371</v>
      </c>
      <c r="I312" s="516" t="s">
        <v>227</v>
      </c>
      <c r="J312" s="501">
        <v>14.5</v>
      </c>
      <c r="K312" s="343">
        <f t="shared" si="12"/>
        <v>52</v>
      </c>
      <c r="L312" s="251">
        <v>52</v>
      </c>
      <c r="M312" s="251"/>
      <c r="N312" s="250" t="e">
        <f>IF(L312="nio",0,IF(L312&gt;0,L312*J312/P312,0))*VLOOKUP(B312,'2-Kosten per locatie'!$A$14:$C$60,3,FALSE)</f>
        <v>#DIV/0!</v>
      </c>
      <c r="O312" s="250">
        <f>IF(M312&gt;0,M312*J312/Q312,0)*VLOOKUP(B312,'2-Kosten per locatie'!$A$14:$C$60,3,FALSE)</f>
        <v>0</v>
      </c>
      <c r="P312" s="344">
        <f>IF(L312="nio",0,IF(L312&gt;0,VLOOKUP(G312,'3-Productie normen'!A:J,VLOOKUP(L312,'3-Productie normen'!$B$35:$C$40,2,FALSE),FALSE)))</f>
        <v>0</v>
      </c>
      <c r="Q312" s="344">
        <f t="shared" si="14"/>
        <v>0</v>
      </c>
      <c r="R312" s="541">
        <f>VLOOKUP(G312,'3-Productie normen'!A:L,12,FALSE)</f>
        <v>11</v>
      </c>
      <c r="S312" s="345"/>
      <c r="U312" s="346">
        <f t="shared" si="13"/>
        <v>754</v>
      </c>
    </row>
    <row r="313" spans="1:21" ht="14.1" hidden="1" customHeight="1">
      <c r="A313" s="78">
        <v>313</v>
      </c>
      <c r="B313" s="493" t="s">
        <v>514</v>
      </c>
      <c r="C313" s="303" t="s">
        <v>515</v>
      </c>
      <c r="D313" s="537" t="s">
        <v>259</v>
      </c>
      <c r="E313" s="248" t="s">
        <v>444</v>
      </c>
      <c r="F313" s="90" t="s">
        <v>444</v>
      </c>
      <c r="G313" s="504" t="s">
        <v>261</v>
      </c>
      <c r="H313" s="502" t="s">
        <v>371</v>
      </c>
      <c r="I313" s="516" t="s">
        <v>246</v>
      </c>
      <c r="J313" s="501">
        <v>6</v>
      </c>
      <c r="K313" s="343">
        <f t="shared" si="12"/>
        <v>52</v>
      </c>
      <c r="L313" s="251">
        <v>52</v>
      </c>
      <c r="M313" s="251"/>
      <c r="N313" s="250" t="e">
        <f>IF(L313="nio",0,IF(L313&gt;0,L313*J313/P313,0))*VLOOKUP(B313,'2-Kosten per locatie'!$A$14:$C$60,3,FALSE)</f>
        <v>#DIV/0!</v>
      </c>
      <c r="O313" s="250">
        <f>IF(M313&gt;0,M313*J313/Q313,0)*VLOOKUP(B313,'2-Kosten per locatie'!$A$14:$C$60,3,FALSE)</f>
        <v>0</v>
      </c>
      <c r="P313" s="344">
        <f>IF(L313="nio",0,IF(L313&gt;0,VLOOKUP(G313,'3-Productie normen'!A:J,VLOOKUP(L313,'3-Productie normen'!$B$35:$C$40,2,FALSE),FALSE)))</f>
        <v>0</v>
      </c>
      <c r="Q313" s="344">
        <f t="shared" si="14"/>
        <v>0</v>
      </c>
      <c r="R313" s="541">
        <f>VLOOKUP(G313,'3-Productie normen'!A:L,12,FALSE)</f>
        <v>16</v>
      </c>
      <c r="S313" s="345"/>
      <c r="U313" s="346">
        <f t="shared" si="13"/>
        <v>312</v>
      </c>
    </row>
    <row r="314" spans="1:21" ht="14.1" hidden="1" customHeight="1">
      <c r="A314" s="78">
        <v>314</v>
      </c>
      <c r="B314" s="493" t="s">
        <v>514</v>
      </c>
      <c r="C314" s="303" t="s">
        <v>515</v>
      </c>
      <c r="D314" s="537" t="s">
        <v>259</v>
      </c>
      <c r="E314" s="248" t="s">
        <v>518</v>
      </c>
      <c r="F314" s="90" t="s">
        <v>518</v>
      </c>
      <c r="G314" s="90" t="s">
        <v>46</v>
      </c>
      <c r="H314" s="502" t="s">
        <v>371</v>
      </c>
      <c r="I314" s="516" t="s">
        <v>227</v>
      </c>
      <c r="J314" s="501">
        <v>11</v>
      </c>
      <c r="K314" s="343">
        <f t="shared" si="12"/>
        <v>52</v>
      </c>
      <c r="L314" s="251">
        <v>52</v>
      </c>
      <c r="M314" s="251"/>
      <c r="N314" s="250" t="e">
        <f>IF(L314="nio",0,IF(L314&gt;0,L314*J314/P314,0))*VLOOKUP(B314,'2-Kosten per locatie'!$A$14:$C$60,3,FALSE)</f>
        <v>#DIV/0!</v>
      </c>
      <c r="O314" s="250">
        <f>IF(M314&gt;0,M314*J314/Q314,0)*VLOOKUP(B314,'2-Kosten per locatie'!$A$14:$C$60,3,FALSE)</f>
        <v>0</v>
      </c>
      <c r="P314" s="344">
        <f>IF(L314="nio",0,IF(L314&gt;0,VLOOKUP(G314,'3-Productie normen'!A:J,VLOOKUP(L314,'3-Productie normen'!$B$35:$C$40,2,FALSE),FALSE)))</f>
        <v>0</v>
      </c>
      <c r="Q314" s="344">
        <f t="shared" si="14"/>
        <v>0</v>
      </c>
      <c r="R314" s="541">
        <f>VLOOKUP(G314,'3-Productie normen'!A:L,12,FALSE)</f>
        <v>11</v>
      </c>
      <c r="S314" s="345"/>
      <c r="U314" s="346">
        <f t="shared" si="13"/>
        <v>572</v>
      </c>
    </row>
    <row r="315" spans="1:21" ht="14.1" hidden="1" customHeight="1">
      <c r="A315" s="78">
        <v>315</v>
      </c>
      <c r="B315" s="493" t="s">
        <v>514</v>
      </c>
      <c r="C315" s="303" t="s">
        <v>515</v>
      </c>
      <c r="D315" s="537" t="s">
        <v>259</v>
      </c>
      <c r="E315" s="248" t="s">
        <v>519</v>
      </c>
      <c r="F315" s="90" t="s">
        <v>519</v>
      </c>
      <c r="G315" s="502" t="s">
        <v>46</v>
      </c>
      <c r="H315" s="502" t="s">
        <v>371</v>
      </c>
      <c r="I315" s="516" t="s">
        <v>227</v>
      </c>
      <c r="J315" s="501">
        <v>12</v>
      </c>
      <c r="K315" s="343">
        <f t="shared" si="12"/>
        <v>52</v>
      </c>
      <c r="L315" s="251">
        <v>52</v>
      </c>
      <c r="M315" s="251"/>
      <c r="N315" s="250" t="e">
        <f>IF(L315="nio",0,IF(L315&gt;0,L315*J315/P315,0))*VLOOKUP(B315,'2-Kosten per locatie'!$A$14:$C$60,3,FALSE)</f>
        <v>#DIV/0!</v>
      </c>
      <c r="O315" s="250">
        <f>IF(M315&gt;0,M315*J315/Q315,0)*VLOOKUP(B315,'2-Kosten per locatie'!$A$14:$C$60,3,FALSE)</f>
        <v>0</v>
      </c>
      <c r="P315" s="344">
        <f>IF(L315="nio",0,IF(L315&gt;0,VLOOKUP(G315,'3-Productie normen'!A:J,VLOOKUP(L315,'3-Productie normen'!$B$35:$C$40,2,FALSE),FALSE)))</f>
        <v>0</v>
      </c>
      <c r="Q315" s="344">
        <f t="shared" si="14"/>
        <v>0</v>
      </c>
      <c r="R315" s="541">
        <f>VLOOKUP(G315,'3-Productie normen'!A:L,12,FALSE)</f>
        <v>11</v>
      </c>
      <c r="S315" s="345"/>
      <c r="U315" s="346">
        <f t="shared" si="13"/>
        <v>624</v>
      </c>
    </row>
    <row r="316" spans="1:21" ht="14.1" hidden="1" customHeight="1">
      <c r="A316" s="78">
        <v>316</v>
      </c>
      <c r="B316" s="493" t="s">
        <v>514</v>
      </c>
      <c r="C316" s="303" t="s">
        <v>515</v>
      </c>
      <c r="D316" s="537" t="s">
        <v>259</v>
      </c>
      <c r="E316" s="248" t="s">
        <v>520</v>
      </c>
      <c r="F316" s="90" t="s">
        <v>520</v>
      </c>
      <c r="G316" s="303" t="s">
        <v>55</v>
      </c>
      <c r="H316" s="502" t="s">
        <v>371</v>
      </c>
      <c r="I316" s="516" t="s">
        <v>246</v>
      </c>
      <c r="J316" s="501">
        <v>3</v>
      </c>
      <c r="K316" s="343">
        <f t="shared" si="12"/>
        <v>0</v>
      </c>
      <c r="L316" s="251" t="s">
        <v>279</v>
      </c>
      <c r="M316" s="251"/>
      <c r="N316" s="250">
        <f>IF(L316="nio",0,IF(L316&gt;0,L316*J316/P316,0))*VLOOKUP(B316,'2-Kosten per locatie'!$A$14:$C$60,3,FALSE)</f>
        <v>0</v>
      </c>
      <c r="O316" s="250">
        <f>IF(M316&gt;0,M316*J316/Q316,0)*VLOOKUP(B316,'2-Kosten per locatie'!$A$14:$C$60,3,FALSE)</f>
        <v>0</v>
      </c>
      <c r="P316" s="344">
        <f>IF(L316="nio",0,IF(L316&gt;0,VLOOKUP(G316,'3-Productie normen'!A:J,VLOOKUP(L316,'3-Productie normen'!$B$35:$C$40,2,FALSE),FALSE)))</f>
        <v>0</v>
      </c>
      <c r="Q316" s="344">
        <f t="shared" si="14"/>
        <v>0</v>
      </c>
      <c r="R316" s="541">
        <f>VLOOKUP(G316,'3-Productie normen'!A:L,12,FALSE)</f>
        <v>0</v>
      </c>
      <c r="S316" s="345"/>
      <c r="U316" s="346">
        <f t="shared" si="13"/>
        <v>0</v>
      </c>
    </row>
    <row r="317" spans="1:21" ht="14.1" hidden="1" customHeight="1">
      <c r="A317" s="78">
        <v>317</v>
      </c>
      <c r="B317" s="493" t="s">
        <v>514</v>
      </c>
      <c r="C317" s="303" t="s">
        <v>515</v>
      </c>
      <c r="D317" s="537" t="s">
        <v>259</v>
      </c>
      <c r="E317" s="248" t="s">
        <v>264</v>
      </c>
      <c r="F317" s="90" t="s">
        <v>264</v>
      </c>
      <c r="G317" s="90" t="s">
        <v>45</v>
      </c>
      <c r="H317" s="502" t="s">
        <v>266</v>
      </c>
      <c r="I317" s="516" t="s">
        <v>247</v>
      </c>
      <c r="J317" s="501">
        <v>3.75</v>
      </c>
      <c r="K317" s="343">
        <f t="shared" si="12"/>
        <v>52</v>
      </c>
      <c r="L317" s="251">
        <v>52</v>
      </c>
      <c r="M317" s="251"/>
      <c r="N317" s="250" t="e">
        <f>IF(L317="nio",0,IF(L317&gt;0,L317*J317/P317,0))*VLOOKUP(B317,'2-Kosten per locatie'!$A$14:$C$60,3,FALSE)</f>
        <v>#DIV/0!</v>
      </c>
      <c r="O317" s="250">
        <f>IF(M317&gt;0,M317*J317/Q317,0)*VLOOKUP(B317,'2-Kosten per locatie'!$A$14:$C$60,3,FALSE)</f>
        <v>0</v>
      </c>
      <c r="P317" s="344">
        <f>IF(L317="nio",0,IF(L317&gt;0,VLOOKUP(G317,'3-Productie normen'!A:J,VLOOKUP(L317,'3-Productie normen'!$B$35:$C$40,2,FALSE),FALSE)))</f>
        <v>0</v>
      </c>
      <c r="Q317" s="344">
        <f t="shared" si="14"/>
        <v>0</v>
      </c>
      <c r="R317" s="541">
        <f>VLOOKUP(G317,'3-Productie normen'!A:L,12,FALSE)</f>
        <v>2</v>
      </c>
      <c r="S317" s="345"/>
      <c r="U317" s="346">
        <f t="shared" si="13"/>
        <v>195</v>
      </c>
    </row>
    <row r="318" spans="1:21" ht="14.1" hidden="1" customHeight="1">
      <c r="A318" s="78">
        <v>318</v>
      </c>
      <c r="B318" s="493" t="s">
        <v>514</v>
      </c>
      <c r="C318" s="303" t="s">
        <v>515</v>
      </c>
      <c r="D318" s="537" t="s">
        <v>259</v>
      </c>
      <c r="E318" s="248" t="s">
        <v>294</v>
      </c>
      <c r="F318" s="90" t="s">
        <v>294</v>
      </c>
      <c r="G318" s="504" t="s">
        <v>261</v>
      </c>
      <c r="H318" s="504" t="s">
        <v>328</v>
      </c>
      <c r="I318" s="516" t="s">
        <v>246</v>
      </c>
      <c r="J318" s="501">
        <v>24</v>
      </c>
      <c r="K318" s="343">
        <f t="shared" si="12"/>
        <v>52</v>
      </c>
      <c r="L318" s="251">
        <v>52</v>
      </c>
      <c r="M318" s="251"/>
      <c r="N318" s="250" t="e">
        <f>IF(L318="nio",0,IF(L318&gt;0,L318*J318/P318,0))*VLOOKUP(B318,'2-Kosten per locatie'!$A$14:$C$60,3,FALSE)</f>
        <v>#DIV/0!</v>
      </c>
      <c r="O318" s="250">
        <f>IF(M318&gt;0,M318*J318/Q318,0)*VLOOKUP(B318,'2-Kosten per locatie'!$A$14:$C$60,3,FALSE)</f>
        <v>0</v>
      </c>
      <c r="P318" s="344">
        <f>IF(L318="nio",0,IF(L318&gt;0,VLOOKUP(G318,'3-Productie normen'!A:J,VLOOKUP(L318,'3-Productie normen'!$B$35:$C$40,2,FALSE),FALSE)))</f>
        <v>0</v>
      </c>
      <c r="Q318" s="344">
        <f t="shared" si="14"/>
        <v>0</v>
      </c>
      <c r="R318" s="541">
        <f>VLOOKUP(G318,'3-Productie normen'!A:L,12,FALSE)</f>
        <v>16</v>
      </c>
      <c r="S318" s="345"/>
      <c r="U318" s="346">
        <f t="shared" si="13"/>
        <v>1248</v>
      </c>
    </row>
    <row r="319" spans="1:21" ht="14.1" hidden="1" customHeight="1">
      <c r="A319" s="78">
        <v>319</v>
      </c>
      <c r="B319" s="493" t="s">
        <v>514</v>
      </c>
      <c r="C319" s="303" t="s">
        <v>515</v>
      </c>
      <c r="D319" s="537" t="s">
        <v>259</v>
      </c>
      <c r="E319" s="248" t="s">
        <v>295</v>
      </c>
      <c r="F319" s="90" t="s">
        <v>295</v>
      </c>
      <c r="G319" s="303" t="s">
        <v>55</v>
      </c>
      <c r="H319" s="502" t="s">
        <v>371</v>
      </c>
      <c r="I319" s="516" t="s">
        <v>246</v>
      </c>
      <c r="J319" s="501">
        <v>0</v>
      </c>
      <c r="K319" s="343">
        <f t="shared" si="12"/>
        <v>0</v>
      </c>
      <c r="L319" s="251" t="s">
        <v>279</v>
      </c>
      <c r="M319" s="251"/>
      <c r="N319" s="250">
        <f>IF(L319="nio",0,IF(L319&gt;0,L319*J319/P319,0))*VLOOKUP(B319,'2-Kosten per locatie'!$A$14:$C$60,3,FALSE)</f>
        <v>0</v>
      </c>
      <c r="O319" s="250">
        <f>IF(M319&gt;0,M319*J319/Q319,0)*VLOOKUP(B319,'2-Kosten per locatie'!$A$14:$C$60,3,FALSE)</f>
        <v>0</v>
      </c>
      <c r="P319" s="344">
        <f>IF(L319="nio",0,IF(L319&gt;0,VLOOKUP(G319,'3-Productie normen'!A:J,VLOOKUP(L319,'3-Productie normen'!$B$35:$C$40,2,FALSE),FALSE)))</f>
        <v>0</v>
      </c>
      <c r="Q319" s="344">
        <f t="shared" si="14"/>
        <v>0</v>
      </c>
      <c r="R319" s="541">
        <f>VLOOKUP(G319,'3-Productie normen'!A:L,12,FALSE)</f>
        <v>0</v>
      </c>
      <c r="S319" s="345"/>
      <c r="U319" s="346">
        <f t="shared" si="13"/>
        <v>0</v>
      </c>
    </row>
    <row r="320" spans="1:21" ht="14.1" hidden="1" customHeight="1">
      <c r="A320" s="78">
        <v>320</v>
      </c>
      <c r="B320" s="493" t="s">
        <v>514</v>
      </c>
      <c r="C320" s="303" t="s">
        <v>515</v>
      </c>
      <c r="D320" s="537" t="s">
        <v>259</v>
      </c>
      <c r="E320" s="248" t="s">
        <v>327</v>
      </c>
      <c r="F320" s="90" t="s">
        <v>327</v>
      </c>
      <c r="G320" s="90" t="s">
        <v>279</v>
      </c>
      <c r="H320" s="504" t="s">
        <v>328</v>
      </c>
      <c r="I320" s="516" t="s">
        <v>246</v>
      </c>
      <c r="J320" s="501">
        <v>15.75</v>
      </c>
      <c r="K320" s="343">
        <f t="shared" si="12"/>
        <v>0</v>
      </c>
      <c r="L320" s="251" t="s">
        <v>55</v>
      </c>
      <c r="M320" s="251"/>
      <c r="N320" s="250">
        <f>IF(L320="nio",0,IF(L320&gt;0,L320*J320/P320,0))*VLOOKUP(B320,'2-Kosten per locatie'!$A$14:$C$60,3,FALSE)</f>
        <v>0</v>
      </c>
      <c r="O320" s="250">
        <f>IF(M320&gt;0,M320*J320/Q320,0)*VLOOKUP(B320,'2-Kosten per locatie'!$A$14:$C$60,3,FALSE)</f>
        <v>0</v>
      </c>
      <c r="P320" s="344">
        <f>IF(L320="nio",0,IF(L320&gt;0,VLOOKUP(G320,'3-Productie normen'!A:J,VLOOKUP(L320,'3-Productie normen'!$B$35:$C$40,2,FALSE),FALSE)))</f>
        <v>0</v>
      </c>
      <c r="Q320" s="344">
        <f t="shared" si="14"/>
        <v>0</v>
      </c>
      <c r="R320" s="541">
        <f>VLOOKUP(G320,'3-Productie normen'!A:L,12,FALSE)</f>
        <v>0</v>
      </c>
      <c r="S320" s="345"/>
      <c r="U320" s="346">
        <f t="shared" si="13"/>
        <v>0</v>
      </c>
    </row>
    <row r="321" spans="1:21" ht="14.1" hidden="1" customHeight="1">
      <c r="A321" s="78">
        <v>321</v>
      </c>
      <c r="B321" s="493" t="s">
        <v>514</v>
      </c>
      <c r="C321" s="303" t="s">
        <v>515</v>
      </c>
      <c r="D321" s="537" t="s">
        <v>259</v>
      </c>
      <c r="E321" s="248" t="s">
        <v>521</v>
      </c>
      <c r="F321" s="90" t="s">
        <v>521</v>
      </c>
      <c r="G321" s="303" t="s">
        <v>55</v>
      </c>
      <c r="H321" s="502" t="s">
        <v>371</v>
      </c>
      <c r="I321" s="516" t="s">
        <v>246</v>
      </c>
      <c r="J321" s="501">
        <v>19.5</v>
      </c>
      <c r="K321" s="343">
        <f t="shared" si="12"/>
        <v>0</v>
      </c>
      <c r="L321" s="251" t="s">
        <v>279</v>
      </c>
      <c r="M321" s="251"/>
      <c r="N321" s="250">
        <f>IF(L321="nio",0,IF(L321&gt;0,L321*J321/P321,0))*VLOOKUP(B321,'2-Kosten per locatie'!$A$14:$C$60,3,FALSE)</f>
        <v>0</v>
      </c>
      <c r="O321" s="250">
        <f>IF(M321&gt;0,M321*J321/Q321,0)*VLOOKUP(B321,'2-Kosten per locatie'!$A$14:$C$60,3,FALSE)</f>
        <v>0</v>
      </c>
      <c r="P321" s="344">
        <f>IF(L321="nio",0,IF(L321&gt;0,VLOOKUP(G321,'3-Productie normen'!A:J,VLOOKUP(L321,'3-Productie normen'!$B$35:$C$40,2,FALSE),FALSE)))</f>
        <v>0</v>
      </c>
      <c r="Q321" s="344">
        <f t="shared" si="14"/>
        <v>0</v>
      </c>
      <c r="R321" s="541">
        <f>VLOOKUP(G321,'3-Productie normen'!A:L,12,FALSE)</f>
        <v>0</v>
      </c>
      <c r="S321" s="345"/>
      <c r="U321" s="346">
        <f t="shared" si="13"/>
        <v>0</v>
      </c>
    </row>
    <row r="322" spans="1:21" ht="14.1" hidden="1" customHeight="1">
      <c r="A322" s="78">
        <v>322</v>
      </c>
      <c r="B322" s="493" t="s">
        <v>314</v>
      </c>
      <c r="C322" s="303" t="s">
        <v>315</v>
      </c>
      <c r="D322" s="503" t="s">
        <v>259</v>
      </c>
      <c r="E322" s="508">
        <v>1</v>
      </c>
      <c r="F322" s="91" t="s">
        <v>52</v>
      </c>
      <c r="G322" s="502" t="s">
        <v>52</v>
      </c>
      <c r="H322" s="502" t="s">
        <v>371</v>
      </c>
      <c r="I322" s="516" t="s">
        <v>246</v>
      </c>
      <c r="J322" s="518">
        <v>8.4499999999999993</v>
      </c>
      <c r="K322" s="343">
        <f t="shared" si="12"/>
        <v>52</v>
      </c>
      <c r="L322" s="251">
        <v>52</v>
      </c>
      <c r="M322" s="251"/>
      <c r="N322" s="250" t="e">
        <f>IF(L322="nio",0,IF(L322&gt;0,L322*J322/P322,0))*VLOOKUP(B322,'2-Kosten per locatie'!$A$14:$C$60,3,FALSE)</f>
        <v>#DIV/0!</v>
      </c>
      <c r="O322" s="250">
        <f>IF(M322&gt;0,M322*J322/Q322,0)*VLOOKUP(B322,'2-Kosten per locatie'!$A$14:$C$60,3,FALSE)</f>
        <v>0</v>
      </c>
      <c r="P322" s="344">
        <f>IF(L322="nio",0,IF(L322&gt;0,VLOOKUP(G322,'3-Productie normen'!A:J,VLOOKUP(L322,'3-Productie normen'!$B$35:$C$40,2,FALSE),FALSE)))</f>
        <v>0</v>
      </c>
      <c r="Q322" s="344">
        <f t="shared" si="14"/>
        <v>0</v>
      </c>
      <c r="R322" s="541">
        <f>VLOOKUP(G322,'3-Productie normen'!A:L,12,FALSE)</f>
        <v>4</v>
      </c>
      <c r="S322" s="345"/>
      <c r="U322" s="346">
        <f t="shared" si="13"/>
        <v>439.4</v>
      </c>
    </row>
    <row r="323" spans="1:21" ht="14.1" hidden="1" customHeight="1">
      <c r="A323" s="78">
        <v>323</v>
      </c>
      <c r="B323" s="493" t="s">
        <v>314</v>
      </c>
      <c r="C323" s="303" t="s">
        <v>315</v>
      </c>
      <c r="D323" s="503" t="s">
        <v>259</v>
      </c>
      <c r="E323" s="508">
        <v>2</v>
      </c>
      <c r="F323" s="91" t="s">
        <v>316</v>
      </c>
      <c r="G323" s="502" t="s">
        <v>46</v>
      </c>
      <c r="H323" s="502" t="s">
        <v>371</v>
      </c>
      <c r="I323" s="516" t="s">
        <v>227</v>
      </c>
      <c r="J323" s="518">
        <v>1.5</v>
      </c>
      <c r="K323" s="343">
        <f t="shared" si="12"/>
        <v>52</v>
      </c>
      <c r="L323" s="251">
        <v>52</v>
      </c>
      <c r="M323" s="251"/>
      <c r="N323" s="250" t="e">
        <f>IF(L323="nio",0,IF(L323&gt;0,L323*J323/P323,0))*VLOOKUP(B323,'2-Kosten per locatie'!$A$14:$C$60,3,FALSE)</f>
        <v>#DIV/0!</v>
      </c>
      <c r="O323" s="250">
        <f>IF(M323&gt;0,M323*J323/Q323,0)*VLOOKUP(B323,'2-Kosten per locatie'!$A$14:$C$60,3,FALSE)</f>
        <v>0</v>
      </c>
      <c r="P323" s="344">
        <f>IF(L323="nio",0,IF(L323&gt;0,VLOOKUP(G323,'3-Productie normen'!A:J,VLOOKUP(L323,'3-Productie normen'!$B$35:$C$40,2,FALSE),FALSE)))</f>
        <v>0</v>
      </c>
      <c r="Q323" s="344">
        <f t="shared" si="14"/>
        <v>0</v>
      </c>
      <c r="R323" s="541">
        <f>VLOOKUP(G323,'3-Productie normen'!A:L,12,FALSE)</f>
        <v>11</v>
      </c>
      <c r="S323" s="345"/>
      <c r="U323" s="346">
        <f t="shared" si="13"/>
        <v>78</v>
      </c>
    </row>
    <row r="324" spans="1:21" ht="14.1" hidden="1" customHeight="1">
      <c r="A324" s="78">
        <v>324</v>
      </c>
      <c r="B324" s="493" t="s">
        <v>314</v>
      </c>
      <c r="C324" s="303" t="s">
        <v>315</v>
      </c>
      <c r="D324" s="503" t="s">
        <v>259</v>
      </c>
      <c r="E324" s="508">
        <v>3</v>
      </c>
      <c r="F324" s="91" t="s">
        <v>316</v>
      </c>
      <c r="G324" s="502" t="s">
        <v>46</v>
      </c>
      <c r="H324" s="502" t="s">
        <v>371</v>
      </c>
      <c r="I324" s="516" t="s">
        <v>227</v>
      </c>
      <c r="J324" s="518">
        <v>4.6500000000000004</v>
      </c>
      <c r="K324" s="343">
        <f t="shared" si="12"/>
        <v>52</v>
      </c>
      <c r="L324" s="251">
        <v>52</v>
      </c>
      <c r="M324" s="251"/>
      <c r="N324" s="250" t="e">
        <f>IF(L324="nio",0,IF(L324&gt;0,L324*J324/P324,0))*VLOOKUP(B324,'2-Kosten per locatie'!$A$14:$C$60,3,FALSE)</f>
        <v>#DIV/0!</v>
      </c>
      <c r="O324" s="250">
        <f>IF(M324&gt;0,M324*J324/Q324,0)*VLOOKUP(B324,'2-Kosten per locatie'!$A$14:$C$60,3,FALSE)</f>
        <v>0</v>
      </c>
      <c r="P324" s="344">
        <f>IF(L324="nio",0,IF(L324&gt;0,VLOOKUP(G324,'3-Productie normen'!A:J,VLOOKUP(L324,'3-Productie normen'!$B$35:$C$40,2,FALSE),FALSE)))</f>
        <v>0</v>
      </c>
      <c r="Q324" s="344">
        <f t="shared" si="14"/>
        <v>0</v>
      </c>
      <c r="R324" s="541">
        <f>VLOOKUP(G324,'3-Productie normen'!A:L,12,FALSE)</f>
        <v>11</v>
      </c>
      <c r="S324" s="345"/>
      <c r="U324" s="346">
        <f t="shared" si="13"/>
        <v>241.8</v>
      </c>
    </row>
    <row r="325" spans="1:21" ht="14.1" hidden="1" customHeight="1">
      <c r="A325" s="78">
        <v>325</v>
      </c>
      <c r="B325" s="493" t="s">
        <v>314</v>
      </c>
      <c r="C325" s="303" t="s">
        <v>315</v>
      </c>
      <c r="D325" s="503" t="s">
        <v>259</v>
      </c>
      <c r="E325" s="508">
        <v>4</v>
      </c>
      <c r="F325" s="91" t="s">
        <v>317</v>
      </c>
      <c r="G325" s="504" t="s">
        <v>261</v>
      </c>
      <c r="H325" s="74" t="s">
        <v>275</v>
      </c>
      <c r="I325" s="516" t="s">
        <v>246</v>
      </c>
      <c r="J325" s="518">
        <v>56.45</v>
      </c>
      <c r="K325" s="343">
        <f t="shared" si="12"/>
        <v>52</v>
      </c>
      <c r="L325" s="251">
        <v>52</v>
      </c>
      <c r="M325" s="251"/>
      <c r="N325" s="250" t="e">
        <f>IF(L325="nio",0,IF(L325&gt;0,L325*J325/P325,0))*VLOOKUP(B325,'2-Kosten per locatie'!$A$14:$C$60,3,FALSE)</f>
        <v>#DIV/0!</v>
      </c>
      <c r="O325" s="250">
        <f>IF(M325&gt;0,M325*J325/Q325,0)*VLOOKUP(B325,'2-Kosten per locatie'!$A$14:$C$60,3,FALSE)</f>
        <v>0</v>
      </c>
      <c r="P325" s="344">
        <f>IF(L325="nio",0,IF(L325&gt;0,VLOOKUP(G325,'3-Productie normen'!A:J,VLOOKUP(L325,'3-Productie normen'!$B$35:$C$40,2,FALSE),FALSE)))</f>
        <v>0</v>
      </c>
      <c r="Q325" s="344">
        <f t="shared" si="14"/>
        <v>0</v>
      </c>
      <c r="R325" s="541">
        <f>VLOOKUP(G325,'3-Productie normen'!A:L,12,FALSE)</f>
        <v>16</v>
      </c>
      <c r="S325" s="345"/>
      <c r="U325" s="346">
        <f t="shared" si="13"/>
        <v>2935.4</v>
      </c>
    </row>
    <row r="326" spans="1:21" ht="14.1" hidden="1" customHeight="1">
      <c r="A326" s="78">
        <v>326</v>
      </c>
      <c r="B326" s="493" t="s">
        <v>314</v>
      </c>
      <c r="C326" s="303" t="s">
        <v>315</v>
      </c>
      <c r="D326" s="503" t="s">
        <v>259</v>
      </c>
      <c r="E326" s="508">
        <v>5</v>
      </c>
      <c r="F326" s="91" t="s">
        <v>288</v>
      </c>
      <c r="G326" s="504" t="s">
        <v>47</v>
      </c>
      <c r="H326" s="74" t="s">
        <v>275</v>
      </c>
      <c r="I326" s="516" t="s">
        <v>246</v>
      </c>
      <c r="J326" s="518">
        <v>7.15</v>
      </c>
      <c r="K326" s="343">
        <f t="shared" si="12"/>
        <v>52</v>
      </c>
      <c r="L326" s="251">
        <v>52</v>
      </c>
      <c r="M326" s="251"/>
      <c r="N326" s="250" t="e">
        <f>IF(L326="nio",0,IF(L326&gt;0,L326*J326/P326,0))*VLOOKUP(B326,'2-Kosten per locatie'!$A$14:$C$60,3,FALSE)</f>
        <v>#DIV/0!</v>
      </c>
      <c r="O326" s="250">
        <f>IF(M326&gt;0,M326*J326/Q326,0)*VLOOKUP(B326,'2-Kosten per locatie'!$A$14:$C$60,3,FALSE)</f>
        <v>0</v>
      </c>
      <c r="P326" s="344">
        <f>IF(L326="nio",0,IF(L326&gt;0,VLOOKUP(G326,'3-Productie normen'!A:J,VLOOKUP(L326,'3-Productie normen'!$B$35:$C$40,2,FALSE),FALSE)))</f>
        <v>0</v>
      </c>
      <c r="Q326" s="344">
        <f t="shared" si="14"/>
        <v>0</v>
      </c>
      <c r="R326" s="541">
        <f>VLOOKUP(G326,'3-Productie normen'!A:L,12,FALSE)</f>
        <v>9</v>
      </c>
      <c r="S326" s="345"/>
      <c r="U326" s="346">
        <f t="shared" si="13"/>
        <v>371.8</v>
      </c>
    </row>
    <row r="327" spans="1:21" ht="14.1" hidden="1" customHeight="1">
      <c r="A327" s="78">
        <v>327</v>
      </c>
      <c r="B327" s="493" t="s">
        <v>314</v>
      </c>
      <c r="C327" s="303" t="s">
        <v>315</v>
      </c>
      <c r="D327" s="503" t="s">
        <v>259</v>
      </c>
      <c r="E327" s="508">
        <v>6</v>
      </c>
      <c r="F327" s="91" t="s">
        <v>318</v>
      </c>
      <c r="G327" s="90" t="s">
        <v>45</v>
      </c>
      <c r="H327" s="74" t="s">
        <v>275</v>
      </c>
      <c r="I327" s="516" t="s">
        <v>246</v>
      </c>
      <c r="J327" s="518">
        <v>10.96</v>
      </c>
      <c r="K327" s="343">
        <f t="shared" ref="K327:K414" si="15">SUM(L327:M327)</f>
        <v>52</v>
      </c>
      <c r="L327" s="251">
        <v>52</v>
      </c>
      <c r="M327" s="251"/>
      <c r="N327" s="250" t="e">
        <f>IF(L327="nio",0,IF(L327&gt;0,L327*J327/P327,0))*VLOOKUP(B327,'2-Kosten per locatie'!$A$14:$C$60,3,FALSE)</f>
        <v>#DIV/0!</v>
      </c>
      <c r="O327" s="250">
        <f>IF(M327&gt;0,M327*J327/Q327,0)*VLOOKUP(B327,'2-Kosten per locatie'!$A$14:$C$60,3,FALSE)</f>
        <v>0</v>
      </c>
      <c r="P327" s="344">
        <f>IF(L327="nio",0,IF(L327&gt;0,VLOOKUP(G327,'3-Productie normen'!A:J,VLOOKUP(L327,'3-Productie normen'!$B$35:$C$40,2,FALSE),FALSE)))</f>
        <v>0</v>
      </c>
      <c r="Q327" s="344">
        <f t="shared" si="14"/>
        <v>0</v>
      </c>
      <c r="R327" s="541">
        <f>VLOOKUP(G327,'3-Productie normen'!A:L,12,FALSE)</f>
        <v>2</v>
      </c>
      <c r="S327" s="345"/>
      <c r="U327" s="346">
        <f t="shared" ref="U327:U414" si="16">K327*J327</f>
        <v>569.92000000000007</v>
      </c>
    </row>
    <row r="328" spans="1:21" ht="14.1" hidden="1" customHeight="1">
      <c r="A328" s="78">
        <v>328</v>
      </c>
      <c r="B328" s="493" t="s">
        <v>314</v>
      </c>
      <c r="C328" s="303" t="s">
        <v>315</v>
      </c>
      <c r="D328" s="503" t="s">
        <v>259</v>
      </c>
      <c r="E328" s="508">
        <v>7</v>
      </c>
      <c r="F328" s="91" t="s">
        <v>319</v>
      </c>
      <c r="G328" s="90" t="s">
        <v>49</v>
      </c>
      <c r="H328" s="502" t="s">
        <v>371</v>
      </c>
      <c r="I328" s="516" t="s">
        <v>227</v>
      </c>
      <c r="J328" s="518">
        <v>28.55</v>
      </c>
      <c r="K328" s="343">
        <f t="shared" si="15"/>
        <v>52</v>
      </c>
      <c r="L328" s="251">
        <v>52</v>
      </c>
      <c r="M328" s="251"/>
      <c r="N328" s="250" t="e">
        <f>IF(L328="nio",0,IF(L328&gt;0,L328*J328/P328,0))*VLOOKUP(B328,'2-Kosten per locatie'!$A$14:$C$60,3,FALSE)</f>
        <v>#DIV/0!</v>
      </c>
      <c r="O328" s="250">
        <f>IF(M328&gt;0,M328*J328/Q328,0)*VLOOKUP(B328,'2-Kosten per locatie'!$A$14:$C$60,3,FALSE)</f>
        <v>0</v>
      </c>
      <c r="P328" s="344">
        <f>IF(L328="nio",0,IF(L328&gt;0,VLOOKUP(G328,'3-Productie normen'!A:J,VLOOKUP(L328,'3-Productie normen'!$B$35:$C$40,2,FALSE),FALSE)))</f>
        <v>0</v>
      </c>
      <c r="Q328" s="344">
        <f t="shared" ref="Q328:Q415" si="17">IF(M328&gt;0,P328*$Q$8,0)</f>
        <v>0</v>
      </c>
      <c r="R328" s="541">
        <f>VLOOKUP(G328,'3-Productie normen'!A:L,12,FALSE)</f>
        <v>5</v>
      </c>
      <c r="S328" s="345"/>
      <c r="U328" s="346">
        <f t="shared" si="16"/>
        <v>1484.6000000000001</v>
      </c>
    </row>
    <row r="329" spans="1:21" ht="14.1" hidden="1" customHeight="1">
      <c r="A329" s="78">
        <v>329</v>
      </c>
      <c r="B329" s="493" t="s">
        <v>314</v>
      </c>
      <c r="C329" s="303" t="s">
        <v>315</v>
      </c>
      <c r="D329" s="503" t="s">
        <v>259</v>
      </c>
      <c r="E329" s="508" t="s">
        <v>320</v>
      </c>
      <c r="F329" s="91" t="s">
        <v>321</v>
      </c>
      <c r="G329" s="504" t="s">
        <v>261</v>
      </c>
      <c r="H329" s="502" t="s">
        <v>371</v>
      </c>
      <c r="I329" s="516" t="s">
        <v>246</v>
      </c>
      <c r="J329" s="518">
        <v>7.13</v>
      </c>
      <c r="K329" s="343">
        <f t="shared" si="15"/>
        <v>52</v>
      </c>
      <c r="L329" s="251">
        <v>52</v>
      </c>
      <c r="M329" s="251"/>
      <c r="N329" s="250" t="e">
        <f>IF(L329="nio",0,IF(L329&gt;0,L329*J329/P329,0))*VLOOKUP(B329,'2-Kosten per locatie'!$A$14:$C$60,3,FALSE)</f>
        <v>#DIV/0!</v>
      </c>
      <c r="O329" s="250">
        <f>IF(M329&gt;0,M329*J329/Q329,0)*VLOOKUP(B329,'2-Kosten per locatie'!$A$14:$C$60,3,FALSE)</f>
        <v>0</v>
      </c>
      <c r="P329" s="344">
        <f>IF(L329="nio",0,IF(L329&gt;0,VLOOKUP(G329,'3-Productie normen'!A:J,VLOOKUP(L329,'3-Productie normen'!$B$35:$C$40,2,FALSE),FALSE)))</f>
        <v>0</v>
      </c>
      <c r="Q329" s="344">
        <f t="shared" si="17"/>
        <v>0</v>
      </c>
      <c r="R329" s="541">
        <f>VLOOKUP(G329,'3-Productie normen'!A:L,12,FALSE)</f>
        <v>16</v>
      </c>
      <c r="S329" s="345"/>
      <c r="U329" s="346">
        <f t="shared" si="16"/>
        <v>370.76</v>
      </c>
    </row>
    <row r="330" spans="1:21" ht="14.1" hidden="1" customHeight="1">
      <c r="A330" s="78">
        <v>330</v>
      </c>
      <c r="B330" s="493" t="s">
        <v>314</v>
      </c>
      <c r="C330" s="303" t="s">
        <v>315</v>
      </c>
      <c r="D330" s="503" t="s">
        <v>259</v>
      </c>
      <c r="E330" s="508">
        <v>8</v>
      </c>
      <c r="F330" s="91" t="s">
        <v>316</v>
      </c>
      <c r="G330" s="502" t="s">
        <v>46</v>
      </c>
      <c r="H330" s="502" t="s">
        <v>371</v>
      </c>
      <c r="I330" s="516" t="s">
        <v>227</v>
      </c>
      <c r="J330" s="518">
        <v>1.37</v>
      </c>
      <c r="K330" s="343">
        <f t="shared" si="15"/>
        <v>52</v>
      </c>
      <c r="L330" s="251">
        <v>52</v>
      </c>
      <c r="M330" s="251"/>
      <c r="N330" s="250" t="e">
        <f>IF(L330="nio",0,IF(L330&gt;0,L330*J330/P330,0))*VLOOKUP(B330,'2-Kosten per locatie'!$A$14:$C$60,3,FALSE)</f>
        <v>#DIV/0!</v>
      </c>
      <c r="O330" s="250">
        <f>IF(M330&gt;0,M330*J330/Q330,0)*VLOOKUP(B330,'2-Kosten per locatie'!$A$14:$C$60,3,FALSE)</f>
        <v>0</v>
      </c>
      <c r="P330" s="344">
        <f>IF(L330="nio",0,IF(L330&gt;0,VLOOKUP(G330,'3-Productie normen'!A:J,VLOOKUP(L330,'3-Productie normen'!$B$35:$C$40,2,FALSE),FALSE)))</f>
        <v>0</v>
      </c>
      <c r="Q330" s="344">
        <f t="shared" si="17"/>
        <v>0</v>
      </c>
      <c r="R330" s="541">
        <f>VLOOKUP(G330,'3-Productie normen'!A:L,12,FALSE)</f>
        <v>11</v>
      </c>
      <c r="S330" s="345"/>
      <c r="U330" s="346">
        <f t="shared" si="16"/>
        <v>71.240000000000009</v>
      </c>
    </row>
    <row r="331" spans="1:21" ht="14.1" hidden="1" customHeight="1">
      <c r="A331" s="78">
        <v>331</v>
      </c>
      <c r="B331" s="493" t="s">
        <v>314</v>
      </c>
      <c r="C331" s="303" t="s">
        <v>315</v>
      </c>
      <c r="D331" s="503" t="s">
        <v>259</v>
      </c>
      <c r="E331" s="508">
        <v>9</v>
      </c>
      <c r="F331" s="91" t="s">
        <v>316</v>
      </c>
      <c r="G331" s="502" t="s">
        <v>46</v>
      </c>
      <c r="H331" s="502" t="s">
        <v>371</v>
      </c>
      <c r="I331" s="516" t="s">
        <v>227</v>
      </c>
      <c r="J331" s="518">
        <v>1.35</v>
      </c>
      <c r="K331" s="343">
        <f t="shared" si="15"/>
        <v>52</v>
      </c>
      <c r="L331" s="251">
        <v>52</v>
      </c>
      <c r="M331" s="251"/>
      <c r="N331" s="250" t="e">
        <f>IF(L331="nio",0,IF(L331&gt;0,L331*J331/P331,0))*VLOOKUP(B331,'2-Kosten per locatie'!$A$14:$C$60,3,FALSE)</f>
        <v>#DIV/0!</v>
      </c>
      <c r="O331" s="250">
        <f>IF(M331&gt;0,M331*J331/Q331,0)*VLOOKUP(B331,'2-Kosten per locatie'!$A$14:$C$60,3,FALSE)</f>
        <v>0</v>
      </c>
      <c r="P331" s="344">
        <f>IF(L331="nio",0,IF(L331&gt;0,VLOOKUP(G331,'3-Productie normen'!A:J,VLOOKUP(L331,'3-Productie normen'!$B$35:$C$40,2,FALSE),FALSE)))</f>
        <v>0</v>
      </c>
      <c r="Q331" s="344">
        <f t="shared" si="17"/>
        <v>0</v>
      </c>
      <c r="R331" s="541">
        <f>VLOOKUP(G331,'3-Productie normen'!A:L,12,FALSE)</f>
        <v>11</v>
      </c>
      <c r="S331" s="345"/>
      <c r="U331" s="346">
        <f t="shared" si="16"/>
        <v>70.2</v>
      </c>
    </row>
    <row r="332" spans="1:21" ht="14.1" hidden="1" customHeight="1">
      <c r="A332" s="78">
        <v>332</v>
      </c>
      <c r="B332" s="493" t="s">
        <v>314</v>
      </c>
      <c r="C332" s="303" t="s">
        <v>315</v>
      </c>
      <c r="D332" s="503" t="s">
        <v>259</v>
      </c>
      <c r="E332" s="508">
        <v>10</v>
      </c>
      <c r="F332" s="91" t="s">
        <v>319</v>
      </c>
      <c r="G332" s="90" t="s">
        <v>49</v>
      </c>
      <c r="H332" s="502" t="s">
        <v>371</v>
      </c>
      <c r="I332" s="516" t="s">
        <v>227</v>
      </c>
      <c r="J332" s="518">
        <v>7.7</v>
      </c>
      <c r="K332" s="343">
        <f t="shared" si="15"/>
        <v>52</v>
      </c>
      <c r="L332" s="251">
        <v>52</v>
      </c>
      <c r="M332" s="251"/>
      <c r="N332" s="250" t="e">
        <f>IF(L332="nio",0,IF(L332&gt;0,L332*J332/P332,0))*VLOOKUP(B332,'2-Kosten per locatie'!$A$14:$C$60,3,FALSE)</f>
        <v>#DIV/0!</v>
      </c>
      <c r="O332" s="250">
        <f>IF(M332&gt;0,M332*J332/Q332,0)*VLOOKUP(B332,'2-Kosten per locatie'!$A$14:$C$60,3,FALSE)</f>
        <v>0</v>
      </c>
      <c r="P332" s="344">
        <f>IF(L332="nio",0,IF(L332&gt;0,VLOOKUP(G332,'3-Productie normen'!A:J,VLOOKUP(L332,'3-Productie normen'!$B$35:$C$40,2,FALSE),FALSE)))</f>
        <v>0</v>
      </c>
      <c r="Q332" s="344">
        <f t="shared" si="17"/>
        <v>0</v>
      </c>
      <c r="R332" s="541">
        <f>VLOOKUP(G332,'3-Productie normen'!A:L,12,FALSE)</f>
        <v>5</v>
      </c>
      <c r="S332" s="345"/>
      <c r="U332" s="346">
        <f t="shared" si="16"/>
        <v>400.40000000000003</v>
      </c>
    </row>
    <row r="333" spans="1:21" ht="14.1" hidden="1" customHeight="1">
      <c r="A333" s="78">
        <v>333</v>
      </c>
      <c r="B333" s="493" t="s">
        <v>314</v>
      </c>
      <c r="C333" s="303" t="s">
        <v>315</v>
      </c>
      <c r="D333" s="503" t="s">
        <v>259</v>
      </c>
      <c r="E333" s="508">
        <v>11</v>
      </c>
      <c r="F333" s="91" t="s">
        <v>319</v>
      </c>
      <c r="G333" s="90" t="s">
        <v>49</v>
      </c>
      <c r="H333" s="502" t="s">
        <v>371</v>
      </c>
      <c r="I333" s="516" t="s">
        <v>227</v>
      </c>
      <c r="J333" s="518">
        <v>14.7</v>
      </c>
      <c r="K333" s="343">
        <f t="shared" si="15"/>
        <v>52</v>
      </c>
      <c r="L333" s="251">
        <v>52</v>
      </c>
      <c r="M333" s="251"/>
      <c r="N333" s="250" t="e">
        <f>IF(L333="nio",0,IF(L333&gt;0,L333*J333/P333,0))*VLOOKUP(B333,'2-Kosten per locatie'!$A$14:$C$60,3,FALSE)</f>
        <v>#DIV/0!</v>
      </c>
      <c r="O333" s="250">
        <f>IF(M333&gt;0,M333*J333/Q333,0)*VLOOKUP(B333,'2-Kosten per locatie'!$A$14:$C$60,3,FALSE)</f>
        <v>0</v>
      </c>
      <c r="P333" s="344">
        <f>IF(L333="nio",0,IF(L333&gt;0,VLOOKUP(G333,'3-Productie normen'!A:J,VLOOKUP(L333,'3-Productie normen'!$B$35:$C$40,2,FALSE),FALSE)))</f>
        <v>0</v>
      </c>
      <c r="Q333" s="344">
        <f t="shared" si="17"/>
        <v>0</v>
      </c>
      <c r="R333" s="541">
        <f>VLOOKUP(G333,'3-Productie normen'!A:L,12,FALSE)</f>
        <v>5</v>
      </c>
      <c r="S333" s="345"/>
      <c r="U333" s="346">
        <f t="shared" si="16"/>
        <v>764.4</v>
      </c>
    </row>
    <row r="334" spans="1:21" ht="14.1" hidden="1" customHeight="1">
      <c r="A334" s="78">
        <v>334</v>
      </c>
      <c r="B334" s="493" t="s">
        <v>314</v>
      </c>
      <c r="C334" s="303" t="s">
        <v>315</v>
      </c>
      <c r="D334" s="503" t="s">
        <v>259</v>
      </c>
      <c r="E334" s="508">
        <v>12</v>
      </c>
      <c r="F334" s="91" t="s">
        <v>295</v>
      </c>
      <c r="G334" s="303" t="s">
        <v>55</v>
      </c>
      <c r="H334" s="504" t="s">
        <v>328</v>
      </c>
      <c r="I334" s="516" t="s">
        <v>246</v>
      </c>
      <c r="J334" s="518">
        <v>149.5</v>
      </c>
      <c r="K334" s="343">
        <f t="shared" si="15"/>
        <v>0</v>
      </c>
      <c r="L334" s="251" t="s">
        <v>279</v>
      </c>
      <c r="M334" s="251"/>
      <c r="N334" s="250">
        <f>IF(L334="nio",0,IF(L334&gt;0,L334*J334/P334,0))*VLOOKUP(B334,'2-Kosten per locatie'!$A$14:$C$60,3,FALSE)</f>
        <v>0</v>
      </c>
      <c r="O334" s="250">
        <f>IF(M334&gt;0,M334*J334/Q334,0)*VLOOKUP(B334,'2-Kosten per locatie'!$A$14:$C$60,3,FALSE)</f>
        <v>0</v>
      </c>
      <c r="P334" s="344">
        <f>IF(L334="nio",0,IF(L334&gt;0,VLOOKUP(G334,'3-Productie normen'!A:J,VLOOKUP(L334,'3-Productie normen'!$B$35:$C$40,2,FALSE),FALSE)))</f>
        <v>0</v>
      </c>
      <c r="Q334" s="344">
        <f t="shared" si="17"/>
        <v>0</v>
      </c>
      <c r="R334" s="541">
        <f>VLOOKUP(G334,'3-Productie normen'!A:L,12,FALSE)</f>
        <v>0</v>
      </c>
      <c r="S334" s="345"/>
      <c r="U334" s="346">
        <f t="shared" si="16"/>
        <v>0</v>
      </c>
    </row>
    <row r="335" spans="1:21" ht="14.1" hidden="1" customHeight="1">
      <c r="A335" s="78">
        <v>335</v>
      </c>
      <c r="B335" s="493" t="s">
        <v>314</v>
      </c>
      <c r="C335" s="303" t="s">
        <v>315</v>
      </c>
      <c r="D335" s="503" t="s">
        <v>259</v>
      </c>
      <c r="E335" s="508">
        <v>13</v>
      </c>
      <c r="F335" s="91" t="s">
        <v>269</v>
      </c>
      <c r="G335" s="90" t="s">
        <v>55</v>
      </c>
      <c r="H335" s="502" t="s">
        <v>371</v>
      </c>
      <c r="I335" s="516" t="s">
        <v>246</v>
      </c>
      <c r="J335" s="518">
        <v>3.21</v>
      </c>
      <c r="K335" s="343">
        <f t="shared" si="15"/>
        <v>0</v>
      </c>
      <c r="L335" s="251" t="s">
        <v>279</v>
      </c>
      <c r="M335" s="251"/>
      <c r="N335" s="250">
        <f>IF(L335="nio",0,IF(L335&gt;0,L335*J335/P335,0))*VLOOKUP(B335,'2-Kosten per locatie'!$A$14:$C$60,3,FALSE)</f>
        <v>0</v>
      </c>
      <c r="O335" s="250">
        <f>IF(M335&gt;0,M335*J335/Q335,0)*VLOOKUP(B335,'2-Kosten per locatie'!$A$14:$C$60,3,FALSE)</f>
        <v>0</v>
      </c>
      <c r="P335" s="344">
        <f>IF(L335="nio",0,IF(L335&gt;0,VLOOKUP(G335,'3-Productie normen'!A:J,VLOOKUP(L335,'3-Productie normen'!$B$35:$C$40,2,FALSE),FALSE)))</f>
        <v>0</v>
      </c>
      <c r="Q335" s="344">
        <f t="shared" si="17"/>
        <v>0</v>
      </c>
      <c r="R335" s="541">
        <f>VLOOKUP(G335,'3-Productie normen'!A:L,12,FALSE)</f>
        <v>0</v>
      </c>
      <c r="S335" s="345"/>
      <c r="U335" s="346">
        <f t="shared" si="16"/>
        <v>0</v>
      </c>
    </row>
    <row r="336" spans="1:21" ht="14.1" hidden="1" customHeight="1">
      <c r="A336" s="78">
        <v>336</v>
      </c>
      <c r="B336" s="493" t="s">
        <v>314</v>
      </c>
      <c r="C336" s="303" t="s">
        <v>315</v>
      </c>
      <c r="D336" s="503">
        <v>1</v>
      </c>
      <c r="E336" s="508">
        <v>101</v>
      </c>
      <c r="F336" s="512" t="s">
        <v>269</v>
      </c>
      <c r="G336" s="90" t="s">
        <v>55</v>
      </c>
      <c r="H336" s="504" t="s">
        <v>328</v>
      </c>
      <c r="I336" s="516" t="s">
        <v>246</v>
      </c>
      <c r="J336" s="518">
        <v>77.97</v>
      </c>
      <c r="K336" s="343">
        <f t="shared" si="15"/>
        <v>0</v>
      </c>
      <c r="L336" s="251" t="s">
        <v>279</v>
      </c>
      <c r="M336" s="251"/>
      <c r="N336" s="250">
        <f>IF(L336="nio",0,IF(L336&gt;0,L336*J336/P336,0))*VLOOKUP(B336,'2-Kosten per locatie'!$A$14:$C$60,3,FALSE)</f>
        <v>0</v>
      </c>
      <c r="O336" s="250">
        <f>IF(M336&gt;0,M336*J336/Q336,0)*VLOOKUP(B336,'2-Kosten per locatie'!$A$14:$C$60,3,FALSE)</f>
        <v>0</v>
      </c>
      <c r="P336" s="344">
        <f>IF(L336="nio",0,IF(L336&gt;0,VLOOKUP(G336,'3-Productie normen'!A:J,VLOOKUP(L336,'3-Productie normen'!$B$35:$C$40,2,FALSE),FALSE)))</f>
        <v>0</v>
      </c>
      <c r="Q336" s="344">
        <f t="shared" si="17"/>
        <v>0</v>
      </c>
      <c r="R336" s="541">
        <f>VLOOKUP(G336,'3-Productie normen'!A:L,12,FALSE)</f>
        <v>0</v>
      </c>
      <c r="S336" s="345"/>
      <c r="U336" s="346">
        <f t="shared" si="16"/>
        <v>0</v>
      </c>
    </row>
    <row r="337" spans="1:21" ht="14.1" hidden="1" customHeight="1">
      <c r="A337" s="78">
        <v>337</v>
      </c>
      <c r="B337" s="493" t="s">
        <v>1122</v>
      </c>
      <c r="C337" s="303" t="s">
        <v>1123</v>
      </c>
      <c r="D337" s="537" t="s">
        <v>259</v>
      </c>
      <c r="E337" s="248">
        <v>1</v>
      </c>
      <c r="F337" s="90" t="s">
        <v>52</v>
      </c>
      <c r="G337" s="502" t="s">
        <v>52</v>
      </c>
      <c r="H337" s="74" t="s">
        <v>82</v>
      </c>
      <c r="I337" s="74" t="s">
        <v>82</v>
      </c>
      <c r="J337" s="501">
        <v>7.42</v>
      </c>
      <c r="K337" s="343">
        <f t="shared" si="15"/>
        <v>52</v>
      </c>
      <c r="L337" s="251">
        <v>52</v>
      </c>
      <c r="M337" s="251"/>
      <c r="N337" s="250" t="e">
        <f>IF(L337="nio",0,IF(L337&gt;0,L337*J337/P337,0))*VLOOKUP(B337,'2-Kosten per locatie'!$A$14:$C$60,3,FALSE)</f>
        <v>#DIV/0!</v>
      </c>
      <c r="O337" s="250">
        <f>IF(M337&gt;0,M337*J337/Q337,0)*VLOOKUP(B337,'2-Kosten per locatie'!$A$14:$C$60,3,FALSE)</f>
        <v>0</v>
      </c>
      <c r="P337" s="344">
        <f>IF(L337="nio",0,IF(L337&gt;0,VLOOKUP(G337,'3-Productie normen'!A:J,VLOOKUP(L337,'3-Productie normen'!$B$35:$C$40,2,FALSE),FALSE)))</f>
        <v>0</v>
      </c>
      <c r="Q337" s="344">
        <f t="shared" si="17"/>
        <v>0</v>
      </c>
      <c r="R337" s="541">
        <f>VLOOKUP(G337,'3-Productie normen'!A:L,12,FALSE)</f>
        <v>4</v>
      </c>
      <c r="S337" s="345"/>
      <c r="U337" s="346">
        <f t="shared" si="16"/>
        <v>385.84</v>
      </c>
    </row>
    <row r="338" spans="1:21" ht="14.1" hidden="1" customHeight="1">
      <c r="A338" s="78">
        <v>338</v>
      </c>
      <c r="B338" s="493" t="s">
        <v>1122</v>
      </c>
      <c r="C338" s="303" t="s">
        <v>1123</v>
      </c>
      <c r="D338" s="537" t="s">
        <v>259</v>
      </c>
      <c r="E338" s="248">
        <v>2</v>
      </c>
      <c r="F338" s="90" t="s">
        <v>291</v>
      </c>
      <c r="G338" s="90" t="s">
        <v>49</v>
      </c>
      <c r="H338" s="504" t="s">
        <v>328</v>
      </c>
      <c r="I338" s="516" t="s">
        <v>246</v>
      </c>
      <c r="J338" s="501">
        <v>32.1</v>
      </c>
      <c r="K338" s="343">
        <f t="shared" si="15"/>
        <v>52</v>
      </c>
      <c r="L338" s="251">
        <v>52</v>
      </c>
      <c r="M338" s="251"/>
      <c r="N338" s="250" t="e">
        <f>IF(L338="nio",0,IF(L338&gt;0,L338*J338/P338,0))*VLOOKUP(B338,'2-Kosten per locatie'!$A$14:$C$60,3,FALSE)</f>
        <v>#DIV/0!</v>
      </c>
      <c r="O338" s="250">
        <f>IF(M338&gt;0,M338*J338/Q338,0)*VLOOKUP(B338,'2-Kosten per locatie'!$A$14:$C$60,3,FALSE)</f>
        <v>0</v>
      </c>
      <c r="P338" s="344">
        <f>IF(L338="nio",0,IF(L338&gt;0,VLOOKUP(G338,'3-Productie normen'!A:J,VLOOKUP(L338,'3-Productie normen'!$B$35:$C$40,2,FALSE),FALSE)))</f>
        <v>0</v>
      </c>
      <c r="Q338" s="344">
        <f t="shared" si="17"/>
        <v>0</v>
      </c>
      <c r="R338" s="541">
        <f>VLOOKUP(G338,'3-Productie normen'!A:L,12,FALSE)</f>
        <v>5</v>
      </c>
      <c r="S338" s="345"/>
      <c r="U338" s="346">
        <f t="shared" si="16"/>
        <v>1669.2</v>
      </c>
    </row>
    <row r="339" spans="1:21" ht="14.1" hidden="1" customHeight="1">
      <c r="A339" s="78">
        <v>339</v>
      </c>
      <c r="B339" s="493" t="s">
        <v>1122</v>
      </c>
      <c r="C339" s="303" t="s">
        <v>1123</v>
      </c>
      <c r="D339" s="537" t="s">
        <v>259</v>
      </c>
      <c r="E339" s="248">
        <v>3</v>
      </c>
      <c r="F339" s="90" t="s">
        <v>262</v>
      </c>
      <c r="G339" s="502" t="s">
        <v>46</v>
      </c>
      <c r="H339" s="502" t="s">
        <v>371</v>
      </c>
      <c r="I339" s="516" t="s">
        <v>227</v>
      </c>
      <c r="J339" s="501">
        <v>13.05</v>
      </c>
      <c r="K339" s="343">
        <f t="shared" si="15"/>
        <v>52</v>
      </c>
      <c r="L339" s="251">
        <v>52</v>
      </c>
      <c r="M339" s="251"/>
      <c r="N339" s="250" t="e">
        <f>IF(L339="nio",0,IF(L339&gt;0,L339*J339/P339,0))*VLOOKUP(B339,'2-Kosten per locatie'!$A$14:$C$60,3,FALSE)</f>
        <v>#DIV/0!</v>
      </c>
      <c r="O339" s="250">
        <f>IF(M339&gt;0,M339*J339/Q339,0)*VLOOKUP(B339,'2-Kosten per locatie'!$A$14:$C$60,3,FALSE)</f>
        <v>0</v>
      </c>
      <c r="P339" s="344">
        <f>IF(L339="nio",0,IF(L339&gt;0,VLOOKUP(G339,'3-Productie normen'!A:J,VLOOKUP(L339,'3-Productie normen'!$B$35:$C$40,2,FALSE),FALSE)))</f>
        <v>0</v>
      </c>
      <c r="Q339" s="344">
        <f t="shared" si="17"/>
        <v>0</v>
      </c>
      <c r="R339" s="541">
        <f>VLOOKUP(G339,'3-Productie normen'!A:L,12,FALSE)</f>
        <v>11</v>
      </c>
      <c r="S339" s="345"/>
      <c r="U339" s="346">
        <f t="shared" si="16"/>
        <v>678.6</v>
      </c>
    </row>
    <row r="340" spans="1:21" ht="14.1" hidden="1" customHeight="1">
      <c r="A340" s="78">
        <v>340</v>
      </c>
      <c r="B340" s="493" t="s">
        <v>1122</v>
      </c>
      <c r="C340" s="303" t="s">
        <v>1123</v>
      </c>
      <c r="D340" s="537" t="s">
        <v>259</v>
      </c>
      <c r="E340" s="248">
        <v>4</v>
      </c>
      <c r="F340" s="90" t="s">
        <v>295</v>
      </c>
      <c r="G340" s="303" t="s">
        <v>55</v>
      </c>
      <c r="H340" s="504" t="s">
        <v>328</v>
      </c>
      <c r="I340" s="516" t="s">
        <v>246</v>
      </c>
      <c r="J340" s="501">
        <v>59.55</v>
      </c>
      <c r="K340" s="343">
        <f t="shared" si="15"/>
        <v>0</v>
      </c>
      <c r="L340" s="251" t="s">
        <v>279</v>
      </c>
      <c r="M340" s="251"/>
      <c r="N340" s="250">
        <f>IF(L340="nio",0,IF(L340&gt;0,L340*J340/P340,0))*VLOOKUP(B340,'2-Kosten per locatie'!$A$14:$C$60,3,FALSE)</f>
        <v>0</v>
      </c>
      <c r="O340" s="250">
        <f>IF(M340&gt;0,M340*J340/Q340,0)*VLOOKUP(B340,'2-Kosten per locatie'!$A$14:$C$60,3,FALSE)</f>
        <v>0</v>
      </c>
      <c r="P340" s="344">
        <f>IF(L340="nio",0,IF(L340&gt;0,VLOOKUP(G340,'3-Productie normen'!A:J,VLOOKUP(L340,'3-Productie normen'!$B$35:$C$40,2,FALSE),FALSE)))</f>
        <v>0</v>
      </c>
      <c r="Q340" s="344">
        <f t="shared" si="17"/>
        <v>0</v>
      </c>
      <c r="R340" s="541">
        <f>VLOOKUP(G340,'3-Productie normen'!A:L,12,FALSE)</f>
        <v>0</v>
      </c>
      <c r="S340" s="345"/>
      <c r="U340" s="346">
        <f t="shared" si="16"/>
        <v>0</v>
      </c>
    </row>
    <row r="341" spans="1:21" ht="14.1" hidden="1" customHeight="1">
      <c r="A341" s="78">
        <v>341</v>
      </c>
      <c r="B341" s="493" t="s">
        <v>1122</v>
      </c>
      <c r="C341" s="303" t="s">
        <v>1123</v>
      </c>
      <c r="D341" s="537" t="s">
        <v>259</v>
      </c>
      <c r="E341" s="248">
        <v>5</v>
      </c>
      <c r="F341" s="90" t="s">
        <v>269</v>
      </c>
      <c r="G341" s="513" t="s">
        <v>270</v>
      </c>
      <c r="H341" s="502" t="s">
        <v>371</v>
      </c>
      <c r="I341" s="516" t="s">
        <v>246</v>
      </c>
      <c r="J341" s="501">
        <v>11.22</v>
      </c>
      <c r="K341" s="343">
        <f t="shared" si="15"/>
        <v>52</v>
      </c>
      <c r="L341" s="251">
        <v>52</v>
      </c>
      <c r="M341" s="251"/>
      <c r="N341" s="250" t="e">
        <f>IF(L341="nio",0,IF(L341&gt;0,L341*J341/P341,0))*VLOOKUP(B341,'2-Kosten per locatie'!$A$14:$C$60,3,FALSE)</f>
        <v>#DIV/0!</v>
      </c>
      <c r="O341" s="250">
        <f>IF(M341&gt;0,M341*J341/Q341,0)*VLOOKUP(B341,'2-Kosten per locatie'!$A$14:$C$60,3,FALSE)</f>
        <v>0</v>
      </c>
      <c r="P341" s="344">
        <f>IF(L341="nio",0,IF(L341&gt;0,VLOOKUP(G341,'3-Productie normen'!A:J,VLOOKUP(L341,'3-Productie normen'!$B$35:$C$40,2,FALSE),FALSE)))</f>
        <v>0</v>
      </c>
      <c r="Q341" s="344">
        <f t="shared" si="17"/>
        <v>0</v>
      </c>
      <c r="R341" s="541">
        <f>VLOOKUP(G341,'3-Productie normen'!A:L,12,FALSE)</f>
        <v>8</v>
      </c>
      <c r="S341" s="345"/>
      <c r="U341" s="346">
        <f t="shared" si="16"/>
        <v>583.44000000000005</v>
      </c>
    </row>
    <row r="342" spans="1:21" ht="14.1" hidden="1" customHeight="1">
      <c r="A342" s="78">
        <v>342</v>
      </c>
      <c r="B342" s="493" t="s">
        <v>1122</v>
      </c>
      <c r="C342" s="303" t="s">
        <v>1123</v>
      </c>
      <c r="D342" s="537" t="s">
        <v>259</v>
      </c>
      <c r="E342" s="248">
        <v>6</v>
      </c>
      <c r="F342" s="90" t="s">
        <v>262</v>
      </c>
      <c r="G342" s="502" t="s">
        <v>46</v>
      </c>
      <c r="H342" s="502" t="s">
        <v>371</v>
      </c>
      <c r="I342" s="516" t="s">
        <v>227</v>
      </c>
      <c r="J342" s="501">
        <v>7.51</v>
      </c>
      <c r="K342" s="343">
        <f t="shared" si="15"/>
        <v>52</v>
      </c>
      <c r="L342" s="251">
        <v>52</v>
      </c>
      <c r="M342" s="251"/>
      <c r="N342" s="250" t="e">
        <f>IF(L342="nio",0,IF(L342&gt;0,L342*J342/P342,0))*VLOOKUP(B342,'2-Kosten per locatie'!$A$14:$C$60,3,FALSE)</f>
        <v>#DIV/0!</v>
      </c>
      <c r="O342" s="250">
        <f>IF(M342&gt;0,M342*J342/Q342,0)*VLOOKUP(B342,'2-Kosten per locatie'!$A$14:$C$60,3,FALSE)</f>
        <v>0</v>
      </c>
      <c r="P342" s="344">
        <f>IF(L342="nio",0,IF(L342&gt;0,VLOOKUP(G342,'3-Productie normen'!A:J,VLOOKUP(L342,'3-Productie normen'!$B$35:$C$40,2,FALSE),FALSE)))</f>
        <v>0</v>
      </c>
      <c r="Q342" s="344">
        <f t="shared" si="17"/>
        <v>0</v>
      </c>
      <c r="R342" s="541">
        <f>VLOOKUP(G342,'3-Productie normen'!A:L,12,FALSE)</f>
        <v>11</v>
      </c>
      <c r="S342" s="345"/>
      <c r="U342" s="346">
        <f t="shared" si="16"/>
        <v>390.52</v>
      </c>
    </row>
    <row r="343" spans="1:21" ht="14.1" hidden="1" customHeight="1">
      <c r="A343" s="78">
        <v>343</v>
      </c>
      <c r="B343" s="493" t="s">
        <v>1122</v>
      </c>
      <c r="C343" s="303" t="s">
        <v>1123</v>
      </c>
      <c r="D343" s="537" t="s">
        <v>259</v>
      </c>
      <c r="E343" s="248">
        <v>7</v>
      </c>
      <c r="F343" s="90" t="s">
        <v>269</v>
      </c>
      <c r="G343" s="513" t="s">
        <v>270</v>
      </c>
      <c r="H343" s="74" t="s">
        <v>275</v>
      </c>
      <c r="I343" s="516" t="s">
        <v>246</v>
      </c>
      <c r="J343" s="501">
        <v>8.74</v>
      </c>
      <c r="K343" s="343">
        <f t="shared" si="15"/>
        <v>52</v>
      </c>
      <c r="L343" s="251">
        <v>52</v>
      </c>
      <c r="M343" s="251"/>
      <c r="N343" s="250" t="e">
        <f>IF(L343="nio",0,IF(L343&gt;0,L343*J343/P343,0))*VLOOKUP(B343,'2-Kosten per locatie'!$A$14:$C$60,3,FALSE)</f>
        <v>#DIV/0!</v>
      </c>
      <c r="O343" s="250">
        <f>IF(M343&gt;0,M343*J343/Q343,0)*VLOOKUP(B343,'2-Kosten per locatie'!$A$14:$C$60,3,FALSE)</f>
        <v>0</v>
      </c>
      <c r="P343" s="344">
        <f>IF(L343="nio",0,IF(L343&gt;0,VLOOKUP(G343,'3-Productie normen'!A:J,VLOOKUP(L343,'3-Productie normen'!$B$35:$C$40,2,FALSE),FALSE)))</f>
        <v>0</v>
      </c>
      <c r="Q343" s="344">
        <f t="shared" si="17"/>
        <v>0</v>
      </c>
      <c r="R343" s="541">
        <f>VLOOKUP(G343,'3-Productie normen'!A:L,12,FALSE)</f>
        <v>8</v>
      </c>
      <c r="S343" s="345"/>
      <c r="U343" s="346">
        <f t="shared" si="16"/>
        <v>454.48</v>
      </c>
    </row>
    <row r="344" spans="1:21" ht="14.1" hidden="1" customHeight="1">
      <c r="A344" s="78">
        <v>344</v>
      </c>
      <c r="B344" s="493" t="s">
        <v>1122</v>
      </c>
      <c r="C344" s="303" t="s">
        <v>1123</v>
      </c>
      <c r="D344" s="537" t="s">
        <v>259</v>
      </c>
      <c r="E344" s="248">
        <v>8</v>
      </c>
      <c r="F344" s="90" t="s">
        <v>295</v>
      </c>
      <c r="G344" s="303" t="s">
        <v>55</v>
      </c>
      <c r="H344" s="502" t="s">
        <v>371</v>
      </c>
      <c r="I344" s="516" t="s">
        <v>246</v>
      </c>
      <c r="J344" s="501">
        <v>217</v>
      </c>
      <c r="K344" s="343">
        <f t="shared" si="15"/>
        <v>0</v>
      </c>
      <c r="L344" s="251" t="s">
        <v>279</v>
      </c>
      <c r="M344" s="251"/>
      <c r="N344" s="250">
        <f>IF(L344="nio",0,IF(L344&gt;0,L344*J344/P344,0))*VLOOKUP(B344,'2-Kosten per locatie'!$A$14:$C$60,3,FALSE)</f>
        <v>0</v>
      </c>
      <c r="O344" s="250">
        <f>IF(M344&gt;0,M344*J344/Q344,0)*VLOOKUP(B344,'2-Kosten per locatie'!$A$14:$C$60,3,FALSE)</f>
        <v>0</v>
      </c>
      <c r="P344" s="344">
        <f>IF(L344="nio",0,IF(L344&gt;0,VLOOKUP(G344,'3-Productie normen'!A:J,VLOOKUP(L344,'3-Productie normen'!$B$35:$C$40,2,FALSE),FALSE)))</f>
        <v>0</v>
      </c>
      <c r="Q344" s="344">
        <f t="shared" si="17"/>
        <v>0</v>
      </c>
      <c r="R344" s="541">
        <f>VLOOKUP(G344,'3-Productie normen'!A:L,12,FALSE)</f>
        <v>0</v>
      </c>
      <c r="S344" s="345"/>
      <c r="U344" s="346">
        <f t="shared" si="16"/>
        <v>0</v>
      </c>
    </row>
    <row r="345" spans="1:21" ht="14.1" hidden="1" customHeight="1">
      <c r="A345" s="78">
        <v>345</v>
      </c>
      <c r="B345" s="493" t="s">
        <v>1122</v>
      </c>
      <c r="C345" s="303" t="s">
        <v>1123</v>
      </c>
      <c r="D345" s="537" t="s">
        <v>259</v>
      </c>
      <c r="E345" s="248">
        <v>9</v>
      </c>
      <c r="F345" s="90" t="s">
        <v>272</v>
      </c>
      <c r="G345" s="504" t="s">
        <v>53</v>
      </c>
      <c r="H345" s="504" t="s">
        <v>278</v>
      </c>
      <c r="I345" s="516" t="s">
        <v>246</v>
      </c>
      <c r="J345" s="501">
        <v>2.5</v>
      </c>
      <c r="K345" s="343">
        <f t="shared" si="15"/>
        <v>52</v>
      </c>
      <c r="L345" s="251">
        <v>52</v>
      </c>
      <c r="M345" s="251"/>
      <c r="N345" s="250" t="e">
        <f>IF(L345="nio",0,IF(L345&gt;0,L345*J345/P345,0))*VLOOKUP(B345,'2-Kosten per locatie'!$A$14:$C$60,3,FALSE)</f>
        <v>#DIV/0!</v>
      </c>
      <c r="O345" s="250">
        <f>IF(M345&gt;0,M345*J345/Q345,0)*VLOOKUP(B345,'2-Kosten per locatie'!$A$14:$C$60,3,FALSE)</f>
        <v>0</v>
      </c>
      <c r="P345" s="344">
        <f>IF(L345="nio",0,IF(L345&gt;0,VLOOKUP(G345,'3-Productie normen'!A:J,VLOOKUP(L345,'3-Productie normen'!$B$35:$C$40,2,FALSE),FALSE)))</f>
        <v>0</v>
      </c>
      <c r="Q345" s="344">
        <f t="shared" si="17"/>
        <v>0</v>
      </c>
      <c r="R345" s="541">
        <f>VLOOKUP(G345,'3-Productie normen'!A:L,12,FALSE)</f>
        <v>14</v>
      </c>
      <c r="S345" s="345"/>
      <c r="U345" s="346">
        <f t="shared" si="16"/>
        <v>130</v>
      </c>
    </row>
    <row r="346" spans="1:21" ht="14.1" hidden="1" customHeight="1">
      <c r="A346" s="78">
        <v>346</v>
      </c>
      <c r="B346" s="493" t="s">
        <v>1122</v>
      </c>
      <c r="C346" s="303" t="s">
        <v>1123</v>
      </c>
      <c r="D346" s="537" t="s">
        <v>259</v>
      </c>
      <c r="E346" s="248">
        <v>10</v>
      </c>
      <c r="F346" s="90" t="s">
        <v>365</v>
      </c>
      <c r="G346" s="513" t="s">
        <v>270</v>
      </c>
      <c r="H346" s="504" t="s">
        <v>328</v>
      </c>
      <c r="I346" s="516" t="s">
        <v>246</v>
      </c>
      <c r="J346" s="501">
        <v>14.2</v>
      </c>
      <c r="K346" s="343">
        <f t="shared" si="15"/>
        <v>52</v>
      </c>
      <c r="L346" s="251">
        <v>52</v>
      </c>
      <c r="M346" s="251"/>
      <c r="N346" s="250" t="e">
        <f>IF(L346="nio",0,IF(L346&gt;0,L346*J346/P346,0))*VLOOKUP(B346,'2-Kosten per locatie'!$A$14:$C$60,3,FALSE)</f>
        <v>#DIV/0!</v>
      </c>
      <c r="O346" s="250">
        <f>IF(M346&gt;0,M346*J346/Q346,0)*VLOOKUP(B346,'2-Kosten per locatie'!$A$14:$C$60,3,FALSE)</f>
        <v>0</v>
      </c>
      <c r="P346" s="344">
        <f>IF(L346="nio",0,IF(L346&gt;0,VLOOKUP(G346,'3-Productie normen'!A:J,VLOOKUP(L346,'3-Productie normen'!$B$35:$C$40,2,FALSE),FALSE)))</f>
        <v>0</v>
      </c>
      <c r="Q346" s="344">
        <f t="shared" si="17"/>
        <v>0</v>
      </c>
      <c r="R346" s="541">
        <f>VLOOKUP(G346,'3-Productie normen'!A:L,12,FALSE)</f>
        <v>8</v>
      </c>
      <c r="S346" s="345"/>
      <c r="U346" s="346">
        <f t="shared" si="16"/>
        <v>738.4</v>
      </c>
    </row>
    <row r="347" spans="1:21" ht="14.1" hidden="1" customHeight="1">
      <c r="A347" s="78">
        <v>347</v>
      </c>
      <c r="B347" s="493" t="s">
        <v>1122</v>
      </c>
      <c r="C347" s="303" t="s">
        <v>1123</v>
      </c>
      <c r="D347" s="537" t="s">
        <v>259</v>
      </c>
      <c r="E347" s="248">
        <v>11</v>
      </c>
      <c r="F347" s="90" t="s">
        <v>272</v>
      </c>
      <c r="G347" s="504" t="s">
        <v>53</v>
      </c>
      <c r="H347" s="504" t="s">
        <v>278</v>
      </c>
      <c r="I347" s="516" t="s">
        <v>246</v>
      </c>
      <c r="J347" s="501">
        <v>4.5</v>
      </c>
      <c r="K347" s="343">
        <f t="shared" si="15"/>
        <v>52</v>
      </c>
      <c r="L347" s="251">
        <v>52</v>
      </c>
      <c r="M347" s="251"/>
      <c r="N347" s="250" t="e">
        <f>IF(L347="nio",0,IF(L347&gt;0,L347*J347/P347,0))*VLOOKUP(B347,'2-Kosten per locatie'!$A$14:$C$60,3,FALSE)</f>
        <v>#DIV/0!</v>
      </c>
      <c r="O347" s="250">
        <f>IF(M347&gt;0,M347*J347/Q347,0)*VLOOKUP(B347,'2-Kosten per locatie'!$A$14:$C$60,3,FALSE)</f>
        <v>0</v>
      </c>
      <c r="P347" s="344">
        <f>IF(L347="nio",0,IF(L347&gt;0,VLOOKUP(G347,'3-Productie normen'!A:J,VLOOKUP(L347,'3-Productie normen'!$B$35:$C$40,2,FALSE),FALSE)))</f>
        <v>0</v>
      </c>
      <c r="Q347" s="344">
        <f t="shared" si="17"/>
        <v>0</v>
      </c>
      <c r="R347" s="541">
        <f>VLOOKUP(G347,'3-Productie normen'!A:L,12,FALSE)</f>
        <v>14</v>
      </c>
      <c r="S347" s="345"/>
      <c r="U347" s="346">
        <f t="shared" si="16"/>
        <v>234</v>
      </c>
    </row>
    <row r="348" spans="1:21" ht="14.1" hidden="1" customHeight="1">
      <c r="A348" s="78">
        <v>348</v>
      </c>
      <c r="B348" s="493" t="s">
        <v>1122</v>
      </c>
      <c r="C348" s="303" t="s">
        <v>1123</v>
      </c>
      <c r="D348" s="537" t="s">
        <v>259</v>
      </c>
      <c r="E348" s="248" t="s">
        <v>271</v>
      </c>
      <c r="F348" s="90" t="s">
        <v>282</v>
      </c>
      <c r="G348" s="504" t="s">
        <v>261</v>
      </c>
      <c r="H348" s="74" t="s">
        <v>82</v>
      </c>
      <c r="I348" s="74" t="s">
        <v>82</v>
      </c>
      <c r="J348" s="501">
        <v>2</v>
      </c>
      <c r="K348" s="343">
        <f t="shared" si="15"/>
        <v>52</v>
      </c>
      <c r="L348" s="251">
        <v>52</v>
      </c>
      <c r="M348" s="251"/>
      <c r="N348" s="250" t="e">
        <f>IF(L348="nio",0,IF(L348&gt;0,L348*J348/P348,0))*VLOOKUP(B348,'2-Kosten per locatie'!$A$14:$C$60,3,FALSE)</f>
        <v>#DIV/0!</v>
      </c>
      <c r="O348" s="250">
        <f>IF(M348&gt;0,M348*J348/Q348,0)*VLOOKUP(B348,'2-Kosten per locatie'!$A$14:$C$60,3,FALSE)</f>
        <v>0</v>
      </c>
      <c r="P348" s="344">
        <f>IF(L348="nio",0,IF(L348&gt;0,VLOOKUP(G348,'3-Productie normen'!A:J,VLOOKUP(L348,'3-Productie normen'!$B$35:$C$40,2,FALSE),FALSE)))</f>
        <v>0</v>
      </c>
      <c r="Q348" s="344">
        <f t="shared" si="17"/>
        <v>0</v>
      </c>
      <c r="R348" s="541">
        <f>VLOOKUP(G348,'3-Productie normen'!A:L,12,FALSE)</f>
        <v>16</v>
      </c>
      <c r="S348" s="345"/>
      <c r="U348" s="346">
        <f t="shared" si="16"/>
        <v>104</v>
      </c>
    </row>
    <row r="349" spans="1:21" ht="14.1" hidden="1" customHeight="1">
      <c r="A349" s="78">
        <v>349</v>
      </c>
      <c r="B349" s="493" t="s">
        <v>1122</v>
      </c>
      <c r="C349" s="303" t="s">
        <v>1123</v>
      </c>
      <c r="D349" s="537" t="s">
        <v>259</v>
      </c>
      <c r="E349" s="248">
        <v>12</v>
      </c>
      <c r="F349" s="90" t="s">
        <v>264</v>
      </c>
      <c r="G349" s="90" t="s">
        <v>45</v>
      </c>
      <c r="H349" s="74" t="s">
        <v>82</v>
      </c>
      <c r="I349" s="74" t="s">
        <v>82</v>
      </c>
      <c r="J349" s="501">
        <v>12.63</v>
      </c>
      <c r="K349" s="343">
        <f t="shared" si="15"/>
        <v>52</v>
      </c>
      <c r="L349" s="251">
        <v>52</v>
      </c>
      <c r="M349" s="251"/>
      <c r="N349" s="250" t="e">
        <f>IF(L349="nio",0,IF(L349&gt;0,L349*J349/P349,0))*VLOOKUP(B349,'2-Kosten per locatie'!$A$14:$C$60,3,FALSE)</f>
        <v>#DIV/0!</v>
      </c>
      <c r="O349" s="250">
        <f>IF(M349&gt;0,M349*J349/Q349,0)*VLOOKUP(B349,'2-Kosten per locatie'!$A$14:$C$60,3,FALSE)</f>
        <v>0</v>
      </c>
      <c r="P349" s="344">
        <f>IF(L349="nio",0,IF(L349&gt;0,VLOOKUP(G349,'3-Productie normen'!A:J,VLOOKUP(L349,'3-Productie normen'!$B$35:$C$40,2,FALSE),FALSE)))</f>
        <v>0</v>
      </c>
      <c r="Q349" s="344">
        <f t="shared" si="17"/>
        <v>0</v>
      </c>
      <c r="R349" s="541">
        <f>VLOOKUP(G349,'3-Productie normen'!A:L,12,FALSE)</f>
        <v>2</v>
      </c>
      <c r="S349" s="345"/>
      <c r="U349" s="346">
        <f t="shared" si="16"/>
        <v>656.76</v>
      </c>
    </row>
    <row r="350" spans="1:21" ht="14.1" hidden="1" customHeight="1">
      <c r="A350" s="78">
        <v>350</v>
      </c>
      <c r="B350" s="493" t="s">
        <v>1122</v>
      </c>
      <c r="C350" s="303" t="s">
        <v>1123</v>
      </c>
      <c r="D350" s="537" t="s">
        <v>259</v>
      </c>
      <c r="E350" s="248">
        <v>13</v>
      </c>
      <c r="F350" s="90" t="s">
        <v>363</v>
      </c>
      <c r="G350" s="90" t="s">
        <v>50</v>
      </c>
      <c r="H350" s="74" t="s">
        <v>82</v>
      </c>
      <c r="I350" s="74" t="s">
        <v>82</v>
      </c>
      <c r="J350" s="501">
        <v>21.97</v>
      </c>
      <c r="K350" s="343">
        <f t="shared" si="15"/>
        <v>52</v>
      </c>
      <c r="L350" s="251">
        <v>52</v>
      </c>
      <c r="M350" s="251"/>
      <c r="N350" s="250" t="e">
        <f>IF(L350="nio",0,IF(L350&gt;0,L350*J350/P350,0))*VLOOKUP(B350,'2-Kosten per locatie'!$A$14:$C$60,3,FALSE)</f>
        <v>#DIV/0!</v>
      </c>
      <c r="O350" s="250">
        <f>IF(M350&gt;0,M350*J350/Q350,0)*VLOOKUP(B350,'2-Kosten per locatie'!$A$14:$C$60,3,FALSE)</f>
        <v>0</v>
      </c>
      <c r="P350" s="344">
        <f>IF(L350="nio",0,IF(L350&gt;0,VLOOKUP(G350,'3-Productie normen'!A:J,VLOOKUP(L350,'3-Productie normen'!$B$35:$C$40,2,FALSE),FALSE)))</f>
        <v>0</v>
      </c>
      <c r="Q350" s="344">
        <f t="shared" si="17"/>
        <v>0</v>
      </c>
      <c r="R350" s="541">
        <f>VLOOKUP(G350,'3-Productie normen'!A:L,12,FALSE)</f>
        <v>15</v>
      </c>
      <c r="S350" s="345"/>
      <c r="U350" s="346">
        <f t="shared" si="16"/>
        <v>1142.44</v>
      </c>
    </row>
    <row r="351" spans="1:21" ht="14.1" hidden="1" customHeight="1">
      <c r="A351" s="78">
        <v>351</v>
      </c>
      <c r="B351" s="493" t="s">
        <v>1122</v>
      </c>
      <c r="C351" s="303" t="s">
        <v>1123</v>
      </c>
      <c r="D351" s="537" t="s">
        <v>259</v>
      </c>
      <c r="E351" s="248">
        <v>14</v>
      </c>
      <c r="F351" s="90" t="s">
        <v>262</v>
      </c>
      <c r="G351" s="502" t="s">
        <v>46</v>
      </c>
      <c r="H351" s="74" t="s">
        <v>82</v>
      </c>
      <c r="I351" s="74" t="s">
        <v>82</v>
      </c>
      <c r="J351" s="501">
        <v>3.81</v>
      </c>
      <c r="K351" s="343">
        <f t="shared" si="15"/>
        <v>52</v>
      </c>
      <c r="L351" s="251">
        <v>52</v>
      </c>
      <c r="M351" s="251"/>
      <c r="N351" s="250" t="e">
        <f>IF(L351="nio",0,IF(L351&gt;0,L351*J351/P351,0))*VLOOKUP(B351,'2-Kosten per locatie'!$A$14:$C$60,3,FALSE)</f>
        <v>#DIV/0!</v>
      </c>
      <c r="O351" s="250">
        <f>IF(M351&gt;0,M351*J351/Q351,0)*VLOOKUP(B351,'2-Kosten per locatie'!$A$14:$C$60,3,FALSE)</f>
        <v>0</v>
      </c>
      <c r="P351" s="344">
        <f>IF(L351="nio",0,IF(L351&gt;0,VLOOKUP(G351,'3-Productie normen'!A:J,VLOOKUP(L351,'3-Productie normen'!$B$35:$C$40,2,FALSE),FALSE)))</f>
        <v>0</v>
      </c>
      <c r="Q351" s="344">
        <f t="shared" si="17"/>
        <v>0</v>
      </c>
      <c r="R351" s="541">
        <f>VLOOKUP(G351,'3-Productie normen'!A:L,12,FALSE)</f>
        <v>11</v>
      </c>
      <c r="S351" s="345"/>
      <c r="U351" s="346">
        <f t="shared" si="16"/>
        <v>198.12</v>
      </c>
    </row>
    <row r="352" spans="1:21" ht="14.1" hidden="1" customHeight="1">
      <c r="A352" s="78">
        <v>352</v>
      </c>
      <c r="B352" s="493" t="s">
        <v>1122</v>
      </c>
      <c r="C352" s="303" t="s">
        <v>1123</v>
      </c>
      <c r="D352" s="537" t="s">
        <v>259</v>
      </c>
      <c r="E352" s="248">
        <v>15</v>
      </c>
      <c r="F352" s="90" t="s">
        <v>262</v>
      </c>
      <c r="G352" s="502" t="s">
        <v>46</v>
      </c>
      <c r="H352" s="74" t="s">
        <v>82</v>
      </c>
      <c r="I352" s="74" t="s">
        <v>82</v>
      </c>
      <c r="J352" s="501">
        <v>1.28</v>
      </c>
      <c r="K352" s="343">
        <f t="shared" si="15"/>
        <v>52</v>
      </c>
      <c r="L352" s="251">
        <v>52</v>
      </c>
      <c r="M352" s="251"/>
      <c r="N352" s="250" t="e">
        <f>IF(L352="nio",0,IF(L352&gt;0,L352*J352/P352,0))*VLOOKUP(B352,'2-Kosten per locatie'!$A$14:$C$60,3,FALSE)</f>
        <v>#DIV/0!</v>
      </c>
      <c r="O352" s="250">
        <f>IF(M352&gt;0,M352*J352/Q352,0)*VLOOKUP(B352,'2-Kosten per locatie'!$A$14:$C$60,3,FALSE)</f>
        <v>0</v>
      </c>
      <c r="P352" s="344">
        <f>IF(L352="nio",0,IF(L352&gt;0,VLOOKUP(G352,'3-Productie normen'!A:J,VLOOKUP(L352,'3-Productie normen'!$B$35:$C$40,2,FALSE),FALSE)))</f>
        <v>0</v>
      </c>
      <c r="Q352" s="344">
        <f t="shared" si="17"/>
        <v>0</v>
      </c>
      <c r="R352" s="541">
        <f>VLOOKUP(G352,'3-Productie normen'!A:L,12,FALSE)</f>
        <v>11</v>
      </c>
      <c r="S352" s="345"/>
      <c r="U352" s="346">
        <f t="shared" si="16"/>
        <v>66.56</v>
      </c>
    </row>
    <row r="353" spans="1:21" ht="14.1" hidden="1" customHeight="1">
      <c r="A353" s="78">
        <v>353</v>
      </c>
      <c r="B353" s="493" t="s">
        <v>1122</v>
      </c>
      <c r="C353" s="303" t="s">
        <v>1123</v>
      </c>
      <c r="D353" s="537" t="s">
        <v>259</v>
      </c>
      <c r="E353" s="248">
        <v>16</v>
      </c>
      <c r="F353" s="90" t="s">
        <v>1124</v>
      </c>
      <c r="G353" s="504" t="s">
        <v>261</v>
      </c>
      <c r="H353" s="74" t="s">
        <v>82</v>
      </c>
      <c r="I353" s="74" t="s">
        <v>82</v>
      </c>
      <c r="J353" s="501">
        <v>71.22</v>
      </c>
      <c r="K353" s="343">
        <f t="shared" si="15"/>
        <v>52</v>
      </c>
      <c r="L353" s="251">
        <v>52</v>
      </c>
      <c r="M353" s="251"/>
      <c r="N353" s="250" t="e">
        <f>IF(L353="nio",0,IF(L353&gt;0,L353*J353/P353,0))*VLOOKUP(B353,'2-Kosten per locatie'!$A$14:$C$60,3,FALSE)</f>
        <v>#DIV/0!</v>
      </c>
      <c r="O353" s="250">
        <f>IF(M353&gt;0,M353*J353/Q353,0)*VLOOKUP(B353,'2-Kosten per locatie'!$A$14:$C$60,3,FALSE)</f>
        <v>0</v>
      </c>
      <c r="P353" s="344">
        <f>IF(L353="nio",0,IF(L353&gt;0,VLOOKUP(G353,'3-Productie normen'!A:J,VLOOKUP(L353,'3-Productie normen'!$B$35:$C$40,2,FALSE),FALSE)))</f>
        <v>0</v>
      </c>
      <c r="Q353" s="344">
        <f t="shared" si="17"/>
        <v>0</v>
      </c>
      <c r="R353" s="541">
        <f>VLOOKUP(G353,'3-Productie normen'!A:L,12,FALSE)</f>
        <v>16</v>
      </c>
      <c r="S353" s="345"/>
      <c r="U353" s="346">
        <f t="shared" si="16"/>
        <v>3703.44</v>
      </c>
    </row>
    <row r="354" spans="1:21" ht="14.1" hidden="1" customHeight="1">
      <c r="A354" s="78">
        <v>354</v>
      </c>
      <c r="B354" s="493" t="s">
        <v>1122</v>
      </c>
      <c r="C354" s="303" t="s">
        <v>1123</v>
      </c>
      <c r="D354" s="537" t="s">
        <v>259</v>
      </c>
      <c r="E354" s="248">
        <v>17</v>
      </c>
      <c r="F354" s="90" t="s">
        <v>282</v>
      </c>
      <c r="G354" s="504" t="s">
        <v>261</v>
      </c>
      <c r="H354" s="74" t="s">
        <v>82</v>
      </c>
      <c r="I354" s="74" t="s">
        <v>82</v>
      </c>
      <c r="J354" s="501">
        <v>8.23</v>
      </c>
      <c r="K354" s="343">
        <f t="shared" si="15"/>
        <v>52</v>
      </c>
      <c r="L354" s="251">
        <v>52</v>
      </c>
      <c r="M354" s="251"/>
      <c r="N354" s="250" t="e">
        <f>IF(L354="nio",0,IF(L354&gt;0,L354*J354/P354,0))*VLOOKUP(B354,'2-Kosten per locatie'!$A$14:$C$60,3,FALSE)</f>
        <v>#DIV/0!</v>
      </c>
      <c r="O354" s="250">
        <f>IF(M354&gt;0,M354*J354/Q354,0)*VLOOKUP(B354,'2-Kosten per locatie'!$A$14:$C$60,3,FALSE)</f>
        <v>0</v>
      </c>
      <c r="P354" s="344">
        <f>IF(L354="nio",0,IF(L354&gt;0,VLOOKUP(G354,'3-Productie normen'!A:J,VLOOKUP(L354,'3-Productie normen'!$B$35:$C$40,2,FALSE),FALSE)))</f>
        <v>0</v>
      </c>
      <c r="Q354" s="344">
        <f t="shared" si="17"/>
        <v>0</v>
      </c>
      <c r="R354" s="541">
        <f>VLOOKUP(G354,'3-Productie normen'!A:L,12,FALSE)</f>
        <v>16</v>
      </c>
      <c r="S354" s="345"/>
      <c r="U354" s="346">
        <f t="shared" si="16"/>
        <v>427.96000000000004</v>
      </c>
    </row>
    <row r="355" spans="1:21" ht="14.1" hidden="1" customHeight="1">
      <c r="A355" s="78">
        <v>355</v>
      </c>
      <c r="B355" s="493" t="s">
        <v>1122</v>
      </c>
      <c r="C355" s="303" t="s">
        <v>1123</v>
      </c>
      <c r="D355" s="537" t="s">
        <v>259</v>
      </c>
      <c r="E355" s="248" t="s">
        <v>357</v>
      </c>
      <c r="F355" s="90" t="s">
        <v>269</v>
      </c>
      <c r="G355" s="513" t="s">
        <v>270</v>
      </c>
      <c r="H355" s="502" t="s">
        <v>371</v>
      </c>
      <c r="I355" s="516" t="s">
        <v>246</v>
      </c>
      <c r="J355" s="501">
        <v>3.51</v>
      </c>
      <c r="K355" s="343">
        <f t="shared" si="15"/>
        <v>52</v>
      </c>
      <c r="L355" s="251">
        <v>52</v>
      </c>
      <c r="M355" s="251"/>
      <c r="N355" s="250" t="e">
        <f>IF(L355="nio",0,IF(L355&gt;0,L355*J355/P355,0))*VLOOKUP(B355,'2-Kosten per locatie'!$A$14:$C$60,3,FALSE)</f>
        <v>#DIV/0!</v>
      </c>
      <c r="O355" s="250">
        <f>IF(M355&gt;0,M355*J355/Q355,0)*VLOOKUP(B355,'2-Kosten per locatie'!$A$14:$C$60,3,FALSE)</f>
        <v>0</v>
      </c>
      <c r="P355" s="344">
        <f>IF(L355="nio",0,IF(L355&gt;0,VLOOKUP(G355,'3-Productie normen'!A:J,VLOOKUP(L355,'3-Productie normen'!$B$35:$C$40,2,FALSE),FALSE)))</f>
        <v>0</v>
      </c>
      <c r="Q355" s="344">
        <f t="shared" si="17"/>
        <v>0</v>
      </c>
      <c r="R355" s="541">
        <f>VLOOKUP(G355,'3-Productie normen'!A:L,12,FALSE)</f>
        <v>8</v>
      </c>
      <c r="S355" s="345"/>
      <c r="U355" s="346">
        <f t="shared" si="16"/>
        <v>182.51999999999998</v>
      </c>
    </row>
    <row r="356" spans="1:21" ht="14.1" hidden="1" customHeight="1">
      <c r="A356" s="78">
        <v>356</v>
      </c>
      <c r="B356" s="493" t="s">
        <v>694</v>
      </c>
      <c r="C356" s="303" t="s">
        <v>695</v>
      </c>
      <c r="D356" s="537" t="s">
        <v>259</v>
      </c>
      <c r="E356" s="248"/>
      <c r="F356" s="90" t="s">
        <v>1113</v>
      </c>
      <c r="G356" s="90" t="s">
        <v>261</v>
      </c>
      <c r="H356" s="74" t="s">
        <v>275</v>
      </c>
      <c r="I356" s="516" t="s">
        <v>246</v>
      </c>
      <c r="J356" s="501">
        <v>40</v>
      </c>
      <c r="K356" s="343">
        <f t="shared" si="15"/>
        <v>104</v>
      </c>
      <c r="L356" s="251">
        <v>104</v>
      </c>
      <c r="M356" s="251"/>
      <c r="N356" s="250" t="e">
        <f>IF(L356="nio",0,IF(L356&gt;0,L356*J356/P356,0))*VLOOKUP(B356,'2-Kosten per locatie'!$A$14:$C$60,3,FALSE)</f>
        <v>#DIV/0!</v>
      </c>
      <c r="O356" s="250">
        <f>IF(M356&gt;0,M356*J356/Q356,0)*VLOOKUP(B356,'2-Kosten per locatie'!$A$14:$C$60,3,FALSE)</f>
        <v>0</v>
      </c>
      <c r="P356" s="344">
        <f>IF(L356="nio",0,IF(L356&gt;0,VLOOKUP(G356,'3-Productie normen'!A:J,VLOOKUP(L356,'3-Productie normen'!$B$35:$C$40,2,FALSE),FALSE)))</f>
        <v>0</v>
      </c>
      <c r="Q356" s="344">
        <f t="shared" si="17"/>
        <v>0</v>
      </c>
      <c r="R356" s="541">
        <f>VLOOKUP(G356,'3-Productie normen'!A:L,12,FALSE)</f>
        <v>16</v>
      </c>
      <c r="S356" s="345"/>
      <c r="U356" s="346">
        <f t="shared" si="16"/>
        <v>4160</v>
      </c>
    </row>
    <row r="357" spans="1:21" ht="14.1" hidden="1" customHeight="1">
      <c r="A357" s="78">
        <v>357</v>
      </c>
      <c r="B357" s="493" t="s">
        <v>694</v>
      </c>
      <c r="C357" s="303" t="s">
        <v>695</v>
      </c>
      <c r="D357" s="537" t="s">
        <v>259</v>
      </c>
      <c r="E357" s="248"/>
      <c r="F357" s="90" t="s">
        <v>397</v>
      </c>
      <c r="G357" s="90" t="s">
        <v>261</v>
      </c>
      <c r="H357" s="504" t="s">
        <v>328</v>
      </c>
      <c r="I357" s="516" t="s">
        <v>246</v>
      </c>
      <c r="J357" s="501">
        <v>155</v>
      </c>
      <c r="K357" s="343">
        <f t="shared" si="15"/>
        <v>104</v>
      </c>
      <c r="L357" s="251">
        <v>104</v>
      </c>
      <c r="M357" s="251"/>
      <c r="N357" s="250" t="e">
        <f>IF(L357="nio",0,IF(L357&gt;0,L357*J357/P357,0))*VLOOKUP(B357,'2-Kosten per locatie'!$A$14:$C$60,3,FALSE)</f>
        <v>#DIV/0!</v>
      </c>
      <c r="O357" s="250">
        <f>IF(M357&gt;0,M357*J357/Q357,0)*VLOOKUP(B357,'2-Kosten per locatie'!$A$14:$C$60,3,FALSE)</f>
        <v>0</v>
      </c>
      <c r="P357" s="344">
        <f>IF(L357="nio",0,IF(L357&gt;0,VLOOKUP(G357,'3-Productie normen'!A:J,VLOOKUP(L357,'3-Productie normen'!$B$35:$C$40,2,FALSE),FALSE)))</f>
        <v>0</v>
      </c>
      <c r="Q357" s="344">
        <f t="shared" si="17"/>
        <v>0</v>
      </c>
      <c r="R357" s="541">
        <f>VLOOKUP(G357,'3-Productie normen'!A:L,12,FALSE)</f>
        <v>16</v>
      </c>
      <c r="S357" s="345"/>
      <c r="U357" s="346">
        <f t="shared" si="16"/>
        <v>16120</v>
      </c>
    </row>
    <row r="358" spans="1:21" ht="14.1" hidden="1" customHeight="1">
      <c r="A358" s="78">
        <v>358</v>
      </c>
      <c r="B358" s="493" t="s">
        <v>694</v>
      </c>
      <c r="C358" s="303" t="s">
        <v>695</v>
      </c>
      <c r="D358" s="537" t="s">
        <v>259</v>
      </c>
      <c r="E358" s="248"/>
      <c r="F358" s="90" t="s">
        <v>1114</v>
      </c>
      <c r="G358" s="513" t="s">
        <v>270</v>
      </c>
      <c r="H358" s="504" t="s">
        <v>328</v>
      </c>
      <c r="I358" s="516" t="s">
        <v>246</v>
      </c>
      <c r="J358" s="501">
        <v>14</v>
      </c>
      <c r="K358" s="343">
        <f t="shared" si="15"/>
        <v>52</v>
      </c>
      <c r="L358" s="251">
        <v>52</v>
      </c>
      <c r="M358" s="251"/>
      <c r="N358" s="250" t="e">
        <f>IF(L358="nio",0,IF(L358&gt;0,L358*J358/P358,0))*VLOOKUP(B358,'2-Kosten per locatie'!$A$14:$C$60,3,FALSE)</f>
        <v>#DIV/0!</v>
      </c>
      <c r="O358" s="250">
        <f>IF(M358&gt;0,M358*J358/Q358,0)*VLOOKUP(B358,'2-Kosten per locatie'!$A$14:$C$60,3,FALSE)</f>
        <v>0</v>
      </c>
      <c r="P358" s="344">
        <f>IF(L358="nio",0,IF(L358&gt;0,VLOOKUP(G358,'3-Productie normen'!A:J,VLOOKUP(L358,'3-Productie normen'!$B$35:$C$40,2,FALSE),FALSE)))</f>
        <v>0</v>
      </c>
      <c r="Q358" s="344">
        <f t="shared" si="17"/>
        <v>0</v>
      </c>
      <c r="R358" s="541">
        <f>VLOOKUP(G358,'3-Productie normen'!A:L,12,FALSE)</f>
        <v>8</v>
      </c>
      <c r="S358" s="345"/>
      <c r="U358" s="346">
        <f t="shared" si="16"/>
        <v>728</v>
      </c>
    </row>
    <row r="359" spans="1:21" ht="14.1" hidden="1" customHeight="1">
      <c r="A359" s="78">
        <v>359</v>
      </c>
      <c r="B359" s="493" t="s">
        <v>694</v>
      </c>
      <c r="C359" s="303" t="s">
        <v>695</v>
      </c>
      <c r="D359" s="537" t="s">
        <v>259</v>
      </c>
      <c r="E359" s="248"/>
      <c r="F359" s="90" t="s">
        <v>52</v>
      </c>
      <c r="G359" s="502" t="s">
        <v>52</v>
      </c>
      <c r="H359" s="74" t="s">
        <v>275</v>
      </c>
      <c r="I359" s="516" t="s">
        <v>246</v>
      </c>
      <c r="J359" s="501">
        <v>14</v>
      </c>
      <c r="K359" s="343">
        <f t="shared" si="15"/>
        <v>104</v>
      </c>
      <c r="L359" s="251">
        <v>104</v>
      </c>
      <c r="M359" s="251"/>
      <c r="N359" s="250" t="e">
        <f>IF(L359="nio",0,IF(L359&gt;0,L359*J359/P359,0))*VLOOKUP(B359,'2-Kosten per locatie'!$A$14:$C$60,3,FALSE)</f>
        <v>#DIV/0!</v>
      </c>
      <c r="O359" s="250">
        <f>IF(M359&gt;0,M359*J359/Q359,0)*VLOOKUP(B359,'2-Kosten per locatie'!$A$14:$C$60,3,FALSE)</f>
        <v>0</v>
      </c>
      <c r="P359" s="344">
        <f>IF(L359="nio",0,IF(L359&gt;0,VLOOKUP(G359,'3-Productie normen'!A:J,VLOOKUP(L359,'3-Productie normen'!$B$35:$C$40,2,FALSE),FALSE)))</f>
        <v>0</v>
      </c>
      <c r="Q359" s="344">
        <f t="shared" si="17"/>
        <v>0</v>
      </c>
      <c r="R359" s="541">
        <f>VLOOKUP(G359,'3-Productie normen'!A:L,12,FALSE)</f>
        <v>4</v>
      </c>
      <c r="S359" s="345"/>
      <c r="U359" s="346">
        <f t="shared" si="16"/>
        <v>1456</v>
      </c>
    </row>
    <row r="360" spans="1:21" ht="14.1" hidden="1" customHeight="1">
      <c r="A360" s="78">
        <v>360</v>
      </c>
      <c r="B360" s="493" t="s">
        <v>694</v>
      </c>
      <c r="C360" s="303" t="s">
        <v>695</v>
      </c>
      <c r="D360" s="537" t="s">
        <v>259</v>
      </c>
      <c r="E360" s="248"/>
      <c r="F360" s="90" t="s">
        <v>272</v>
      </c>
      <c r="G360" s="504" t="s">
        <v>53</v>
      </c>
      <c r="H360" s="74" t="s">
        <v>275</v>
      </c>
      <c r="I360" s="516" t="s">
        <v>246</v>
      </c>
      <c r="J360" s="501">
        <v>3</v>
      </c>
      <c r="K360" s="343">
        <f t="shared" si="15"/>
        <v>104</v>
      </c>
      <c r="L360" s="251">
        <v>104</v>
      </c>
      <c r="M360" s="251"/>
      <c r="N360" s="250" t="e">
        <f>IF(L360="nio",0,IF(L360&gt;0,L360*J360/P360,0))*VLOOKUP(B360,'2-Kosten per locatie'!$A$14:$C$60,3,FALSE)</f>
        <v>#DIV/0!</v>
      </c>
      <c r="O360" s="250">
        <f>IF(M360&gt;0,M360*J360/Q360,0)*VLOOKUP(B360,'2-Kosten per locatie'!$A$14:$C$60,3,FALSE)</f>
        <v>0</v>
      </c>
      <c r="P360" s="344">
        <f>IF(L360="nio",0,IF(L360&gt;0,VLOOKUP(G360,'3-Productie normen'!A:J,VLOOKUP(L360,'3-Productie normen'!$B$35:$C$40,2,FALSE),FALSE)))</f>
        <v>0</v>
      </c>
      <c r="Q360" s="344">
        <f t="shared" si="17"/>
        <v>0</v>
      </c>
      <c r="R360" s="541">
        <f>VLOOKUP(G360,'3-Productie normen'!A:L,12,FALSE)</f>
        <v>14</v>
      </c>
      <c r="S360" s="345"/>
      <c r="U360" s="346">
        <f t="shared" si="16"/>
        <v>312</v>
      </c>
    </row>
    <row r="361" spans="1:21" ht="14.1" hidden="1" customHeight="1">
      <c r="A361" s="78">
        <v>361</v>
      </c>
      <c r="B361" s="493" t="s">
        <v>694</v>
      </c>
      <c r="C361" s="303" t="s">
        <v>695</v>
      </c>
      <c r="D361" s="537" t="s">
        <v>259</v>
      </c>
      <c r="E361" s="248"/>
      <c r="F361" s="90" t="s">
        <v>1115</v>
      </c>
      <c r="G361" s="90" t="s">
        <v>45</v>
      </c>
      <c r="H361" s="74" t="s">
        <v>275</v>
      </c>
      <c r="I361" s="516" t="s">
        <v>246</v>
      </c>
      <c r="J361" s="501">
        <v>18</v>
      </c>
      <c r="K361" s="343">
        <f t="shared" si="15"/>
        <v>104</v>
      </c>
      <c r="L361" s="251">
        <v>104</v>
      </c>
      <c r="M361" s="251"/>
      <c r="N361" s="250" t="e">
        <f>IF(L361="nio",0,IF(L361&gt;0,L361*J361/P361,0))*VLOOKUP(B361,'2-Kosten per locatie'!$A$14:$C$60,3,FALSE)</f>
        <v>#DIV/0!</v>
      </c>
      <c r="O361" s="250">
        <f>IF(M361&gt;0,M361*J361/Q361,0)*VLOOKUP(B361,'2-Kosten per locatie'!$A$14:$C$60,3,FALSE)</f>
        <v>0</v>
      </c>
      <c r="P361" s="344">
        <f>IF(L361="nio",0,IF(L361&gt;0,VLOOKUP(G361,'3-Productie normen'!A:J,VLOOKUP(L361,'3-Productie normen'!$B$35:$C$40,2,FALSE),FALSE)))</f>
        <v>0</v>
      </c>
      <c r="Q361" s="344">
        <f t="shared" si="17"/>
        <v>0</v>
      </c>
      <c r="R361" s="541">
        <f>VLOOKUP(G361,'3-Productie normen'!A:L,12,FALSE)</f>
        <v>2</v>
      </c>
      <c r="S361" s="345"/>
      <c r="U361" s="346">
        <f t="shared" si="16"/>
        <v>1872</v>
      </c>
    </row>
    <row r="362" spans="1:21" ht="14.1" hidden="1" customHeight="1">
      <c r="A362" s="78">
        <v>362</v>
      </c>
      <c r="B362" s="493" t="s">
        <v>694</v>
      </c>
      <c r="C362" s="303" t="s">
        <v>695</v>
      </c>
      <c r="D362" s="537" t="s">
        <v>259</v>
      </c>
      <c r="E362" s="248"/>
      <c r="F362" s="90" t="s">
        <v>261</v>
      </c>
      <c r="G362" s="504" t="s">
        <v>261</v>
      </c>
      <c r="H362" s="74" t="s">
        <v>275</v>
      </c>
      <c r="I362" s="516" t="s">
        <v>246</v>
      </c>
      <c r="J362" s="501">
        <v>6.8</v>
      </c>
      <c r="K362" s="343">
        <f t="shared" si="15"/>
        <v>104</v>
      </c>
      <c r="L362" s="251">
        <v>104</v>
      </c>
      <c r="M362" s="251"/>
      <c r="N362" s="250" t="e">
        <f>IF(L362="nio",0,IF(L362&gt;0,L362*J362/P362,0))*VLOOKUP(B362,'2-Kosten per locatie'!$A$14:$C$60,3,FALSE)</f>
        <v>#DIV/0!</v>
      </c>
      <c r="O362" s="250">
        <f>IF(M362&gt;0,M362*J362/Q362,0)*VLOOKUP(B362,'2-Kosten per locatie'!$A$14:$C$60,3,FALSE)</f>
        <v>0</v>
      </c>
      <c r="P362" s="344">
        <f>IF(L362="nio",0,IF(L362&gt;0,VLOOKUP(G362,'3-Productie normen'!A:J,VLOOKUP(L362,'3-Productie normen'!$B$35:$C$40,2,FALSE),FALSE)))</f>
        <v>0</v>
      </c>
      <c r="Q362" s="344">
        <f t="shared" si="17"/>
        <v>0</v>
      </c>
      <c r="R362" s="541">
        <f>VLOOKUP(G362,'3-Productie normen'!A:L,12,FALSE)</f>
        <v>16</v>
      </c>
      <c r="S362" s="345"/>
      <c r="U362" s="346">
        <f t="shared" si="16"/>
        <v>707.19999999999993</v>
      </c>
    </row>
    <row r="363" spans="1:21" ht="14.1" hidden="1" customHeight="1">
      <c r="A363" s="78">
        <v>363</v>
      </c>
      <c r="B363" s="493" t="s">
        <v>694</v>
      </c>
      <c r="C363" s="303" t="s">
        <v>695</v>
      </c>
      <c r="D363" s="537" t="s">
        <v>259</v>
      </c>
      <c r="E363" s="248"/>
      <c r="F363" s="90" t="s">
        <v>1116</v>
      </c>
      <c r="G363" s="502" t="s">
        <v>46</v>
      </c>
      <c r="H363" s="502" t="s">
        <v>371</v>
      </c>
      <c r="I363" s="516" t="s">
        <v>227</v>
      </c>
      <c r="J363" s="501">
        <v>3</v>
      </c>
      <c r="K363" s="343">
        <f t="shared" si="15"/>
        <v>104</v>
      </c>
      <c r="L363" s="251">
        <v>104</v>
      </c>
      <c r="M363" s="251"/>
      <c r="N363" s="250" t="e">
        <f>IF(L363="nio",0,IF(L363&gt;0,L363*J363/P363,0))*VLOOKUP(B363,'2-Kosten per locatie'!$A$14:$C$60,3,FALSE)</f>
        <v>#DIV/0!</v>
      </c>
      <c r="O363" s="250">
        <f>IF(M363&gt;0,M363*J363/Q363,0)*VLOOKUP(B363,'2-Kosten per locatie'!$A$14:$C$60,3,FALSE)</f>
        <v>0</v>
      </c>
      <c r="P363" s="344">
        <f>IF(L363="nio",0,IF(L363&gt;0,VLOOKUP(G363,'3-Productie normen'!A:J,VLOOKUP(L363,'3-Productie normen'!$B$35:$C$40,2,FALSE),FALSE)))</f>
        <v>0</v>
      </c>
      <c r="Q363" s="344">
        <f t="shared" si="17"/>
        <v>0</v>
      </c>
      <c r="R363" s="541">
        <f>VLOOKUP(G363,'3-Productie normen'!A:L,12,FALSE)</f>
        <v>11</v>
      </c>
      <c r="S363" s="345"/>
      <c r="U363" s="346">
        <f t="shared" si="16"/>
        <v>312</v>
      </c>
    </row>
    <row r="364" spans="1:21" ht="14.1" hidden="1" customHeight="1">
      <c r="A364" s="78">
        <v>364</v>
      </c>
      <c r="B364" s="493" t="s">
        <v>694</v>
      </c>
      <c r="C364" s="303" t="s">
        <v>695</v>
      </c>
      <c r="D364" s="537" t="s">
        <v>259</v>
      </c>
      <c r="E364" s="248"/>
      <c r="F364" s="90" t="s">
        <v>1117</v>
      </c>
      <c r="G364" s="90" t="s">
        <v>49</v>
      </c>
      <c r="H364" s="502" t="s">
        <v>371</v>
      </c>
      <c r="I364" s="516" t="s">
        <v>227</v>
      </c>
      <c r="J364" s="501">
        <v>2.71</v>
      </c>
      <c r="K364" s="343">
        <f t="shared" si="15"/>
        <v>104</v>
      </c>
      <c r="L364" s="251">
        <v>104</v>
      </c>
      <c r="M364" s="251"/>
      <c r="N364" s="250" t="e">
        <f>IF(L364="nio",0,IF(L364&gt;0,L364*J364/P364,0))*VLOOKUP(B364,'2-Kosten per locatie'!$A$14:$C$60,3,FALSE)</f>
        <v>#DIV/0!</v>
      </c>
      <c r="O364" s="250">
        <f>IF(M364&gt;0,M364*J364/Q364,0)*VLOOKUP(B364,'2-Kosten per locatie'!$A$14:$C$60,3,FALSE)</f>
        <v>0</v>
      </c>
      <c r="P364" s="344">
        <f>IF(L364="nio",0,IF(L364&gt;0,VLOOKUP(G364,'3-Productie normen'!A:J,VLOOKUP(L364,'3-Productie normen'!$B$35:$C$40,2,FALSE),FALSE)))</f>
        <v>0</v>
      </c>
      <c r="Q364" s="344">
        <f t="shared" si="17"/>
        <v>0</v>
      </c>
      <c r="R364" s="541">
        <f>VLOOKUP(G364,'3-Productie normen'!A:L,12,FALSE)</f>
        <v>5</v>
      </c>
      <c r="S364" s="345"/>
      <c r="U364" s="346">
        <f t="shared" si="16"/>
        <v>281.83999999999997</v>
      </c>
    </row>
    <row r="365" spans="1:21" ht="14.1" hidden="1" customHeight="1">
      <c r="A365" s="78">
        <v>365</v>
      </c>
      <c r="B365" s="493" t="s">
        <v>694</v>
      </c>
      <c r="C365" s="303" t="s">
        <v>695</v>
      </c>
      <c r="D365" s="537" t="s">
        <v>259</v>
      </c>
      <c r="E365" s="248"/>
      <c r="F365" s="90" t="s">
        <v>1118</v>
      </c>
      <c r="G365" s="502" t="s">
        <v>46</v>
      </c>
      <c r="H365" s="502" t="s">
        <v>371</v>
      </c>
      <c r="I365" s="516" t="s">
        <v>227</v>
      </c>
      <c r="J365" s="501">
        <v>1.3</v>
      </c>
      <c r="K365" s="343">
        <f t="shared" si="15"/>
        <v>104</v>
      </c>
      <c r="L365" s="251">
        <v>104</v>
      </c>
      <c r="M365" s="251"/>
      <c r="N365" s="250" t="e">
        <f>IF(L365="nio",0,IF(L365&gt;0,L365*J365/P365,0))*VLOOKUP(B365,'2-Kosten per locatie'!$A$14:$C$60,3,FALSE)</f>
        <v>#DIV/0!</v>
      </c>
      <c r="O365" s="250">
        <f>IF(M365&gt;0,M365*J365/Q365,0)*VLOOKUP(B365,'2-Kosten per locatie'!$A$14:$C$60,3,FALSE)</f>
        <v>0</v>
      </c>
      <c r="P365" s="344">
        <f>IF(L365="nio",0,IF(L365&gt;0,VLOOKUP(G365,'3-Productie normen'!A:J,VLOOKUP(L365,'3-Productie normen'!$B$35:$C$40,2,FALSE),FALSE)))</f>
        <v>0</v>
      </c>
      <c r="Q365" s="344">
        <f t="shared" si="17"/>
        <v>0</v>
      </c>
      <c r="R365" s="541">
        <f>VLOOKUP(G365,'3-Productie normen'!A:L,12,FALSE)</f>
        <v>11</v>
      </c>
      <c r="S365" s="345"/>
      <c r="U365" s="346">
        <f t="shared" si="16"/>
        <v>135.20000000000002</v>
      </c>
    </row>
    <row r="366" spans="1:21" ht="14.1" hidden="1" customHeight="1">
      <c r="A366" s="78">
        <v>366</v>
      </c>
      <c r="B366" s="493" t="s">
        <v>694</v>
      </c>
      <c r="C366" s="303" t="s">
        <v>695</v>
      </c>
      <c r="D366" s="537" t="s">
        <v>259</v>
      </c>
      <c r="E366" s="248"/>
      <c r="F366" s="90" t="s">
        <v>1119</v>
      </c>
      <c r="G366" s="502" t="s">
        <v>46</v>
      </c>
      <c r="H366" s="502" t="s">
        <v>371</v>
      </c>
      <c r="I366" s="516" t="s">
        <v>227</v>
      </c>
      <c r="J366" s="501">
        <v>8.6999999999999993</v>
      </c>
      <c r="K366" s="343">
        <f t="shared" si="15"/>
        <v>104</v>
      </c>
      <c r="L366" s="251">
        <v>104</v>
      </c>
      <c r="M366" s="251"/>
      <c r="N366" s="250" t="e">
        <f>IF(L366="nio",0,IF(L366&gt;0,L366*J366/P366,0))*VLOOKUP(B366,'2-Kosten per locatie'!$A$14:$C$60,3,FALSE)</f>
        <v>#DIV/0!</v>
      </c>
      <c r="O366" s="250">
        <f>IF(M366&gt;0,M366*J366/Q366,0)*VLOOKUP(B366,'2-Kosten per locatie'!$A$14:$C$60,3,FALSE)</f>
        <v>0</v>
      </c>
      <c r="P366" s="344">
        <f>IF(L366="nio",0,IF(L366&gt;0,VLOOKUP(G366,'3-Productie normen'!A:J,VLOOKUP(L366,'3-Productie normen'!$B$35:$C$40,2,FALSE),FALSE)))</f>
        <v>0</v>
      </c>
      <c r="Q366" s="344">
        <f t="shared" si="17"/>
        <v>0</v>
      </c>
      <c r="R366" s="541">
        <f>VLOOKUP(G366,'3-Productie normen'!A:L,12,FALSE)</f>
        <v>11</v>
      </c>
      <c r="S366" s="345"/>
      <c r="U366" s="346">
        <f t="shared" si="16"/>
        <v>904.8</v>
      </c>
    </row>
    <row r="367" spans="1:21" ht="14.1" hidden="1" customHeight="1">
      <c r="A367" s="78">
        <v>367</v>
      </c>
      <c r="B367" s="493" t="s">
        <v>694</v>
      </c>
      <c r="C367" s="303" t="s">
        <v>695</v>
      </c>
      <c r="D367" s="537" t="s">
        <v>259</v>
      </c>
      <c r="E367" s="248"/>
      <c r="F367" s="90" t="s">
        <v>1120</v>
      </c>
      <c r="G367" s="502" t="s">
        <v>46</v>
      </c>
      <c r="H367" s="502" t="s">
        <v>371</v>
      </c>
      <c r="I367" s="516" t="s">
        <v>227</v>
      </c>
      <c r="J367" s="501">
        <v>4</v>
      </c>
      <c r="K367" s="343">
        <f t="shared" si="15"/>
        <v>104</v>
      </c>
      <c r="L367" s="251">
        <v>104</v>
      </c>
      <c r="M367" s="251"/>
      <c r="N367" s="250" t="e">
        <f>IF(L367="nio",0,IF(L367&gt;0,L367*J367/P367,0))*VLOOKUP(B367,'2-Kosten per locatie'!$A$14:$C$60,3,FALSE)</f>
        <v>#DIV/0!</v>
      </c>
      <c r="O367" s="250">
        <f>IF(M367&gt;0,M367*J367/Q367,0)*VLOOKUP(B367,'2-Kosten per locatie'!$A$14:$C$60,3,FALSE)</f>
        <v>0</v>
      </c>
      <c r="P367" s="344">
        <f>IF(L367="nio",0,IF(L367&gt;0,VLOOKUP(G367,'3-Productie normen'!A:J,VLOOKUP(L367,'3-Productie normen'!$B$35:$C$40,2,FALSE),FALSE)))</f>
        <v>0</v>
      </c>
      <c r="Q367" s="344">
        <f t="shared" si="17"/>
        <v>0</v>
      </c>
      <c r="R367" s="541">
        <f>VLOOKUP(G367,'3-Productie normen'!A:L,12,FALSE)</f>
        <v>11</v>
      </c>
      <c r="S367" s="345"/>
      <c r="U367" s="346">
        <f t="shared" si="16"/>
        <v>416</v>
      </c>
    </row>
    <row r="368" spans="1:21" ht="14.1" hidden="1" customHeight="1">
      <c r="A368" s="78">
        <v>368</v>
      </c>
      <c r="B368" s="493" t="s">
        <v>694</v>
      </c>
      <c r="C368" s="303" t="s">
        <v>695</v>
      </c>
      <c r="D368" s="537" t="s">
        <v>259</v>
      </c>
      <c r="E368" s="248"/>
      <c r="F368" s="90" t="s">
        <v>261</v>
      </c>
      <c r="G368" s="504" t="s">
        <v>261</v>
      </c>
      <c r="H368" s="74" t="s">
        <v>275</v>
      </c>
      <c r="I368" s="516" t="s">
        <v>246</v>
      </c>
      <c r="J368" s="501">
        <v>4.92</v>
      </c>
      <c r="K368" s="343">
        <f t="shared" si="15"/>
        <v>104</v>
      </c>
      <c r="L368" s="251">
        <v>104</v>
      </c>
      <c r="M368" s="251"/>
      <c r="N368" s="250" t="e">
        <f>IF(L368="nio",0,IF(L368&gt;0,L368*J368/P368,0))*VLOOKUP(B368,'2-Kosten per locatie'!$A$14:$C$60,3,FALSE)</f>
        <v>#DIV/0!</v>
      </c>
      <c r="O368" s="250">
        <f>IF(M368&gt;0,M368*J368/Q368,0)*VLOOKUP(B368,'2-Kosten per locatie'!$A$14:$C$60,3,FALSE)</f>
        <v>0</v>
      </c>
      <c r="P368" s="344">
        <f>IF(L368="nio",0,IF(L368&gt;0,VLOOKUP(G368,'3-Productie normen'!A:J,VLOOKUP(L368,'3-Productie normen'!$B$35:$C$40,2,FALSE),FALSE)))</f>
        <v>0</v>
      </c>
      <c r="Q368" s="344">
        <f t="shared" si="17"/>
        <v>0</v>
      </c>
      <c r="R368" s="541">
        <f>VLOOKUP(G368,'3-Productie normen'!A:L,12,FALSE)</f>
        <v>16</v>
      </c>
      <c r="S368" s="345"/>
      <c r="U368" s="346">
        <f t="shared" si="16"/>
        <v>511.68</v>
      </c>
    </row>
    <row r="369" spans="1:21" ht="14.1" hidden="1" customHeight="1">
      <c r="A369" s="78">
        <v>369</v>
      </c>
      <c r="B369" s="493" t="s">
        <v>694</v>
      </c>
      <c r="C369" s="303" t="s">
        <v>695</v>
      </c>
      <c r="D369" s="537">
        <v>1</v>
      </c>
      <c r="E369" s="248"/>
      <c r="F369" s="90" t="s">
        <v>1121</v>
      </c>
      <c r="G369" s="502" t="s">
        <v>46</v>
      </c>
      <c r="H369" s="502" t="s">
        <v>371</v>
      </c>
      <c r="I369" s="516" t="s">
        <v>227</v>
      </c>
      <c r="J369" s="501">
        <v>3</v>
      </c>
      <c r="K369" s="343">
        <f t="shared" si="15"/>
        <v>104</v>
      </c>
      <c r="L369" s="251">
        <v>104</v>
      </c>
      <c r="M369" s="251"/>
      <c r="N369" s="250" t="e">
        <f>IF(L369="nio",0,IF(L369&gt;0,L369*J369/P369,0))*VLOOKUP(B369,'2-Kosten per locatie'!$A$14:$C$60,3,FALSE)</f>
        <v>#DIV/0!</v>
      </c>
      <c r="O369" s="250">
        <f>IF(M369&gt;0,M369*J369/Q369,0)*VLOOKUP(B369,'2-Kosten per locatie'!$A$14:$C$60,3,FALSE)</f>
        <v>0</v>
      </c>
      <c r="P369" s="344">
        <f>IF(L369="nio",0,IF(L369&gt;0,VLOOKUP(G369,'3-Productie normen'!A:J,VLOOKUP(L369,'3-Productie normen'!$B$35:$C$40,2,FALSE),FALSE)))</f>
        <v>0</v>
      </c>
      <c r="Q369" s="344">
        <f t="shared" si="17"/>
        <v>0</v>
      </c>
      <c r="R369" s="541">
        <f>VLOOKUP(G369,'3-Productie normen'!A:L,12,FALSE)</f>
        <v>11</v>
      </c>
      <c r="S369" s="345"/>
      <c r="U369" s="346">
        <f t="shared" si="16"/>
        <v>312</v>
      </c>
    </row>
    <row r="370" spans="1:21" ht="14.1" hidden="1" customHeight="1">
      <c r="A370" s="78">
        <v>370</v>
      </c>
      <c r="B370" s="493" t="s">
        <v>694</v>
      </c>
      <c r="C370" s="303" t="s">
        <v>695</v>
      </c>
      <c r="D370" s="537">
        <v>1</v>
      </c>
      <c r="E370" s="248"/>
      <c r="F370" s="90" t="s">
        <v>699</v>
      </c>
      <c r="G370" s="504" t="s">
        <v>47</v>
      </c>
      <c r="H370" s="74" t="s">
        <v>275</v>
      </c>
      <c r="I370" s="516" t="s">
        <v>246</v>
      </c>
      <c r="J370" s="501">
        <v>7</v>
      </c>
      <c r="K370" s="343">
        <f t="shared" si="15"/>
        <v>104</v>
      </c>
      <c r="L370" s="251">
        <v>104</v>
      </c>
      <c r="M370" s="251"/>
      <c r="N370" s="250" t="e">
        <f>IF(L370="nio",0,IF(L370&gt;0,L370*J370/P370,0))*VLOOKUP(B370,'2-Kosten per locatie'!$A$14:$C$60,3,FALSE)</f>
        <v>#DIV/0!</v>
      </c>
      <c r="O370" s="250">
        <f>IF(M370&gt;0,M370*J370/Q370,0)*VLOOKUP(B370,'2-Kosten per locatie'!$A$14:$C$60,3,FALSE)</f>
        <v>0</v>
      </c>
      <c r="P370" s="344">
        <f>IF(L370="nio",0,IF(L370&gt;0,VLOOKUP(G370,'3-Productie normen'!A:J,VLOOKUP(L370,'3-Productie normen'!$B$35:$C$40,2,FALSE),FALSE)))</f>
        <v>0</v>
      </c>
      <c r="Q370" s="344">
        <f t="shared" si="17"/>
        <v>0</v>
      </c>
      <c r="R370" s="541">
        <f>VLOOKUP(G370,'3-Productie normen'!A:L,12,FALSE)</f>
        <v>9</v>
      </c>
      <c r="S370" s="345"/>
      <c r="U370" s="346">
        <f t="shared" si="16"/>
        <v>728</v>
      </c>
    </row>
    <row r="371" spans="1:21" ht="14.1" hidden="1" customHeight="1">
      <c r="A371" s="78">
        <v>371</v>
      </c>
      <c r="B371" s="493" t="s">
        <v>694</v>
      </c>
      <c r="C371" s="303" t="s">
        <v>695</v>
      </c>
      <c r="D371" s="537">
        <v>1</v>
      </c>
      <c r="E371" s="248"/>
      <c r="F371" s="90" t="s">
        <v>405</v>
      </c>
      <c r="G371" s="504" t="s">
        <v>47</v>
      </c>
      <c r="H371" s="74" t="s">
        <v>275</v>
      </c>
      <c r="I371" s="516" t="s">
        <v>246</v>
      </c>
      <c r="J371" s="501">
        <v>90</v>
      </c>
      <c r="K371" s="343">
        <f t="shared" si="15"/>
        <v>104</v>
      </c>
      <c r="L371" s="251">
        <v>104</v>
      </c>
      <c r="M371" s="251"/>
      <c r="N371" s="250" t="e">
        <f>IF(L371="nio",0,IF(L371&gt;0,L371*J371/P371,0))*VLOOKUP(B371,'2-Kosten per locatie'!$A$14:$C$60,3,FALSE)</f>
        <v>#DIV/0!</v>
      </c>
      <c r="O371" s="250">
        <f>IF(M371&gt;0,M371*J371/Q371,0)*VLOOKUP(B371,'2-Kosten per locatie'!$A$14:$C$60,3,FALSE)</f>
        <v>0</v>
      </c>
      <c r="P371" s="344">
        <f>IF(L371="nio",0,IF(L371&gt;0,VLOOKUP(G371,'3-Productie normen'!A:J,VLOOKUP(L371,'3-Productie normen'!$B$35:$C$40,2,FALSE),FALSE)))</f>
        <v>0</v>
      </c>
      <c r="Q371" s="344">
        <f t="shared" si="17"/>
        <v>0</v>
      </c>
      <c r="R371" s="541">
        <f>VLOOKUP(G371,'3-Productie normen'!A:L,12,FALSE)</f>
        <v>9</v>
      </c>
      <c r="S371" s="345"/>
      <c r="U371" s="346">
        <f t="shared" si="16"/>
        <v>9360</v>
      </c>
    </row>
    <row r="372" spans="1:21" ht="14.1" hidden="1" customHeight="1">
      <c r="A372" s="78">
        <v>372</v>
      </c>
      <c r="B372" s="493" t="s">
        <v>700</v>
      </c>
      <c r="C372" s="303" t="s">
        <v>701</v>
      </c>
      <c r="D372" s="537" t="s">
        <v>259</v>
      </c>
      <c r="E372" s="248" t="s">
        <v>382</v>
      </c>
      <c r="F372" s="90" t="s">
        <v>52</v>
      </c>
      <c r="G372" s="90" t="s">
        <v>52</v>
      </c>
      <c r="H372" s="502" t="s">
        <v>1241</v>
      </c>
      <c r="I372" s="516"/>
      <c r="J372" s="501">
        <v>52.3</v>
      </c>
      <c r="K372" s="343">
        <f t="shared" si="15"/>
        <v>255</v>
      </c>
      <c r="L372" s="251">
        <v>255</v>
      </c>
      <c r="M372" s="251"/>
      <c r="N372" s="250" t="e">
        <f>IF(L372="nio",0,IF(L372&gt;0,L372*J372/P372,0))*VLOOKUP(B372,'2-Kosten per locatie'!$A$14:$C$60,3,FALSE)</f>
        <v>#DIV/0!</v>
      </c>
      <c r="O372" s="250">
        <f>IF(M372&gt;0,M372*J372/Q372,0)*VLOOKUP(B372,'2-Kosten per locatie'!$A$14:$C$60,3,FALSE)</f>
        <v>0</v>
      </c>
      <c r="P372" s="344">
        <f>IF(L372="nio",0,IF(L372&gt;0,VLOOKUP(G372,'3-Productie normen'!A:J,VLOOKUP(L372,'3-Productie normen'!$B$35:$C$40,2,FALSE),FALSE)))</f>
        <v>0</v>
      </c>
      <c r="Q372" s="344">
        <f t="shared" si="17"/>
        <v>0</v>
      </c>
      <c r="R372" s="541">
        <f>VLOOKUP(G372,'3-Productie normen'!A:L,12,FALSE)</f>
        <v>4</v>
      </c>
      <c r="S372" s="345"/>
      <c r="U372" s="346">
        <f t="shared" si="16"/>
        <v>13336.5</v>
      </c>
    </row>
    <row r="373" spans="1:21" ht="14.1" hidden="1" customHeight="1">
      <c r="A373" s="78">
        <v>373</v>
      </c>
      <c r="B373" s="493" t="s">
        <v>700</v>
      </c>
      <c r="C373" s="303" t="s">
        <v>701</v>
      </c>
      <c r="D373" s="537" t="s">
        <v>259</v>
      </c>
      <c r="E373" s="248" t="s">
        <v>385</v>
      </c>
      <c r="F373" s="90" t="s">
        <v>282</v>
      </c>
      <c r="G373" s="90" t="s">
        <v>261</v>
      </c>
      <c r="H373" s="74" t="s">
        <v>1241</v>
      </c>
      <c r="I373" s="516"/>
      <c r="J373" s="501">
        <v>15.39</v>
      </c>
      <c r="K373" s="343">
        <f t="shared" si="15"/>
        <v>255</v>
      </c>
      <c r="L373" s="251">
        <v>255</v>
      </c>
      <c r="M373" s="251"/>
      <c r="N373" s="250" t="e">
        <f>IF(L373="nio",0,IF(L373&gt;0,L373*J373/P373,0))*VLOOKUP(B373,'2-Kosten per locatie'!$A$14:$C$60,3,FALSE)</f>
        <v>#DIV/0!</v>
      </c>
      <c r="O373" s="250">
        <f>IF(M373&gt;0,M373*J373/Q373,0)*VLOOKUP(B373,'2-Kosten per locatie'!$A$14:$C$60,3,FALSE)</f>
        <v>0</v>
      </c>
      <c r="P373" s="344">
        <f>IF(L373="nio",0,IF(L373&gt;0,VLOOKUP(G373,'3-Productie normen'!A:J,VLOOKUP(L373,'3-Productie normen'!$B$35:$C$40,2,FALSE),FALSE)))</f>
        <v>0</v>
      </c>
      <c r="Q373" s="344">
        <f t="shared" si="17"/>
        <v>0</v>
      </c>
      <c r="R373" s="541">
        <f>VLOOKUP(G373,'3-Productie normen'!A:L,12,FALSE)</f>
        <v>16</v>
      </c>
      <c r="S373" s="345"/>
      <c r="U373" s="346">
        <f t="shared" si="16"/>
        <v>3924.4500000000003</v>
      </c>
    </row>
    <row r="374" spans="1:21" ht="14.1" hidden="1" customHeight="1">
      <c r="A374" s="78">
        <v>374</v>
      </c>
      <c r="B374" s="493" t="s">
        <v>700</v>
      </c>
      <c r="C374" s="303" t="s">
        <v>701</v>
      </c>
      <c r="D374" s="537" t="s">
        <v>259</v>
      </c>
      <c r="E374" s="248" t="s">
        <v>386</v>
      </c>
      <c r="F374" s="90" t="s">
        <v>673</v>
      </c>
      <c r="G374" s="504" t="s">
        <v>261</v>
      </c>
      <c r="H374" s="74" t="s">
        <v>1241</v>
      </c>
      <c r="I374" s="516"/>
      <c r="J374" s="501">
        <v>24.61</v>
      </c>
      <c r="K374" s="343">
        <f t="shared" si="15"/>
        <v>255</v>
      </c>
      <c r="L374" s="251">
        <v>255</v>
      </c>
      <c r="M374" s="251"/>
      <c r="N374" s="250" t="e">
        <f>IF(L374="nio",0,IF(L374&gt;0,L374*J374/P374,0))*VLOOKUP(B374,'2-Kosten per locatie'!$A$14:$C$60,3,FALSE)</f>
        <v>#DIV/0!</v>
      </c>
      <c r="O374" s="250">
        <f>IF(M374&gt;0,M374*J374/Q374,0)*VLOOKUP(B374,'2-Kosten per locatie'!$A$14:$C$60,3,FALSE)</f>
        <v>0</v>
      </c>
      <c r="P374" s="344">
        <f>IF(L374="nio",0,IF(L374&gt;0,VLOOKUP(G374,'3-Productie normen'!A:J,VLOOKUP(L374,'3-Productie normen'!$B$35:$C$40,2,FALSE),FALSE)))</f>
        <v>0</v>
      </c>
      <c r="Q374" s="344">
        <f t="shared" si="17"/>
        <v>0</v>
      </c>
      <c r="R374" s="541">
        <f>VLOOKUP(G374,'3-Productie normen'!A:L,12,FALSE)</f>
        <v>16</v>
      </c>
      <c r="S374" s="345"/>
      <c r="U374" s="346">
        <f t="shared" si="16"/>
        <v>6275.55</v>
      </c>
    </row>
    <row r="375" spans="1:21" ht="14.1" hidden="1" customHeight="1">
      <c r="A375" s="78">
        <v>375</v>
      </c>
      <c r="B375" s="493" t="s">
        <v>700</v>
      </c>
      <c r="C375" s="303" t="s">
        <v>701</v>
      </c>
      <c r="D375" s="537" t="s">
        <v>259</v>
      </c>
      <c r="E375" s="248" t="s">
        <v>388</v>
      </c>
      <c r="F375" s="90" t="s">
        <v>53</v>
      </c>
      <c r="G375" s="504" t="s">
        <v>53</v>
      </c>
      <c r="H375" s="74" t="s">
        <v>1241</v>
      </c>
      <c r="I375" s="516"/>
      <c r="J375" s="501">
        <v>8.65</v>
      </c>
      <c r="K375" s="343">
        <f t="shared" si="15"/>
        <v>255</v>
      </c>
      <c r="L375" s="251">
        <v>255</v>
      </c>
      <c r="M375" s="251"/>
      <c r="N375" s="250" t="e">
        <f>IF(L375="nio",0,IF(L375&gt;0,L375*J375/P375,0))*VLOOKUP(B375,'2-Kosten per locatie'!$A$14:$C$60,3,FALSE)</f>
        <v>#DIV/0!</v>
      </c>
      <c r="O375" s="250">
        <f>IF(M375&gt;0,M375*J375/Q375,0)*VLOOKUP(B375,'2-Kosten per locatie'!$A$14:$C$60,3,FALSE)</f>
        <v>0</v>
      </c>
      <c r="P375" s="344">
        <f>IF(L375="nio",0,IF(L375&gt;0,VLOOKUP(G375,'3-Productie normen'!A:J,VLOOKUP(L375,'3-Productie normen'!$B$35:$C$40,2,FALSE),FALSE)))</f>
        <v>0</v>
      </c>
      <c r="Q375" s="344">
        <f t="shared" ref="Q375:Q398" si="18">IF(M375&gt;0,P375*$Q$8,0)</f>
        <v>0</v>
      </c>
      <c r="R375" s="541">
        <f>VLOOKUP(G375,'3-Productie normen'!A:L,12,FALSE)</f>
        <v>14</v>
      </c>
      <c r="S375" s="345"/>
      <c r="U375" s="346">
        <f t="shared" ref="U375:U398" si="19">K375*J375</f>
        <v>2205.75</v>
      </c>
    </row>
    <row r="376" spans="1:21" ht="14.1" hidden="1" customHeight="1">
      <c r="A376" s="78">
        <v>376</v>
      </c>
      <c r="B376" s="493" t="s">
        <v>700</v>
      </c>
      <c r="C376" s="303" t="s">
        <v>701</v>
      </c>
      <c r="D376" s="537" t="s">
        <v>259</v>
      </c>
      <c r="E376" s="248" t="s">
        <v>390</v>
      </c>
      <c r="F376" s="90" t="s">
        <v>54</v>
      </c>
      <c r="G376" s="504" t="s">
        <v>54</v>
      </c>
      <c r="H376" s="74" t="s">
        <v>1241</v>
      </c>
      <c r="I376" s="516"/>
      <c r="J376" s="501">
        <v>3.37</v>
      </c>
      <c r="K376" s="343">
        <f t="shared" si="15"/>
        <v>255</v>
      </c>
      <c r="L376" s="251">
        <v>255</v>
      </c>
      <c r="M376" s="251"/>
      <c r="N376" s="250" t="e">
        <f>IF(L376="nio",0,IF(L376&gt;0,L376*J376/P376,0))*VLOOKUP(B376,'2-Kosten per locatie'!$A$14:$C$60,3,FALSE)</f>
        <v>#DIV/0!</v>
      </c>
      <c r="O376" s="250">
        <f>IF(M376&gt;0,M376*J376/Q376,0)*VLOOKUP(B376,'2-Kosten per locatie'!$A$14:$C$60,3,FALSE)</f>
        <v>0</v>
      </c>
      <c r="P376" s="344">
        <f>IF(L376="nio",0,IF(L376&gt;0,VLOOKUP(G376,'3-Productie normen'!A:J,VLOOKUP(L376,'3-Productie normen'!$B$35:$C$40,2,FALSE),FALSE)))</f>
        <v>0</v>
      </c>
      <c r="Q376" s="344">
        <f t="shared" si="18"/>
        <v>0</v>
      </c>
      <c r="R376" s="541">
        <f>VLOOKUP(G376,'3-Productie normen'!A:L,12,FALSE)</f>
        <v>7</v>
      </c>
      <c r="S376" s="345"/>
      <c r="U376" s="346">
        <f t="shared" si="19"/>
        <v>859.35</v>
      </c>
    </row>
    <row r="377" spans="1:21" ht="14.1" hidden="1" customHeight="1">
      <c r="A377" s="78">
        <v>377</v>
      </c>
      <c r="B377" s="493" t="s">
        <v>700</v>
      </c>
      <c r="C377" s="303" t="s">
        <v>701</v>
      </c>
      <c r="D377" s="537" t="s">
        <v>259</v>
      </c>
      <c r="E377" s="248" t="s">
        <v>391</v>
      </c>
      <c r="F377" s="90" t="s">
        <v>1243</v>
      </c>
      <c r="G377" s="504" t="s">
        <v>45</v>
      </c>
      <c r="H377" s="74" t="s">
        <v>266</v>
      </c>
      <c r="I377" s="516"/>
      <c r="J377" s="501">
        <v>32.07</v>
      </c>
      <c r="K377" s="343">
        <f t="shared" si="15"/>
        <v>255</v>
      </c>
      <c r="L377" s="251">
        <v>255</v>
      </c>
      <c r="M377" s="251"/>
      <c r="N377" s="250" t="e">
        <f>IF(L377="nio",0,IF(L377&gt;0,L377*J377/P377,0))*VLOOKUP(B377,'2-Kosten per locatie'!$A$14:$C$60,3,FALSE)</f>
        <v>#DIV/0!</v>
      </c>
      <c r="O377" s="250">
        <f>IF(M377&gt;0,M377*J377/Q377,0)*VLOOKUP(B377,'2-Kosten per locatie'!$A$14:$C$60,3,FALSE)</f>
        <v>0</v>
      </c>
      <c r="P377" s="344">
        <f>IF(L377="nio",0,IF(L377&gt;0,VLOOKUP(G377,'3-Productie normen'!A:J,VLOOKUP(L377,'3-Productie normen'!$B$35:$C$40,2,FALSE),FALSE)))</f>
        <v>0</v>
      </c>
      <c r="Q377" s="344">
        <f t="shared" si="18"/>
        <v>0</v>
      </c>
      <c r="R377" s="541">
        <f>VLOOKUP(G377,'3-Productie normen'!A:L,12,FALSE)</f>
        <v>2</v>
      </c>
      <c r="S377" s="345"/>
      <c r="U377" s="346">
        <f t="shared" si="19"/>
        <v>8177.85</v>
      </c>
    </row>
    <row r="378" spans="1:21" ht="14.1" hidden="1" customHeight="1">
      <c r="A378" s="78">
        <v>378</v>
      </c>
      <c r="B378" s="493" t="s">
        <v>700</v>
      </c>
      <c r="C378" s="303" t="s">
        <v>701</v>
      </c>
      <c r="D378" s="537" t="s">
        <v>259</v>
      </c>
      <c r="E378" s="248" t="s">
        <v>392</v>
      </c>
      <c r="F378" s="90" t="s">
        <v>1244</v>
      </c>
      <c r="G378" s="504" t="s">
        <v>50</v>
      </c>
      <c r="H378" s="74" t="s">
        <v>266</v>
      </c>
      <c r="I378" s="516"/>
      <c r="J378" s="501">
        <v>47.53</v>
      </c>
      <c r="K378" s="343">
        <f t="shared" si="15"/>
        <v>255</v>
      </c>
      <c r="L378" s="251">
        <v>255</v>
      </c>
      <c r="M378" s="251"/>
      <c r="N378" s="250" t="e">
        <f>IF(L378="nio",0,IF(L378&gt;0,L378*J378/P378,0))*VLOOKUP(B378,'2-Kosten per locatie'!$A$14:$C$60,3,FALSE)</f>
        <v>#DIV/0!</v>
      </c>
      <c r="O378" s="250">
        <f>IF(M378&gt;0,M378*J378/Q378,0)*VLOOKUP(B378,'2-Kosten per locatie'!$A$14:$C$60,3,FALSE)</f>
        <v>0</v>
      </c>
      <c r="P378" s="344">
        <f>IF(L378="nio",0,IF(L378&gt;0,VLOOKUP(G378,'3-Productie normen'!A:J,VLOOKUP(L378,'3-Productie normen'!$B$35:$C$40,2,FALSE),FALSE)))</f>
        <v>0</v>
      </c>
      <c r="Q378" s="344">
        <f t="shared" si="18"/>
        <v>0</v>
      </c>
      <c r="R378" s="541">
        <f>VLOOKUP(G378,'3-Productie normen'!A:L,12,FALSE)</f>
        <v>15</v>
      </c>
      <c r="S378" s="345"/>
      <c r="U378" s="346">
        <f t="shared" si="19"/>
        <v>12120.15</v>
      </c>
    </row>
    <row r="379" spans="1:21" ht="14.1" hidden="1" customHeight="1">
      <c r="A379" s="78">
        <v>379</v>
      </c>
      <c r="B379" s="493" t="s">
        <v>700</v>
      </c>
      <c r="C379" s="303" t="s">
        <v>701</v>
      </c>
      <c r="D379" s="537" t="s">
        <v>259</v>
      </c>
      <c r="E379" s="248" t="s">
        <v>393</v>
      </c>
      <c r="F379" s="90" t="s">
        <v>402</v>
      </c>
      <c r="G379" s="504" t="s">
        <v>45</v>
      </c>
      <c r="H379" s="74" t="s">
        <v>266</v>
      </c>
      <c r="I379" s="516"/>
      <c r="J379" s="501">
        <v>68.510000000000005</v>
      </c>
      <c r="K379" s="343">
        <f t="shared" si="15"/>
        <v>255</v>
      </c>
      <c r="L379" s="251">
        <v>255</v>
      </c>
      <c r="M379" s="251"/>
      <c r="N379" s="250" t="e">
        <f>IF(L379="nio",0,IF(L379&gt;0,L379*J379/P379,0))*VLOOKUP(B379,'2-Kosten per locatie'!$A$14:$C$60,3,FALSE)</f>
        <v>#DIV/0!</v>
      </c>
      <c r="O379" s="250">
        <f>IF(M379&gt;0,M379*J379/Q379,0)*VLOOKUP(B379,'2-Kosten per locatie'!$A$14:$C$60,3,FALSE)</f>
        <v>0</v>
      </c>
      <c r="P379" s="344">
        <f>IF(L379="nio",0,IF(L379&gt;0,VLOOKUP(G379,'3-Productie normen'!A:J,VLOOKUP(L379,'3-Productie normen'!$B$35:$C$40,2,FALSE),FALSE)))</f>
        <v>0</v>
      </c>
      <c r="Q379" s="344">
        <f t="shared" si="18"/>
        <v>0</v>
      </c>
      <c r="R379" s="541">
        <f>VLOOKUP(G379,'3-Productie normen'!A:L,12,FALSE)</f>
        <v>2</v>
      </c>
      <c r="S379" s="345"/>
      <c r="U379" s="346">
        <f t="shared" si="19"/>
        <v>17470.050000000003</v>
      </c>
    </row>
    <row r="380" spans="1:21" ht="14.1" hidden="1" customHeight="1">
      <c r="A380" s="78">
        <v>380</v>
      </c>
      <c r="B380" s="493" t="s">
        <v>700</v>
      </c>
      <c r="C380" s="303" t="s">
        <v>701</v>
      </c>
      <c r="D380" s="537" t="s">
        <v>259</v>
      </c>
      <c r="E380" s="248" t="s">
        <v>394</v>
      </c>
      <c r="F380" s="90" t="s">
        <v>405</v>
      </c>
      <c r="G380" s="504" t="s">
        <v>48</v>
      </c>
      <c r="H380" s="74" t="s">
        <v>82</v>
      </c>
      <c r="I380" s="516"/>
      <c r="J380" s="501">
        <v>101.6</v>
      </c>
      <c r="K380" s="343">
        <f t="shared" si="15"/>
        <v>255</v>
      </c>
      <c r="L380" s="251">
        <v>255</v>
      </c>
      <c r="M380" s="251"/>
      <c r="N380" s="250" t="e">
        <f>IF(L380="nio",0,IF(L380&gt;0,L380*J380/P380,0))*VLOOKUP(B380,'2-Kosten per locatie'!$A$14:$C$60,3,FALSE)</f>
        <v>#DIV/0!</v>
      </c>
      <c r="O380" s="250">
        <f>IF(M380&gt;0,M380*J380/Q380,0)*VLOOKUP(B380,'2-Kosten per locatie'!$A$14:$C$60,3,FALSE)</f>
        <v>0</v>
      </c>
      <c r="P380" s="344">
        <f>IF(L380="nio",0,IF(L380&gt;0,VLOOKUP(G380,'3-Productie normen'!A:J,VLOOKUP(L380,'3-Productie normen'!$B$35:$C$40,2,FALSE),FALSE)))</f>
        <v>0</v>
      </c>
      <c r="Q380" s="344">
        <f t="shared" si="18"/>
        <v>0</v>
      </c>
      <c r="R380" s="541">
        <f>VLOOKUP(G380,'3-Productie normen'!A:L,12,FALSE)</f>
        <v>10</v>
      </c>
      <c r="S380" s="345"/>
      <c r="U380" s="346">
        <f t="shared" si="19"/>
        <v>25908</v>
      </c>
    </row>
    <row r="381" spans="1:21" ht="14.1" hidden="1" customHeight="1">
      <c r="A381" s="78">
        <v>381</v>
      </c>
      <c r="B381" s="493" t="s">
        <v>700</v>
      </c>
      <c r="C381" s="303" t="s">
        <v>701</v>
      </c>
      <c r="D381" s="537" t="s">
        <v>259</v>
      </c>
      <c r="E381" s="248" t="s">
        <v>425</v>
      </c>
      <c r="F381" s="90" t="s">
        <v>288</v>
      </c>
      <c r="G381" s="504" t="s">
        <v>47</v>
      </c>
      <c r="H381" s="74" t="s">
        <v>82</v>
      </c>
      <c r="I381" s="516"/>
      <c r="J381" s="501">
        <v>12.98</v>
      </c>
      <c r="K381" s="343">
        <f t="shared" si="15"/>
        <v>255</v>
      </c>
      <c r="L381" s="251">
        <v>255</v>
      </c>
      <c r="M381" s="251"/>
      <c r="N381" s="250" t="e">
        <f>IF(L381="nio",0,IF(L381&gt;0,L381*J381/P381,0))*VLOOKUP(B381,'2-Kosten per locatie'!$A$14:$C$60,3,FALSE)</f>
        <v>#DIV/0!</v>
      </c>
      <c r="O381" s="250">
        <f>IF(M381&gt;0,M381*J381/Q381,0)*VLOOKUP(B381,'2-Kosten per locatie'!$A$14:$C$60,3,FALSE)</f>
        <v>0</v>
      </c>
      <c r="P381" s="344">
        <f>IF(L381="nio",0,IF(L381&gt;0,VLOOKUP(G381,'3-Productie normen'!A:J,VLOOKUP(L381,'3-Productie normen'!$B$35:$C$40,2,FALSE),FALSE)))</f>
        <v>0</v>
      </c>
      <c r="Q381" s="344">
        <f t="shared" si="18"/>
        <v>0</v>
      </c>
      <c r="R381" s="541">
        <f>VLOOKUP(G381,'3-Productie normen'!A:L,12,FALSE)</f>
        <v>9</v>
      </c>
      <c r="S381" s="345"/>
      <c r="U381" s="346">
        <f t="shared" si="19"/>
        <v>3309.9</v>
      </c>
    </row>
    <row r="382" spans="1:21" ht="14.1" hidden="1" customHeight="1">
      <c r="A382" s="78">
        <v>382</v>
      </c>
      <c r="B382" s="493" t="s">
        <v>700</v>
      </c>
      <c r="C382" s="303" t="s">
        <v>701</v>
      </c>
      <c r="D382" s="537" t="s">
        <v>259</v>
      </c>
      <c r="E382" s="248" t="s">
        <v>426</v>
      </c>
      <c r="F382" s="90" t="s">
        <v>1245</v>
      </c>
      <c r="G382" s="504" t="s">
        <v>270</v>
      </c>
      <c r="H382" s="74" t="s">
        <v>1241</v>
      </c>
      <c r="I382" s="516"/>
      <c r="J382" s="501">
        <v>16.010000000000002</v>
      </c>
      <c r="K382" s="343">
        <f t="shared" si="15"/>
        <v>255</v>
      </c>
      <c r="L382" s="251">
        <v>255</v>
      </c>
      <c r="M382" s="251"/>
      <c r="N382" s="250" t="e">
        <f>IF(L382="nio",0,IF(L382&gt;0,L382*J382/P382,0))*VLOOKUP(B382,'2-Kosten per locatie'!$A$14:$C$60,3,FALSE)</f>
        <v>#DIV/0!</v>
      </c>
      <c r="O382" s="250">
        <f>IF(M382&gt;0,M382*J382/Q382,0)*VLOOKUP(B382,'2-Kosten per locatie'!$A$14:$C$60,3,FALSE)</f>
        <v>0</v>
      </c>
      <c r="P382" s="344">
        <f>IF(L382="nio",0,IF(L382&gt;0,VLOOKUP(G382,'3-Productie normen'!A:J,VLOOKUP(L382,'3-Productie normen'!$B$35:$C$40,2,FALSE),FALSE)))</f>
        <v>0</v>
      </c>
      <c r="Q382" s="344">
        <f t="shared" si="18"/>
        <v>0</v>
      </c>
      <c r="R382" s="541">
        <f>VLOOKUP(G382,'3-Productie normen'!A:L,12,FALSE)</f>
        <v>8</v>
      </c>
      <c r="S382" s="345"/>
      <c r="U382" s="346">
        <f t="shared" si="19"/>
        <v>4082.55</v>
      </c>
    </row>
    <row r="383" spans="1:21" ht="14.1" hidden="1" customHeight="1">
      <c r="A383" s="78">
        <v>383</v>
      </c>
      <c r="B383" s="493" t="s">
        <v>700</v>
      </c>
      <c r="C383" s="303" t="s">
        <v>701</v>
      </c>
      <c r="D383" s="537" t="s">
        <v>259</v>
      </c>
      <c r="E383" s="248" t="s">
        <v>430</v>
      </c>
      <c r="F383" s="90" t="s">
        <v>324</v>
      </c>
      <c r="G383" s="504" t="s">
        <v>46</v>
      </c>
      <c r="H383" s="74" t="s">
        <v>1241</v>
      </c>
      <c r="I383" s="516"/>
      <c r="J383" s="501">
        <v>8.91</v>
      </c>
      <c r="K383" s="343">
        <f t="shared" si="15"/>
        <v>255</v>
      </c>
      <c r="L383" s="251">
        <v>255</v>
      </c>
      <c r="M383" s="251"/>
      <c r="N383" s="250" t="e">
        <f>IF(L383="nio",0,IF(L383&gt;0,L383*J383/P383,0))*VLOOKUP(B383,'2-Kosten per locatie'!$A$14:$C$60,3,FALSE)</f>
        <v>#DIV/0!</v>
      </c>
      <c r="O383" s="250">
        <f>IF(M383&gt;0,M383*J383/Q383,0)*VLOOKUP(B383,'2-Kosten per locatie'!$A$14:$C$60,3,FALSE)</f>
        <v>0</v>
      </c>
      <c r="P383" s="344">
        <f>IF(L383="nio",0,IF(L383&gt;0,VLOOKUP(G383,'3-Productie normen'!A:J,VLOOKUP(L383,'3-Productie normen'!$B$35:$C$40,2,FALSE),FALSE)))</f>
        <v>0</v>
      </c>
      <c r="Q383" s="344">
        <f t="shared" si="18"/>
        <v>0</v>
      </c>
      <c r="R383" s="541">
        <f>VLOOKUP(G383,'3-Productie normen'!A:L,12,FALSE)</f>
        <v>11</v>
      </c>
      <c r="S383" s="345"/>
      <c r="U383" s="346">
        <f t="shared" si="19"/>
        <v>2272.0500000000002</v>
      </c>
    </row>
    <row r="384" spans="1:21" ht="14.1" hidden="1" customHeight="1">
      <c r="A384" s="78">
        <v>384</v>
      </c>
      <c r="B384" s="493" t="s">
        <v>700</v>
      </c>
      <c r="C384" s="303" t="s">
        <v>701</v>
      </c>
      <c r="D384" s="537" t="s">
        <v>259</v>
      </c>
      <c r="E384" s="248" t="s">
        <v>431</v>
      </c>
      <c r="F384" s="90" t="s">
        <v>324</v>
      </c>
      <c r="G384" s="504" t="s">
        <v>46</v>
      </c>
      <c r="H384" s="74" t="s">
        <v>1241</v>
      </c>
      <c r="I384" s="516"/>
      <c r="J384" s="501">
        <v>11.47</v>
      </c>
      <c r="K384" s="343">
        <f t="shared" si="15"/>
        <v>255</v>
      </c>
      <c r="L384" s="251">
        <v>255</v>
      </c>
      <c r="M384" s="251"/>
      <c r="N384" s="250" t="e">
        <f>IF(L384="nio",0,IF(L384&gt;0,L384*J384/P384,0))*VLOOKUP(B384,'2-Kosten per locatie'!$A$14:$C$60,3,FALSE)</f>
        <v>#DIV/0!</v>
      </c>
      <c r="O384" s="250">
        <f>IF(M384&gt;0,M384*J384/Q384,0)*VLOOKUP(B384,'2-Kosten per locatie'!$A$14:$C$60,3,FALSE)</f>
        <v>0</v>
      </c>
      <c r="P384" s="344">
        <f>IF(L384="nio",0,IF(L384&gt;0,VLOOKUP(G384,'3-Productie normen'!A:J,VLOOKUP(L384,'3-Productie normen'!$B$35:$C$40,2,FALSE),FALSE)))</f>
        <v>0</v>
      </c>
      <c r="Q384" s="344">
        <f t="shared" si="18"/>
        <v>0</v>
      </c>
      <c r="R384" s="541">
        <f>VLOOKUP(G384,'3-Productie normen'!A:L,12,FALSE)</f>
        <v>11</v>
      </c>
      <c r="S384" s="345"/>
      <c r="U384" s="346">
        <f t="shared" si="19"/>
        <v>2924.8500000000004</v>
      </c>
    </row>
    <row r="385" spans="1:21" ht="14.1" hidden="1" customHeight="1">
      <c r="A385" s="78">
        <v>385</v>
      </c>
      <c r="B385" s="493" t="s">
        <v>700</v>
      </c>
      <c r="C385" s="303" t="s">
        <v>701</v>
      </c>
      <c r="D385" s="537" t="s">
        <v>259</v>
      </c>
      <c r="E385" s="248" t="s">
        <v>745</v>
      </c>
      <c r="F385" s="90" t="s">
        <v>1246</v>
      </c>
      <c r="G385" s="504" t="s">
        <v>46</v>
      </c>
      <c r="H385" s="74" t="s">
        <v>1241</v>
      </c>
      <c r="I385" s="516"/>
      <c r="J385" s="501">
        <v>4.25</v>
      </c>
      <c r="K385" s="343">
        <f t="shared" si="15"/>
        <v>255</v>
      </c>
      <c r="L385" s="251">
        <v>255</v>
      </c>
      <c r="M385" s="251"/>
      <c r="N385" s="250" t="e">
        <f>IF(L385="nio",0,IF(L385&gt;0,L385*J385/P385,0))*VLOOKUP(B385,'2-Kosten per locatie'!$A$14:$C$60,3,FALSE)</f>
        <v>#DIV/0!</v>
      </c>
      <c r="O385" s="250">
        <f>IF(M385&gt;0,M385*J385/Q385,0)*VLOOKUP(B385,'2-Kosten per locatie'!$A$14:$C$60,3,FALSE)</f>
        <v>0</v>
      </c>
      <c r="P385" s="344">
        <f>IF(L385="nio",0,IF(L385&gt;0,VLOOKUP(G385,'3-Productie normen'!A:J,VLOOKUP(L385,'3-Productie normen'!$B$35:$C$40,2,FALSE),FALSE)))</f>
        <v>0</v>
      </c>
      <c r="Q385" s="344">
        <f t="shared" si="18"/>
        <v>0</v>
      </c>
      <c r="R385" s="541">
        <f>VLOOKUP(G385,'3-Productie normen'!A:L,12,FALSE)</f>
        <v>11</v>
      </c>
      <c r="S385" s="345"/>
      <c r="U385" s="346">
        <f t="shared" si="19"/>
        <v>1083.75</v>
      </c>
    </row>
    <row r="386" spans="1:21" ht="14.1" hidden="1" customHeight="1">
      <c r="A386" s="78">
        <v>386</v>
      </c>
      <c r="B386" s="493" t="s">
        <v>700</v>
      </c>
      <c r="C386" s="303" t="s">
        <v>701</v>
      </c>
      <c r="D386" s="537" t="s">
        <v>259</v>
      </c>
      <c r="E386" s="248" t="s">
        <v>438</v>
      </c>
      <c r="F386" s="90" t="s">
        <v>321</v>
      </c>
      <c r="G386" s="504" t="s">
        <v>261</v>
      </c>
      <c r="H386" s="74" t="s">
        <v>1242</v>
      </c>
      <c r="I386" s="516"/>
      <c r="J386" s="501">
        <v>58.29</v>
      </c>
      <c r="K386" s="343">
        <f t="shared" si="15"/>
        <v>255</v>
      </c>
      <c r="L386" s="251">
        <v>255</v>
      </c>
      <c r="M386" s="251"/>
      <c r="N386" s="250" t="e">
        <f>IF(L386="nio",0,IF(L386&gt;0,L386*J386/P386,0))*VLOOKUP(B386,'2-Kosten per locatie'!$A$14:$C$60,3,FALSE)</f>
        <v>#DIV/0!</v>
      </c>
      <c r="O386" s="250">
        <f>IF(M386&gt;0,M386*J386/Q386,0)*VLOOKUP(B386,'2-Kosten per locatie'!$A$14:$C$60,3,FALSE)</f>
        <v>0</v>
      </c>
      <c r="P386" s="344">
        <f>IF(L386="nio",0,IF(L386&gt;0,VLOOKUP(G386,'3-Productie normen'!A:J,VLOOKUP(L386,'3-Productie normen'!$B$35:$C$40,2,FALSE),FALSE)))</f>
        <v>0</v>
      </c>
      <c r="Q386" s="344">
        <f t="shared" si="18"/>
        <v>0</v>
      </c>
      <c r="R386" s="541">
        <f>VLOOKUP(G386,'3-Productie normen'!A:L,12,FALSE)</f>
        <v>16</v>
      </c>
      <c r="S386" s="345"/>
      <c r="U386" s="346">
        <f t="shared" si="19"/>
        <v>14863.949999999999</v>
      </c>
    </row>
    <row r="387" spans="1:21" ht="14.1" hidden="1" customHeight="1">
      <c r="A387" s="78">
        <v>387</v>
      </c>
      <c r="B387" s="493" t="s">
        <v>700</v>
      </c>
      <c r="C387" s="303" t="s">
        <v>701</v>
      </c>
      <c r="D387" s="537" t="s">
        <v>259</v>
      </c>
      <c r="E387" s="248" t="s">
        <v>1247</v>
      </c>
      <c r="F387" s="90" t="s">
        <v>321</v>
      </c>
      <c r="G387" s="504" t="s">
        <v>261</v>
      </c>
      <c r="H387" s="74" t="s">
        <v>1241</v>
      </c>
      <c r="I387" s="516"/>
      <c r="J387" s="501">
        <v>28.14</v>
      </c>
      <c r="K387" s="343">
        <f t="shared" si="15"/>
        <v>255</v>
      </c>
      <c r="L387" s="251">
        <v>255</v>
      </c>
      <c r="M387" s="251"/>
      <c r="N387" s="250" t="e">
        <f>IF(L387="nio",0,IF(L387&gt;0,L387*J387/P387,0))*VLOOKUP(B387,'2-Kosten per locatie'!$A$14:$C$60,3,FALSE)</f>
        <v>#DIV/0!</v>
      </c>
      <c r="O387" s="250">
        <f>IF(M387&gt;0,M387*J387/Q387,0)*VLOOKUP(B387,'2-Kosten per locatie'!$A$14:$C$60,3,FALSE)</f>
        <v>0</v>
      </c>
      <c r="P387" s="344">
        <f>IF(L387="nio",0,IF(L387&gt;0,VLOOKUP(G387,'3-Productie normen'!A:J,VLOOKUP(L387,'3-Productie normen'!$B$35:$C$40,2,FALSE),FALSE)))</f>
        <v>0</v>
      </c>
      <c r="Q387" s="344">
        <f t="shared" si="18"/>
        <v>0</v>
      </c>
      <c r="R387" s="541">
        <f>VLOOKUP(G387,'3-Productie normen'!A:L,12,FALSE)</f>
        <v>16</v>
      </c>
      <c r="S387" s="345"/>
      <c r="U387" s="346">
        <f t="shared" si="19"/>
        <v>7175.7</v>
      </c>
    </row>
    <row r="388" spans="1:21" ht="14.1" hidden="1" customHeight="1">
      <c r="A388" s="78">
        <v>388</v>
      </c>
      <c r="B388" s="493" t="s">
        <v>700</v>
      </c>
      <c r="C388" s="303" t="s">
        <v>701</v>
      </c>
      <c r="D388" s="537" t="s">
        <v>259</v>
      </c>
      <c r="E388" s="248" t="s">
        <v>439</v>
      </c>
      <c r="F388" s="90" t="s">
        <v>332</v>
      </c>
      <c r="G388" s="504" t="s">
        <v>270</v>
      </c>
      <c r="H388" s="74" t="s">
        <v>1241</v>
      </c>
      <c r="I388" s="516"/>
      <c r="J388" s="501">
        <v>3.15</v>
      </c>
      <c r="K388" s="343">
        <f t="shared" si="15"/>
        <v>255</v>
      </c>
      <c r="L388" s="251">
        <v>255</v>
      </c>
      <c r="M388" s="251"/>
      <c r="N388" s="250" t="e">
        <f>IF(L388="nio",0,IF(L388&gt;0,L388*J388/P388,0))*VLOOKUP(B388,'2-Kosten per locatie'!$A$14:$C$60,3,FALSE)</f>
        <v>#DIV/0!</v>
      </c>
      <c r="O388" s="250">
        <f>IF(M388&gt;0,M388*J388/Q388,0)*VLOOKUP(B388,'2-Kosten per locatie'!$A$14:$C$60,3,FALSE)</f>
        <v>0</v>
      </c>
      <c r="P388" s="344">
        <f>IF(L388="nio",0,IF(L388&gt;0,VLOOKUP(G388,'3-Productie normen'!A:J,VLOOKUP(L388,'3-Productie normen'!$B$35:$C$40,2,FALSE),FALSE)))</f>
        <v>0</v>
      </c>
      <c r="Q388" s="344">
        <f t="shared" si="18"/>
        <v>0</v>
      </c>
      <c r="R388" s="541">
        <f>VLOOKUP(G388,'3-Productie normen'!A:L,12,FALSE)</f>
        <v>8</v>
      </c>
      <c r="S388" s="345"/>
      <c r="U388" s="346">
        <f t="shared" si="19"/>
        <v>803.25</v>
      </c>
    </row>
    <row r="389" spans="1:21" ht="14.1" hidden="1" customHeight="1">
      <c r="A389" s="78">
        <v>389</v>
      </c>
      <c r="B389" s="493" t="s">
        <v>700</v>
      </c>
      <c r="C389" s="303" t="s">
        <v>701</v>
      </c>
      <c r="D389" s="537" t="s">
        <v>259</v>
      </c>
      <c r="E389" s="248" t="s">
        <v>440</v>
      </c>
      <c r="F389" s="90" t="s">
        <v>556</v>
      </c>
      <c r="G389" s="504" t="s">
        <v>261</v>
      </c>
      <c r="H389" s="74" t="s">
        <v>1241</v>
      </c>
      <c r="I389" s="516"/>
      <c r="J389" s="501">
        <v>21.52</v>
      </c>
      <c r="K389" s="343">
        <f t="shared" si="15"/>
        <v>255</v>
      </c>
      <c r="L389" s="251">
        <v>255</v>
      </c>
      <c r="M389" s="251"/>
      <c r="N389" s="250" t="e">
        <f>IF(L389="nio",0,IF(L389&gt;0,L389*J389/P389,0))*VLOOKUP(B389,'2-Kosten per locatie'!$A$14:$C$60,3,FALSE)</f>
        <v>#DIV/0!</v>
      </c>
      <c r="O389" s="250">
        <f>IF(M389&gt;0,M389*J389/Q389,0)*VLOOKUP(B389,'2-Kosten per locatie'!$A$14:$C$60,3,FALSE)</f>
        <v>0</v>
      </c>
      <c r="P389" s="344">
        <f>IF(L389="nio",0,IF(L389&gt;0,VLOOKUP(G389,'3-Productie normen'!A:J,VLOOKUP(L389,'3-Productie normen'!$B$35:$C$40,2,FALSE),FALSE)))</f>
        <v>0</v>
      </c>
      <c r="Q389" s="344">
        <f t="shared" si="18"/>
        <v>0</v>
      </c>
      <c r="R389" s="541">
        <f>VLOOKUP(G389,'3-Productie normen'!A:L,12,FALSE)</f>
        <v>16</v>
      </c>
      <c r="S389" s="345"/>
      <c r="U389" s="346">
        <f t="shared" si="19"/>
        <v>5487.5999999999995</v>
      </c>
    </row>
    <row r="390" spans="1:21" ht="14.1" hidden="1" customHeight="1">
      <c r="A390" s="78">
        <v>390</v>
      </c>
      <c r="B390" s="493" t="s">
        <v>700</v>
      </c>
      <c r="C390" s="303" t="s">
        <v>701</v>
      </c>
      <c r="D390" s="537" t="s">
        <v>259</v>
      </c>
      <c r="E390" s="248" t="s">
        <v>442</v>
      </c>
      <c r="F390" s="90" t="s">
        <v>1248</v>
      </c>
      <c r="G390" s="504" t="s">
        <v>270</v>
      </c>
      <c r="H390" s="74" t="s">
        <v>1241</v>
      </c>
      <c r="I390" s="516"/>
      <c r="J390" s="501">
        <v>36.04</v>
      </c>
      <c r="K390" s="343">
        <f t="shared" si="15"/>
        <v>255</v>
      </c>
      <c r="L390" s="251">
        <v>255</v>
      </c>
      <c r="M390" s="251"/>
      <c r="N390" s="250" t="e">
        <f>IF(L390="nio",0,IF(L390&gt;0,L390*J390/P390,0))*VLOOKUP(B390,'2-Kosten per locatie'!$A$14:$C$60,3,FALSE)</f>
        <v>#DIV/0!</v>
      </c>
      <c r="O390" s="250">
        <f>IF(M390&gt;0,M390*J390/Q390,0)*VLOOKUP(B390,'2-Kosten per locatie'!$A$14:$C$60,3,FALSE)</f>
        <v>0</v>
      </c>
      <c r="P390" s="344">
        <f>IF(L390="nio",0,IF(L390&gt;0,VLOOKUP(G390,'3-Productie normen'!A:J,VLOOKUP(L390,'3-Productie normen'!$B$35:$C$40,2,FALSE),FALSE)))</f>
        <v>0</v>
      </c>
      <c r="Q390" s="344">
        <f t="shared" si="18"/>
        <v>0</v>
      </c>
      <c r="R390" s="541">
        <f>VLOOKUP(G390,'3-Productie normen'!A:L,12,FALSE)</f>
        <v>8</v>
      </c>
      <c r="S390" s="345"/>
      <c r="U390" s="346">
        <f t="shared" si="19"/>
        <v>9190.1999999999989</v>
      </c>
    </row>
    <row r="391" spans="1:21" ht="14.1" hidden="1" customHeight="1">
      <c r="A391" s="78">
        <v>391</v>
      </c>
      <c r="B391" s="493" t="s">
        <v>700</v>
      </c>
      <c r="C391" s="303" t="s">
        <v>701</v>
      </c>
      <c r="D391" s="537" t="s">
        <v>259</v>
      </c>
      <c r="E391" s="248" t="s">
        <v>445</v>
      </c>
      <c r="F391" s="90" t="s">
        <v>1249</v>
      </c>
      <c r="G391" s="504" t="s">
        <v>270</v>
      </c>
      <c r="H391" s="74" t="s">
        <v>1241</v>
      </c>
      <c r="I391" s="516"/>
      <c r="J391" s="501">
        <v>13.15</v>
      </c>
      <c r="K391" s="343">
        <f t="shared" si="15"/>
        <v>255</v>
      </c>
      <c r="L391" s="251">
        <v>255</v>
      </c>
      <c r="M391" s="251"/>
      <c r="N391" s="250" t="e">
        <f>IF(L391="nio",0,IF(L391&gt;0,L391*J391/P391,0))*VLOOKUP(B391,'2-Kosten per locatie'!$A$14:$C$60,3,FALSE)</f>
        <v>#DIV/0!</v>
      </c>
      <c r="O391" s="250">
        <f>IF(M391&gt;0,M391*J391/Q391,0)*VLOOKUP(B391,'2-Kosten per locatie'!$A$14:$C$60,3,FALSE)</f>
        <v>0</v>
      </c>
      <c r="P391" s="344">
        <f>IF(L391="nio",0,IF(L391&gt;0,VLOOKUP(G391,'3-Productie normen'!A:J,VLOOKUP(L391,'3-Productie normen'!$B$35:$C$40,2,FALSE),FALSE)))</f>
        <v>0</v>
      </c>
      <c r="Q391" s="344">
        <f t="shared" si="18"/>
        <v>0</v>
      </c>
      <c r="R391" s="541">
        <f>VLOOKUP(G391,'3-Productie normen'!A:L,12,FALSE)</f>
        <v>8</v>
      </c>
      <c r="S391" s="345"/>
      <c r="U391" s="346">
        <f t="shared" si="19"/>
        <v>3353.25</v>
      </c>
    </row>
    <row r="392" spans="1:21" ht="14.1" hidden="1" customHeight="1">
      <c r="A392" s="78">
        <v>392</v>
      </c>
      <c r="B392" s="493" t="s">
        <v>700</v>
      </c>
      <c r="C392" s="303" t="s">
        <v>701</v>
      </c>
      <c r="D392" s="537" t="s">
        <v>259</v>
      </c>
      <c r="E392" s="248" t="s">
        <v>446</v>
      </c>
      <c r="F392" s="90" t="s">
        <v>581</v>
      </c>
      <c r="G392" s="504" t="s">
        <v>46</v>
      </c>
      <c r="H392" s="74" t="s">
        <v>1241</v>
      </c>
      <c r="I392" s="516"/>
      <c r="J392" s="501">
        <v>15.12</v>
      </c>
      <c r="K392" s="343">
        <f t="shared" si="15"/>
        <v>255</v>
      </c>
      <c r="L392" s="251">
        <v>255</v>
      </c>
      <c r="M392" s="251"/>
      <c r="N392" s="250" t="e">
        <f>IF(L392="nio",0,IF(L392&gt;0,L392*J392/P392,0))*VLOOKUP(B392,'2-Kosten per locatie'!$A$14:$C$60,3,FALSE)</f>
        <v>#DIV/0!</v>
      </c>
      <c r="O392" s="250">
        <f>IF(M392&gt;0,M392*J392/Q392,0)*VLOOKUP(B392,'2-Kosten per locatie'!$A$14:$C$60,3,FALSE)</f>
        <v>0</v>
      </c>
      <c r="P392" s="344">
        <f>IF(L392="nio",0,IF(L392&gt;0,VLOOKUP(G392,'3-Productie normen'!A:J,VLOOKUP(L392,'3-Productie normen'!$B$35:$C$40,2,FALSE),FALSE)))</f>
        <v>0</v>
      </c>
      <c r="Q392" s="344">
        <f t="shared" si="18"/>
        <v>0</v>
      </c>
      <c r="R392" s="541">
        <f>VLOOKUP(G392,'3-Productie normen'!A:L,12,FALSE)</f>
        <v>11</v>
      </c>
      <c r="S392" s="345"/>
      <c r="U392" s="346">
        <f t="shared" si="19"/>
        <v>3855.6</v>
      </c>
    </row>
    <row r="393" spans="1:21" ht="14.1" hidden="1" customHeight="1">
      <c r="A393" s="78">
        <v>393</v>
      </c>
      <c r="B393" s="493" t="s">
        <v>700</v>
      </c>
      <c r="C393" s="303" t="s">
        <v>701</v>
      </c>
      <c r="D393" s="537" t="s">
        <v>259</v>
      </c>
      <c r="E393" s="248" t="s">
        <v>447</v>
      </c>
      <c r="F393" s="90" t="s">
        <v>1250</v>
      </c>
      <c r="G393" s="504" t="s">
        <v>270</v>
      </c>
      <c r="H393" s="74" t="s">
        <v>1241</v>
      </c>
      <c r="I393" s="516"/>
      <c r="J393" s="501">
        <v>7.73</v>
      </c>
      <c r="K393" s="343">
        <f t="shared" si="15"/>
        <v>255</v>
      </c>
      <c r="L393" s="251">
        <v>255</v>
      </c>
      <c r="M393" s="251"/>
      <c r="N393" s="250" t="e">
        <f>IF(L393="nio",0,IF(L393&gt;0,L393*J393/P393,0))*VLOOKUP(B393,'2-Kosten per locatie'!$A$14:$C$60,3,FALSE)</f>
        <v>#DIV/0!</v>
      </c>
      <c r="O393" s="250">
        <f>IF(M393&gt;0,M393*J393/Q393,0)*VLOOKUP(B393,'2-Kosten per locatie'!$A$14:$C$60,3,FALSE)</f>
        <v>0</v>
      </c>
      <c r="P393" s="344">
        <f>IF(L393="nio",0,IF(L393&gt;0,VLOOKUP(G393,'3-Productie normen'!A:J,VLOOKUP(L393,'3-Productie normen'!$B$35:$C$40,2,FALSE),FALSE)))</f>
        <v>0</v>
      </c>
      <c r="Q393" s="344">
        <f t="shared" si="18"/>
        <v>0</v>
      </c>
      <c r="R393" s="541">
        <f>VLOOKUP(G393,'3-Productie normen'!A:L,12,FALSE)</f>
        <v>8</v>
      </c>
      <c r="S393" s="345"/>
      <c r="U393" s="346">
        <f t="shared" si="19"/>
        <v>1971.15</v>
      </c>
    </row>
    <row r="394" spans="1:21" ht="14.1" hidden="1" customHeight="1">
      <c r="A394" s="78">
        <v>394</v>
      </c>
      <c r="B394" s="493" t="s">
        <v>700</v>
      </c>
      <c r="C394" s="303" t="s">
        <v>701</v>
      </c>
      <c r="D394" s="537" t="s">
        <v>259</v>
      </c>
      <c r="E394" s="248" t="s">
        <v>448</v>
      </c>
      <c r="F394" s="90" t="s">
        <v>1251</v>
      </c>
      <c r="G394" s="504" t="s">
        <v>46</v>
      </c>
      <c r="H394" s="74" t="s">
        <v>1241</v>
      </c>
      <c r="I394" s="516"/>
      <c r="J394" s="501">
        <v>11.85</v>
      </c>
      <c r="K394" s="343">
        <f t="shared" si="15"/>
        <v>255</v>
      </c>
      <c r="L394" s="251">
        <v>255</v>
      </c>
      <c r="M394" s="251"/>
      <c r="N394" s="250" t="e">
        <f>IF(L394="nio",0,IF(L394&gt;0,L394*J394/P394,0))*VLOOKUP(B394,'2-Kosten per locatie'!$A$14:$C$60,3,FALSE)</f>
        <v>#DIV/0!</v>
      </c>
      <c r="O394" s="250">
        <f>IF(M394&gt;0,M394*J394/Q394,0)*VLOOKUP(B394,'2-Kosten per locatie'!$A$14:$C$60,3,FALSE)</f>
        <v>0</v>
      </c>
      <c r="P394" s="344">
        <f>IF(L394="nio",0,IF(L394&gt;0,VLOOKUP(G394,'3-Productie normen'!A:J,VLOOKUP(L394,'3-Productie normen'!$B$35:$C$40,2,FALSE),FALSE)))</f>
        <v>0</v>
      </c>
      <c r="Q394" s="344">
        <f t="shared" si="18"/>
        <v>0</v>
      </c>
      <c r="R394" s="541">
        <f>VLOOKUP(G394,'3-Productie normen'!A:L,12,FALSE)</f>
        <v>11</v>
      </c>
      <c r="S394" s="345"/>
      <c r="U394" s="346">
        <f t="shared" si="19"/>
        <v>3021.75</v>
      </c>
    </row>
    <row r="395" spans="1:21" ht="14.1" hidden="1" customHeight="1">
      <c r="A395" s="78">
        <v>395</v>
      </c>
      <c r="B395" s="493" t="s">
        <v>700</v>
      </c>
      <c r="C395" s="303" t="s">
        <v>701</v>
      </c>
      <c r="D395" s="537" t="s">
        <v>259</v>
      </c>
      <c r="E395" s="248" t="s">
        <v>449</v>
      </c>
      <c r="F395" s="90" t="s">
        <v>1252</v>
      </c>
      <c r="G395" s="504" t="s">
        <v>270</v>
      </c>
      <c r="H395" s="74" t="s">
        <v>1241</v>
      </c>
      <c r="I395" s="516"/>
      <c r="J395" s="501">
        <v>65.260000000000005</v>
      </c>
      <c r="K395" s="343">
        <f t="shared" si="15"/>
        <v>255</v>
      </c>
      <c r="L395" s="251">
        <v>255</v>
      </c>
      <c r="M395" s="251"/>
      <c r="N395" s="250" t="e">
        <f>IF(L395="nio",0,IF(L395&gt;0,L395*J395/P395,0))*VLOOKUP(B395,'2-Kosten per locatie'!$A$14:$C$60,3,FALSE)</f>
        <v>#DIV/0!</v>
      </c>
      <c r="O395" s="250">
        <f>IF(M395&gt;0,M395*J395/Q395,0)*VLOOKUP(B395,'2-Kosten per locatie'!$A$14:$C$60,3,FALSE)</f>
        <v>0</v>
      </c>
      <c r="P395" s="344">
        <f>IF(L395="nio",0,IF(L395&gt;0,VLOOKUP(G395,'3-Productie normen'!A:J,VLOOKUP(L395,'3-Productie normen'!$B$35:$C$40,2,FALSE),FALSE)))</f>
        <v>0</v>
      </c>
      <c r="Q395" s="344">
        <f t="shared" si="18"/>
        <v>0</v>
      </c>
      <c r="R395" s="541">
        <f>VLOOKUP(G395,'3-Productie normen'!A:L,12,FALSE)</f>
        <v>8</v>
      </c>
      <c r="S395" s="345"/>
      <c r="U395" s="346">
        <f t="shared" si="19"/>
        <v>16641.300000000003</v>
      </c>
    </row>
    <row r="396" spans="1:21" ht="14.1" hidden="1" customHeight="1">
      <c r="A396" s="78">
        <v>396</v>
      </c>
      <c r="B396" s="493" t="s">
        <v>700</v>
      </c>
      <c r="C396" s="303" t="s">
        <v>701</v>
      </c>
      <c r="D396" s="537" t="s">
        <v>259</v>
      </c>
      <c r="E396" s="248" t="s">
        <v>450</v>
      </c>
      <c r="F396" s="90" t="s">
        <v>1082</v>
      </c>
      <c r="G396" s="504" t="s">
        <v>270</v>
      </c>
      <c r="H396" s="74" t="s">
        <v>1241</v>
      </c>
      <c r="I396" s="516"/>
      <c r="J396" s="501">
        <v>11.87</v>
      </c>
      <c r="K396" s="343">
        <f t="shared" si="15"/>
        <v>255</v>
      </c>
      <c r="L396" s="251">
        <v>255</v>
      </c>
      <c r="M396" s="251"/>
      <c r="N396" s="250" t="e">
        <f>IF(L396="nio",0,IF(L396&gt;0,L396*J396/P396,0))*VLOOKUP(B396,'2-Kosten per locatie'!$A$14:$C$60,3,FALSE)</f>
        <v>#DIV/0!</v>
      </c>
      <c r="O396" s="250">
        <f>IF(M396&gt;0,M396*J396/Q396,0)*VLOOKUP(B396,'2-Kosten per locatie'!$A$14:$C$60,3,FALSE)</f>
        <v>0</v>
      </c>
      <c r="P396" s="344">
        <f>IF(L396="nio",0,IF(L396&gt;0,VLOOKUP(G396,'3-Productie normen'!A:J,VLOOKUP(L396,'3-Productie normen'!$B$35:$C$40,2,FALSE),FALSE)))</f>
        <v>0</v>
      </c>
      <c r="Q396" s="344">
        <f t="shared" si="18"/>
        <v>0</v>
      </c>
      <c r="R396" s="541">
        <f>VLOOKUP(G396,'3-Productie normen'!A:L,12,FALSE)</f>
        <v>8</v>
      </c>
      <c r="S396" s="345"/>
      <c r="U396" s="346">
        <f t="shared" si="19"/>
        <v>3026.85</v>
      </c>
    </row>
    <row r="397" spans="1:21" ht="14.1" hidden="1" customHeight="1">
      <c r="A397" s="78">
        <v>397</v>
      </c>
      <c r="B397" s="493" t="s">
        <v>700</v>
      </c>
      <c r="C397" s="303" t="s">
        <v>701</v>
      </c>
      <c r="D397" s="537" t="s">
        <v>259</v>
      </c>
      <c r="E397" s="248" t="s">
        <v>451</v>
      </c>
      <c r="F397" s="90" t="s">
        <v>1253</v>
      </c>
      <c r="G397" s="504" t="s">
        <v>49</v>
      </c>
      <c r="H397" s="74" t="s">
        <v>1241</v>
      </c>
      <c r="I397" s="516"/>
      <c r="J397" s="501">
        <v>23.81</v>
      </c>
      <c r="K397" s="343">
        <f t="shared" si="15"/>
        <v>255</v>
      </c>
      <c r="L397" s="251">
        <v>255</v>
      </c>
      <c r="M397" s="251"/>
      <c r="N397" s="250" t="e">
        <f>IF(L397="nio",0,IF(L397&gt;0,L397*J397/P397,0))*VLOOKUP(B397,'2-Kosten per locatie'!$A$14:$C$60,3,FALSE)</f>
        <v>#DIV/0!</v>
      </c>
      <c r="O397" s="250">
        <f>IF(M397&gt;0,M397*J397/Q397,0)*VLOOKUP(B397,'2-Kosten per locatie'!$A$14:$C$60,3,FALSE)</f>
        <v>0</v>
      </c>
      <c r="P397" s="344">
        <f>IF(L397="nio",0,IF(L397&gt;0,VLOOKUP(G397,'3-Productie normen'!A:J,VLOOKUP(L397,'3-Productie normen'!$B$35:$C$40,2,FALSE),FALSE)))</f>
        <v>0</v>
      </c>
      <c r="Q397" s="344">
        <f t="shared" si="18"/>
        <v>0</v>
      </c>
      <c r="R397" s="541">
        <f>VLOOKUP(G397,'3-Productie normen'!A:L,12,FALSE)</f>
        <v>5</v>
      </c>
      <c r="S397" s="345"/>
      <c r="U397" s="346">
        <f t="shared" si="19"/>
        <v>6071.5499999999993</v>
      </c>
    </row>
    <row r="398" spans="1:21" ht="14.1" hidden="1" customHeight="1">
      <c r="A398" s="78">
        <v>398</v>
      </c>
      <c r="B398" s="493" t="s">
        <v>700</v>
      </c>
      <c r="C398" s="303" t="s">
        <v>701</v>
      </c>
      <c r="D398" s="537" t="s">
        <v>259</v>
      </c>
      <c r="E398" s="248" t="s">
        <v>1254</v>
      </c>
      <c r="F398" s="90" t="s">
        <v>1255</v>
      </c>
      <c r="G398" s="504" t="s">
        <v>49</v>
      </c>
      <c r="H398" s="74" t="s">
        <v>1241</v>
      </c>
      <c r="I398" s="516"/>
      <c r="J398" s="501">
        <v>11.53</v>
      </c>
      <c r="K398" s="343">
        <f t="shared" si="15"/>
        <v>255</v>
      </c>
      <c r="L398" s="251">
        <v>255</v>
      </c>
      <c r="M398" s="251"/>
      <c r="N398" s="250" t="e">
        <f>IF(L398="nio",0,IF(L398&gt;0,L398*J398/P398,0))*VLOOKUP(B398,'2-Kosten per locatie'!$A$14:$C$60,3,FALSE)</f>
        <v>#DIV/0!</v>
      </c>
      <c r="O398" s="250">
        <f>IF(M398&gt;0,M398*J398/Q398,0)*VLOOKUP(B398,'2-Kosten per locatie'!$A$14:$C$60,3,FALSE)</f>
        <v>0</v>
      </c>
      <c r="P398" s="344">
        <f>IF(L398="nio",0,IF(L398&gt;0,VLOOKUP(G398,'3-Productie normen'!A:J,VLOOKUP(L398,'3-Productie normen'!$B$35:$C$40,2,FALSE),FALSE)))</f>
        <v>0</v>
      </c>
      <c r="Q398" s="344">
        <f t="shared" si="18"/>
        <v>0</v>
      </c>
      <c r="R398" s="541">
        <f>VLOOKUP(G398,'3-Productie normen'!A:L,12,FALSE)</f>
        <v>5</v>
      </c>
      <c r="S398" s="345"/>
      <c r="U398" s="346">
        <f t="shared" si="19"/>
        <v>2940.1499999999996</v>
      </c>
    </row>
    <row r="399" spans="1:21" ht="14.1" hidden="1" customHeight="1">
      <c r="A399" s="78">
        <v>399</v>
      </c>
      <c r="B399" s="493" t="s">
        <v>700</v>
      </c>
      <c r="C399" s="303" t="s">
        <v>701</v>
      </c>
      <c r="D399" s="537" t="s">
        <v>259</v>
      </c>
      <c r="E399" s="248" t="s">
        <v>1256</v>
      </c>
      <c r="F399" s="90" t="s">
        <v>324</v>
      </c>
      <c r="G399" s="504" t="s">
        <v>46</v>
      </c>
      <c r="H399" s="502" t="s">
        <v>1241</v>
      </c>
      <c r="I399" s="516"/>
      <c r="J399" s="501">
        <v>2.35</v>
      </c>
      <c r="K399" s="343">
        <f t="shared" si="15"/>
        <v>255</v>
      </c>
      <c r="L399" s="251">
        <v>255</v>
      </c>
      <c r="M399" s="251"/>
      <c r="N399" s="250" t="e">
        <f>IF(L399="nio",0,IF(L399&gt;0,L399*J399/P399,0))*VLOOKUP(B399,'2-Kosten per locatie'!$A$14:$C$60,3,FALSE)</f>
        <v>#DIV/0!</v>
      </c>
      <c r="O399" s="250">
        <f>IF(M399&gt;0,M399*J399/Q399,0)*VLOOKUP(B399,'2-Kosten per locatie'!$A$14:$C$60,3,FALSE)</f>
        <v>0</v>
      </c>
      <c r="P399" s="344">
        <f>IF(L399="nio",0,IF(L399&gt;0,VLOOKUP(G399,'3-Productie normen'!A:J,VLOOKUP(L399,'3-Productie normen'!$B$35:$C$40,2,FALSE),FALSE)))</f>
        <v>0</v>
      </c>
      <c r="Q399" s="344">
        <f t="shared" si="17"/>
        <v>0</v>
      </c>
      <c r="R399" s="541">
        <f>VLOOKUP(G399,'3-Productie normen'!A:L,12,FALSE)</f>
        <v>11</v>
      </c>
      <c r="S399" s="345"/>
      <c r="U399" s="346">
        <f t="shared" si="16"/>
        <v>599.25</v>
      </c>
    </row>
    <row r="400" spans="1:21" ht="14.1" hidden="1" customHeight="1">
      <c r="A400" s="78">
        <v>400</v>
      </c>
      <c r="B400" s="493" t="s">
        <v>700</v>
      </c>
      <c r="C400" s="303" t="s">
        <v>701</v>
      </c>
      <c r="D400" s="537" t="s">
        <v>259</v>
      </c>
      <c r="E400" s="248" t="s">
        <v>1257</v>
      </c>
      <c r="F400" s="90" t="s">
        <v>1258</v>
      </c>
      <c r="G400" s="513" t="s">
        <v>46</v>
      </c>
      <c r="H400" s="502" t="s">
        <v>1241</v>
      </c>
      <c r="I400" s="516"/>
      <c r="J400" s="501">
        <v>6.5</v>
      </c>
      <c r="K400" s="343">
        <f t="shared" si="15"/>
        <v>255</v>
      </c>
      <c r="L400" s="251">
        <v>255</v>
      </c>
      <c r="M400" s="251"/>
      <c r="N400" s="250" t="e">
        <f>IF(L400="nio",0,IF(L400&gt;0,L400*J400/P400,0))*VLOOKUP(B400,'2-Kosten per locatie'!$A$14:$C$60,3,FALSE)</f>
        <v>#DIV/0!</v>
      </c>
      <c r="O400" s="250">
        <f>IF(M400&gt;0,M400*J400/Q400,0)*VLOOKUP(B400,'2-Kosten per locatie'!$A$14:$C$60,3,FALSE)</f>
        <v>0</v>
      </c>
      <c r="P400" s="344">
        <f>IF(L400="nio",0,IF(L400&gt;0,VLOOKUP(G400,'3-Productie normen'!A:J,VLOOKUP(L400,'3-Productie normen'!$B$35:$C$40,2,FALSE),FALSE)))</f>
        <v>0</v>
      </c>
      <c r="Q400" s="344">
        <f t="shared" si="17"/>
        <v>0</v>
      </c>
      <c r="R400" s="541">
        <f>VLOOKUP(G400,'3-Productie normen'!A:L,12,FALSE)</f>
        <v>11</v>
      </c>
      <c r="S400" s="345"/>
      <c r="U400" s="346">
        <f t="shared" si="16"/>
        <v>1657.5</v>
      </c>
    </row>
    <row r="401" spans="1:21" ht="14.1" hidden="1" customHeight="1">
      <c r="A401" s="78">
        <v>401</v>
      </c>
      <c r="B401" s="493" t="s">
        <v>700</v>
      </c>
      <c r="C401" s="303" t="s">
        <v>701</v>
      </c>
      <c r="D401" s="537" t="s">
        <v>259</v>
      </c>
      <c r="E401" s="248" t="s">
        <v>1259</v>
      </c>
      <c r="F401" s="90" t="s">
        <v>1260</v>
      </c>
      <c r="G401" s="502" t="s">
        <v>261</v>
      </c>
      <c r="H401" s="502" t="s">
        <v>1241</v>
      </c>
      <c r="I401" s="516"/>
      <c r="J401" s="501">
        <v>49.62</v>
      </c>
      <c r="K401" s="343">
        <f t="shared" si="15"/>
        <v>255</v>
      </c>
      <c r="L401" s="251">
        <v>255</v>
      </c>
      <c r="M401" s="251"/>
      <c r="N401" s="250" t="e">
        <f>IF(L401="nio",0,IF(L401&gt;0,L401*J401/P401,0))*VLOOKUP(B401,'2-Kosten per locatie'!$A$14:$C$60,3,FALSE)</f>
        <v>#DIV/0!</v>
      </c>
      <c r="O401" s="250">
        <f>IF(M401&gt;0,M401*J401/Q401,0)*VLOOKUP(B401,'2-Kosten per locatie'!$A$14:$C$60,3,FALSE)</f>
        <v>0</v>
      </c>
      <c r="P401" s="344">
        <f>IF(L401="nio",0,IF(L401&gt;0,VLOOKUP(G401,'3-Productie normen'!A:J,VLOOKUP(L401,'3-Productie normen'!$B$35:$C$40,2,FALSE),FALSE)))</f>
        <v>0</v>
      </c>
      <c r="Q401" s="344">
        <f t="shared" si="17"/>
        <v>0</v>
      </c>
      <c r="R401" s="541">
        <f>VLOOKUP(G401,'3-Productie normen'!A:L,12,FALSE)</f>
        <v>16</v>
      </c>
      <c r="S401" s="345"/>
      <c r="U401" s="346">
        <f t="shared" si="16"/>
        <v>12653.099999999999</v>
      </c>
    </row>
    <row r="402" spans="1:21" ht="14.1" hidden="1" customHeight="1">
      <c r="A402" s="78">
        <v>402</v>
      </c>
      <c r="B402" s="493" t="s">
        <v>700</v>
      </c>
      <c r="C402" s="303" t="s">
        <v>701</v>
      </c>
      <c r="D402" s="537" t="s">
        <v>259</v>
      </c>
      <c r="E402" s="248" t="s">
        <v>1259</v>
      </c>
      <c r="F402" s="90" t="s">
        <v>1260</v>
      </c>
      <c r="G402" s="502" t="s">
        <v>261</v>
      </c>
      <c r="H402" s="502" t="s">
        <v>1241</v>
      </c>
      <c r="I402" s="516"/>
      <c r="J402" s="501">
        <v>0.34</v>
      </c>
      <c r="K402" s="343">
        <f t="shared" si="15"/>
        <v>255</v>
      </c>
      <c r="L402" s="251">
        <v>255</v>
      </c>
      <c r="M402" s="251"/>
      <c r="N402" s="250" t="e">
        <f>IF(L402="nio",0,IF(L402&gt;0,L402*J402/P402,0))*VLOOKUP(B402,'2-Kosten per locatie'!$A$14:$C$60,3,FALSE)</f>
        <v>#DIV/0!</v>
      </c>
      <c r="O402" s="250">
        <f>IF(M402&gt;0,M402*J402/Q402,0)*VLOOKUP(B402,'2-Kosten per locatie'!$A$14:$C$60,3,FALSE)</f>
        <v>0</v>
      </c>
      <c r="P402" s="344">
        <f>IF(L402="nio",0,IF(L402&gt;0,VLOOKUP(G402,'3-Productie normen'!A:J,VLOOKUP(L402,'3-Productie normen'!$B$35:$C$40,2,FALSE),FALSE)))</f>
        <v>0</v>
      </c>
      <c r="Q402" s="344">
        <f t="shared" si="17"/>
        <v>0</v>
      </c>
      <c r="R402" s="541">
        <f>VLOOKUP(G402,'3-Productie normen'!A:L,12,FALSE)</f>
        <v>16</v>
      </c>
      <c r="S402" s="345"/>
      <c r="U402" s="346">
        <f t="shared" si="16"/>
        <v>86.7</v>
      </c>
    </row>
    <row r="403" spans="1:21" ht="14.1" hidden="1" customHeight="1">
      <c r="A403" s="78">
        <v>403</v>
      </c>
      <c r="B403" s="493" t="s">
        <v>700</v>
      </c>
      <c r="C403" s="303" t="s">
        <v>701</v>
      </c>
      <c r="D403" s="537" t="s">
        <v>259</v>
      </c>
      <c r="E403" s="248" t="s">
        <v>1261</v>
      </c>
      <c r="F403" s="90" t="s">
        <v>1262</v>
      </c>
      <c r="G403" s="90" t="s">
        <v>294</v>
      </c>
      <c r="H403" s="502" t="s">
        <v>1241</v>
      </c>
      <c r="I403" s="516"/>
      <c r="J403" s="501">
        <v>17.899999999999999</v>
      </c>
      <c r="K403" s="343">
        <f t="shared" si="15"/>
        <v>255</v>
      </c>
      <c r="L403" s="251">
        <v>255</v>
      </c>
      <c r="M403" s="251"/>
      <c r="N403" s="250" t="e">
        <f>IF(L403="nio",0,IF(L403&gt;0,L403*J403/P403,0))*VLOOKUP(B403,'2-Kosten per locatie'!$A$14:$C$60,3,FALSE)</f>
        <v>#DIV/0!</v>
      </c>
      <c r="O403" s="250">
        <f>IF(M403&gt;0,M403*J403/Q403,0)*VLOOKUP(B403,'2-Kosten per locatie'!$A$14:$C$60,3,FALSE)</f>
        <v>0</v>
      </c>
      <c r="P403" s="344">
        <f>IF(L403="nio",0,IF(L403&gt;0,VLOOKUP(G403,'3-Productie normen'!A:J,VLOOKUP(L403,'3-Productie normen'!$B$35:$C$40,2,FALSE),FALSE)))</f>
        <v>0</v>
      </c>
      <c r="Q403" s="344">
        <f t="shared" si="17"/>
        <v>0</v>
      </c>
      <c r="R403" s="541">
        <f>VLOOKUP(G403,'3-Productie normen'!A:L,12,FALSE)</f>
        <v>1</v>
      </c>
      <c r="S403" s="345"/>
      <c r="U403" s="346">
        <f t="shared" si="16"/>
        <v>4564.5</v>
      </c>
    </row>
    <row r="404" spans="1:21" ht="14.1" hidden="1" customHeight="1">
      <c r="A404" s="78">
        <v>404</v>
      </c>
      <c r="B404" s="493" t="s">
        <v>700</v>
      </c>
      <c r="C404" s="303" t="s">
        <v>701</v>
      </c>
      <c r="D404" s="537" t="s">
        <v>259</v>
      </c>
      <c r="E404" s="248" t="s">
        <v>1263</v>
      </c>
      <c r="F404" s="90" t="s">
        <v>1264</v>
      </c>
      <c r="G404" s="502" t="s">
        <v>49</v>
      </c>
      <c r="H404" s="502" t="s">
        <v>1241</v>
      </c>
      <c r="I404" s="516"/>
      <c r="J404" s="501">
        <v>21.95</v>
      </c>
      <c r="K404" s="343">
        <f t="shared" si="15"/>
        <v>255</v>
      </c>
      <c r="L404" s="251">
        <v>255</v>
      </c>
      <c r="M404" s="251"/>
      <c r="N404" s="250" t="e">
        <f>IF(L404="nio",0,IF(L404&gt;0,L404*J404/P404,0))*VLOOKUP(B404,'2-Kosten per locatie'!$A$14:$C$60,3,FALSE)</f>
        <v>#DIV/0!</v>
      </c>
      <c r="O404" s="250">
        <f>IF(M404&gt;0,M404*J404/Q404,0)*VLOOKUP(B404,'2-Kosten per locatie'!$A$14:$C$60,3,FALSE)</f>
        <v>0</v>
      </c>
      <c r="P404" s="344">
        <f>IF(L404="nio",0,IF(L404&gt;0,VLOOKUP(G404,'3-Productie normen'!A:J,VLOOKUP(L404,'3-Productie normen'!$B$35:$C$40,2,FALSE),FALSE)))</f>
        <v>0</v>
      </c>
      <c r="Q404" s="344">
        <f t="shared" si="17"/>
        <v>0</v>
      </c>
      <c r="R404" s="541">
        <f>VLOOKUP(G404,'3-Productie normen'!A:L,12,FALSE)</f>
        <v>5</v>
      </c>
      <c r="S404" s="345"/>
      <c r="U404" s="346">
        <f t="shared" si="16"/>
        <v>5597.25</v>
      </c>
    </row>
    <row r="405" spans="1:21" ht="14.1" hidden="1" customHeight="1">
      <c r="A405" s="78">
        <v>405</v>
      </c>
      <c r="B405" s="493" t="s">
        <v>700</v>
      </c>
      <c r="C405" s="303" t="s">
        <v>701</v>
      </c>
      <c r="D405" s="537" t="s">
        <v>259</v>
      </c>
      <c r="E405" s="248" t="s">
        <v>1265</v>
      </c>
      <c r="F405" s="90" t="s">
        <v>1266</v>
      </c>
      <c r="G405" s="303" t="s">
        <v>270</v>
      </c>
      <c r="H405" s="504" t="s">
        <v>1241</v>
      </c>
      <c r="I405" s="516"/>
      <c r="J405" s="501">
        <v>30.16</v>
      </c>
      <c r="K405" s="343">
        <f t="shared" si="15"/>
        <v>255</v>
      </c>
      <c r="L405" s="251">
        <v>255</v>
      </c>
      <c r="M405" s="251"/>
      <c r="N405" s="250" t="e">
        <f>IF(L405="nio",0,IF(L405&gt;0,L405*J405/P405,0))*VLOOKUP(B405,'2-Kosten per locatie'!$A$14:$C$60,3,FALSE)</f>
        <v>#DIV/0!</v>
      </c>
      <c r="O405" s="250">
        <f>IF(M405&gt;0,M405*J405/Q405,0)*VLOOKUP(B405,'2-Kosten per locatie'!$A$14:$C$60,3,FALSE)</f>
        <v>0</v>
      </c>
      <c r="P405" s="344">
        <f>IF(L405="nio",0,IF(L405&gt;0,VLOOKUP(G405,'3-Productie normen'!A:J,VLOOKUP(L405,'3-Productie normen'!$B$35:$C$40,2,FALSE),FALSE)))</f>
        <v>0</v>
      </c>
      <c r="Q405" s="344">
        <f t="shared" si="17"/>
        <v>0</v>
      </c>
      <c r="R405" s="541">
        <f>VLOOKUP(G405,'3-Productie normen'!A:L,12,FALSE)</f>
        <v>8</v>
      </c>
      <c r="S405" s="345"/>
      <c r="U405" s="346">
        <f t="shared" si="16"/>
        <v>7690.8</v>
      </c>
    </row>
    <row r="406" spans="1:21" ht="14.1" hidden="1" customHeight="1">
      <c r="A406" s="78">
        <v>406</v>
      </c>
      <c r="B406" s="493" t="s">
        <v>700</v>
      </c>
      <c r="C406" s="303" t="s">
        <v>701</v>
      </c>
      <c r="D406" s="537" t="s">
        <v>259</v>
      </c>
      <c r="E406" s="248" t="s">
        <v>1267</v>
      </c>
      <c r="F406" s="90" t="s">
        <v>1268</v>
      </c>
      <c r="G406" s="504" t="s">
        <v>270</v>
      </c>
      <c r="H406" s="502" t="s">
        <v>1241</v>
      </c>
      <c r="I406" s="516"/>
      <c r="J406" s="501">
        <v>32.93</v>
      </c>
      <c r="K406" s="343">
        <f t="shared" si="15"/>
        <v>255</v>
      </c>
      <c r="L406" s="251">
        <v>255</v>
      </c>
      <c r="M406" s="251"/>
      <c r="N406" s="250" t="e">
        <f>IF(L406="nio",0,IF(L406&gt;0,L406*J406/P406,0))*VLOOKUP(B406,'2-Kosten per locatie'!$A$14:$C$60,3,FALSE)</f>
        <v>#DIV/0!</v>
      </c>
      <c r="O406" s="250">
        <f>IF(M406&gt;0,M406*J406/Q406,0)*VLOOKUP(B406,'2-Kosten per locatie'!$A$14:$C$60,3,FALSE)</f>
        <v>0</v>
      </c>
      <c r="P406" s="344">
        <f>IF(L406="nio",0,IF(L406&gt;0,VLOOKUP(G406,'3-Productie normen'!A:J,VLOOKUP(L406,'3-Productie normen'!$B$35:$C$40,2,FALSE),FALSE)))</f>
        <v>0</v>
      </c>
      <c r="Q406" s="344">
        <f t="shared" si="17"/>
        <v>0</v>
      </c>
      <c r="R406" s="541">
        <f>VLOOKUP(G406,'3-Productie normen'!A:L,12,FALSE)</f>
        <v>8</v>
      </c>
      <c r="S406" s="345"/>
      <c r="U406" s="346">
        <f t="shared" si="16"/>
        <v>8397.15</v>
      </c>
    </row>
    <row r="407" spans="1:21" ht="14.1" hidden="1" customHeight="1">
      <c r="A407" s="78">
        <v>407</v>
      </c>
      <c r="B407" s="493" t="s">
        <v>700</v>
      </c>
      <c r="C407" s="303" t="s">
        <v>701</v>
      </c>
      <c r="D407" s="537" t="s">
        <v>259</v>
      </c>
      <c r="E407" s="248" t="s">
        <v>1269</v>
      </c>
      <c r="F407" s="90" t="s">
        <v>1270</v>
      </c>
      <c r="G407" s="90" t="s">
        <v>270</v>
      </c>
      <c r="H407" s="502" t="s">
        <v>1241</v>
      </c>
      <c r="I407" s="516"/>
      <c r="J407" s="501">
        <v>10.38</v>
      </c>
      <c r="K407" s="343">
        <f t="shared" si="15"/>
        <v>255</v>
      </c>
      <c r="L407" s="251">
        <v>255</v>
      </c>
      <c r="M407" s="251"/>
      <c r="N407" s="250" t="e">
        <f>IF(L407="nio",0,IF(L407&gt;0,L407*J407/P407,0))*VLOOKUP(B407,'2-Kosten per locatie'!$A$14:$C$60,3,FALSE)</f>
        <v>#DIV/0!</v>
      </c>
      <c r="O407" s="250">
        <f>IF(M407&gt;0,M407*J407/Q407,0)*VLOOKUP(B407,'2-Kosten per locatie'!$A$14:$C$60,3,FALSE)</f>
        <v>0</v>
      </c>
      <c r="P407" s="344">
        <f>IF(L407="nio",0,IF(L407&gt;0,VLOOKUP(G407,'3-Productie normen'!A:J,VLOOKUP(L407,'3-Productie normen'!$B$35:$C$40,2,FALSE),FALSE)))</f>
        <v>0</v>
      </c>
      <c r="Q407" s="344">
        <f t="shared" si="17"/>
        <v>0</v>
      </c>
      <c r="R407" s="541">
        <f>VLOOKUP(G407,'3-Productie normen'!A:L,12,FALSE)</f>
        <v>8</v>
      </c>
      <c r="S407" s="345"/>
      <c r="U407" s="346">
        <f t="shared" si="16"/>
        <v>2646.9</v>
      </c>
    </row>
    <row r="408" spans="1:21" ht="14.1" hidden="1" customHeight="1">
      <c r="A408" s="78">
        <v>408</v>
      </c>
      <c r="B408" s="493" t="s">
        <v>700</v>
      </c>
      <c r="C408" s="303" t="s">
        <v>701</v>
      </c>
      <c r="D408" s="537" t="s">
        <v>259</v>
      </c>
      <c r="E408" s="248" t="s">
        <v>1271</v>
      </c>
      <c r="F408" s="90" t="s">
        <v>1272</v>
      </c>
      <c r="G408" s="504" t="s">
        <v>49</v>
      </c>
      <c r="H408" s="502" t="s">
        <v>82</v>
      </c>
      <c r="I408" s="516"/>
      <c r="J408" s="501">
        <v>14.59</v>
      </c>
      <c r="K408" s="343">
        <f t="shared" si="15"/>
        <v>255</v>
      </c>
      <c r="L408" s="251">
        <v>255</v>
      </c>
      <c r="M408" s="251"/>
      <c r="N408" s="250" t="e">
        <f>IF(L408="nio",0,IF(L408&gt;0,L408*J408/P408,0))*VLOOKUP(B408,'2-Kosten per locatie'!$A$14:$C$60,3,FALSE)</f>
        <v>#DIV/0!</v>
      </c>
      <c r="O408" s="250">
        <f>IF(M408&gt;0,M408*J408/Q408,0)*VLOOKUP(B408,'2-Kosten per locatie'!$A$14:$C$60,3,FALSE)</f>
        <v>0</v>
      </c>
      <c r="P408" s="344">
        <f>IF(L408="nio",0,IF(L408&gt;0,VLOOKUP(G408,'3-Productie normen'!A:J,VLOOKUP(L408,'3-Productie normen'!$B$35:$C$40,2,FALSE),FALSE)))</f>
        <v>0</v>
      </c>
      <c r="Q408" s="344">
        <f t="shared" si="17"/>
        <v>0</v>
      </c>
      <c r="R408" s="541">
        <f>VLOOKUP(G408,'3-Productie normen'!A:L,12,FALSE)</f>
        <v>5</v>
      </c>
      <c r="S408" s="345"/>
      <c r="U408" s="346">
        <f t="shared" si="16"/>
        <v>3720.45</v>
      </c>
    </row>
    <row r="409" spans="1:21" ht="14.1" hidden="1" customHeight="1">
      <c r="A409" s="78">
        <v>409</v>
      </c>
      <c r="B409" s="493" t="s">
        <v>700</v>
      </c>
      <c r="C409" s="303" t="s">
        <v>701</v>
      </c>
      <c r="D409" s="537" t="s">
        <v>259</v>
      </c>
      <c r="E409" s="248" t="s">
        <v>1273</v>
      </c>
      <c r="F409" s="90" t="s">
        <v>1274</v>
      </c>
      <c r="G409" s="502" t="s">
        <v>55</v>
      </c>
      <c r="H409" s="502" t="s">
        <v>1241</v>
      </c>
      <c r="I409" s="516"/>
      <c r="J409" s="501"/>
      <c r="K409" s="343">
        <f t="shared" si="15"/>
        <v>0</v>
      </c>
      <c r="L409" s="251" t="s">
        <v>55</v>
      </c>
      <c r="M409" s="251"/>
      <c r="N409" s="250">
        <f>IF(L409="nio",0,IF(L409&gt;0,L409*J409/P409,0))*VLOOKUP(B409,'2-Kosten per locatie'!$A$14:$C$60,3,FALSE)</f>
        <v>0</v>
      </c>
      <c r="O409" s="250">
        <f>IF(M409&gt;0,M409*J409/Q409,0)*VLOOKUP(B409,'2-Kosten per locatie'!$A$14:$C$60,3,FALSE)</f>
        <v>0</v>
      </c>
      <c r="P409" s="344">
        <f>IF(L409="nio",0,IF(L409&gt;0,VLOOKUP(G409,'3-Productie normen'!A:J,VLOOKUP(L409,'3-Productie normen'!$B$35:$C$40,2,FALSE),FALSE)))</f>
        <v>0</v>
      </c>
      <c r="Q409" s="344">
        <f t="shared" si="17"/>
        <v>0</v>
      </c>
      <c r="R409" s="541">
        <f>VLOOKUP(G409,'3-Productie normen'!A:L,12,FALSE)</f>
        <v>0</v>
      </c>
      <c r="S409" s="345"/>
      <c r="U409" s="346">
        <f t="shared" si="16"/>
        <v>0</v>
      </c>
    </row>
    <row r="410" spans="1:21" ht="14.1" hidden="1" customHeight="1">
      <c r="A410" s="78">
        <v>410</v>
      </c>
      <c r="B410" s="493" t="s">
        <v>700</v>
      </c>
      <c r="C410" s="303" t="s">
        <v>701</v>
      </c>
      <c r="D410" s="537" t="s">
        <v>259</v>
      </c>
      <c r="E410" s="248" t="s">
        <v>1275</v>
      </c>
      <c r="F410" s="90" t="s">
        <v>795</v>
      </c>
      <c r="G410" s="504" t="s">
        <v>795</v>
      </c>
      <c r="H410" s="502" t="s">
        <v>82</v>
      </c>
      <c r="I410" s="516"/>
      <c r="J410" s="501">
        <v>58.02</v>
      </c>
      <c r="K410" s="343">
        <f t="shared" si="15"/>
        <v>255</v>
      </c>
      <c r="L410" s="251">
        <v>255</v>
      </c>
      <c r="M410" s="251"/>
      <c r="N410" s="250" t="e">
        <f>IF(L410="nio",0,IF(L410&gt;0,L410*J410/P410,0))*VLOOKUP(B410,'2-Kosten per locatie'!$A$14:$C$60,3,FALSE)</f>
        <v>#DIV/0!</v>
      </c>
      <c r="O410" s="250">
        <f>IF(M410&gt;0,M410*J410/Q410,0)*VLOOKUP(B410,'2-Kosten per locatie'!$A$14:$C$60,3,FALSE)</f>
        <v>0</v>
      </c>
      <c r="P410" s="344">
        <f>IF(L410="nio",0,IF(L410&gt;0,VLOOKUP(G410,'3-Productie normen'!A:J,VLOOKUP(L410,'3-Productie normen'!$B$35:$C$40,2,FALSE),FALSE)))</f>
        <v>0</v>
      </c>
      <c r="Q410" s="344">
        <f t="shared" si="17"/>
        <v>0</v>
      </c>
      <c r="R410" s="541">
        <f>VLOOKUP(G410,'3-Productie normen'!A:L,12,FALSE)</f>
        <v>17</v>
      </c>
      <c r="S410" s="345"/>
      <c r="U410" s="346">
        <f t="shared" si="16"/>
        <v>14795.1</v>
      </c>
    </row>
    <row r="411" spans="1:21" ht="14.1" hidden="1" customHeight="1">
      <c r="A411" s="78">
        <v>411</v>
      </c>
      <c r="B411" s="493" t="s">
        <v>700</v>
      </c>
      <c r="C411" s="303" t="s">
        <v>701</v>
      </c>
      <c r="D411" s="537" t="s">
        <v>259</v>
      </c>
      <c r="E411" s="248" t="s">
        <v>1276</v>
      </c>
      <c r="F411" s="90" t="s">
        <v>1277</v>
      </c>
      <c r="G411" s="502" t="s">
        <v>306</v>
      </c>
      <c r="H411" s="502" t="s">
        <v>82</v>
      </c>
      <c r="I411" s="516"/>
      <c r="J411" s="501">
        <v>18.68</v>
      </c>
      <c r="K411" s="343">
        <f t="shared" si="15"/>
        <v>255</v>
      </c>
      <c r="L411" s="251">
        <v>255</v>
      </c>
      <c r="M411" s="251"/>
      <c r="N411" s="250" t="e">
        <f>IF(L411="nio",0,IF(L411&gt;0,L411*J411/P411,0))*VLOOKUP(B411,'2-Kosten per locatie'!$A$14:$C$60,3,FALSE)</f>
        <v>#DIV/0!</v>
      </c>
      <c r="O411" s="250">
        <f>IF(M411&gt;0,M411*J411/Q411,0)*VLOOKUP(B411,'2-Kosten per locatie'!$A$14:$C$60,3,FALSE)</f>
        <v>0</v>
      </c>
      <c r="P411" s="344">
        <f>IF(L411="nio",0,IF(L411&gt;0,VLOOKUP(G411,'3-Productie normen'!A:J,VLOOKUP(L411,'3-Productie normen'!$B$35:$C$40,2,FALSE),FALSE)))</f>
        <v>0</v>
      </c>
      <c r="Q411" s="344">
        <f t="shared" si="17"/>
        <v>0</v>
      </c>
      <c r="R411" s="541">
        <f>VLOOKUP(G411,'3-Productie normen'!A:L,12,FALSE)</f>
        <v>12</v>
      </c>
      <c r="S411" s="345"/>
      <c r="U411" s="346">
        <f t="shared" si="16"/>
        <v>4763.3999999999996</v>
      </c>
    </row>
    <row r="412" spans="1:21" ht="14.1" hidden="1" customHeight="1">
      <c r="A412" s="78">
        <v>412</v>
      </c>
      <c r="B412" s="493" t="s">
        <v>700</v>
      </c>
      <c r="C412" s="303" t="s">
        <v>701</v>
      </c>
      <c r="D412" s="537" t="s">
        <v>259</v>
      </c>
      <c r="E412" s="248" t="s">
        <v>1278</v>
      </c>
      <c r="F412" s="90" t="s">
        <v>1279</v>
      </c>
      <c r="G412" s="502" t="s">
        <v>46</v>
      </c>
      <c r="H412" s="502" t="s">
        <v>792</v>
      </c>
      <c r="I412" s="516"/>
      <c r="J412" s="501">
        <v>3.12</v>
      </c>
      <c r="K412" s="343">
        <f t="shared" si="15"/>
        <v>255</v>
      </c>
      <c r="L412" s="251">
        <v>255</v>
      </c>
      <c r="M412" s="251"/>
      <c r="N412" s="250" t="e">
        <f>IF(L412="nio",0,IF(L412&gt;0,L412*J412/P412,0))*VLOOKUP(B412,'2-Kosten per locatie'!$A$14:$C$60,3,FALSE)</f>
        <v>#DIV/0!</v>
      </c>
      <c r="O412" s="250">
        <f>IF(M412&gt;0,M412*J412/Q412,0)*VLOOKUP(B412,'2-Kosten per locatie'!$A$14:$C$60,3,FALSE)</f>
        <v>0</v>
      </c>
      <c r="P412" s="344">
        <f>IF(L412="nio",0,IF(L412&gt;0,VLOOKUP(G412,'3-Productie normen'!A:J,VLOOKUP(L412,'3-Productie normen'!$B$35:$C$40,2,FALSE),FALSE)))</f>
        <v>0</v>
      </c>
      <c r="Q412" s="344">
        <f t="shared" si="17"/>
        <v>0</v>
      </c>
      <c r="R412" s="541">
        <f>VLOOKUP(G412,'3-Productie normen'!A:L,12,FALSE)</f>
        <v>11</v>
      </c>
      <c r="S412" s="345"/>
      <c r="U412" s="346">
        <f t="shared" si="16"/>
        <v>795.6</v>
      </c>
    </row>
    <row r="413" spans="1:21" ht="14.1" hidden="1" customHeight="1">
      <c r="A413" s="78">
        <v>413</v>
      </c>
      <c r="B413" s="493" t="s">
        <v>700</v>
      </c>
      <c r="C413" s="303" t="s">
        <v>701</v>
      </c>
      <c r="D413" s="537" t="s">
        <v>259</v>
      </c>
      <c r="E413" s="248" t="s">
        <v>1280</v>
      </c>
      <c r="F413" s="90" t="s">
        <v>1281</v>
      </c>
      <c r="G413" s="90" t="s">
        <v>306</v>
      </c>
      <c r="H413" s="502" t="s">
        <v>82</v>
      </c>
      <c r="I413" s="516"/>
      <c r="J413" s="501">
        <v>15.34</v>
      </c>
      <c r="K413" s="343">
        <f t="shared" si="15"/>
        <v>255</v>
      </c>
      <c r="L413" s="251">
        <v>255</v>
      </c>
      <c r="M413" s="251"/>
      <c r="N413" s="250" t="e">
        <f>IF(L413="nio",0,IF(L413&gt;0,L413*J413/P413,0))*VLOOKUP(B413,'2-Kosten per locatie'!$A$14:$C$60,3,FALSE)</f>
        <v>#DIV/0!</v>
      </c>
      <c r="O413" s="250">
        <f>IF(M413&gt;0,M413*J413/Q413,0)*VLOOKUP(B413,'2-Kosten per locatie'!$A$14:$C$60,3,FALSE)</f>
        <v>0</v>
      </c>
      <c r="P413" s="344">
        <f>IF(L413="nio",0,IF(L413&gt;0,VLOOKUP(G413,'3-Productie normen'!A:J,VLOOKUP(L413,'3-Productie normen'!$B$35:$C$40,2,FALSE),FALSE)))</f>
        <v>0</v>
      </c>
      <c r="Q413" s="344">
        <f t="shared" si="17"/>
        <v>0</v>
      </c>
      <c r="R413" s="541">
        <f>VLOOKUP(G413,'3-Productie normen'!A:L,12,FALSE)</f>
        <v>12</v>
      </c>
      <c r="S413" s="345"/>
      <c r="U413" s="346">
        <f t="shared" si="16"/>
        <v>3911.7</v>
      </c>
    </row>
    <row r="414" spans="1:21" ht="14.1" hidden="1" customHeight="1">
      <c r="A414" s="78">
        <v>414</v>
      </c>
      <c r="B414" s="493" t="s">
        <v>700</v>
      </c>
      <c r="C414" s="303" t="s">
        <v>701</v>
      </c>
      <c r="D414" s="537" t="s">
        <v>259</v>
      </c>
      <c r="E414" s="248" t="s">
        <v>1282</v>
      </c>
      <c r="F414" s="90" t="s">
        <v>1283</v>
      </c>
      <c r="G414" s="90" t="s">
        <v>46</v>
      </c>
      <c r="H414" s="502" t="s">
        <v>792</v>
      </c>
      <c r="I414" s="516"/>
      <c r="J414" s="501">
        <v>3.13</v>
      </c>
      <c r="K414" s="343">
        <f t="shared" si="15"/>
        <v>255</v>
      </c>
      <c r="L414" s="251">
        <v>255</v>
      </c>
      <c r="M414" s="251"/>
      <c r="N414" s="250" t="e">
        <f>IF(L414="nio",0,IF(L414&gt;0,L414*J414/P414,0))*VLOOKUP(B414,'2-Kosten per locatie'!$A$14:$C$60,3,FALSE)</f>
        <v>#DIV/0!</v>
      </c>
      <c r="O414" s="250">
        <f>IF(M414&gt;0,M414*J414/Q414,0)*VLOOKUP(B414,'2-Kosten per locatie'!$A$14:$C$60,3,FALSE)</f>
        <v>0</v>
      </c>
      <c r="P414" s="344">
        <f>IF(L414="nio",0,IF(L414&gt;0,VLOOKUP(G414,'3-Productie normen'!A:J,VLOOKUP(L414,'3-Productie normen'!$B$35:$C$40,2,FALSE),FALSE)))</f>
        <v>0</v>
      </c>
      <c r="Q414" s="344">
        <f t="shared" si="17"/>
        <v>0</v>
      </c>
      <c r="R414" s="541">
        <f>VLOOKUP(G414,'3-Productie normen'!A:L,12,FALSE)</f>
        <v>11</v>
      </c>
      <c r="S414" s="345"/>
      <c r="U414" s="346">
        <f t="shared" si="16"/>
        <v>798.15</v>
      </c>
    </row>
    <row r="415" spans="1:21" ht="14.1" hidden="1" customHeight="1">
      <c r="A415" s="78">
        <v>415</v>
      </c>
      <c r="B415" s="493" t="s">
        <v>700</v>
      </c>
      <c r="C415" s="303" t="s">
        <v>701</v>
      </c>
      <c r="D415" s="537" t="s">
        <v>259</v>
      </c>
      <c r="E415" s="248" t="s">
        <v>1284</v>
      </c>
      <c r="F415" s="90" t="s">
        <v>1285</v>
      </c>
      <c r="G415" s="504" t="s">
        <v>306</v>
      </c>
      <c r="H415" s="502" t="s">
        <v>82</v>
      </c>
      <c r="I415" s="516"/>
      <c r="J415" s="501">
        <v>15.47</v>
      </c>
      <c r="K415" s="343">
        <f t="shared" ref="K415:K478" si="20">SUM(L415:M415)</f>
        <v>255</v>
      </c>
      <c r="L415" s="251">
        <v>255</v>
      </c>
      <c r="M415" s="251"/>
      <c r="N415" s="250" t="e">
        <f>IF(L415="nio",0,IF(L415&gt;0,L415*J415/P415,0))*VLOOKUP(B415,'2-Kosten per locatie'!$A$14:$C$60,3,FALSE)</f>
        <v>#DIV/0!</v>
      </c>
      <c r="O415" s="250">
        <f>IF(M415&gt;0,M415*J415/Q415,0)*VLOOKUP(B415,'2-Kosten per locatie'!$A$14:$C$60,3,FALSE)</f>
        <v>0</v>
      </c>
      <c r="P415" s="344">
        <f>IF(L415="nio",0,IF(L415&gt;0,VLOOKUP(G415,'3-Productie normen'!A:J,VLOOKUP(L415,'3-Productie normen'!$B$35:$C$40,2,FALSE),FALSE)))</f>
        <v>0</v>
      </c>
      <c r="Q415" s="344">
        <f t="shared" si="17"/>
        <v>0</v>
      </c>
      <c r="R415" s="541">
        <f>VLOOKUP(G415,'3-Productie normen'!A:L,12,FALSE)</f>
        <v>12</v>
      </c>
      <c r="S415" s="345"/>
      <c r="U415" s="346">
        <f t="shared" ref="U415:U478" si="21">K415*J415</f>
        <v>3944.8500000000004</v>
      </c>
    </row>
    <row r="416" spans="1:21" ht="14.1" hidden="1" customHeight="1">
      <c r="A416" s="78">
        <v>416</v>
      </c>
      <c r="B416" s="493" t="s">
        <v>700</v>
      </c>
      <c r="C416" s="303" t="s">
        <v>701</v>
      </c>
      <c r="D416" s="537" t="s">
        <v>259</v>
      </c>
      <c r="E416" s="248" t="s">
        <v>1286</v>
      </c>
      <c r="F416" s="90" t="s">
        <v>1287</v>
      </c>
      <c r="G416" s="502" t="s">
        <v>46</v>
      </c>
      <c r="H416" s="502" t="s">
        <v>792</v>
      </c>
      <c r="I416" s="516"/>
      <c r="J416" s="501">
        <v>3.13</v>
      </c>
      <c r="K416" s="343">
        <f t="shared" si="20"/>
        <v>255</v>
      </c>
      <c r="L416" s="251">
        <v>255</v>
      </c>
      <c r="M416" s="251"/>
      <c r="N416" s="250" t="e">
        <f>IF(L416="nio",0,IF(L416&gt;0,L416*J416/P416,0))*VLOOKUP(B416,'2-Kosten per locatie'!$A$14:$C$60,3,FALSE)</f>
        <v>#DIV/0!</v>
      </c>
      <c r="O416" s="250">
        <f>IF(M416&gt;0,M416*J416/Q416,0)*VLOOKUP(B416,'2-Kosten per locatie'!$A$14:$C$60,3,FALSE)</f>
        <v>0</v>
      </c>
      <c r="P416" s="344">
        <f>IF(L416="nio",0,IF(L416&gt;0,VLOOKUP(G416,'3-Productie normen'!A:J,VLOOKUP(L416,'3-Productie normen'!$B$35:$C$40,2,FALSE),FALSE)))</f>
        <v>0</v>
      </c>
      <c r="Q416" s="344">
        <f t="shared" ref="Q416:Q479" si="22">IF(M416&gt;0,P416*$Q$8,0)</f>
        <v>0</v>
      </c>
      <c r="R416" s="541">
        <f>VLOOKUP(G416,'3-Productie normen'!A:L,12,FALSE)</f>
        <v>11</v>
      </c>
      <c r="S416" s="345"/>
      <c r="U416" s="346">
        <f t="shared" si="21"/>
        <v>798.15</v>
      </c>
    </row>
    <row r="417" spans="1:21" ht="14.1" hidden="1" customHeight="1">
      <c r="A417" s="78">
        <v>417</v>
      </c>
      <c r="B417" s="493" t="s">
        <v>700</v>
      </c>
      <c r="C417" s="303" t="s">
        <v>701</v>
      </c>
      <c r="D417" s="537" t="s">
        <v>259</v>
      </c>
      <c r="E417" s="248" t="s">
        <v>1288</v>
      </c>
      <c r="F417" s="90" t="s">
        <v>1289</v>
      </c>
      <c r="G417" s="502" t="s">
        <v>306</v>
      </c>
      <c r="H417" s="502" t="s">
        <v>82</v>
      </c>
      <c r="I417" s="516"/>
      <c r="J417" s="501">
        <v>10.72</v>
      </c>
      <c r="K417" s="343">
        <f t="shared" si="20"/>
        <v>255</v>
      </c>
      <c r="L417" s="251">
        <v>255</v>
      </c>
      <c r="M417" s="251"/>
      <c r="N417" s="250" t="e">
        <f>IF(L417="nio",0,IF(L417&gt;0,L417*J417/P417,0))*VLOOKUP(B417,'2-Kosten per locatie'!$A$14:$C$60,3,FALSE)</f>
        <v>#DIV/0!</v>
      </c>
      <c r="O417" s="250">
        <f>IF(M417&gt;0,M417*J417/Q417,0)*VLOOKUP(B417,'2-Kosten per locatie'!$A$14:$C$60,3,FALSE)</f>
        <v>0</v>
      </c>
      <c r="P417" s="344">
        <f>IF(L417="nio",0,IF(L417&gt;0,VLOOKUP(G417,'3-Productie normen'!A:J,VLOOKUP(L417,'3-Productie normen'!$B$35:$C$40,2,FALSE),FALSE)))</f>
        <v>0</v>
      </c>
      <c r="Q417" s="344">
        <f t="shared" si="22"/>
        <v>0</v>
      </c>
      <c r="R417" s="541">
        <f>VLOOKUP(G417,'3-Productie normen'!A:L,12,FALSE)</f>
        <v>12</v>
      </c>
      <c r="S417" s="345"/>
      <c r="U417" s="346">
        <f t="shared" si="21"/>
        <v>2733.6000000000004</v>
      </c>
    </row>
    <row r="418" spans="1:21" ht="14.1" hidden="1" customHeight="1">
      <c r="A418" s="78">
        <v>418</v>
      </c>
      <c r="B418" s="493" t="s">
        <v>700</v>
      </c>
      <c r="C418" s="303" t="s">
        <v>701</v>
      </c>
      <c r="D418" s="537" t="s">
        <v>259</v>
      </c>
      <c r="E418" s="248" t="s">
        <v>1290</v>
      </c>
      <c r="F418" s="90" t="s">
        <v>1291</v>
      </c>
      <c r="G418" s="90" t="s">
        <v>46</v>
      </c>
      <c r="H418" s="502" t="s">
        <v>792</v>
      </c>
      <c r="I418" s="516"/>
      <c r="J418" s="501">
        <v>3.13</v>
      </c>
      <c r="K418" s="343">
        <f t="shared" si="20"/>
        <v>255</v>
      </c>
      <c r="L418" s="251">
        <v>255</v>
      </c>
      <c r="M418" s="251"/>
      <c r="N418" s="250" t="e">
        <f>IF(L418="nio",0,IF(L418&gt;0,L418*J418/P418,0))*VLOOKUP(B418,'2-Kosten per locatie'!$A$14:$C$60,3,FALSE)</f>
        <v>#DIV/0!</v>
      </c>
      <c r="O418" s="250">
        <f>IF(M418&gt;0,M418*J418/Q418,0)*VLOOKUP(B418,'2-Kosten per locatie'!$A$14:$C$60,3,FALSE)</f>
        <v>0</v>
      </c>
      <c r="P418" s="344">
        <f>IF(L418="nio",0,IF(L418&gt;0,VLOOKUP(G418,'3-Productie normen'!A:J,VLOOKUP(L418,'3-Productie normen'!$B$35:$C$40,2,FALSE),FALSE)))</f>
        <v>0</v>
      </c>
      <c r="Q418" s="344">
        <f t="shared" si="22"/>
        <v>0</v>
      </c>
      <c r="R418" s="541">
        <f>VLOOKUP(G418,'3-Productie normen'!A:L,12,FALSE)</f>
        <v>11</v>
      </c>
      <c r="S418" s="345"/>
      <c r="U418" s="346">
        <f t="shared" si="21"/>
        <v>798.15</v>
      </c>
    </row>
    <row r="419" spans="1:21" ht="14.1" hidden="1" customHeight="1">
      <c r="A419" s="78">
        <v>419</v>
      </c>
      <c r="B419" s="493" t="s">
        <v>700</v>
      </c>
      <c r="C419" s="303" t="s">
        <v>701</v>
      </c>
      <c r="D419" s="537" t="s">
        <v>259</v>
      </c>
      <c r="E419" s="248" t="s">
        <v>1292</v>
      </c>
      <c r="F419" s="90" t="s">
        <v>1293</v>
      </c>
      <c r="G419" s="502" t="s">
        <v>55</v>
      </c>
      <c r="H419" s="502" t="s">
        <v>1241</v>
      </c>
      <c r="I419" s="516"/>
      <c r="J419" s="501"/>
      <c r="K419" s="343">
        <f t="shared" si="20"/>
        <v>0</v>
      </c>
      <c r="L419" s="251" t="s">
        <v>55</v>
      </c>
      <c r="M419" s="251"/>
      <c r="N419" s="250">
        <f>IF(L419="nio",0,IF(L419&gt;0,L419*J419/P419,0))*VLOOKUP(B419,'2-Kosten per locatie'!$A$14:$C$60,3,FALSE)</f>
        <v>0</v>
      </c>
      <c r="O419" s="250">
        <f>IF(M419&gt;0,M419*J419/Q419,0)*VLOOKUP(B419,'2-Kosten per locatie'!$A$14:$C$60,3,FALSE)</f>
        <v>0</v>
      </c>
      <c r="P419" s="344">
        <f>IF(L419="nio",0,IF(L419&gt;0,VLOOKUP(G419,'3-Productie normen'!A:J,VLOOKUP(L419,'3-Productie normen'!$B$35:$C$40,2,FALSE),FALSE)))</f>
        <v>0</v>
      </c>
      <c r="Q419" s="344">
        <f t="shared" si="22"/>
        <v>0</v>
      </c>
      <c r="R419" s="541">
        <f>VLOOKUP(G419,'3-Productie normen'!A:L,12,FALSE)</f>
        <v>0</v>
      </c>
      <c r="S419" s="345"/>
      <c r="U419" s="346">
        <f t="shared" si="21"/>
        <v>0</v>
      </c>
    </row>
    <row r="420" spans="1:21" ht="14.1" hidden="1" customHeight="1">
      <c r="A420" s="78">
        <v>420</v>
      </c>
      <c r="B420" s="493" t="s">
        <v>700</v>
      </c>
      <c r="C420" s="303" t="s">
        <v>701</v>
      </c>
      <c r="D420" s="537" t="s">
        <v>259</v>
      </c>
      <c r="E420" s="248" t="s">
        <v>1294</v>
      </c>
      <c r="F420" s="90" t="s">
        <v>1295</v>
      </c>
      <c r="G420" s="502" t="s">
        <v>55</v>
      </c>
      <c r="H420" s="74" t="s">
        <v>1241</v>
      </c>
      <c r="I420" s="74"/>
      <c r="J420" s="501"/>
      <c r="K420" s="343">
        <f t="shared" si="20"/>
        <v>0</v>
      </c>
      <c r="L420" s="251" t="s">
        <v>55</v>
      </c>
      <c r="M420" s="251"/>
      <c r="N420" s="250">
        <f>IF(L420="nio",0,IF(L420&gt;0,L420*J420/P420,0))*VLOOKUP(B420,'2-Kosten per locatie'!$A$14:$C$60,3,FALSE)</f>
        <v>0</v>
      </c>
      <c r="O420" s="250">
        <f>IF(M420&gt;0,M420*J420/Q420,0)*VLOOKUP(B420,'2-Kosten per locatie'!$A$14:$C$60,3,FALSE)</f>
        <v>0</v>
      </c>
      <c r="P420" s="344">
        <f>IF(L420="nio",0,IF(L420&gt;0,VLOOKUP(G420,'3-Productie normen'!A:J,VLOOKUP(L420,'3-Productie normen'!$B$35:$C$40,2,FALSE),FALSE)))</f>
        <v>0</v>
      </c>
      <c r="Q420" s="344">
        <f t="shared" si="22"/>
        <v>0</v>
      </c>
      <c r="R420" s="541">
        <f>VLOOKUP(G420,'3-Productie normen'!A:L,12,FALSE)</f>
        <v>0</v>
      </c>
      <c r="S420" s="345"/>
      <c r="U420" s="346">
        <f t="shared" si="21"/>
        <v>0</v>
      </c>
    </row>
    <row r="421" spans="1:21" ht="14.1" hidden="1" customHeight="1">
      <c r="A421" s="78">
        <v>421</v>
      </c>
      <c r="B421" s="493" t="s">
        <v>700</v>
      </c>
      <c r="C421" s="303" t="s">
        <v>701</v>
      </c>
      <c r="D421" s="537" t="s">
        <v>259</v>
      </c>
      <c r="E421" s="248" t="s">
        <v>1296</v>
      </c>
      <c r="F421" s="90" t="s">
        <v>1297</v>
      </c>
      <c r="G421" s="303" t="s">
        <v>306</v>
      </c>
      <c r="H421" s="502" t="s">
        <v>82</v>
      </c>
      <c r="I421" s="516"/>
      <c r="J421" s="501">
        <v>14.32</v>
      </c>
      <c r="K421" s="343">
        <f t="shared" si="20"/>
        <v>255</v>
      </c>
      <c r="L421" s="251">
        <v>255</v>
      </c>
      <c r="M421" s="251"/>
      <c r="N421" s="250" t="e">
        <f>IF(L421="nio",0,IF(L421&gt;0,L421*J421/P421,0))*VLOOKUP(B421,'2-Kosten per locatie'!$A$14:$C$60,3,FALSE)</f>
        <v>#DIV/0!</v>
      </c>
      <c r="O421" s="250">
        <f>IF(M421&gt;0,M421*J421/Q421,0)*VLOOKUP(B421,'2-Kosten per locatie'!$A$14:$C$60,3,FALSE)</f>
        <v>0</v>
      </c>
      <c r="P421" s="344">
        <f>IF(L421="nio",0,IF(L421&gt;0,VLOOKUP(G421,'3-Productie normen'!A:J,VLOOKUP(L421,'3-Productie normen'!$B$35:$C$40,2,FALSE),FALSE)))</f>
        <v>0</v>
      </c>
      <c r="Q421" s="344">
        <f t="shared" si="22"/>
        <v>0</v>
      </c>
      <c r="R421" s="541">
        <f>VLOOKUP(G421,'3-Productie normen'!A:L,12,FALSE)</f>
        <v>12</v>
      </c>
      <c r="S421" s="345"/>
      <c r="U421" s="346">
        <f t="shared" si="21"/>
        <v>3651.6</v>
      </c>
    </row>
    <row r="422" spans="1:21" ht="14.1" hidden="1" customHeight="1">
      <c r="A422" s="78">
        <v>422</v>
      </c>
      <c r="B422" s="493" t="s">
        <v>700</v>
      </c>
      <c r="C422" s="303" t="s">
        <v>701</v>
      </c>
      <c r="D422" s="537" t="s">
        <v>259</v>
      </c>
      <c r="E422" s="248" t="s">
        <v>1298</v>
      </c>
      <c r="F422" s="90" t="s">
        <v>1299</v>
      </c>
      <c r="G422" s="303" t="s">
        <v>46</v>
      </c>
      <c r="H422" s="502" t="s">
        <v>792</v>
      </c>
      <c r="I422" s="516"/>
      <c r="J422" s="501">
        <v>3.12</v>
      </c>
      <c r="K422" s="343">
        <f t="shared" si="20"/>
        <v>255</v>
      </c>
      <c r="L422" s="251">
        <v>255</v>
      </c>
      <c r="M422" s="251"/>
      <c r="N422" s="250" t="e">
        <f>IF(L422="nio",0,IF(L422&gt;0,L422*J422/P422,0))*VLOOKUP(B422,'2-Kosten per locatie'!$A$14:$C$60,3,FALSE)</f>
        <v>#DIV/0!</v>
      </c>
      <c r="O422" s="250">
        <f>IF(M422&gt;0,M422*J422/Q422,0)*VLOOKUP(B422,'2-Kosten per locatie'!$A$14:$C$60,3,FALSE)</f>
        <v>0</v>
      </c>
      <c r="P422" s="344">
        <f>IF(L422="nio",0,IF(L422&gt;0,VLOOKUP(G422,'3-Productie normen'!A:J,VLOOKUP(L422,'3-Productie normen'!$B$35:$C$40,2,FALSE),FALSE)))</f>
        <v>0</v>
      </c>
      <c r="Q422" s="344">
        <f t="shared" si="22"/>
        <v>0</v>
      </c>
      <c r="R422" s="541">
        <f>VLOOKUP(G422,'3-Productie normen'!A:L,12,FALSE)</f>
        <v>11</v>
      </c>
      <c r="S422" s="345"/>
      <c r="U422" s="346">
        <f t="shared" si="21"/>
        <v>795.6</v>
      </c>
    </row>
    <row r="423" spans="1:21" ht="14.1" hidden="1" customHeight="1">
      <c r="A423" s="78">
        <v>423</v>
      </c>
      <c r="B423" s="493" t="s">
        <v>700</v>
      </c>
      <c r="C423" s="303" t="s">
        <v>701</v>
      </c>
      <c r="D423" s="537" t="s">
        <v>259</v>
      </c>
      <c r="E423" s="248" t="s">
        <v>1300</v>
      </c>
      <c r="F423" s="90" t="s">
        <v>1301</v>
      </c>
      <c r="G423" s="513" t="s">
        <v>306</v>
      </c>
      <c r="H423" s="74" t="s">
        <v>82</v>
      </c>
      <c r="I423" s="74"/>
      <c r="J423" s="501">
        <v>16.239999999999998</v>
      </c>
      <c r="K423" s="343">
        <f t="shared" si="20"/>
        <v>255</v>
      </c>
      <c r="L423" s="251">
        <v>255</v>
      </c>
      <c r="M423" s="251"/>
      <c r="N423" s="250" t="e">
        <f>IF(L423="nio",0,IF(L423&gt;0,L423*J423/P423,0))*VLOOKUP(B423,'2-Kosten per locatie'!$A$14:$C$60,3,FALSE)</f>
        <v>#DIV/0!</v>
      </c>
      <c r="O423" s="250">
        <f>IF(M423&gt;0,M423*J423/Q423,0)*VLOOKUP(B423,'2-Kosten per locatie'!$A$14:$C$60,3,FALSE)</f>
        <v>0</v>
      </c>
      <c r="P423" s="344">
        <f>IF(L423="nio",0,IF(L423&gt;0,VLOOKUP(G423,'3-Productie normen'!A:J,VLOOKUP(L423,'3-Productie normen'!$B$35:$C$40,2,FALSE),FALSE)))</f>
        <v>0</v>
      </c>
      <c r="Q423" s="344">
        <f t="shared" si="22"/>
        <v>0</v>
      </c>
      <c r="R423" s="541">
        <f>VLOOKUP(G423,'3-Productie normen'!A:L,12,FALSE)</f>
        <v>12</v>
      </c>
      <c r="S423" s="345"/>
      <c r="U423" s="346">
        <f t="shared" si="21"/>
        <v>4141.2</v>
      </c>
    </row>
    <row r="424" spans="1:21" ht="14.1" hidden="1" customHeight="1">
      <c r="A424" s="78">
        <v>424</v>
      </c>
      <c r="B424" s="493" t="s">
        <v>700</v>
      </c>
      <c r="C424" s="303" t="s">
        <v>701</v>
      </c>
      <c r="D424" s="537" t="s">
        <v>259</v>
      </c>
      <c r="E424" s="248" t="s">
        <v>1302</v>
      </c>
      <c r="F424" s="90" t="s">
        <v>1303</v>
      </c>
      <c r="G424" s="504" t="s">
        <v>46</v>
      </c>
      <c r="H424" s="74" t="s">
        <v>792</v>
      </c>
      <c r="I424" s="516"/>
      <c r="J424" s="501">
        <v>1.1399999999999999</v>
      </c>
      <c r="K424" s="343">
        <f t="shared" si="20"/>
        <v>255</v>
      </c>
      <c r="L424" s="251">
        <v>255</v>
      </c>
      <c r="M424" s="251"/>
      <c r="N424" s="250" t="e">
        <f>IF(L424="nio",0,IF(L424&gt;0,L424*J424/P424,0))*VLOOKUP(B424,'2-Kosten per locatie'!$A$14:$C$60,3,FALSE)</f>
        <v>#DIV/0!</v>
      </c>
      <c r="O424" s="250">
        <f>IF(M424&gt;0,M424*J424/Q424,0)*VLOOKUP(B424,'2-Kosten per locatie'!$A$14:$C$60,3,FALSE)</f>
        <v>0</v>
      </c>
      <c r="P424" s="344">
        <f>IF(L424="nio",0,IF(L424&gt;0,VLOOKUP(G424,'3-Productie normen'!A:J,VLOOKUP(L424,'3-Productie normen'!$B$35:$C$40,2,FALSE),FALSE)))</f>
        <v>0</v>
      </c>
      <c r="Q424" s="344">
        <f t="shared" si="22"/>
        <v>0</v>
      </c>
      <c r="R424" s="541">
        <f>VLOOKUP(G424,'3-Productie normen'!A:L,12,FALSE)</f>
        <v>11</v>
      </c>
      <c r="S424" s="345"/>
      <c r="U424" s="346">
        <f t="shared" si="21"/>
        <v>290.7</v>
      </c>
    </row>
    <row r="425" spans="1:21" ht="14.1" hidden="1" customHeight="1">
      <c r="A425" s="78">
        <v>425</v>
      </c>
      <c r="B425" s="493" t="s">
        <v>700</v>
      </c>
      <c r="C425" s="303" t="s">
        <v>701</v>
      </c>
      <c r="D425" s="537" t="s">
        <v>259</v>
      </c>
      <c r="E425" s="248" t="s">
        <v>1304</v>
      </c>
      <c r="F425" s="90" t="s">
        <v>702</v>
      </c>
      <c r="G425" s="502" t="s">
        <v>55</v>
      </c>
      <c r="H425" s="502" t="s">
        <v>328</v>
      </c>
      <c r="I425" s="516"/>
      <c r="J425" s="501"/>
      <c r="K425" s="343">
        <f t="shared" si="20"/>
        <v>0</v>
      </c>
      <c r="L425" s="251" t="s">
        <v>55</v>
      </c>
      <c r="M425" s="251"/>
      <c r="N425" s="250">
        <f>IF(L425="nio",0,IF(L425&gt;0,L425*J425/P425,0))*VLOOKUP(B425,'2-Kosten per locatie'!$A$14:$C$60,3,FALSE)</f>
        <v>0</v>
      </c>
      <c r="O425" s="250">
        <f>IF(M425&gt;0,M425*J425/Q425,0)*VLOOKUP(B425,'2-Kosten per locatie'!$A$14:$C$60,3,FALSE)</f>
        <v>0</v>
      </c>
      <c r="P425" s="344">
        <f>IF(L425="nio",0,IF(L425&gt;0,VLOOKUP(G425,'3-Productie normen'!A:J,VLOOKUP(L425,'3-Productie normen'!$B$35:$C$40,2,FALSE),FALSE)))</f>
        <v>0</v>
      </c>
      <c r="Q425" s="344">
        <f t="shared" si="22"/>
        <v>0</v>
      </c>
      <c r="R425" s="541">
        <f>VLOOKUP(G425,'3-Productie normen'!A:L,12,FALSE)</f>
        <v>0</v>
      </c>
      <c r="S425" s="345"/>
      <c r="U425" s="346">
        <f t="shared" si="21"/>
        <v>0</v>
      </c>
    </row>
    <row r="426" spans="1:21" ht="14.1" hidden="1" customHeight="1">
      <c r="A426" s="78">
        <v>426</v>
      </c>
      <c r="B426" s="493" t="s">
        <v>700</v>
      </c>
      <c r="C426" s="303" t="s">
        <v>701</v>
      </c>
      <c r="D426" s="537" t="s">
        <v>259</v>
      </c>
      <c r="E426" s="248" t="s">
        <v>1305</v>
      </c>
      <c r="F426" s="90" t="s">
        <v>708</v>
      </c>
      <c r="G426" s="502" t="s">
        <v>55</v>
      </c>
      <c r="H426" s="502" t="s">
        <v>328</v>
      </c>
      <c r="I426" s="516"/>
      <c r="J426" s="501"/>
      <c r="K426" s="343">
        <f t="shared" si="20"/>
        <v>0</v>
      </c>
      <c r="L426" s="251" t="s">
        <v>55</v>
      </c>
      <c r="M426" s="251"/>
      <c r="N426" s="250">
        <f>IF(L426="nio",0,IF(L426&gt;0,L426*J426/P426,0))*VLOOKUP(B426,'2-Kosten per locatie'!$A$14:$C$60,3,FALSE)</f>
        <v>0</v>
      </c>
      <c r="O426" s="250">
        <f>IF(M426&gt;0,M426*J426/Q426,0)*VLOOKUP(B426,'2-Kosten per locatie'!$A$14:$C$60,3,FALSE)</f>
        <v>0</v>
      </c>
      <c r="P426" s="344">
        <f>IF(L426="nio",0,IF(L426&gt;0,VLOOKUP(G426,'3-Productie normen'!A:J,VLOOKUP(L426,'3-Productie normen'!$B$35:$C$40,2,FALSE),FALSE)))</f>
        <v>0</v>
      </c>
      <c r="Q426" s="344">
        <f t="shared" si="22"/>
        <v>0</v>
      </c>
      <c r="R426" s="541">
        <f>VLOOKUP(G426,'3-Productie normen'!A:L,12,FALSE)</f>
        <v>0</v>
      </c>
      <c r="S426" s="345"/>
      <c r="U426" s="346">
        <f t="shared" si="21"/>
        <v>0</v>
      </c>
    </row>
    <row r="427" spans="1:21" ht="14.1" hidden="1" customHeight="1">
      <c r="A427" s="78">
        <v>427</v>
      </c>
      <c r="B427" s="493" t="s">
        <v>700</v>
      </c>
      <c r="C427" s="303" t="s">
        <v>701</v>
      </c>
      <c r="D427" s="537" t="s">
        <v>259</v>
      </c>
      <c r="E427" s="248" t="s">
        <v>1306</v>
      </c>
      <c r="F427" s="90" t="s">
        <v>1307</v>
      </c>
      <c r="G427" s="502" t="s">
        <v>55</v>
      </c>
      <c r="H427" s="502" t="s">
        <v>328</v>
      </c>
      <c r="I427" s="516"/>
      <c r="J427" s="501"/>
      <c r="K427" s="343">
        <f t="shared" si="20"/>
        <v>0</v>
      </c>
      <c r="L427" s="251" t="s">
        <v>55</v>
      </c>
      <c r="M427" s="251"/>
      <c r="N427" s="250">
        <f>IF(L427="nio",0,IF(L427&gt;0,L427*J427/P427,0))*VLOOKUP(B427,'2-Kosten per locatie'!$A$14:$C$60,3,FALSE)</f>
        <v>0</v>
      </c>
      <c r="O427" s="250">
        <f>IF(M427&gt;0,M427*J427/Q427,0)*VLOOKUP(B427,'2-Kosten per locatie'!$A$14:$C$60,3,FALSE)</f>
        <v>0</v>
      </c>
      <c r="P427" s="344">
        <f>IF(L427="nio",0,IF(L427&gt;0,VLOOKUP(G427,'3-Productie normen'!A:J,VLOOKUP(L427,'3-Productie normen'!$B$35:$C$40,2,FALSE),FALSE)))</f>
        <v>0</v>
      </c>
      <c r="Q427" s="344">
        <f t="shared" si="22"/>
        <v>0</v>
      </c>
      <c r="R427" s="541">
        <f>VLOOKUP(G427,'3-Productie normen'!A:L,12,FALSE)</f>
        <v>0</v>
      </c>
      <c r="S427" s="345"/>
      <c r="U427" s="346">
        <f t="shared" si="21"/>
        <v>0</v>
      </c>
    </row>
    <row r="428" spans="1:21" ht="14.1" hidden="1" customHeight="1">
      <c r="A428" s="78">
        <v>428</v>
      </c>
      <c r="B428" s="493" t="s">
        <v>700</v>
      </c>
      <c r="C428" s="303" t="s">
        <v>701</v>
      </c>
      <c r="D428" s="537" t="s">
        <v>259</v>
      </c>
      <c r="E428" s="248" t="s">
        <v>1308</v>
      </c>
      <c r="F428" s="90" t="s">
        <v>1309</v>
      </c>
      <c r="G428" s="502" t="s">
        <v>55</v>
      </c>
      <c r="H428" s="502" t="s">
        <v>328</v>
      </c>
      <c r="I428" s="516"/>
      <c r="J428" s="501"/>
      <c r="K428" s="343">
        <f t="shared" si="20"/>
        <v>0</v>
      </c>
      <c r="L428" s="251" t="s">
        <v>55</v>
      </c>
      <c r="M428" s="251"/>
      <c r="N428" s="250">
        <f>IF(L428="nio",0,IF(L428&gt;0,L428*J428/P428,0))*VLOOKUP(B428,'2-Kosten per locatie'!$A$14:$C$60,3,FALSE)</f>
        <v>0</v>
      </c>
      <c r="O428" s="250">
        <f>IF(M428&gt;0,M428*J428/Q428,0)*VLOOKUP(B428,'2-Kosten per locatie'!$A$14:$C$60,3,FALSE)</f>
        <v>0</v>
      </c>
      <c r="P428" s="344">
        <f>IF(L428="nio",0,IF(L428&gt;0,VLOOKUP(G428,'3-Productie normen'!A:J,VLOOKUP(L428,'3-Productie normen'!$B$35:$C$40,2,FALSE),FALSE)))</f>
        <v>0</v>
      </c>
      <c r="Q428" s="344">
        <f t="shared" si="22"/>
        <v>0</v>
      </c>
      <c r="R428" s="541">
        <f>VLOOKUP(G428,'3-Productie normen'!A:L,12,FALSE)</f>
        <v>0</v>
      </c>
      <c r="S428" s="345"/>
      <c r="U428" s="346">
        <f t="shared" si="21"/>
        <v>0</v>
      </c>
    </row>
    <row r="429" spans="1:21" ht="14.1" hidden="1" customHeight="1">
      <c r="A429" s="78">
        <v>429</v>
      </c>
      <c r="B429" s="493" t="s">
        <v>700</v>
      </c>
      <c r="C429" s="303" t="s">
        <v>701</v>
      </c>
      <c r="D429" s="537" t="s">
        <v>1240</v>
      </c>
      <c r="E429" s="248" t="s">
        <v>398</v>
      </c>
      <c r="F429" s="90" t="s">
        <v>1310</v>
      </c>
      <c r="G429" s="90" t="s">
        <v>52</v>
      </c>
      <c r="H429" s="502" t="s">
        <v>1241</v>
      </c>
      <c r="I429" s="516"/>
      <c r="J429" s="501">
        <v>25.14</v>
      </c>
      <c r="K429" s="343">
        <f t="shared" si="20"/>
        <v>255</v>
      </c>
      <c r="L429" s="251">
        <v>255</v>
      </c>
      <c r="M429" s="251"/>
      <c r="N429" s="250" t="e">
        <f>IF(L429="nio",0,IF(L429&gt;0,L429*J429/P429,0))*VLOOKUP(B429,'2-Kosten per locatie'!$A$14:$C$60,3,FALSE)</f>
        <v>#DIV/0!</v>
      </c>
      <c r="O429" s="250">
        <f>IF(M429&gt;0,M429*J429/Q429,0)*VLOOKUP(B429,'2-Kosten per locatie'!$A$14:$C$60,3,FALSE)</f>
        <v>0</v>
      </c>
      <c r="P429" s="344">
        <f>IF(L429="nio",0,IF(L429&gt;0,VLOOKUP(G429,'3-Productie normen'!A:J,VLOOKUP(L429,'3-Productie normen'!$B$35:$C$40,2,FALSE),FALSE)))</f>
        <v>0</v>
      </c>
      <c r="Q429" s="344">
        <f t="shared" si="22"/>
        <v>0</v>
      </c>
      <c r="R429" s="541">
        <f>VLOOKUP(G429,'3-Productie normen'!A:L,12,FALSE)</f>
        <v>4</v>
      </c>
      <c r="S429" s="345"/>
      <c r="U429" s="346">
        <f t="shared" si="21"/>
        <v>6410.7</v>
      </c>
    </row>
    <row r="430" spans="1:21" ht="14.1" hidden="1" customHeight="1">
      <c r="A430" s="78">
        <v>430</v>
      </c>
      <c r="B430" s="493" t="s">
        <v>700</v>
      </c>
      <c r="C430" s="303" t="s">
        <v>701</v>
      </c>
      <c r="D430" s="537" t="s">
        <v>1240</v>
      </c>
      <c r="E430" s="248" t="s">
        <v>399</v>
      </c>
      <c r="F430" s="90" t="s">
        <v>282</v>
      </c>
      <c r="G430" s="504" t="s">
        <v>261</v>
      </c>
      <c r="H430" s="502" t="s">
        <v>266</v>
      </c>
      <c r="I430" s="516"/>
      <c r="J430" s="501">
        <v>31.7</v>
      </c>
      <c r="K430" s="343">
        <f t="shared" si="20"/>
        <v>255</v>
      </c>
      <c r="L430" s="251">
        <v>255</v>
      </c>
      <c r="M430" s="251"/>
      <c r="N430" s="250" t="e">
        <f>IF(L430="nio",0,IF(L430&gt;0,L430*J430/P430,0))*VLOOKUP(B430,'2-Kosten per locatie'!$A$14:$C$60,3,FALSE)</f>
        <v>#DIV/0!</v>
      </c>
      <c r="O430" s="250">
        <f>IF(M430&gt;0,M430*J430/Q430,0)*VLOOKUP(B430,'2-Kosten per locatie'!$A$14:$C$60,3,FALSE)</f>
        <v>0</v>
      </c>
      <c r="P430" s="344">
        <f>IF(L430="nio",0,IF(L430&gt;0,VLOOKUP(G430,'3-Productie normen'!A:J,VLOOKUP(L430,'3-Productie normen'!$B$35:$C$40,2,FALSE),FALSE)))</f>
        <v>0</v>
      </c>
      <c r="Q430" s="344">
        <f t="shared" si="22"/>
        <v>0</v>
      </c>
      <c r="R430" s="541">
        <f>VLOOKUP(G430,'3-Productie normen'!A:L,12,FALSE)</f>
        <v>16</v>
      </c>
      <c r="S430" s="345"/>
      <c r="U430" s="346">
        <f t="shared" si="21"/>
        <v>8083.5</v>
      </c>
    </row>
    <row r="431" spans="1:21" ht="14.1" hidden="1" customHeight="1">
      <c r="A431" s="78">
        <v>431</v>
      </c>
      <c r="B431" s="493" t="s">
        <v>700</v>
      </c>
      <c r="C431" s="303" t="s">
        <v>701</v>
      </c>
      <c r="D431" s="537" t="s">
        <v>1240</v>
      </c>
      <c r="E431" s="248" t="s">
        <v>401</v>
      </c>
      <c r="F431" s="90" t="s">
        <v>1311</v>
      </c>
      <c r="G431" s="502" t="s">
        <v>55</v>
      </c>
      <c r="H431" s="502"/>
      <c r="I431" s="516"/>
      <c r="J431" s="501"/>
      <c r="K431" s="343">
        <f t="shared" si="20"/>
        <v>0</v>
      </c>
      <c r="L431" s="251" t="s">
        <v>55</v>
      </c>
      <c r="M431" s="251"/>
      <c r="N431" s="250">
        <f>IF(L431="nio",0,IF(L431&gt;0,L431*J431/P431,0))*VLOOKUP(B431,'2-Kosten per locatie'!$A$14:$C$60,3,FALSE)</f>
        <v>0</v>
      </c>
      <c r="O431" s="250">
        <f>IF(M431&gt;0,M431*J431/Q431,0)*VLOOKUP(B431,'2-Kosten per locatie'!$A$14:$C$60,3,FALSE)</f>
        <v>0</v>
      </c>
      <c r="P431" s="344">
        <f>IF(L431="nio",0,IF(L431&gt;0,VLOOKUP(G431,'3-Productie normen'!A:J,VLOOKUP(L431,'3-Productie normen'!$B$35:$C$40,2,FALSE),FALSE)))</f>
        <v>0</v>
      </c>
      <c r="Q431" s="344">
        <f t="shared" si="22"/>
        <v>0</v>
      </c>
      <c r="R431" s="541">
        <f>VLOOKUP(G431,'3-Productie normen'!A:L,12,FALSE)</f>
        <v>0</v>
      </c>
      <c r="S431" s="345"/>
      <c r="U431" s="346">
        <f t="shared" si="21"/>
        <v>0</v>
      </c>
    </row>
    <row r="432" spans="1:21" ht="14.1" hidden="1" customHeight="1">
      <c r="A432" s="78">
        <v>432</v>
      </c>
      <c r="B432" s="493" t="s">
        <v>700</v>
      </c>
      <c r="C432" s="303" t="s">
        <v>701</v>
      </c>
      <c r="D432" s="537" t="s">
        <v>1240</v>
      </c>
      <c r="E432" s="248" t="s">
        <v>404</v>
      </c>
      <c r="F432" s="90" t="s">
        <v>1312</v>
      </c>
      <c r="G432" s="502" t="s">
        <v>55</v>
      </c>
      <c r="H432" s="504"/>
      <c r="I432" s="516"/>
      <c r="J432" s="501"/>
      <c r="K432" s="343">
        <f t="shared" si="20"/>
        <v>0</v>
      </c>
      <c r="L432" s="251" t="s">
        <v>55</v>
      </c>
      <c r="M432" s="251"/>
      <c r="N432" s="250">
        <f>IF(L432="nio",0,IF(L432&gt;0,L432*J432/P432,0))*VLOOKUP(B432,'2-Kosten per locatie'!$A$14:$C$60,3,FALSE)</f>
        <v>0</v>
      </c>
      <c r="O432" s="250">
        <f>IF(M432&gt;0,M432*J432/Q432,0)*VLOOKUP(B432,'2-Kosten per locatie'!$A$14:$C$60,3,FALSE)</f>
        <v>0</v>
      </c>
      <c r="P432" s="344">
        <f>IF(L432="nio",0,IF(L432&gt;0,VLOOKUP(G432,'3-Productie normen'!A:J,VLOOKUP(L432,'3-Productie normen'!$B$35:$C$40,2,FALSE),FALSE)))</f>
        <v>0</v>
      </c>
      <c r="Q432" s="344">
        <f t="shared" si="22"/>
        <v>0</v>
      </c>
      <c r="R432" s="541">
        <f>VLOOKUP(G432,'3-Productie normen'!A:L,12,FALSE)</f>
        <v>0</v>
      </c>
      <c r="S432" s="345"/>
      <c r="U432" s="346">
        <f t="shared" si="21"/>
        <v>0</v>
      </c>
    </row>
    <row r="433" spans="1:22" ht="14.1" hidden="1" customHeight="1">
      <c r="A433" s="78">
        <v>433</v>
      </c>
      <c r="B433" s="493" t="s">
        <v>700</v>
      </c>
      <c r="C433" s="303" t="s">
        <v>701</v>
      </c>
      <c r="D433" s="537" t="s">
        <v>1240</v>
      </c>
      <c r="E433" s="248" t="s">
        <v>406</v>
      </c>
      <c r="F433" s="90" t="s">
        <v>54</v>
      </c>
      <c r="G433" s="504" t="s">
        <v>55</v>
      </c>
      <c r="H433" s="504" t="s">
        <v>266</v>
      </c>
      <c r="I433" s="516"/>
      <c r="J433" s="501">
        <v>3.37</v>
      </c>
      <c r="K433" s="343">
        <f t="shared" si="20"/>
        <v>0</v>
      </c>
      <c r="L433" s="251" t="s">
        <v>55</v>
      </c>
      <c r="M433" s="251"/>
      <c r="N433" s="250">
        <f>IF(L433="nio",0,IF(L433&gt;0,L433*J433/P433,0))*VLOOKUP(B433,'2-Kosten per locatie'!$A$14:$C$60,3,FALSE)</f>
        <v>0</v>
      </c>
      <c r="O433" s="250">
        <f>IF(M433&gt;0,M433*J433/Q433,0)*VLOOKUP(B433,'2-Kosten per locatie'!$A$14:$C$60,3,FALSE)</f>
        <v>0</v>
      </c>
      <c r="P433" s="344">
        <f>IF(L433="nio",0,IF(L433&gt;0,VLOOKUP(G433,'3-Productie normen'!A:J,VLOOKUP(L433,'3-Productie normen'!$B$35:$C$40,2,FALSE),FALSE)))</f>
        <v>0</v>
      </c>
      <c r="Q433" s="344">
        <f t="shared" si="22"/>
        <v>0</v>
      </c>
      <c r="R433" s="541">
        <f>VLOOKUP(G433,'3-Productie normen'!A:L,12,FALSE)</f>
        <v>0</v>
      </c>
      <c r="S433" s="345"/>
      <c r="U433" s="346">
        <f t="shared" si="21"/>
        <v>0</v>
      </c>
    </row>
    <row r="434" spans="1:22" ht="14.1" hidden="1" customHeight="1">
      <c r="A434" s="78">
        <v>434</v>
      </c>
      <c r="B434" s="493" t="s">
        <v>700</v>
      </c>
      <c r="C434" s="303" t="s">
        <v>701</v>
      </c>
      <c r="D434" s="537" t="s">
        <v>1240</v>
      </c>
      <c r="E434" s="248" t="s">
        <v>407</v>
      </c>
      <c r="F434" s="90" t="s">
        <v>1313</v>
      </c>
      <c r="G434" s="504" t="s">
        <v>45</v>
      </c>
      <c r="H434" s="504" t="s">
        <v>266</v>
      </c>
      <c r="I434" s="516"/>
      <c r="J434" s="501">
        <v>26.62</v>
      </c>
      <c r="K434" s="343">
        <f t="shared" si="20"/>
        <v>255</v>
      </c>
      <c r="L434" s="251">
        <v>255</v>
      </c>
      <c r="M434" s="251"/>
      <c r="N434" s="250" t="e">
        <f>IF(L434="nio",0,IF(L434&gt;0,L434*J434/P434,0))*VLOOKUP(B434,'2-Kosten per locatie'!$A$14:$C$60,3,FALSE)</f>
        <v>#DIV/0!</v>
      </c>
      <c r="O434" s="250">
        <f>IF(M434&gt;0,M434*J434/Q434,0)*VLOOKUP(B434,'2-Kosten per locatie'!$A$14:$C$60,3,FALSE)</f>
        <v>0</v>
      </c>
      <c r="P434" s="344">
        <f>IF(L434="nio",0,IF(L434&gt;0,VLOOKUP(G434,'3-Productie normen'!A:J,VLOOKUP(L434,'3-Productie normen'!$B$35:$C$40,2,FALSE),FALSE)))</f>
        <v>0</v>
      </c>
      <c r="Q434" s="344">
        <f t="shared" si="22"/>
        <v>0</v>
      </c>
      <c r="R434" s="541">
        <f>VLOOKUP(G434,'3-Productie normen'!A:L,12,FALSE)</f>
        <v>2</v>
      </c>
      <c r="S434" s="345"/>
      <c r="U434" s="346">
        <f t="shared" si="21"/>
        <v>6788.1</v>
      </c>
    </row>
    <row r="435" spans="1:22" ht="14.1" hidden="1" customHeight="1">
      <c r="A435" s="78">
        <v>435</v>
      </c>
      <c r="B435" s="493" t="s">
        <v>700</v>
      </c>
      <c r="C435" s="303" t="s">
        <v>701</v>
      </c>
      <c r="D435" s="537" t="s">
        <v>1240</v>
      </c>
      <c r="E435" s="248" t="s">
        <v>408</v>
      </c>
      <c r="F435" s="90" t="s">
        <v>267</v>
      </c>
      <c r="G435" s="303" t="s">
        <v>50</v>
      </c>
      <c r="H435" s="504" t="s">
        <v>266</v>
      </c>
      <c r="I435" s="516"/>
      <c r="J435" s="501">
        <v>20.8</v>
      </c>
      <c r="K435" s="343">
        <f t="shared" si="20"/>
        <v>255</v>
      </c>
      <c r="L435" s="251">
        <v>255</v>
      </c>
      <c r="M435" s="251"/>
      <c r="N435" s="250" t="e">
        <f>IF(L435="nio",0,IF(L435&gt;0,L435*J435/P435,0))*VLOOKUP(B435,'2-Kosten per locatie'!$A$14:$C$60,3,FALSE)</f>
        <v>#DIV/0!</v>
      </c>
      <c r="O435" s="250">
        <f>IF(M435&gt;0,M435*J435/Q435,0)*VLOOKUP(B435,'2-Kosten per locatie'!$A$14:$C$60,3,FALSE)</f>
        <v>0</v>
      </c>
      <c r="P435" s="344">
        <f>IF(L435="nio",0,IF(L435&gt;0,VLOOKUP(G435,'3-Productie normen'!A:J,VLOOKUP(L435,'3-Productie normen'!$B$35:$C$40,2,FALSE),FALSE)))</f>
        <v>0</v>
      </c>
      <c r="Q435" s="344">
        <f t="shared" si="22"/>
        <v>0</v>
      </c>
      <c r="R435" s="541">
        <f>VLOOKUP(G435,'3-Productie normen'!A:L,12,FALSE)</f>
        <v>15</v>
      </c>
      <c r="S435" s="345"/>
      <c r="U435" s="346">
        <f t="shared" si="21"/>
        <v>5304</v>
      </c>
    </row>
    <row r="436" spans="1:22" ht="14.1" hidden="1" customHeight="1">
      <c r="A436" s="78">
        <v>436</v>
      </c>
      <c r="B436" s="493" t="s">
        <v>700</v>
      </c>
      <c r="C436" s="303" t="s">
        <v>701</v>
      </c>
      <c r="D436" s="537" t="s">
        <v>1240</v>
      </c>
      <c r="E436" s="248" t="s">
        <v>411</v>
      </c>
      <c r="F436" s="90" t="s">
        <v>1314</v>
      </c>
      <c r="G436" s="90" t="s">
        <v>45</v>
      </c>
      <c r="H436" s="502" t="s">
        <v>266</v>
      </c>
      <c r="I436" s="516"/>
      <c r="J436" s="501">
        <v>73.16</v>
      </c>
      <c r="K436" s="343">
        <f t="shared" si="20"/>
        <v>255</v>
      </c>
      <c r="L436" s="251">
        <v>255</v>
      </c>
      <c r="M436" s="251"/>
      <c r="N436" s="250" t="e">
        <f>IF(L436="nio",0,IF(L436&gt;0,L436*J436/P436,0))*VLOOKUP(B436,'2-Kosten per locatie'!$A$14:$C$60,3,FALSE)</f>
        <v>#DIV/0!</v>
      </c>
      <c r="O436" s="250">
        <f>IF(M436&gt;0,M436*J436/Q436,0)*VLOOKUP(B436,'2-Kosten per locatie'!$A$14:$C$60,3,FALSE)</f>
        <v>0</v>
      </c>
      <c r="P436" s="344">
        <f>IF(L436="nio",0,IF(L436&gt;0,VLOOKUP(G436,'3-Productie normen'!A:J,VLOOKUP(L436,'3-Productie normen'!$B$35:$C$40,2,FALSE),FALSE)))</f>
        <v>0</v>
      </c>
      <c r="Q436" s="344">
        <f t="shared" si="22"/>
        <v>0</v>
      </c>
      <c r="R436" s="541">
        <f>VLOOKUP(G436,'3-Productie normen'!A:L,12,FALSE)</f>
        <v>2</v>
      </c>
      <c r="S436" s="345"/>
      <c r="U436" s="346">
        <f t="shared" si="21"/>
        <v>18655.8</v>
      </c>
    </row>
    <row r="437" spans="1:22" ht="14.1" hidden="1" customHeight="1">
      <c r="A437" s="78">
        <v>437</v>
      </c>
      <c r="B437" s="493" t="s">
        <v>700</v>
      </c>
      <c r="C437" s="303" t="s">
        <v>701</v>
      </c>
      <c r="D437" s="537" t="s">
        <v>1240</v>
      </c>
      <c r="E437" s="248" t="s">
        <v>1047</v>
      </c>
      <c r="F437" s="90" t="s">
        <v>1315</v>
      </c>
      <c r="G437" s="504" t="s">
        <v>45</v>
      </c>
      <c r="H437" s="502" t="s">
        <v>266</v>
      </c>
      <c r="I437" s="516"/>
      <c r="J437" s="501">
        <v>6.15</v>
      </c>
      <c r="K437" s="343">
        <f t="shared" si="20"/>
        <v>255</v>
      </c>
      <c r="L437" s="251">
        <v>255</v>
      </c>
      <c r="M437" s="251"/>
      <c r="N437" s="250" t="e">
        <f>IF(L437="nio",0,IF(L437&gt;0,L437*J437/P437,0))*VLOOKUP(B437,'2-Kosten per locatie'!$A$14:$C$60,3,FALSE)</f>
        <v>#DIV/0!</v>
      </c>
      <c r="O437" s="250">
        <f>IF(M437&gt;0,M437*J437/Q437,0)*VLOOKUP(B437,'2-Kosten per locatie'!$A$14:$C$60,3,FALSE)</f>
        <v>0</v>
      </c>
      <c r="P437" s="344">
        <f>IF(L437="nio",0,IF(L437&gt;0,VLOOKUP(G437,'3-Productie normen'!A:J,VLOOKUP(L437,'3-Productie normen'!$B$35:$C$40,2,FALSE),FALSE)))</f>
        <v>0</v>
      </c>
      <c r="Q437" s="344">
        <f t="shared" si="22"/>
        <v>0</v>
      </c>
      <c r="R437" s="541">
        <f>VLOOKUP(G437,'3-Productie normen'!A:L,12,FALSE)</f>
        <v>2</v>
      </c>
      <c r="S437" s="345"/>
      <c r="U437" s="346">
        <f t="shared" si="21"/>
        <v>1568.25</v>
      </c>
    </row>
    <row r="438" spans="1:22" ht="14.1" hidden="1" customHeight="1">
      <c r="A438" s="78">
        <v>438</v>
      </c>
      <c r="B438" s="493" t="s">
        <v>700</v>
      </c>
      <c r="C438" s="303" t="s">
        <v>701</v>
      </c>
      <c r="D438" s="537" t="s">
        <v>1240</v>
      </c>
      <c r="E438" s="248" t="s">
        <v>571</v>
      </c>
      <c r="F438" s="90" t="s">
        <v>1316</v>
      </c>
      <c r="G438" s="90" t="s">
        <v>45</v>
      </c>
      <c r="H438" s="502" t="s">
        <v>266</v>
      </c>
      <c r="I438" s="516"/>
      <c r="J438" s="501">
        <v>6.15</v>
      </c>
      <c r="K438" s="343">
        <f t="shared" si="20"/>
        <v>255</v>
      </c>
      <c r="L438" s="251">
        <v>255</v>
      </c>
      <c r="M438" s="251"/>
      <c r="N438" s="250" t="e">
        <f>IF(L438="nio",0,IF(L438&gt;0,L438*J438/P438,0))*VLOOKUP(B438,'2-Kosten per locatie'!$A$14:$C$60,3,FALSE)</f>
        <v>#DIV/0!</v>
      </c>
      <c r="O438" s="250">
        <f>IF(M438&gt;0,M438*J438/Q438,0)*VLOOKUP(B438,'2-Kosten per locatie'!$A$14:$C$60,3,FALSE)</f>
        <v>0</v>
      </c>
      <c r="P438" s="344">
        <f>IF(L438="nio",0,IF(L438&gt;0,VLOOKUP(G438,'3-Productie normen'!A:J,VLOOKUP(L438,'3-Productie normen'!$B$35:$C$40,2,FALSE),FALSE)))</f>
        <v>0</v>
      </c>
      <c r="Q438" s="344">
        <f t="shared" si="22"/>
        <v>0</v>
      </c>
      <c r="R438" s="541">
        <f>VLOOKUP(G438,'3-Productie normen'!A:L,12,FALSE)</f>
        <v>2</v>
      </c>
      <c r="S438" s="345"/>
      <c r="U438" s="346">
        <f t="shared" si="21"/>
        <v>1568.25</v>
      </c>
    </row>
    <row r="439" spans="1:22" ht="14.1" hidden="1" customHeight="1">
      <c r="A439" s="78">
        <v>439</v>
      </c>
      <c r="B439" s="493" t="s">
        <v>700</v>
      </c>
      <c r="C439" s="303" t="s">
        <v>701</v>
      </c>
      <c r="D439" s="537" t="s">
        <v>1240</v>
      </c>
      <c r="E439" s="248" t="s">
        <v>1055</v>
      </c>
      <c r="F439" s="90" t="s">
        <v>1317</v>
      </c>
      <c r="G439" s="502" t="s">
        <v>55</v>
      </c>
      <c r="H439" s="502" t="s">
        <v>1241</v>
      </c>
      <c r="I439" s="516"/>
      <c r="J439" s="501"/>
      <c r="K439" s="343">
        <f t="shared" si="20"/>
        <v>0</v>
      </c>
      <c r="L439" s="251" t="s">
        <v>55</v>
      </c>
      <c r="M439" s="251"/>
      <c r="N439" s="250">
        <f>IF(L439="nio",0,IF(L439&gt;0,L439*J439/P439,0))*VLOOKUP(B439,'2-Kosten per locatie'!$A$14:$C$60,3,FALSE)</f>
        <v>0</v>
      </c>
      <c r="O439" s="250">
        <f>IF(M439&gt;0,M439*J439/Q439,0)*VLOOKUP(B439,'2-Kosten per locatie'!$A$14:$C$60,3,FALSE)</f>
        <v>0</v>
      </c>
      <c r="P439" s="344">
        <f>IF(L439="nio",0,IF(L439&gt;0,VLOOKUP(G439,'3-Productie normen'!A:J,VLOOKUP(L439,'3-Productie normen'!$B$35:$C$40,2,FALSE),FALSE)))</f>
        <v>0</v>
      </c>
      <c r="Q439" s="344">
        <f t="shared" si="22"/>
        <v>0</v>
      </c>
      <c r="R439" s="541">
        <f>VLOOKUP(G439,'3-Productie normen'!A:L,12,FALSE)</f>
        <v>0</v>
      </c>
      <c r="S439" s="345"/>
      <c r="U439" s="346">
        <f t="shared" si="21"/>
        <v>0</v>
      </c>
    </row>
    <row r="440" spans="1:22" ht="14.1" hidden="1" customHeight="1">
      <c r="A440" s="78">
        <v>440</v>
      </c>
      <c r="B440" s="493" t="s">
        <v>700</v>
      </c>
      <c r="C440" s="303" t="s">
        <v>701</v>
      </c>
      <c r="D440" s="537" t="s">
        <v>1240</v>
      </c>
      <c r="E440" s="248" t="s">
        <v>1059</v>
      </c>
      <c r="F440" s="90" t="s">
        <v>332</v>
      </c>
      <c r="G440" s="502" t="s">
        <v>55</v>
      </c>
      <c r="H440" s="502" t="s">
        <v>1241</v>
      </c>
      <c r="I440" s="516"/>
      <c r="J440" s="501"/>
      <c r="K440" s="343">
        <f t="shared" si="20"/>
        <v>0</v>
      </c>
      <c r="L440" s="251" t="s">
        <v>55</v>
      </c>
      <c r="M440" s="251"/>
      <c r="N440" s="250">
        <f>IF(L440="nio",0,IF(L440&gt;0,L440*J440/P440,0))*VLOOKUP(B440,'2-Kosten per locatie'!$A$14:$C$60,3,FALSE)</f>
        <v>0</v>
      </c>
      <c r="O440" s="250">
        <f>IF(M440&gt;0,M440*J440/Q440,0)*VLOOKUP(B440,'2-Kosten per locatie'!$A$14:$C$60,3,FALSE)</f>
        <v>0</v>
      </c>
      <c r="P440" s="344">
        <f>IF(L440="nio",0,IF(L440&gt;0,VLOOKUP(G440,'3-Productie normen'!A:J,VLOOKUP(L440,'3-Productie normen'!$B$35:$C$40,2,FALSE),FALSE)))</f>
        <v>0</v>
      </c>
      <c r="Q440" s="344">
        <f t="shared" si="22"/>
        <v>0</v>
      </c>
      <c r="R440" s="541">
        <f>VLOOKUP(G440,'3-Productie normen'!A:L,12,FALSE)</f>
        <v>0</v>
      </c>
      <c r="S440" s="345"/>
      <c r="U440" s="346">
        <f t="shared" si="21"/>
        <v>0</v>
      </c>
    </row>
    <row r="441" spans="1:22" ht="14.1" hidden="1" customHeight="1">
      <c r="A441" s="78">
        <v>441</v>
      </c>
      <c r="B441" s="493" t="s">
        <v>700</v>
      </c>
      <c r="C441" s="303" t="s">
        <v>701</v>
      </c>
      <c r="D441" s="537" t="s">
        <v>1240</v>
      </c>
      <c r="E441" s="248" t="s">
        <v>1318</v>
      </c>
      <c r="F441" s="90" t="s">
        <v>324</v>
      </c>
      <c r="G441" s="504" t="s">
        <v>46</v>
      </c>
      <c r="H441" s="74" t="s">
        <v>1241</v>
      </c>
      <c r="I441" s="516"/>
      <c r="J441" s="501">
        <v>3.74</v>
      </c>
      <c r="K441" s="343">
        <f t="shared" si="20"/>
        <v>255</v>
      </c>
      <c r="L441" s="251">
        <v>255</v>
      </c>
      <c r="M441" s="251"/>
      <c r="N441" s="250" t="e">
        <f>IF(L441="nio",0,IF(L441&gt;0,L441*J441/P441,0))*VLOOKUP(B441,'2-Kosten per locatie'!$A$14:$C$60,3,FALSE)</f>
        <v>#DIV/0!</v>
      </c>
      <c r="O441" s="250">
        <f>IF(M441&gt;0,M441*J441/Q441,0)*VLOOKUP(B441,'2-Kosten per locatie'!$A$14:$C$60,3,FALSE)</f>
        <v>0</v>
      </c>
      <c r="P441" s="344">
        <f>IF(L441="nio",0,IF(L441&gt;0,VLOOKUP(G441,'3-Productie normen'!A:J,VLOOKUP(L441,'3-Productie normen'!$B$35:$C$40,2,FALSE),FALSE)))</f>
        <v>0</v>
      </c>
      <c r="Q441" s="344">
        <f t="shared" si="22"/>
        <v>0</v>
      </c>
      <c r="R441" s="541">
        <f>VLOOKUP(G441,'3-Productie normen'!A:L,12,FALSE)</f>
        <v>11</v>
      </c>
      <c r="S441" s="345"/>
      <c r="U441" s="346">
        <f t="shared" si="21"/>
        <v>953.7</v>
      </c>
    </row>
    <row r="442" spans="1:22" ht="14.1" hidden="1" customHeight="1">
      <c r="A442" s="78">
        <v>442</v>
      </c>
      <c r="B442" s="493" t="s">
        <v>700</v>
      </c>
      <c r="C442" s="303" t="s">
        <v>701</v>
      </c>
      <c r="D442" s="537" t="s">
        <v>1240</v>
      </c>
      <c r="E442" s="248" t="s">
        <v>1086</v>
      </c>
      <c r="F442" s="90" t="s">
        <v>1319</v>
      </c>
      <c r="G442" s="502" t="s">
        <v>55</v>
      </c>
      <c r="H442" s="502"/>
      <c r="I442" s="516"/>
      <c r="J442" s="501"/>
      <c r="K442" s="343">
        <f t="shared" si="20"/>
        <v>0</v>
      </c>
      <c r="L442" s="251" t="s">
        <v>55</v>
      </c>
      <c r="M442" s="251"/>
      <c r="N442" s="250">
        <f>IF(L442="nio",0,IF(L442&gt;0,L442*J442/P442,0))*VLOOKUP(B442,'2-Kosten per locatie'!$A$14:$C$60,3,FALSE)</f>
        <v>0</v>
      </c>
      <c r="O442" s="250">
        <f>IF(M442&gt;0,M442*J442/Q442,0)*VLOOKUP(B442,'2-Kosten per locatie'!$A$14:$C$60,3,FALSE)</f>
        <v>0</v>
      </c>
      <c r="P442" s="344">
        <f>IF(L442="nio",0,IF(L442&gt;0,VLOOKUP(G442,'3-Productie normen'!A:J,VLOOKUP(L442,'3-Productie normen'!$B$35:$C$40,2,FALSE),FALSE)))</f>
        <v>0</v>
      </c>
      <c r="Q442" s="344">
        <f t="shared" si="22"/>
        <v>0</v>
      </c>
      <c r="R442" s="541">
        <f>VLOOKUP(G442,'3-Productie normen'!A:L,12,FALSE)</f>
        <v>0</v>
      </c>
      <c r="S442" s="345"/>
      <c r="U442" s="346">
        <f t="shared" si="21"/>
        <v>0</v>
      </c>
    </row>
    <row r="443" spans="1:22" ht="14.1" hidden="1" customHeight="1">
      <c r="A443" s="78">
        <v>443</v>
      </c>
      <c r="B443" s="493" t="s">
        <v>700</v>
      </c>
      <c r="C443" s="303" t="s">
        <v>701</v>
      </c>
      <c r="D443" s="537" t="s">
        <v>1240</v>
      </c>
      <c r="E443" s="248" t="s">
        <v>1320</v>
      </c>
      <c r="F443" s="90" t="s">
        <v>1321</v>
      </c>
      <c r="G443" s="303" t="s">
        <v>270</v>
      </c>
      <c r="H443" s="502" t="s">
        <v>1241</v>
      </c>
      <c r="I443" s="516"/>
      <c r="J443" s="501">
        <v>17.600000000000001</v>
      </c>
      <c r="K443" s="343">
        <f t="shared" si="20"/>
        <v>255</v>
      </c>
      <c r="L443" s="251">
        <v>255</v>
      </c>
      <c r="M443" s="251"/>
      <c r="N443" s="250" t="e">
        <f>IF(L443="nio",0,IF(L443&gt;0,L443*J443/P443,0))*VLOOKUP(B443,'2-Kosten per locatie'!$A$14:$C$60,3,FALSE)</f>
        <v>#DIV/0!</v>
      </c>
      <c r="O443" s="250">
        <f>IF(M443&gt;0,M443*J443/Q443,0)*VLOOKUP(B443,'2-Kosten per locatie'!$A$14:$C$60,3,FALSE)</f>
        <v>0</v>
      </c>
      <c r="P443" s="344">
        <f>IF(L443="nio",0,IF(L443&gt;0,VLOOKUP(G443,'3-Productie normen'!A:J,VLOOKUP(L443,'3-Productie normen'!$B$35:$C$40,2,FALSE),FALSE)))</f>
        <v>0</v>
      </c>
      <c r="Q443" s="344">
        <f t="shared" si="22"/>
        <v>0</v>
      </c>
      <c r="R443" s="541">
        <f>VLOOKUP(G443,'3-Productie normen'!A:L,12,FALSE)</f>
        <v>8</v>
      </c>
      <c r="S443" s="345"/>
      <c r="U443" s="346">
        <f t="shared" si="21"/>
        <v>4488</v>
      </c>
    </row>
    <row r="444" spans="1:22" ht="14.1" hidden="1" customHeight="1">
      <c r="A444" s="78">
        <v>444</v>
      </c>
      <c r="B444" s="493" t="s">
        <v>700</v>
      </c>
      <c r="C444" s="303" t="s">
        <v>701</v>
      </c>
      <c r="D444" s="537" t="s">
        <v>1240</v>
      </c>
      <c r="E444" s="248" t="s">
        <v>1088</v>
      </c>
      <c r="F444" s="90" t="s">
        <v>1322</v>
      </c>
      <c r="G444" s="502" t="s">
        <v>55</v>
      </c>
      <c r="H444" s="74"/>
      <c r="I444" s="74"/>
      <c r="J444" s="501"/>
      <c r="K444" s="343">
        <f t="shared" si="20"/>
        <v>0</v>
      </c>
      <c r="L444" s="251" t="s">
        <v>55</v>
      </c>
      <c r="M444" s="251"/>
      <c r="N444" s="250">
        <f>IF(L444="nio",0,IF(L444&gt;0,L444*J444/P444,0))*VLOOKUP(B444,'2-Kosten per locatie'!$A$14:$C$60,3,FALSE)</f>
        <v>0</v>
      </c>
      <c r="O444" s="250">
        <f>IF(M444&gt;0,M444*J444/Q444,0)*VLOOKUP(B444,'2-Kosten per locatie'!$A$14:$C$60,3,FALSE)</f>
        <v>0</v>
      </c>
      <c r="P444" s="344">
        <f>IF(L444="nio",0,IF(L444&gt;0,VLOOKUP(G444,'3-Productie normen'!A:J,VLOOKUP(L444,'3-Productie normen'!$B$35:$C$40,2,FALSE),FALSE)))</f>
        <v>0</v>
      </c>
      <c r="Q444" s="344">
        <f t="shared" si="22"/>
        <v>0</v>
      </c>
      <c r="R444" s="541">
        <f>VLOOKUP(G444,'3-Productie normen'!A:L,12,FALSE)</f>
        <v>0</v>
      </c>
      <c r="S444" s="345"/>
      <c r="U444" s="346">
        <f t="shared" si="21"/>
        <v>0</v>
      </c>
    </row>
    <row r="445" spans="1:22" ht="14.1" hidden="1" customHeight="1">
      <c r="A445" s="78">
        <v>445</v>
      </c>
      <c r="B445" s="493" t="s">
        <v>700</v>
      </c>
      <c r="C445" s="303" t="s">
        <v>701</v>
      </c>
      <c r="D445" s="537" t="s">
        <v>1240</v>
      </c>
      <c r="E445" s="248" t="s">
        <v>1323</v>
      </c>
      <c r="F445" s="90" t="s">
        <v>321</v>
      </c>
      <c r="G445" s="513" t="s">
        <v>261</v>
      </c>
      <c r="H445" s="74" t="s">
        <v>82</v>
      </c>
      <c r="I445" s="74"/>
      <c r="J445" s="501">
        <v>12.26</v>
      </c>
      <c r="K445" s="343">
        <f t="shared" si="20"/>
        <v>255</v>
      </c>
      <c r="L445" s="251">
        <v>255</v>
      </c>
      <c r="M445" s="251"/>
      <c r="N445" s="250" t="e">
        <f>IF(L445="nio",0,IF(L445&gt;0,L445*J445/P445,0))*VLOOKUP(B445,'2-Kosten per locatie'!$A$14:$C$60,3,FALSE)</f>
        <v>#DIV/0!</v>
      </c>
      <c r="O445" s="250">
        <f>IF(M445&gt;0,M445*J445/Q445,0)*VLOOKUP(B445,'2-Kosten per locatie'!$A$14:$C$60,3,FALSE)</f>
        <v>0</v>
      </c>
      <c r="P445" s="344">
        <f>IF(L445="nio",0,IF(L445&gt;0,VLOOKUP(G445,'3-Productie normen'!A:J,VLOOKUP(L445,'3-Productie normen'!$B$35:$C$40,2,FALSE),FALSE)))</f>
        <v>0</v>
      </c>
      <c r="Q445" s="344">
        <f t="shared" si="22"/>
        <v>0</v>
      </c>
      <c r="R445" s="541">
        <f>VLOOKUP(G445,'3-Productie normen'!A:L,12,FALSE)</f>
        <v>16</v>
      </c>
      <c r="S445" s="345"/>
      <c r="U445" s="346">
        <f t="shared" si="21"/>
        <v>3126.2999999999997</v>
      </c>
    </row>
    <row r="446" spans="1:22" ht="14.1" hidden="1" customHeight="1">
      <c r="A446" s="78">
        <v>446</v>
      </c>
      <c r="B446" s="493" t="s">
        <v>700</v>
      </c>
      <c r="C446" s="303" t="s">
        <v>701</v>
      </c>
      <c r="D446" s="537" t="s">
        <v>1240</v>
      </c>
      <c r="E446" s="248" t="s">
        <v>1324</v>
      </c>
      <c r="F446" s="90" t="s">
        <v>321</v>
      </c>
      <c r="G446" s="90" t="s">
        <v>261</v>
      </c>
      <c r="H446" s="502" t="s">
        <v>82</v>
      </c>
      <c r="I446" s="516"/>
      <c r="J446" s="501">
        <v>27.33</v>
      </c>
      <c r="K446" s="343">
        <f t="shared" si="20"/>
        <v>255</v>
      </c>
      <c r="L446" s="251">
        <v>255</v>
      </c>
      <c r="M446" s="251"/>
      <c r="N446" s="250" t="e">
        <f>IF(L446="nio",0,IF(L446&gt;0,L446*J446/P446,0))*VLOOKUP(B446,'2-Kosten per locatie'!$A$14:$C$60,3,FALSE)</f>
        <v>#DIV/0!</v>
      </c>
      <c r="O446" s="250">
        <f>IF(M446&gt;0,M446*J446/Q446,0)*VLOOKUP(B446,'2-Kosten per locatie'!$A$14:$C$60,3,FALSE)</f>
        <v>0</v>
      </c>
      <c r="P446" s="344">
        <f>IF(L446="nio",0,IF(L446&gt;0,VLOOKUP(G446,'3-Productie normen'!A:J,VLOOKUP(L446,'3-Productie normen'!$B$35:$C$40,2,FALSE),FALSE)))</f>
        <v>0</v>
      </c>
      <c r="Q446" s="344">
        <f t="shared" si="22"/>
        <v>0</v>
      </c>
      <c r="R446" s="541">
        <f>VLOOKUP(G446,'3-Productie normen'!A:L,12,FALSE)</f>
        <v>16</v>
      </c>
      <c r="S446" s="345"/>
      <c r="U446" s="346">
        <f t="shared" si="21"/>
        <v>6969.15</v>
      </c>
    </row>
    <row r="447" spans="1:22" ht="14.1" hidden="1" customHeight="1">
      <c r="A447" s="78">
        <v>447</v>
      </c>
      <c r="B447" s="493" t="s">
        <v>700</v>
      </c>
      <c r="C447" s="303" t="s">
        <v>701</v>
      </c>
      <c r="D447" s="537" t="s">
        <v>1240</v>
      </c>
      <c r="E447" s="248" t="s">
        <v>1325</v>
      </c>
      <c r="F447" s="90" t="s">
        <v>1326</v>
      </c>
      <c r="G447" s="90" t="s">
        <v>286</v>
      </c>
      <c r="H447" s="502" t="s">
        <v>82</v>
      </c>
      <c r="I447" s="516"/>
      <c r="J447" s="501">
        <v>50.94</v>
      </c>
      <c r="K447" s="343">
        <f t="shared" si="20"/>
        <v>255</v>
      </c>
      <c r="L447" s="251">
        <v>255</v>
      </c>
      <c r="M447" s="251"/>
      <c r="N447" s="250" t="e">
        <f>IF(L447="nio",0,IF(L447&gt;0,L447*J447/P447,0))*VLOOKUP(B447,'2-Kosten per locatie'!$A$14:$C$60,3,FALSE)</f>
        <v>#DIV/0!</v>
      </c>
      <c r="O447" s="250">
        <f>IF(M447&gt;0,M447*J447/Q447,0)*VLOOKUP(B447,'2-Kosten per locatie'!$A$14:$C$60,3,FALSE)</f>
        <v>0</v>
      </c>
      <c r="P447" s="344">
        <f>IF(L447="nio",0,IF(L447&gt;0,VLOOKUP(G447,'3-Productie normen'!A:J,VLOOKUP(L447,'3-Productie normen'!$B$35:$C$40,2,FALSE),FALSE)))</f>
        <v>0</v>
      </c>
      <c r="Q447" s="344">
        <f t="shared" si="22"/>
        <v>0</v>
      </c>
      <c r="R447" s="541">
        <f>VLOOKUP(G447,'3-Productie normen'!A:L,12,FALSE)</f>
        <v>13</v>
      </c>
      <c r="S447" s="345"/>
      <c r="U447" s="346">
        <f t="shared" si="21"/>
        <v>12989.699999999999</v>
      </c>
      <c r="V447" s="15"/>
    </row>
    <row r="448" spans="1:22" ht="14.1" hidden="1" customHeight="1">
      <c r="A448" s="78">
        <v>448</v>
      </c>
      <c r="B448" s="493" t="s">
        <v>700</v>
      </c>
      <c r="C448" s="303" t="s">
        <v>701</v>
      </c>
      <c r="D448" s="537" t="s">
        <v>1240</v>
      </c>
      <c r="E448" s="248" t="s">
        <v>1327</v>
      </c>
      <c r="F448" s="90" t="s">
        <v>1328</v>
      </c>
      <c r="G448" s="502" t="s">
        <v>55</v>
      </c>
      <c r="H448" s="502" t="s">
        <v>266</v>
      </c>
      <c r="I448" s="516"/>
      <c r="J448" s="501"/>
      <c r="K448" s="343">
        <f t="shared" si="20"/>
        <v>0</v>
      </c>
      <c r="L448" s="251" t="s">
        <v>55</v>
      </c>
      <c r="M448" s="251"/>
      <c r="N448" s="250">
        <f>IF(L448="nio",0,IF(L448&gt;0,L448*J448/P448,0))*VLOOKUP(B448,'2-Kosten per locatie'!$A$14:$C$60,3,FALSE)</f>
        <v>0</v>
      </c>
      <c r="O448" s="250">
        <f>IF(M448&gt;0,M448*J448/Q448,0)*VLOOKUP(B448,'2-Kosten per locatie'!$A$14:$C$60,3,FALSE)</f>
        <v>0</v>
      </c>
      <c r="P448" s="344">
        <f>IF(L448="nio",0,IF(L448&gt;0,VLOOKUP(G448,'3-Productie normen'!A:J,VLOOKUP(L448,'3-Productie normen'!$B$35:$C$40,2,FALSE),FALSE)))</f>
        <v>0</v>
      </c>
      <c r="Q448" s="344">
        <f t="shared" si="22"/>
        <v>0</v>
      </c>
      <c r="R448" s="541">
        <f>VLOOKUP(G448,'3-Productie normen'!A:L,12,FALSE)</f>
        <v>0</v>
      </c>
      <c r="S448" s="345"/>
      <c r="U448" s="346">
        <f t="shared" si="21"/>
        <v>0</v>
      </c>
      <c r="V448" s="15"/>
    </row>
    <row r="449" spans="1:22" ht="14.1" hidden="1" customHeight="1">
      <c r="A449" s="78">
        <v>449</v>
      </c>
      <c r="B449" s="493" t="s">
        <v>700</v>
      </c>
      <c r="C449" s="303" t="s">
        <v>701</v>
      </c>
      <c r="D449" s="537" t="s">
        <v>1240</v>
      </c>
      <c r="E449" s="248" t="s">
        <v>1329</v>
      </c>
      <c r="F449" s="90" t="s">
        <v>1330</v>
      </c>
      <c r="G449" s="502" t="s">
        <v>55</v>
      </c>
      <c r="H449" s="74" t="s">
        <v>266</v>
      </c>
      <c r="I449" s="74"/>
      <c r="J449" s="501"/>
      <c r="K449" s="343">
        <f t="shared" si="20"/>
        <v>0</v>
      </c>
      <c r="L449" s="251" t="s">
        <v>55</v>
      </c>
      <c r="M449" s="251"/>
      <c r="N449" s="250">
        <f>IF(L449="nio",0,IF(L449&gt;0,L449*J449/P449,0))*VLOOKUP(B449,'2-Kosten per locatie'!$A$14:$C$60,3,FALSE)</f>
        <v>0</v>
      </c>
      <c r="O449" s="250">
        <f>IF(M449&gt;0,M449*J449/Q449,0)*VLOOKUP(B449,'2-Kosten per locatie'!$A$14:$C$60,3,FALSE)</f>
        <v>0</v>
      </c>
      <c r="P449" s="344">
        <f>IF(L449="nio",0,IF(L449&gt;0,VLOOKUP(G449,'3-Productie normen'!A:J,VLOOKUP(L449,'3-Productie normen'!$B$35:$C$40,2,FALSE),FALSE)))</f>
        <v>0</v>
      </c>
      <c r="Q449" s="344">
        <f t="shared" si="22"/>
        <v>0</v>
      </c>
      <c r="R449" s="541">
        <f>VLOOKUP(G449,'3-Productie normen'!A:L,12,FALSE)</f>
        <v>0</v>
      </c>
      <c r="S449" s="345"/>
      <c r="U449" s="346">
        <f t="shared" si="21"/>
        <v>0</v>
      </c>
      <c r="V449" s="15"/>
    </row>
    <row r="450" spans="1:22" ht="14.1" hidden="1" customHeight="1">
      <c r="A450" s="78">
        <v>450</v>
      </c>
      <c r="B450" s="493" t="s">
        <v>700</v>
      </c>
      <c r="C450" s="303" t="s">
        <v>701</v>
      </c>
      <c r="D450" s="537" t="s">
        <v>1240</v>
      </c>
      <c r="E450" s="248" t="s">
        <v>1331</v>
      </c>
      <c r="F450" s="90" t="s">
        <v>1332</v>
      </c>
      <c r="G450" s="90" t="s">
        <v>306</v>
      </c>
      <c r="H450" s="74" t="s">
        <v>266</v>
      </c>
      <c r="I450" s="74"/>
      <c r="J450" s="501">
        <v>11.62</v>
      </c>
      <c r="K450" s="343">
        <f t="shared" si="20"/>
        <v>255</v>
      </c>
      <c r="L450" s="251">
        <v>255</v>
      </c>
      <c r="M450" s="251"/>
      <c r="N450" s="250" t="e">
        <f>IF(L450="nio",0,IF(L450&gt;0,L450*J450/P450,0))*VLOOKUP(B450,'2-Kosten per locatie'!$A$14:$C$60,3,FALSE)</f>
        <v>#DIV/0!</v>
      </c>
      <c r="O450" s="250">
        <f>IF(M450&gt;0,M450*J450/Q450,0)*VLOOKUP(B450,'2-Kosten per locatie'!$A$14:$C$60,3,FALSE)</f>
        <v>0</v>
      </c>
      <c r="P450" s="344">
        <f>IF(L450="nio",0,IF(L450&gt;0,VLOOKUP(G450,'3-Productie normen'!A:J,VLOOKUP(L450,'3-Productie normen'!$B$35:$C$40,2,FALSE),FALSE)))</f>
        <v>0</v>
      </c>
      <c r="Q450" s="344">
        <f t="shared" si="22"/>
        <v>0</v>
      </c>
      <c r="R450" s="541">
        <f>VLOOKUP(G450,'3-Productie normen'!A:L,12,FALSE)</f>
        <v>12</v>
      </c>
      <c r="S450" s="345"/>
      <c r="U450" s="346">
        <f t="shared" si="21"/>
        <v>2963.1</v>
      </c>
      <c r="V450" s="15"/>
    </row>
    <row r="451" spans="1:22" ht="14.1" hidden="1" customHeight="1">
      <c r="A451" s="78">
        <v>451</v>
      </c>
      <c r="B451" s="493" t="s">
        <v>700</v>
      </c>
      <c r="C451" s="303" t="s">
        <v>701</v>
      </c>
      <c r="D451" s="537" t="s">
        <v>1240</v>
      </c>
      <c r="E451" s="248" t="s">
        <v>1333</v>
      </c>
      <c r="F451" s="90" t="s">
        <v>1297</v>
      </c>
      <c r="G451" s="90" t="s">
        <v>306</v>
      </c>
      <c r="H451" s="502" t="s">
        <v>266</v>
      </c>
      <c r="I451" s="516"/>
      <c r="J451" s="501">
        <v>13.72</v>
      </c>
      <c r="K451" s="343">
        <f t="shared" si="20"/>
        <v>255</v>
      </c>
      <c r="L451" s="251">
        <v>255</v>
      </c>
      <c r="M451" s="251"/>
      <c r="N451" s="250" t="e">
        <f>IF(L451="nio",0,IF(L451&gt;0,L451*J451/P451,0))*VLOOKUP(B451,'2-Kosten per locatie'!$A$14:$C$60,3,FALSE)</f>
        <v>#DIV/0!</v>
      </c>
      <c r="O451" s="250">
        <f>IF(M451&gt;0,M451*J451/Q451,0)*VLOOKUP(B451,'2-Kosten per locatie'!$A$14:$C$60,3,FALSE)</f>
        <v>0</v>
      </c>
      <c r="P451" s="344">
        <f>IF(L451="nio",0,IF(L451&gt;0,VLOOKUP(G451,'3-Productie normen'!A:J,VLOOKUP(L451,'3-Productie normen'!$B$35:$C$40,2,FALSE),FALSE)))</f>
        <v>0</v>
      </c>
      <c r="Q451" s="344">
        <f t="shared" si="22"/>
        <v>0</v>
      </c>
      <c r="R451" s="541">
        <f>VLOOKUP(G451,'3-Productie normen'!A:L,12,FALSE)</f>
        <v>12</v>
      </c>
      <c r="S451" s="345"/>
      <c r="U451" s="346">
        <f t="shared" si="21"/>
        <v>3498.6000000000004</v>
      </c>
      <c r="V451" s="15"/>
    </row>
    <row r="452" spans="1:22" ht="14.1" hidden="1" customHeight="1">
      <c r="A452" s="78">
        <v>452</v>
      </c>
      <c r="B452" s="493" t="s">
        <v>700</v>
      </c>
      <c r="C452" s="303" t="s">
        <v>701</v>
      </c>
      <c r="D452" s="537" t="s">
        <v>1240</v>
      </c>
      <c r="E452" s="248" t="s">
        <v>1334</v>
      </c>
      <c r="F452" s="90" t="s">
        <v>1335</v>
      </c>
      <c r="G452" s="504" t="s">
        <v>50</v>
      </c>
      <c r="H452" s="74" t="s">
        <v>266</v>
      </c>
      <c r="I452" s="74"/>
      <c r="J452" s="501">
        <v>13.14</v>
      </c>
      <c r="K452" s="343">
        <f t="shared" si="20"/>
        <v>255</v>
      </c>
      <c r="L452" s="251">
        <v>255</v>
      </c>
      <c r="M452" s="251"/>
      <c r="N452" s="250" t="e">
        <f>IF(L452="nio",0,IF(L452&gt;0,L452*J452/P452,0))*VLOOKUP(B452,'2-Kosten per locatie'!$A$14:$C$60,3,FALSE)</f>
        <v>#DIV/0!</v>
      </c>
      <c r="O452" s="250">
        <f>IF(M452&gt;0,M452*J452/Q452,0)*VLOOKUP(B452,'2-Kosten per locatie'!$A$14:$C$60,3,FALSE)</f>
        <v>0</v>
      </c>
      <c r="P452" s="344">
        <f>IF(L452="nio",0,IF(L452&gt;0,VLOOKUP(G452,'3-Productie normen'!A:J,VLOOKUP(L452,'3-Productie normen'!$B$35:$C$40,2,FALSE),FALSE)))</f>
        <v>0</v>
      </c>
      <c r="Q452" s="344">
        <f t="shared" si="22"/>
        <v>0</v>
      </c>
      <c r="R452" s="541">
        <f>VLOOKUP(G452,'3-Productie normen'!A:L,12,FALSE)</f>
        <v>15</v>
      </c>
      <c r="S452" s="345"/>
      <c r="U452" s="346">
        <f t="shared" si="21"/>
        <v>3350.7000000000003</v>
      </c>
    </row>
    <row r="453" spans="1:22" ht="14.1" hidden="1" customHeight="1">
      <c r="A453" s="78">
        <v>453</v>
      </c>
      <c r="B453" s="493" t="s">
        <v>700</v>
      </c>
      <c r="C453" s="303" t="s">
        <v>701</v>
      </c>
      <c r="D453" s="537" t="s">
        <v>1240</v>
      </c>
      <c r="E453" s="248" t="s">
        <v>1336</v>
      </c>
      <c r="F453" s="90" t="s">
        <v>1337</v>
      </c>
      <c r="G453" s="502" t="s">
        <v>55</v>
      </c>
      <c r="H453" s="502"/>
      <c r="I453" s="516"/>
      <c r="J453" s="501"/>
      <c r="K453" s="343">
        <f t="shared" si="20"/>
        <v>0</v>
      </c>
      <c r="L453" s="251" t="s">
        <v>55</v>
      </c>
      <c r="M453" s="251"/>
      <c r="N453" s="250">
        <f>IF(L453="nio",0,IF(L453&gt;0,L453*J453/P453,0))*VLOOKUP(B453,'2-Kosten per locatie'!$A$14:$C$60,3,FALSE)</f>
        <v>0</v>
      </c>
      <c r="O453" s="250">
        <f>IF(M453&gt;0,M453*J453/Q453,0)*VLOOKUP(B453,'2-Kosten per locatie'!$A$14:$C$60,3,FALSE)</f>
        <v>0</v>
      </c>
      <c r="P453" s="344">
        <f>IF(L453="nio",0,IF(L453&gt;0,VLOOKUP(G453,'3-Productie normen'!A:J,VLOOKUP(L453,'3-Productie normen'!$B$35:$C$40,2,FALSE),FALSE)))</f>
        <v>0</v>
      </c>
      <c r="Q453" s="344">
        <f t="shared" si="22"/>
        <v>0</v>
      </c>
      <c r="R453" s="541">
        <f>VLOOKUP(G453,'3-Productie normen'!A:L,12,FALSE)</f>
        <v>0</v>
      </c>
      <c r="S453" s="345"/>
      <c r="U453" s="346">
        <f t="shared" si="21"/>
        <v>0</v>
      </c>
    </row>
    <row r="454" spans="1:22" ht="14.1" hidden="1" customHeight="1">
      <c r="A454" s="78">
        <v>454</v>
      </c>
      <c r="B454" s="493" t="s">
        <v>700</v>
      </c>
      <c r="C454" s="303" t="s">
        <v>701</v>
      </c>
      <c r="D454" s="537" t="s">
        <v>1240</v>
      </c>
      <c r="E454" s="248" t="s">
        <v>1338</v>
      </c>
      <c r="F454" s="90" t="s">
        <v>1339</v>
      </c>
      <c r="G454" s="502" t="s">
        <v>55</v>
      </c>
      <c r="H454" s="502"/>
      <c r="I454" s="516"/>
      <c r="J454" s="501"/>
      <c r="K454" s="343">
        <f t="shared" si="20"/>
        <v>0</v>
      </c>
      <c r="L454" s="251" t="s">
        <v>55</v>
      </c>
      <c r="M454" s="251"/>
      <c r="N454" s="250">
        <f>IF(L454="nio",0,IF(L454&gt;0,L454*J454/P454,0))*VLOOKUP(B454,'2-Kosten per locatie'!$A$14:$C$60,3,FALSE)</f>
        <v>0</v>
      </c>
      <c r="O454" s="250">
        <f>IF(M454&gt;0,M454*J454/Q454,0)*VLOOKUP(B454,'2-Kosten per locatie'!$A$14:$C$60,3,FALSE)</f>
        <v>0</v>
      </c>
      <c r="P454" s="344">
        <f>IF(L454="nio",0,IF(L454&gt;0,VLOOKUP(G454,'3-Productie normen'!A:J,VLOOKUP(L454,'3-Productie normen'!$B$35:$C$40,2,FALSE),FALSE)))</f>
        <v>0</v>
      </c>
      <c r="Q454" s="344">
        <f t="shared" si="22"/>
        <v>0</v>
      </c>
      <c r="R454" s="541">
        <f>VLOOKUP(G454,'3-Productie normen'!A:L,12,FALSE)</f>
        <v>0</v>
      </c>
      <c r="S454" s="345"/>
      <c r="U454" s="346">
        <f t="shared" si="21"/>
        <v>0</v>
      </c>
    </row>
    <row r="455" spans="1:22" ht="14.1" hidden="1" customHeight="1">
      <c r="A455" s="78">
        <v>455</v>
      </c>
      <c r="B455" s="493" t="s">
        <v>700</v>
      </c>
      <c r="C455" s="303" t="s">
        <v>701</v>
      </c>
      <c r="D455" s="537" t="s">
        <v>1240</v>
      </c>
      <c r="E455" s="248" t="s">
        <v>1340</v>
      </c>
      <c r="F455" s="90" t="s">
        <v>1341</v>
      </c>
      <c r="G455" s="502" t="s">
        <v>55</v>
      </c>
      <c r="H455" s="502"/>
      <c r="I455" s="516"/>
      <c r="J455" s="501"/>
      <c r="K455" s="343">
        <f t="shared" si="20"/>
        <v>0</v>
      </c>
      <c r="L455" s="251" t="s">
        <v>55</v>
      </c>
      <c r="M455" s="251"/>
      <c r="N455" s="250">
        <f>IF(L455="nio",0,IF(L455&gt;0,L455*J455/P455,0))*VLOOKUP(B455,'2-Kosten per locatie'!$A$14:$C$60,3,FALSE)</f>
        <v>0</v>
      </c>
      <c r="O455" s="250">
        <f>IF(M455&gt;0,M455*J455/Q455,0)*VLOOKUP(B455,'2-Kosten per locatie'!$A$14:$C$60,3,FALSE)</f>
        <v>0</v>
      </c>
      <c r="P455" s="344">
        <f>IF(L455="nio",0,IF(L455&gt;0,VLOOKUP(G455,'3-Productie normen'!A:J,VLOOKUP(L455,'3-Productie normen'!$B$35:$C$40,2,FALSE),FALSE)))</f>
        <v>0</v>
      </c>
      <c r="Q455" s="344">
        <f t="shared" si="22"/>
        <v>0</v>
      </c>
      <c r="R455" s="541">
        <f>VLOOKUP(G455,'3-Productie normen'!A:L,12,FALSE)</f>
        <v>0</v>
      </c>
      <c r="S455" s="345"/>
      <c r="U455" s="346">
        <f t="shared" si="21"/>
        <v>0</v>
      </c>
    </row>
    <row r="456" spans="1:22" ht="14.1" hidden="1" customHeight="1">
      <c r="A456" s="78">
        <v>456</v>
      </c>
      <c r="B456" s="493" t="s">
        <v>700</v>
      </c>
      <c r="C456" s="303" t="s">
        <v>701</v>
      </c>
      <c r="D456" s="537" t="s">
        <v>1240</v>
      </c>
      <c r="E456" s="248" t="s">
        <v>1342</v>
      </c>
      <c r="F456" s="90" t="s">
        <v>1343</v>
      </c>
      <c r="G456" s="502" t="s">
        <v>55</v>
      </c>
      <c r="H456" s="502"/>
      <c r="I456" s="516"/>
      <c r="J456" s="501"/>
      <c r="K456" s="343">
        <f t="shared" si="20"/>
        <v>0</v>
      </c>
      <c r="L456" s="251" t="s">
        <v>55</v>
      </c>
      <c r="M456" s="251"/>
      <c r="N456" s="250">
        <f>IF(L456="nio",0,IF(L456&gt;0,L456*J456/P456,0))*VLOOKUP(B456,'2-Kosten per locatie'!$A$14:$C$60,3,FALSE)</f>
        <v>0</v>
      </c>
      <c r="O456" s="250">
        <f>IF(M456&gt;0,M456*J456/Q456,0)*VLOOKUP(B456,'2-Kosten per locatie'!$A$14:$C$60,3,FALSE)</f>
        <v>0</v>
      </c>
      <c r="P456" s="344">
        <f>IF(L456="nio",0,IF(L456&gt;0,VLOOKUP(G456,'3-Productie normen'!A:J,VLOOKUP(L456,'3-Productie normen'!$B$35:$C$40,2,FALSE),FALSE)))</f>
        <v>0</v>
      </c>
      <c r="Q456" s="344">
        <f t="shared" si="22"/>
        <v>0</v>
      </c>
      <c r="R456" s="541">
        <f>VLOOKUP(G456,'3-Productie normen'!A:L,12,FALSE)</f>
        <v>0</v>
      </c>
      <c r="S456" s="345"/>
      <c r="U456" s="346">
        <f t="shared" si="21"/>
        <v>0</v>
      </c>
    </row>
    <row r="457" spans="1:22" ht="14.1" hidden="1" customHeight="1">
      <c r="A457" s="78">
        <v>457</v>
      </c>
      <c r="B457" s="493" t="s">
        <v>700</v>
      </c>
      <c r="C457" s="303" t="s">
        <v>701</v>
      </c>
      <c r="D457" s="537" t="s">
        <v>1240</v>
      </c>
      <c r="E457" s="248" t="s">
        <v>1344</v>
      </c>
      <c r="F457" s="90" t="s">
        <v>1345</v>
      </c>
      <c r="G457" s="502" t="s">
        <v>55</v>
      </c>
      <c r="H457" s="502"/>
      <c r="I457" s="516"/>
      <c r="J457" s="501"/>
      <c r="K457" s="343">
        <f t="shared" si="20"/>
        <v>0</v>
      </c>
      <c r="L457" s="251" t="s">
        <v>55</v>
      </c>
      <c r="M457" s="251"/>
      <c r="N457" s="250">
        <f>IF(L457="nio",0,IF(L457&gt;0,L457*J457/P457,0))*VLOOKUP(B457,'2-Kosten per locatie'!$A$14:$C$60,3,FALSE)</f>
        <v>0</v>
      </c>
      <c r="O457" s="250">
        <f>IF(M457&gt;0,M457*J457/Q457,0)*VLOOKUP(B457,'2-Kosten per locatie'!$A$14:$C$60,3,FALSE)</f>
        <v>0</v>
      </c>
      <c r="P457" s="344">
        <f>IF(L457="nio",0,IF(L457&gt;0,VLOOKUP(G457,'3-Productie normen'!A:J,VLOOKUP(L457,'3-Productie normen'!$B$35:$C$40,2,FALSE),FALSE)))</f>
        <v>0</v>
      </c>
      <c r="Q457" s="344">
        <f t="shared" si="22"/>
        <v>0</v>
      </c>
      <c r="R457" s="541">
        <f>VLOOKUP(G457,'3-Productie normen'!A:L,12,FALSE)</f>
        <v>0</v>
      </c>
      <c r="S457" s="345"/>
      <c r="U457" s="346">
        <f t="shared" si="21"/>
        <v>0</v>
      </c>
    </row>
    <row r="458" spans="1:22" ht="14.1" hidden="1" customHeight="1">
      <c r="A458" s="78">
        <v>458</v>
      </c>
      <c r="B458" s="493" t="s">
        <v>700</v>
      </c>
      <c r="C458" s="303" t="s">
        <v>701</v>
      </c>
      <c r="D458" s="537" t="s">
        <v>1240</v>
      </c>
      <c r="E458" s="248" t="s">
        <v>1346</v>
      </c>
      <c r="F458" s="90" t="s">
        <v>1347</v>
      </c>
      <c r="G458" s="502" t="s">
        <v>55</v>
      </c>
      <c r="H458" s="502"/>
      <c r="I458" s="516"/>
      <c r="J458" s="501"/>
      <c r="K458" s="343">
        <f t="shared" si="20"/>
        <v>0</v>
      </c>
      <c r="L458" s="251" t="s">
        <v>55</v>
      </c>
      <c r="M458" s="251"/>
      <c r="N458" s="250">
        <f>IF(L458="nio",0,IF(L458&gt;0,L458*J458/P458,0))*VLOOKUP(B458,'2-Kosten per locatie'!$A$14:$C$60,3,FALSE)</f>
        <v>0</v>
      </c>
      <c r="O458" s="250">
        <f>IF(M458&gt;0,M458*J458/Q458,0)*VLOOKUP(B458,'2-Kosten per locatie'!$A$14:$C$60,3,FALSE)</f>
        <v>0</v>
      </c>
      <c r="P458" s="344">
        <f>IF(L458="nio",0,IF(L458&gt;0,VLOOKUP(G458,'3-Productie normen'!A:J,VLOOKUP(L458,'3-Productie normen'!$B$35:$C$40,2,FALSE),FALSE)))</f>
        <v>0</v>
      </c>
      <c r="Q458" s="344">
        <f t="shared" si="22"/>
        <v>0</v>
      </c>
      <c r="R458" s="541">
        <f>VLOOKUP(G458,'3-Productie normen'!A:L,12,FALSE)</f>
        <v>0</v>
      </c>
      <c r="S458" s="345"/>
      <c r="U458" s="346">
        <f t="shared" si="21"/>
        <v>0</v>
      </c>
    </row>
    <row r="459" spans="1:22" ht="14.1" hidden="1" customHeight="1">
      <c r="A459" s="78">
        <v>459</v>
      </c>
      <c r="B459" s="493" t="s">
        <v>700</v>
      </c>
      <c r="C459" s="303" t="s">
        <v>701</v>
      </c>
      <c r="D459" s="537" t="s">
        <v>1240</v>
      </c>
      <c r="E459" s="248" t="s">
        <v>1348</v>
      </c>
      <c r="F459" s="90" t="s">
        <v>1349</v>
      </c>
      <c r="G459" s="502" t="s">
        <v>55</v>
      </c>
      <c r="H459" s="502"/>
      <c r="I459" s="516"/>
      <c r="J459" s="501"/>
      <c r="K459" s="343">
        <f t="shared" si="20"/>
        <v>0</v>
      </c>
      <c r="L459" s="251" t="s">
        <v>55</v>
      </c>
      <c r="M459" s="251"/>
      <c r="N459" s="250">
        <f>IF(L459="nio",0,IF(L459&gt;0,L459*J459/P459,0))*VLOOKUP(B459,'2-Kosten per locatie'!$A$14:$C$60,3,FALSE)</f>
        <v>0</v>
      </c>
      <c r="O459" s="250">
        <f>IF(M459&gt;0,M459*J459/Q459,0)*VLOOKUP(B459,'2-Kosten per locatie'!$A$14:$C$60,3,FALSE)</f>
        <v>0</v>
      </c>
      <c r="P459" s="344">
        <f>IF(L459="nio",0,IF(L459&gt;0,VLOOKUP(G459,'3-Productie normen'!A:J,VLOOKUP(L459,'3-Productie normen'!$B$35:$C$40,2,FALSE),FALSE)))</f>
        <v>0</v>
      </c>
      <c r="Q459" s="344">
        <f t="shared" si="22"/>
        <v>0</v>
      </c>
      <c r="R459" s="541">
        <f>VLOOKUP(G459,'3-Productie normen'!A:L,12,FALSE)</f>
        <v>0</v>
      </c>
      <c r="S459" s="345"/>
      <c r="U459" s="346">
        <f t="shared" si="21"/>
        <v>0</v>
      </c>
    </row>
    <row r="460" spans="1:22" ht="14.1" hidden="1" customHeight="1">
      <c r="A460" s="78">
        <v>460</v>
      </c>
      <c r="B460" s="493" t="s">
        <v>700</v>
      </c>
      <c r="C460" s="303" t="s">
        <v>701</v>
      </c>
      <c r="D460" s="537" t="s">
        <v>1240</v>
      </c>
      <c r="E460" s="248" t="s">
        <v>1350</v>
      </c>
      <c r="F460" s="90" t="s">
        <v>1351</v>
      </c>
      <c r="G460" s="502" t="s">
        <v>55</v>
      </c>
      <c r="H460" s="502"/>
      <c r="I460" s="516"/>
      <c r="J460" s="501"/>
      <c r="K460" s="343">
        <f t="shared" si="20"/>
        <v>0</v>
      </c>
      <c r="L460" s="251" t="s">
        <v>55</v>
      </c>
      <c r="M460" s="251"/>
      <c r="N460" s="250">
        <f>IF(L460="nio",0,IF(L460&gt;0,L460*J460/P460,0))*VLOOKUP(B460,'2-Kosten per locatie'!$A$14:$C$60,3,FALSE)</f>
        <v>0</v>
      </c>
      <c r="O460" s="250">
        <f>IF(M460&gt;0,M460*J460/Q460,0)*VLOOKUP(B460,'2-Kosten per locatie'!$A$14:$C$60,3,FALSE)</f>
        <v>0</v>
      </c>
      <c r="P460" s="344">
        <f>IF(L460="nio",0,IF(L460&gt;0,VLOOKUP(G460,'3-Productie normen'!A:J,VLOOKUP(L460,'3-Productie normen'!$B$35:$C$40,2,FALSE),FALSE)))</f>
        <v>0</v>
      </c>
      <c r="Q460" s="344">
        <f t="shared" si="22"/>
        <v>0</v>
      </c>
      <c r="R460" s="541">
        <f>VLOOKUP(G460,'3-Productie normen'!A:L,12,FALSE)</f>
        <v>0</v>
      </c>
      <c r="S460" s="345"/>
      <c r="U460" s="346">
        <f t="shared" si="21"/>
        <v>0</v>
      </c>
    </row>
    <row r="461" spans="1:22" ht="14.1" hidden="1" customHeight="1">
      <c r="A461" s="78">
        <v>461</v>
      </c>
      <c r="B461" s="493" t="s">
        <v>412</v>
      </c>
      <c r="C461" s="303" t="s">
        <v>413</v>
      </c>
      <c r="D461" s="537" t="s">
        <v>259</v>
      </c>
      <c r="E461" s="248" t="s">
        <v>414</v>
      </c>
      <c r="F461" s="90" t="s">
        <v>415</v>
      </c>
      <c r="G461" s="90" t="s">
        <v>48</v>
      </c>
      <c r="H461" s="74" t="s">
        <v>275</v>
      </c>
      <c r="I461" s="516" t="s">
        <v>246</v>
      </c>
      <c r="J461" s="501">
        <v>50.44</v>
      </c>
      <c r="K461" s="343">
        <f t="shared" si="20"/>
        <v>52</v>
      </c>
      <c r="L461" s="251">
        <v>52</v>
      </c>
      <c r="M461" s="251"/>
      <c r="N461" s="250" t="e">
        <f>IF(L461="nio",0,IF(L461&gt;0,L461*J461/P461,0))*VLOOKUP(B461,'2-Kosten per locatie'!$A$14:$C$60,3,FALSE)</f>
        <v>#DIV/0!</v>
      </c>
      <c r="O461" s="250">
        <f>IF(M461&gt;0,M461*J461/Q461,0)*VLOOKUP(B461,'2-Kosten per locatie'!$A$14:$C$60,3,FALSE)</f>
        <v>0</v>
      </c>
      <c r="P461" s="344">
        <f>IF(L461="nio",0,IF(L461&gt;0,VLOOKUP(G461,'3-Productie normen'!A:J,VLOOKUP(L461,'3-Productie normen'!$B$35:$C$40,2,FALSE),FALSE)))</f>
        <v>0</v>
      </c>
      <c r="Q461" s="344">
        <f t="shared" si="22"/>
        <v>0</v>
      </c>
      <c r="R461" s="541">
        <f>VLOOKUP(G461,'3-Productie normen'!A:L,12,FALSE)</f>
        <v>10</v>
      </c>
      <c r="S461" s="345"/>
      <c r="U461" s="346">
        <f t="shared" si="21"/>
        <v>2622.88</v>
      </c>
    </row>
    <row r="462" spans="1:22" ht="14.1" hidden="1" customHeight="1">
      <c r="A462" s="78">
        <v>462</v>
      </c>
      <c r="B462" s="493" t="s">
        <v>412</v>
      </c>
      <c r="C462" s="303" t="s">
        <v>413</v>
      </c>
      <c r="D462" s="537" t="s">
        <v>259</v>
      </c>
      <c r="E462" s="248" t="s">
        <v>416</v>
      </c>
      <c r="F462" s="90" t="s">
        <v>410</v>
      </c>
      <c r="G462" s="90" t="s">
        <v>261</v>
      </c>
      <c r="H462" s="74" t="s">
        <v>275</v>
      </c>
      <c r="I462" s="516" t="s">
        <v>246</v>
      </c>
      <c r="J462" s="501">
        <v>2.79</v>
      </c>
      <c r="K462" s="343">
        <f t="shared" si="20"/>
        <v>52</v>
      </c>
      <c r="L462" s="251">
        <v>52</v>
      </c>
      <c r="M462" s="251"/>
      <c r="N462" s="250" t="e">
        <f>IF(L462="nio",0,IF(L462&gt;0,L462*J462/P462,0))*VLOOKUP(B462,'2-Kosten per locatie'!$A$14:$C$60,3,FALSE)</f>
        <v>#DIV/0!</v>
      </c>
      <c r="O462" s="250">
        <f>IF(M462&gt;0,M462*J462/Q462,0)*VLOOKUP(B462,'2-Kosten per locatie'!$A$14:$C$60,3,FALSE)</f>
        <v>0</v>
      </c>
      <c r="P462" s="344">
        <f>IF(L462="nio",0,IF(L462&gt;0,VLOOKUP(G462,'3-Productie normen'!A:J,VLOOKUP(L462,'3-Productie normen'!$B$35:$C$40,2,FALSE),FALSE)))</f>
        <v>0</v>
      </c>
      <c r="Q462" s="344">
        <f t="shared" si="22"/>
        <v>0</v>
      </c>
      <c r="R462" s="541">
        <f>VLOOKUP(G462,'3-Productie normen'!A:L,12,FALSE)</f>
        <v>16</v>
      </c>
      <c r="S462" s="345"/>
      <c r="U462" s="346">
        <f t="shared" si="21"/>
        <v>145.08000000000001</v>
      </c>
    </row>
    <row r="463" spans="1:22" ht="14.1" hidden="1" customHeight="1">
      <c r="A463" s="78">
        <v>463</v>
      </c>
      <c r="B463" s="493" t="s">
        <v>412</v>
      </c>
      <c r="C463" s="303" t="s">
        <v>413</v>
      </c>
      <c r="D463" s="537" t="s">
        <v>259</v>
      </c>
      <c r="E463" s="248" t="s">
        <v>417</v>
      </c>
      <c r="F463" s="90" t="s">
        <v>261</v>
      </c>
      <c r="G463" s="504" t="s">
        <v>261</v>
      </c>
      <c r="H463" s="502" t="s">
        <v>371</v>
      </c>
      <c r="I463" s="516" t="s">
        <v>246</v>
      </c>
      <c r="J463" s="501">
        <v>17.87</v>
      </c>
      <c r="K463" s="343">
        <f t="shared" si="20"/>
        <v>52</v>
      </c>
      <c r="L463" s="251">
        <v>52</v>
      </c>
      <c r="M463" s="251"/>
      <c r="N463" s="250" t="e">
        <f>IF(L463="nio",0,IF(L463&gt;0,L463*J463/P463,0))*VLOOKUP(B463,'2-Kosten per locatie'!$A$14:$C$60,3,FALSE)</f>
        <v>#DIV/0!</v>
      </c>
      <c r="O463" s="250">
        <f>IF(M463&gt;0,M463*J463/Q463,0)*VLOOKUP(B463,'2-Kosten per locatie'!$A$14:$C$60,3,FALSE)</f>
        <v>0</v>
      </c>
      <c r="P463" s="344">
        <f>IF(L463="nio",0,IF(L463&gt;0,VLOOKUP(G463,'3-Productie normen'!A:J,VLOOKUP(L463,'3-Productie normen'!$B$35:$C$40,2,FALSE),FALSE)))</f>
        <v>0</v>
      </c>
      <c r="Q463" s="344">
        <f t="shared" si="22"/>
        <v>0</v>
      </c>
      <c r="R463" s="541">
        <f>VLOOKUP(G463,'3-Productie normen'!A:L,12,FALSE)</f>
        <v>16</v>
      </c>
      <c r="S463" s="345"/>
      <c r="U463" s="346">
        <f t="shared" si="21"/>
        <v>929.24</v>
      </c>
    </row>
    <row r="464" spans="1:22" ht="14.1" hidden="1" customHeight="1">
      <c r="A464" s="78">
        <v>464</v>
      </c>
      <c r="B464" s="493" t="s">
        <v>412</v>
      </c>
      <c r="C464" s="303" t="s">
        <v>413</v>
      </c>
      <c r="D464" s="537" t="s">
        <v>259</v>
      </c>
      <c r="E464" s="248" t="s">
        <v>418</v>
      </c>
      <c r="F464" s="90" t="s">
        <v>265</v>
      </c>
      <c r="G464" s="90" t="s">
        <v>45</v>
      </c>
      <c r="H464" s="502" t="s">
        <v>266</v>
      </c>
      <c r="I464" s="516" t="s">
        <v>247</v>
      </c>
      <c r="J464" s="501">
        <v>6.23</v>
      </c>
      <c r="K464" s="343">
        <f t="shared" si="20"/>
        <v>52</v>
      </c>
      <c r="L464" s="251">
        <v>52</v>
      </c>
      <c r="M464" s="251"/>
      <c r="N464" s="250" t="e">
        <f>IF(L464="nio",0,IF(L464&gt;0,L464*J464/P464,0))*VLOOKUP(B464,'2-Kosten per locatie'!$A$14:$C$60,3,FALSE)</f>
        <v>#DIV/0!</v>
      </c>
      <c r="O464" s="250">
        <f>IF(M464&gt;0,M464*J464/Q464,0)*VLOOKUP(B464,'2-Kosten per locatie'!$A$14:$C$60,3,FALSE)</f>
        <v>0</v>
      </c>
      <c r="P464" s="344">
        <f>IF(L464="nio",0,IF(L464&gt;0,VLOOKUP(G464,'3-Productie normen'!A:J,VLOOKUP(L464,'3-Productie normen'!$B$35:$C$40,2,FALSE),FALSE)))</f>
        <v>0</v>
      </c>
      <c r="Q464" s="344">
        <f t="shared" si="22"/>
        <v>0</v>
      </c>
      <c r="R464" s="541">
        <f>VLOOKUP(G464,'3-Productie normen'!A:L,12,FALSE)</f>
        <v>2</v>
      </c>
      <c r="S464" s="345"/>
      <c r="U464" s="346">
        <f t="shared" si="21"/>
        <v>323.96000000000004</v>
      </c>
    </row>
    <row r="465" spans="1:21" ht="14.1" hidden="1" customHeight="1">
      <c r="A465" s="78">
        <v>465</v>
      </c>
      <c r="B465" s="493" t="s">
        <v>412</v>
      </c>
      <c r="C465" s="303" t="s">
        <v>413</v>
      </c>
      <c r="D465" s="537" t="s">
        <v>259</v>
      </c>
      <c r="E465" s="248" t="s">
        <v>419</v>
      </c>
      <c r="F465" s="90" t="s">
        <v>420</v>
      </c>
      <c r="G465" s="502" t="s">
        <v>46</v>
      </c>
      <c r="H465" s="502" t="s">
        <v>371</v>
      </c>
      <c r="I465" s="516" t="s">
        <v>227</v>
      </c>
      <c r="J465" s="501">
        <v>2.78</v>
      </c>
      <c r="K465" s="343">
        <f t="shared" si="20"/>
        <v>52</v>
      </c>
      <c r="L465" s="251">
        <v>52</v>
      </c>
      <c r="M465" s="251"/>
      <c r="N465" s="250" t="e">
        <f>IF(L465="nio",0,IF(L465&gt;0,L465*J465/P465,0))*VLOOKUP(B465,'2-Kosten per locatie'!$A$14:$C$60,3,FALSE)</f>
        <v>#DIV/0!</v>
      </c>
      <c r="O465" s="250">
        <f>IF(M465&gt;0,M465*J465/Q465,0)*VLOOKUP(B465,'2-Kosten per locatie'!$A$14:$C$60,3,FALSE)</f>
        <v>0</v>
      </c>
      <c r="P465" s="344">
        <f>IF(L465="nio",0,IF(L465&gt;0,VLOOKUP(G465,'3-Productie normen'!A:J,VLOOKUP(L465,'3-Productie normen'!$B$35:$C$40,2,FALSE),FALSE)))</f>
        <v>0</v>
      </c>
      <c r="Q465" s="344">
        <f t="shared" si="22"/>
        <v>0</v>
      </c>
      <c r="R465" s="541">
        <f>VLOOKUP(G465,'3-Productie normen'!A:L,12,FALSE)</f>
        <v>11</v>
      </c>
      <c r="S465" s="345"/>
      <c r="U465" s="346">
        <f t="shared" si="21"/>
        <v>144.56</v>
      </c>
    </row>
    <row r="466" spans="1:21" ht="14.1" hidden="1" customHeight="1">
      <c r="A466" s="78">
        <v>466</v>
      </c>
      <c r="B466" s="493" t="s">
        <v>412</v>
      </c>
      <c r="C466" s="303" t="s">
        <v>413</v>
      </c>
      <c r="D466" s="537" t="s">
        <v>259</v>
      </c>
      <c r="E466" s="248" t="s">
        <v>421</v>
      </c>
      <c r="F466" s="90" t="s">
        <v>46</v>
      </c>
      <c r="G466" s="502" t="s">
        <v>46</v>
      </c>
      <c r="H466" s="502" t="s">
        <v>371</v>
      </c>
      <c r="I466" s="516" t="s">
        <v>227</v>
      </c>
      <c r="J466" s="501">
        <v>1.5</v>
      </c>
      <c r="K466" s="343">
        <f t="shared" si="20"/>
        <v>52</v>
      </c>
      <c r="L466" s="251">
        <v>52</v>
      </c>
      <c r="M466" s="251"/>
      <c r="N466" s="250" t="e">
        <f>IF(L466="nio",0,IF(L466&gt;0,L466*J466/P466,0))*VLOOKUP(B466,'2-Kosten per locatie'!$A$14:$C$60,3,FALSE)</f>
        <v>#DIV/0!</v>
      </c>
      <c r="O466" s="250">
        <f>IF(M466&gt;0,M466*J466/Q466,0)*VLOOKUP(B466,'2-Kosten per locatie'!$A$14:$C$60,3,FALSE)</f>
        <v>0</v>
      </c>
      <c r="P466" s="344">
        <f>IF(L466="nio",0,IF(L466&gt;0,VLOOKUP(G466,'3-Productie normen'!A:J,VLOOKUP(L466,'3-Productie normen'!$B$35:$C$40,2,FALSE),FALSE)))</f>
        <v>0</v>
      </c>
      <c r="Q466" s="344">
        <f t="shared" si="22"/>
        <v>0</v>
      </c>
      <c r="R466" s="541">
        <f>VLOOKUP(G466,'3-Productie normen'!A:L,12,FALSE)</f>
        <v>11</v>
      </c>
      <c r="S466" s="345"/>
      <c r="U466" s="346">
        <f t="shared" si="21"/>
        <v>78</v>
      </c>
    </row>
    <row r="467" spans="1:21" ht="14.1" hidden="1" customHeight="1">
      <c r="A467" s="78">
        <v>467</v>
      </c>
      <c r="B467" s="493" t="s">
        <v>412</v>
      </c>
      <c r="C467" s="303" t="s">
        <v>413</v>
      </c>
      <c r="D467" s="537" t="s">
        <v>259</v>
      </c>
      <c r="E467" s="248" t="s">
        <v>422</v>
      </c>
      <c r="F467" s="90" t="s">
        <v>46</v>
      </c>
      <c r="G467" s="502" t="s">
        <v>46</v>
      </c>
      <c r="H467" s="502" t="s">
        <v>371</v>
      </c>
      <c r="I467" s="516" t="s">
        <v>227</v>
      </c>
      <c r="J467" s="501">
        <v>4.8499999999999996</v>
      </c>
      <c r="K467" s="343">
        <f t="shared" si="20"/>
        <v>52</v>
      </c>
      <c r="L467" s="251">
        <v>52</v>
      </c>
      <c r="M467" s="251"/>
      <c r="N467" s="250" t="e">
        <f>IF(L467="nio",0,IF(L467&gt;0,L467*J467/P467,0))*VLOOKUP(B467,'2-Kosten per locatie'!$A$14:$C$60,3,FALSE)</f>
        <v>#DIV/0!</v>
      </c>
      <c r="O467" s="250">
        <f>IF(M467&gt;0,M467*J467/Q467,0)*VLOOKUP(B467,'2-Kosten per locatie'!$A$14:$C$60,3,FALSE)</f>
        <v>0</v>
      </c>
      <c r="P467" s="344">
        <f>IF(L467="nio",0,IF(L467&gt;0,VLOOKUP(G467,'3-Productie normen'!A:J,VLOOKUP(L467,'3-Productie normen'!$B$35:$C$40,2,FALSE),FALSE)))</f>
        <v>0</v>
      </c>
      <c r="Q467" s="344">
        <f t="shared" si="22"/>
        <v>0</v>
      </c>
      <c r="R467" s="541">
        <f>VLOOKUP(G467,'3-Productie normen'!A:L,12,FALSE)</f>
        <v>11</v>
      </c>
      <c r="S467" s="345"/>
      <c r="U467" s="346">
        <f t="shared" si="21"/>
        <v>252.2</v>
      </c>
    </row>
    <row r="468" spans="1:21" ht="14.1" hidden="1" customHeight="1">
      <c r="A468" s="78">
        <v>468</v>
      </c>
      <c r="B468" s="493" t="s">
        <v>412</v>
      </c>
      <c r="C468" s="303" t="s">
        <v>413</v>
      </c>
      <c r="D468" s="537" t="s">
        <v>259</v>
      </c>
      <c r="E468" s="248" t="s">
        <v>423</v>
      </c>
      <c r="F468" s="90" t="s">
        <v>420</v>
      </c>
      <c r="G468" s="502" t="s">
        <v>46</v>
      </c>
      <c r="H468" s="502" t="s">
        <v>371</v>
      </c>
      <c r="I468" s="516" t="s">
        <v>227</v>
      </c>
      <c r="J468" s="501">
        <v>5.53</v>
      </c>
      <c r="K468" s="343">
        <f t="shared" si="20"/>
        <v>52</v>
      </c>
      <c r="L468" s="251">
        <v>52</v>
      </c>
      <c r="M468" s="251"/>
      <c r="N468" s="250" t="e">
        <f>IF(L468="nio",0,IF(L468&gt;0,L468*J468/P468,0))*VLOOKUP(B468,'2-Kosten per locatie'!$A$14:$C$60,3,FALSE)</f>
        <v>#DIV/0!</v>
      </c>
      <c r="O468" s="250">
        <f>IF(M468&gt;0,M468*J468/Q468,0)*VLOOKUP(B468,'2-Kosten per locatie'!$A$14:$C$60,3,FALSE)</f>
        <v>0</v>
      </c>
      <c r="P468" s="344">
        <f>IF(L468="nio",0,IF(L468&gt;0,VLOOKUP(G468,'3-Productie normen'!A:J,VLOOKUP(L468,'3-Productie normen'!$B$35:$C$40,2,FALSE),FALSE)))</f>
        <v>0</v>
      </c>
      <c r="Q468" s="344">
        <f t="shared" si="22"/>
        <v>0</v>
      </c>
      <c r="R468" s="541">
        <f>VLOOKUP(G468,'3-Productie normen'!A:L,12,FALSE)</f>
        <v>11</v>
      </c>
      <c r="S468" s="345"/>
      <c r="U468" s="346">
        <f t="shared" si="21"/>
        <v>287.56</v>
      </c>
    </row>
    <row r="469" spans="1:21" ht="14.1" hidden="1" customHeight="1">
      <c r="A469" s="78">
        <v>469</v>
      </c>
      <c r="B469" s="493" t="s">
        <v>412</v>
      </c>
      <c r="C469" s="303" t="s">
        <v>413</v>
      </c>
      <c r="D469" s="537" t="s">
        <v>259</v>
      </c>
      <c r="E469" s="248" t="s">
        <v>424</v>
      </c>
      <c r="F469" s="90" t="s">
        <v>46</v>
      </c>
      <c r="G469" s="502" t="s">
        <v>46</v>
      </c>
      <c r="H469" s="502" t="s">
        <v>371</v>
      </c>
      <c r="I469" s="516" t="s">
        <v>227</v>
      </c>
      <c r="J469" s="501">
        <v>3.92</v>
      </c>
      <c r="K469" s="343">
        <f t="shared" si="20"/>
        <v>52</v>
      </c>
      <c r="L469" s="251">
        <v>52</v>
      </c>
      <c r="M469" s="251"/>
      <c r="N469" s="250" t="e">
        <f>IF(L469="nio",0,IF(L469&gt;0,L469*J469/P469,0))*VLOOKUP(B469,'2-Kosten per locatie'!$A$14:$C$60,3,FALSE)</f>
        <v>#DIV/0!</v>
      </c>
      <c r="O469" s="250">
        <f>IF(M469&gt;0,M469*J469/Q469,0)*VLOOKUP(B469,'2-Kosten per locatie'!$A$14:$C$60,3,FALSE)</f>
        <v>0</v>
      </c>
      <c r="P469" s="344">
        <f>IF(L469="nio",0,IF(L469&gt;0,VLOOKUP(G469,'3-Productie normen'!A:J,VLOOKUP(L469,'3-Productie normen'!$B$35:$C$40,2,FALSE),FALSE)))</f>
        <v>0</v>
      </c>
      <c r="Q469" s="344">
        <f t="shared" si="22"/>
        <v>0</v>
      </c>
      <c r="R469" s="541">
        <f>VLOOKUP(G469,'3-Productie normen'!A:L,12,FALSE)</f>
        <v>11</v>
      </c>
      <c r="S469" s="345"/>
      <c r="U469" s="346">
        <f t="shared" si="21"/>
        <v>203.84</v>
      </c>
    </row>
    <row r="470" spans="1:21" ht="14.1" hidden="1" customHeight="1">
      <c r="A470" s="78">
        <v>470</v>
      </c>
      <c r="B470" s="493" t="s">
        <v>412</v>
      </c>
      <c r="C470" s="303" t="s">
        <v>413</v>
      </c>
      <c r="D470" s="537" t="s">
        <v>259</v>
      </c>
      <c r="E470" s="248" t="s">
        <v>425</v>
      </c>
      <c r="F470" s="90" t="s">
        <v>46</v>
      </c>
      <c r="G470" s="502" t="s">
        <v>46</v>
      </c>
      <c r="H470" s="502" t="s">
        <v>371</v>
      </c>
      <c r="I470" s="516" t="s">
        <v>227</v>
      </c>
      <c r="J470" s="501">
        <v>1.21</v>
      </c>
      <c r="K470" s="343">
        <f t="shared" si="20"/>
        <v>52</v>
      </c>
      <c r="L470" s="251">
        <v>52</v>
      </c>
      <c r="M470" s="251"/>
      <c r="N470" s="250" t="e">
        <f>IF(L470="nio",0,IF(L470&gt;0,L470*J470/P470,0))*VLOOKUP(B470,'2-Kosten per locatie'!$A$14:$C$60,3,FALSE)</f>
        <v>#DIV/0!</v>
      </c>
      <c r="O470" s="250">
        <f>IF(M470&gt;0,M470*J470/Q470,0)*VLOOKUP(B470,'2-Kosten per locatie'!$A$14:$C$60,3,FALSE)</f>
        <v>0</v>
      </c>
      <c r="P470" s="344">
        <f>IF(L470="nio",0,IF(L470&gt;0,VLOOKUP(G470,'3-Productie normen'!A:J,VLOOKUP(L470,'3-Productie normen'!$B$35:$C$40,2,FALSE),FALSE)))</f>
        <v>0</v>
      </c>
      <c r="Q470" s="344">
        <f t="shared" si="22"/>
        <v>0</v>
      </c>
      <c r="R470" s="541">
        <f>VLOOKUP(G470,'3-Productie normen'!A:L,12,FALSE)</f>
        <v>11</v>
      </c>
      <c r="S470" s="345"/>
      <c r="U470" s="346">
        <f t="shared" si="21"/>
        <v>62.92</v>
      </c>
    </row>
    <row r="471" spans="1:21" ht="14.1" hidden="1" customHeight="1">
      <c r="A471" s="78">
        <v>471</v>
      </c>
      <c r="B471" s="493" t="s">
        <v>412</v>
      </c>
      <c r="C471" s="303" t="s">
        <v>413</v>
      </c>
      <c r="D471" s="537" t="s">
        <v>259</v>
      </c>
      <c r="E471" s="248" t="s">
        <v>426</v>
      </c>
      <c r="F471" s="90" t="s">
        <v>410</v>
      </c>
      <c r="G471" s="303" t="s">
        <v>55</v>
      </c>
      <c r="H471" s="504" t="s">
        <v>328</v>
      </c>
      <c r="I471" s="516" t="s">
        <v>246</v>
      </c>
      <c r="J471" s="501">
        <v>64.38</v>
      </c>
      <c r="K471" s="343">
        <f t="shared" si="20"/>
        <v>0</v>
      </c>
      <c r="L471" s="251" t="s">
        <v>279</v>
      </c>
      <c r="M471" s="251"/>
      <c r="N471" s="250">
        <f>IF(L471="nio",0,IF(L471&gt;0,L471*J471/P471,0))*VLOOKUP(B471,'2-Kosten per locatie'!$A$14:$C$60,3,FALSE)</f>
        <v>0</v>
      </c>
      <c r="O471" s="250">
        <f>IF(M471&gt;0,M471*J471/Q471,0)*VLOOKUP(B471,'2-Kosten per locatie'!$A$14:$C$60,3,FALSE)</f>
        <v>0</v>
      </c>
      <c r="P471" s="344">
        <f>IF(L471="nio",0,IF(L471&gt;0,VLOOKUP(G471,'3-Productie normen'!A:J,VLOOKUP(L471,'3-Productie normen'!$B$35:$C$40,2,FALSE),FALSE)))</f>
        <v>0</v>
      </c>
      <c r="Q471" s="344">
        <f t="shared" si="22"/>
        <v>0</v>
      </c>
      <c r="R471" s="541">
        <f>VLOOKUP(G471,'3-Productie normen'!A:L,12,FALSE)</f>
        <v>0</v>
      </c>
      <c r="S471" s="345"/>
      <c r="U471" s="346">
        <f t="shared" si="21"/>
        <v>0</v>
      </c>
    </row>
    <row r="472" spans="1:21" ht="14.1" hidden="1" customHeight="1">
      <c r="A472" s="78">
        <v>472</v>
      </c>
      <c r="B472" s="493" t="s">
        <v>712</v>
      </c>
      <c r="C472" s="303" t="s">
        <v>713</v>
      </c>
      <c r="D472" s="537" t="s">
        <v>259</v>
      </c>
      <c r="E472" s="248"/>
      <c r="F472" s="90" t="s">
        <v>714</v>
      </c>
      <c r="G472" s="502" t="s">
        <v>46</v>
      </c>
      <c r="H472" s="502" t="s">
        <v>371</v>
      </c>
      <c r="I472" s="516" t="s">
        <v>227</v>
      </c>
      <c r="J472" s="501">
        <v>3.58</v>
      </c>
      <c r="K472" s="343">
        <f t="shared" si="20"/>
        <v>52</v>
      </c>
      <c r="L472" s="251">
        <v>52</v>
      </c>
      <c r="M472" s="251"/>
      <c r="N472" s="250" t="e">
        <f>IF(L472="nio",0,IF(L472&gt;0,L472*J472/P472,0))*VLOOKUP(B472,'2-Kosten per locatie'!$A$14:$C$60,3,FALSE)</f>
        <v>#DIV/0!</v>
      </c>
      <c r="O472" s="250">
        <f>IF(M472&gt;0,M472*J472/Q472,0)*VLOOKUP(B472,'2-Kosten per locatie'!$A$14:$C$60,3,FALSE)</f>
        <v>0</v>
      </c>
      <c r="P472" s="344">
        <f>IF(L472="nio",0,IF(L472&gt;0,VLOOKUP(G472,'3-Productie normen'!A:J,VLOOKUP(L472,'3-Productie normen'!$B$35:$C$40,2,FALSE),FALSE)))</f>
        <v>0</v>
      </c>
      <c r="Q472" s="344">
        <f t="shared" si="22"/>
        <v>0</v>
      </c>
      <c r="R472" s="541">
        <f>VLOOKUP(G472,'3-Productie normen'!A:L,12,FALSE)</f>
        <v>11</v>
      </c>
      <c r="S472" s="345"/>
      <c r="U472" s="346">
        <f t="shared" si="21"/>
        <v>186.16</v>
      </c>
    </row>
    <row r="473" spans="1:21" ht="14.1" hidden="1" customHeight="1">
      <c r="A473" s="78">
        <v>473</v>
      </c>
      <c r="B473" s="493" t="s">
        <v>712</v>
      </c>
      <c r="C473" s="303" t="s">
        <v>713</v>
      </c>
      <c r="D473" s="537" t="s">
        <v>259</v>
      </c>
      <c r="E473" s="248"/>
      <c r="F473" s="90" t="s">
        <v>672</v>
      </c>
      <c r="G473" s="502" t="s">
        <v>52</v>
      </c>
      <c r="H473" s="502" t="s">
        <v>371</v>
      </c>
      <c r="I473" s="516" t="s">
        <v>246</v>
      </c>
      <c r="J473" s="501">
        <v>2.81</v>
      </c>
      <c r="K473" s="343">
        <f t="shared" si="20"/>
        <v>52</v>
      </c>
      <c r="L473" s="251">
        <v>52</v>
      </c>
      <c r="M473" s="251"/>
      <c r="N473" s="250" t="e">
        <f>IF(L473="nio",0,IF(L473&gt;0,L473*J473/P473,0))*VLOOKUP(B473,'2-Kosten per locatie'!$A$14:$C$60,3,FALSE)</f>
        <v>#DIV/0!</v>
      </c>
      <c r="O473" s="250">
        <f>IF(M473&gt;0,M473*J473/Q473,0)*VLOOKUP(B473,'2-Kosten per locatie'!$A$14:$C$60,3,FALSE)</f>
        <v>0</v>
      </c>
      <c r="P473" s="344">
        <f>IF(L473="nio",0,IF(L473&gt;0,VLOOKUP(G473,'3-Productie normen'!A:J,VLOOKUP(L473,'3-Productie normen'!$B$35:$C$40,2,FALSE),FALSE)))</f>
        <v>0</v>
      </c>
      <c r="Q473" s="344">
        <f t="shared" si="22"/>
        <v>0</v>
      </c>
      <c r="R473" s="541">
        <f>VLOOKUP(G473,'3-Productie normen'!A:L,12,FALSE)</f>
        <v>4</v>
      </c>
      <c r="S473" s="345"/>
      <c r="U473" s="346">
        <f t="shared" si="21"/>
        <v>146.12</v>
      </c>
    </row>
    <row r="474" spans="1:21" ht="14.1" hidden="1" customHeight="1">
      <c r="A474" s="78">
        <v>474</v>
      </c>
      <c r="B474" s="493" t="s">
        <v>712</v>
      </c>
      <c r="C474" s="303" t="s">
        <v>713</v>
      </c>
      <c r="D474" s="537" t="s">
        <v>259</v>
      </c>
      <c r="E474" s="248"/>
      <c r="F474" s="90" t="s">
        <v>715</v>
      </c>
      <c r="G474" s="502" t="s">
        <v>46</v>
      </c>
      <c r="H474" s="502" t="s">
        <v>371</v>
      </c>
      <c r="I474" s="516" t="s">
        <v>227</v>
      </c>
      <c r="J474" s="501">
        <v>1.91</v>
      </c>
      <c r="K474" s="343">
        <f t="shared" si="20"/>
        <v>52</v>
      </c>
      <c r="L474" s="251">
        <v>52</v>
      </c>
      <c r="M474" s="251"/>
      <c r="N474" s="250" t="e">
        <f>IF(L474="nio",0,IF(L474&gt;0,L474*J474/P474,0))*VLOOKUP(B474,'2-Kosten per locatie'!$A$14:$C$60,3,FALSE)</f>
        <v>#DIV/0!</v>
      </c>
      <c r="O474" s="250">
        <f>IF(M474&gt;0,M474*J474/Q474,0)*VLOOKUP(B474,'2-Kosten per locatie'!$A$14:$C$60,3,FALSE)</f>
        <v>0</v>
      </c>
      <c r="P474" s="344">
        <f>IF(L474="nio",0,IF(L474&gt;0,VLOOKUP(G474,'3-Productie normen'!A:J,VLOOKUP(L474,'3-Productie normen'!$B$35:$C$40,2,FALSE),FALSE)))</f>
        <v>0</v>
      </c>
      <c r="Q474" s="344">
        <f t="shared" si="22"/>
        <v>0</v>
      </c>
      <c r="R474" s="541">
        <f>VLOOKUP(G474,'3-Productie normen'!A:L,12,FALSE)</f>
        <v>11</v>
      </c>
      <c r="S474" s="345"/>
      <c r="U474" s="346">
        <f t="shared" si="21"/>
        <v>99.32</v>
      </c>
    </row>
    <row r="475" spans="1:21" ht="14.1" hidden="1" customHeight="1">
      <c r="A475" s="78">
        <v>475</v>
      </c>
      <c r="B475" s="493" t="s">
        <v>712</v>
      </c>
      <c r="C475" s="303" t="s">
        <v>713</v>
      </c>
      <c r="D475" s="537" t="s">
        <v>259</v>
      </c>
      <c r="E475" s="248"/>
      <c r="F475" s="90" t="s">
        <v>359</v>
      </c>
      <c r="G475" s="90" t="s">
        <v>45</v>
      </c>
      <c r="H475" s="502" t="s">
        <v>266</v>
      </c>
      <c r="I475" s="516" t="s">
        <v>247</v>
      </c>
      <c r="J475" s="501">
        <v>3.6</v>
      </c>
      <c r="K475" s="343">
        <f t="shared" si="20"/>
        <v>52</v>
      </c>
      <c r="L475" s="251">
        <v>52</v>
      </c>
      <c r="M475" s="251"/>
      <c r="N475" s="250" t="e">
        <f>IF(L475="nio",0,IF(L475&gt;0,L475*J475/P475,0))*VLOOKUP(B475,'2-Kosten per locatie'!$A$14:$C$60,3,FALSE)</f>
        <v>#DIV/0!</v>
      </c>
      <c r="O475" s="250">
        <f>IF(M475&gt;0,M475*J475/Q475,0)*VLOOKUP(B475,'2-Kosten per locatie'!$A$14:$C$60,3,FALSE)</f>
        <v>0</v>
      </c>
      <c r="P475" s="344">
        <f>IF(L475="nio",0,IF(L475&gt;0,VLOOKUP(G475,'3-Productie normen'!A:J,VLOOKUP(L475,'3-Productie normen'!$B$35:$C$40,2,FALSE),FALSE)))</f>
        <v>0</v>
      </c>
      <c r="Q475" s="344">
        <f t="shared" si="22"/>
        <v>0</v>
      </c>
      <c r="R475" s="541">
        <f>VLOOKUP(G475,'3-Productie normen'!A:L,12,FALSE)</f>
        <v>2</v>
      </c>
      <c r="S475" s="345"/>
      <c r="U475" s="346">
        <f t="shared" si="21"/>
        <v>187.20000000000002</v>
      </c>
    </row>
    <row r="476" spans="1:21" ht="14.1" hidden="1" customHeight="1">
      <c r="A476" s="78">
        <v>476</v>
      </c>
      <c r="B476" s="493" t="s">
        <v>712</v>
      </c>
      <c r="C476" s="303" t="s">
        <v>713</v>
      </c>
      <c r="D476" s="537" t="s">
        <v>259</v>
      </c>
      <c r="E476" s="248"/>
      <c r="F476" s="90" t="s">
        <v>592</v>
      </c>
      <c r="G476" s="90" t="s">
        <v>49</v>
      </c>
      <c r="H476" s="502" t="s">
        <v>371</v>
      </c>
      <c r="I476" s="516" t="s">
        <v>246</v>
      </c>
      <c r="J476" s="501">
        <v>26.07</v>
      </c>
      <c r="K476" s="343">
        <f t="shared" si="20"/>
        <v>52</v>
      </c>
      <c r="L476" s="251">
        <v>52</v>
      </c>
      <c r="M476" s="251"/>
      <c r="N476" s="250" t="e">
        <f>IF(L476="nio",0,IF(L476&gt;0,L476*J476/P476,0))*VLOOKUP(B476,'2-Kosten per locatie'!$A$14:$C$60,3,FALSE)</f>
        <v>#DIV/0!</v>
      </c>
      <c r="O476" s="250">
        <f>IF(M476&gt;0,M476*J476/Q476,0)*VLOOKUP(B476,'2-Kosten per locatie'!$A$14:$C$60,3,FALSE)</f>
        <v>0</v>
      </c>
      <c r="P476" s="344">
        <f>IF(L476="nio",0,IF(L476&gt;0,VLOOKUP(G476,'3-Productie normen'!A:J,VLOOKUP(L476,'3-Productie normen'!$B$35:$C$40,2,FALSE),FALSE)))</f>
        <v>0</v>
      </c>
      <c r="Q476" s="344">
        <f t="shared" si="22"/>
        <v>0</v>
      </c>
      <c r="R476" s="541">
        <f>VLOOKUP(G476,'3-Productie normen'!A:L,12,FALSE)</f>
        <v>5</v>
      </c>
      <c r="S476" s="345"/>
      <c r="U476" s="346">
        <f t="shared" si="21"/>
        <v>1355.64</v>
      </c>
    </row>
    <row r="477" spans="1:21" ht="14.1" hidden="1" customHeight="1">
      <c r="A477" s="78">
        <v>477</v>
      </c>
      <c r="B477" s="493" t="s">
        <v>712</v>
      </c>
      <c r="C477" s="303" t="s">
        <v>713</v>
      </c>
      <c r="D477" s="537" t="s">
        <v>259</v>
      </c>
      <c r="E477" s="248"/>
      <c r="F477" s="90" t="s">
        <v>716</v>
      </c>
      <c r="G477" s="90" t="s">
        <v>49</v>
      </c>
      <c r="H477" s="502" t="s">
        <v>371</v>
      </c>
      <c r="I477" s="516" t="s">
        <v>246</v>
      </c>
      <c r="J477" s="501">
        <v>6.12</v>
      </c>
      <c r="K477" s="343">
        <f t="shared" si="20"/>
        <v>52</v>
      </c>
      <c r="L477" s="251">
        <v>52</v>
      </c>
      <c r="M477" s="251"/>
      <c r="N477" s="250" t="e">
        <f>IF(L477="nio",0,IF(L477&gt;0,L477*J477/P477,0))*VLOOKUP(B477,'2-Kosten per locatie'!$A$14:$C$60,3,FALSE)</f>
        <v>#DIV/0!</v>
      </c>
      <c r="O477" s="250">
        <f>IF(M477&gt;0,M477*J477/Q477,0)*VLOOKUP(B477,'2-Kosten per locatie'!$A$14:$C$60,3,FALSE)</f>
        <v>0</v>
      </c>
      <c r="P477" s="344">
        <f>IF(L477="nio",0,IF(L477&gt;0,VLOOKUP(G477,'3-Productie normen'!A:J,VLOOKUP(L477,'3-Productie normen'!$B$35:$C$40,2,FALSE),FALSE)))</f>
        <v>0</v>
      </c>
      <c r="Q477" s="344">
        <f t="shared" si="22"/>
        <v>0</v>
      </c>
      <c r="R477" s="541">
        <f>VLOOKUP(G477,'3-Productie normen'!A:L,12,FALSE)</f>
        <v>5</v>
      </c>
      <c r="S477" s="345"/>
      <c r="U477" s="346">
        <f t="shared" si="21"/>
        <v>318.24</v>
      </c>
    </row>
    <row r="478" spans="1:21" ht="14.1" hidden="1" customHeight="1">
      <c r="A478" s="78">
        <v>478</v>
      </c>
      <c r="B478" s="493" t="s">
        <v>712</v>
      </c>
      <c r="C478" s="303" t="s">
        <v>713</v>
      </c>
      <c r="D478" s="537" t="s">
        <v>259</v>
      </c>
      <c r="E478" s="248"/>
      <c r="F478" s="90" t="s">
        <v>717</v>
      </c>
      <c r="G478" s="513" t="s">
        <v>270</v>
      </c>
      <c r="H478" s="504" t="s">
        <v>328</v>
      </c>
      <c r="I478" s="516" t="s">
        <v>246</v>
      </c>
      <c r="J478" s="501">
        <v>13.89</v>
      </c>
      <c r="K478" s="343">
        <f t="shared" si="20"/>
        <v>52</v>
      </c>
      <c r="L478" s="251">
        <v>52</v>
      </c>
      <c r="M478" s="251"/>
      <c r="N478" s="250" t="e">
        <f>IF(L478="nio",0,IF(L478&gt;0,L478*J478/P478,0))*VLOOKUP(B478,'2-Kosten per locatie'!$A$14:$C$60,3,FALSE)</f>
        <v>#DIV/0!</v>
      </c>
      <c r="O478" s="250">
        <f>IF(M478&gt;0,M478*J478/Q478,0)*VLOOKUP(B478,'2-Kosten per locatie'!$A$14:$C$60,3,FALSE)</f>
        <v>0</v>
      </c>
      <c r="P478" s="344">
        <f>IF(L478="nio",0,IF(L478&gt;0,VLOOKUP(G478,'3-Productie normen'!A:J,VLOOKUP(L478,'3-Productie normen'!$B$35:$C$40,2,FALSE),FALSE)))</f>
        <v>0</v>
      </c>
      <c r="Q478" s="344">
        <f t="shared" si="22"/>
        <v>0</v>
      </c>
      <c r="R478" s="541">
        <f>VLOOKUP(G478,'3-Productie normen'!A:L,12,FALSE)</f>
        <v>8</v>
      </c>
      <c r="S478" s="345"/>
      <c r="U478" s="346">
        <f t="shared" si="21"/>
        <v>722.28</v>
      </c>
    </row>
    <row r="479" spans="1:21" ht="14.1" hidden="1" customHeight="1">
      <c r="A479" s="78">
        <v>479</v>
      </c>
      <c r="B479" s="493" t="s">
        <v>712</v>
      </c>
      <c r="C479" s="303" t="s">
        <v>713</v>
      </c>
      <c r="D479" s="537" t="s">
        <v>259</v>
      </c>
      <c r="E479" s="248"/>
      <c r="F479" s="90" t="s">
        <v>696</v>
      </c>
      <c r="G479" s="504" t="s">
        <v>261</v>
      </c>
      <c r="H479" s="502" t="s">
        <v>371</v>
      </c>
      <c r="I479" s="516" t="s">
        <v>246</v>
      </c>
      <c r="J479" s="501">
        <v>14.15</v>
      </c>
      <c r="K479" s="343">
        <f t="shared" ref="K479:K542" si="23">SUM(L479:M479)</f>
        <v>52</v>
      </c>
      <c r="L479" s="251">
        <v>52</v>
      </c>
      <c r="M479" s="251"/>
      <c r="N479" s="250" t="e">
        <f>IF(L479="nio",0,IF(L479&gt;0,L479*J479/P479,0))*VLOOKUP(B479,'2-Kosten per locatie'!$A$14:$C$60,3,FALSE)</f>
        <v>#DIV/0!</v>
      </c>
      <c r="O479" s="250">
        <f>IF(M479&gt;0,M479*J479/Q479,0)*VLOOKUP(B479,'2-Kosten per locatie'!$A$14:$C$60,3,FALSE)</f>
        <v>0</v>
      </c>
      <c r="P479" s="344">
        <f>IF(L479="nio",0,IF(L479&gt;0,VLOOKUP(G479,'3-Productie normen'!A:J,VLOOKUP(L479,'3-Productie normen'!$B$35:$C$40,2,FALSE),FALSE)))</f>
        <v>0</v>
      </c>
      <c r="Q479" s="344">
        <f t="shared" si="22"/>
        <v>0</v>
      </c>
      <c r="R479" s="541">
        <f>VLOOKUP(G479,'3-Productie normen'!A:L,12,FALSE)</f>
        <v>16</v>
      </c>
      <c r="S479" s="345"/>
      <c r="U479" s="346">
        <f t="shared" ref="U479:U542" si="24">K479*J479</f>
        <v>735.80000000000007</v>
      </c>
    </row>
    <row r="480" spans="1:21" ht="14.1" hidden="1" customHeight="1">
      <c r="A480" s="78">
        <v>480</v>
      </c>
      <c r="B480" s="493" t="s">
        <v>712</v>
      </c>
      <c r="C480" s="303" t="s">
        <v>713</v>
      </c>
      <c r="D480" s="537" t="s">
        <v>259</v>
      </c>
      <c r="E480" s="248"/>
      <c r="F480" s="90" t="s">
        <v>708</v>
      </c>
      <c r="G480" s="303" t="s">
        <v>55</v>
      </c>
      <c r="H480" s="504" t="s">
        <v>328</v>
      </c>
      <c r="I480" s="516" t="s">
        <v>246</v>
      </c>
      <c r="J480" s="501">
        <v>133.91</v>
      </c>
      <c r="K480" s="343">
        <f t="shared" si="23"/>
        <v>0</v>
      </c>
      <c r="L480" s="251" t="s">
        <v>279</v>
      </c>
      <c r="M480" s="251"/>
      <c r="N480" s="250">
        <f>IF(L480="nio",0,IF(L480&gt;0,L480*J480/P480,0))*VLOOKUP(B480,'2-Kosten per locatie'!$A$14:$C$60,3,FALSE)</f>
        <v>0</v>
      </c>
      <c r="O480" s="250">
        <f>IF(M480&gt;0,M480*J480/Q480,0)*VLOOKUP(B480,'2-Kosten per locatie'!$A$14:$C$60,3,FALSE)</f>
        <v>0</v>
      </c>
      <c r="P480" s="344">
        <f>IF(L480="nio",0,IF(L480&gt;0,VLOOKUP(G480,'3-Productie normen'!A:J,VLOOKUP(L480,'3-Productie normen'!$B$35:$C$40,2,FALSE),FALSE)))</f>
        <v>0</v>
      </c>
      <c r="Q480" s="344">
        <f t="shared" ref="Q480:Q543" si="25">IF(M480&gt;0,P480*$Q$8,0)</f>
        <v>0</v>
      </c>
      <c r="R480" s="541">
        <f>VLOOKUP(G480,'3-Productie normen'!A:L,12,FALSE)</f>
        <v>0</v>
      </c>
      <c r="S480" s="345"/>
      <c r="U480" s="346">
        <f t="shared" si="24"/>
        <v>0</v>
      </c>
    </row>
    <row r="481" spans="1:21" ht="14.1" hidden="1" customHeight="1">
      <c r="A481" s="78">
        <v>481</v>
      </c>
      <c r="B481" s="493" t="s">
        <v>712</v>
      </c>
      <c r="C481" s="303" t="s">
        <v>713</v>
      </c>
      <c r="D481" s="537" t="s">
        <v>259</v>
      </c>
      <c r="E481" s="248"/>
      <c r="F481" s="90" t="s">
        <v>718</v>
      </c>
      <c r="G481" s="502" t="s">
        <v>46</v>
      </c>
      <c r="H481" s="502" t="s">
        <v>371</v>
      </c>
      <c r="I481" s="516" t="s">
        <v>227</v>
      </c>
      <c r="J481" s="501">
        <v>4.93</v>
      </c>
      <c r="K481" s="343">
        <f t="shared" si="23"/>
        <v>52</v>
      </c>
      <c r="L481" s="251">
        <v>52</v>
      </c>
      <c r="M481" s="251"/>
      <c r="N481" s="250" t="e">
        <f>IF(L481="nio",0,IF(L481&gt;0,L481*J481/P481,0))*VLOOKUP(B481,'2-Kosten per locatie'!$A$14:$C$60,3,FALSE)</f>
        <v>#DIV/0!</v>
      </c>
      <c r="O481" s="250">
        <f>IF(M481&gt;0,M481*J481/Q481,0)*VLOOKUP(B481,'2-Kosten per locatie'!$A$14:$C$60,3,FALSE)</f>
        <v>0</v>
      </c>
      <c r="P481" s="344">
        <f>IF(L481="nio",0,IF(L481&gt;0,VLOOKUP(G481,'3-Productie normen'!A:J,VLOOKUP(L481,'3-Productie normen'!$B$35:$C$40,2,FALSE),FALSE)))</f>
        <v>0</v>
      </c>
      <c r="Q481" s="344">
        <f t="shared" si="25"/>
        <v>0</v>
      </c>
      <c r="R481" s="541">
        <f>VLOOKUP(G481,'3-Productie normen'!A:L,12,FALSE)</f>
        <v>11</v>
      </c>
      <c r="S481" s="345"/>
      <c r="U481" s="346">
        <f t="shared" si="24"/>
        <v>256.36</v>
      </c>
    </row>
    <row r="482" spans="1:21" ht="14.1" hidden="1" customHeight="1">
      <c r="A482" s="78">
        <v>482</v>
      </c>
      <c r="B482" s="493" t="s">
        <v>712</v>
      </c>
      <c r="C482" s="303" t="s">
        <v>713</v>
      </c>
      <c r="D482" s="537" t="s">
        <v>259</v>
      </c>
      <c r="E482" s="248"/>
      <c r="F482" s="90" t="s">
        <v>719</v>
      </c>
      <c r="G482" s="504" t="s">
        <v>53</v>
      </c>
      <c r="H482" s="504" t="s">
        <v>278</v>
      </c>
      <c r="I482" s="516" t="s">
        <v>246</v>
      </c>
      <c r="J482" s="501">
        <v>2.99</v>
      </c>
      <c r="K482" s="343">
        <f t="shared" si="23"/>
        <v>52</v>
      </c>
      <c r="L482" s="251">
        <v>52</v>
      </c>
      <c r="M482" s="251"/>
      <c r="N482" s="250" t="e">
        <f>IF(L482="nio",0,IF(L482&gt;0,L482*J482/P482,0))*VLOOKUP(B482,'2-Kosten per locatie'!$A$14:$C$60,3,FALSE)</f>
        <v>#DIV/0!</v>
      </c>
      <c r="O482" s="250">
        <f>IF(M482&gt;0,M482*J482/Q482,0)*VLOOKUP(B482,'2-Kosten per locatie'!$A$14:$C$60,3,FALSE)</f>
        <v>0</v>
      </c>
      <c r="P482" s="344">
        <f>IF(L482="nio",0,IF(L482&gt;0,VLOOKUP(G482,'3-Productie normen'!A:J,VLOOKUP(L482,'3-Productie normen'!$B$35:$C$40,2,FALSE),FALSE)))</f>
        <v>0</v>
      </c>
      <c r="Q482" s="344">
        <f t="shared" si="25"/>
        <v>0</v>
      </c>
      <c r="R482" s="541">
        <f>VLOOKUP(G482,'3-Productie normen'!A:L,12,FALSE)</f>
        <v>14</v>
      </c>
      <c r="S482" s="345"/>
      <c r="U482" s="346">
        <f t="shared" si="24"/>
        <v>155.48000000000002</v>
      </c>
    </row>
    <row r="483" spans="1:21" ht="14.1" hidden="1" customHeight="1">
      <c r="A483" s="78">
        <v>483</v>
      </c>
      <c r="B483" s="493" t="s">
        <v>712</v>
      </c>
      <c r="C483" s="303" t="s">
        <v>713</v>
      </c>
      <c r="D483" s="537" t="s">
        <v>259</v>
      </c>
      <c r="E483" s="248"/>
      <c r="F483" s="90" t="s">
        <v>660</v>
      </c>
      <c r="G483" s="502" t="s">
        <v>46</v>
      </c>
      <c r="H483" s="502" t="s">
        <v>371</v>
      </c>
      <c r="I483" s="516" t="s">
        <v>227</v>
      </c>
      <c r="J483" s="501">
        <v>9.34</v>
      </c>
      <c r="K483" s="343">
        <f t="shared" si="23"/>
        <v>52</v>
      </c>
      <c r="L483" s="251">
        <v>52</v>
      </c>
      <c r="M483" s="251"/>
      <c r="N483" s="250" t="e">
        <f>IF(L483="nio",0,IF(L483&gt;0,L483*J483/P483,0))*VLOOKUP(B483,'2-Kosten per locatie'!$A$14:$C$60,3,FALSE)</f>
        <v>#DIV/0!</v>
      </c>
      <c r="O483" s="250">
        <f>IF(M483&gt;0,M483*J483/Q483,0)*VLOOKUP(B483,'2-Kosten per locatie'!$A$14:$C$60,3,FALSE)</f>
        <v>0</v>
      </c>
      <c r="P483" s="344">
        <f>IF(L483="nio",0,IF(L483&gt;0,VLOOKUP(G483,'3-Productie normen'!A:J,VLOOKUP(L483,'3-Productie normen'!$B$35:$C$40,2,FALSE),FALSE)))</f>
        <v>0</v>
      </c>
      <c r="Q483" s="344">
        <f t="shared" si="25"/>
        <v>0</v>
      </c>
      <c r="R483" s="541">
        <f>VLOOKUP(G483,'3-Productie normen'!A:L,12,FALSE)</f>
        <v>11</v>
      </c>
      <c r="S483" s="345"/>
      <c r="U483" s="346">
        <f t="shared" si="24"/>
        <v>485.68</v>
      </c>
    </row>
    <row r="484" spans="1:21" ht="14.1" hidden="1" customHeight="1">
      <c r="A484" s="78">
        <v>484</v>
      </c>
      <c r="B484" s="493" t="s">
        <v>712</v>
      </c>
      <c r="C484" s="303" t="s">
        <v>713</v>
      </c>
      <c r="D484" s="537" t="s">
        <v>259</v>
      </c>
      <c r="E484" s="248"/>
      <c r="F484" s="90" t="s">
        <v>293</v>
      </c>
      <c r="G484" s="303" t="s">
        <v>55</v>
      </c>
      <c r="H484" s="504" t="s">
        <v>328</v>
      </c>
      <c r="I484" s="516" t="s">
        <v>246</v>
      </c>
      <c r="J484" s="501">
        <v>15.3</v>
      </c>
      <c r="K484" s="343">
        <f t="shared" si="23"/>
        <v>0</v>
      </c>
      <c r="L484" s="251" t="s">
        <v>279</v>
      </c>
      <c r="M484" s="251"/>
      <c r="N484" s="250">
        <f>IF(L484="nio",0,IF(L484&gt;0,L484*J484/P484,0))*VLOOKUP(B484,'2-Kosten per locatie'!$A$14:$C$60,3,FALSE)</f>
        <v>0</v>
      </c>
      <c r="O484" s="250">
        <f>IF(M484&gt;0,M484*J484/Q484,0)*VLOOKUP(B484,'2-Kosten per locatie'!$A$14:$C$60,3,FALSE)</f>
        <v>0</v>
      </c>
      <c r="P484" s="344">
        <f>IF(L484="nio",0,IF(L484&gt;0,VLOOKUP(G484,'3-Productie normen'!A:J,VLOOKUP(L484,'3-Productie normen'!$B$35:$C$40,2,FALSE),FALSE)))</f>
        <v>0</v>
      </c>
      <c r="Q484" s="344">
        <f t="shared" si="25"/>
        <v>0</v>
      </c>
      <c r="R484" s="541">
        <f>VLOOKUP(G484,'3-Productie normen'!A:L,12,FALSE)</f>
        <v>0</v>
      </c>
      <c r="S484" s="345"/>
      <c r="U484" s="346">
        <f t="shared" si="24"/>
        <v>0</v>
      </c>
    </row>
    <row r="485" spans="1:21" ht="14.1" hidden="1" customHeight="1">
      <c r="A485" s="78">
        <v>485</v>
      </c>
      <c r="B485" s="493" t="s">
        <v>712</v>
      </c>
      <c r="C485" s="303" t="s">
        <v>713</v>
      </c>
      <c r="D485" s="537">
        <v>1</v>
      </c>
      <c r="E485" s="248"/>
      <c r="F485" s="90" t="s">
        <v>697</v>
      </c>
      <c r="G485" s="504" t="s">
        <v>261</v>
      </c>
      <c r="H485" s="502" t="s">
        <v>371</v>
      </c>
      <c r="I485" s="516" t="s">
        <v>246</v>
      </c>
      <c r="J485" s="501">
        <v>18</v>
      </c>
      <c r="K485" s="343">
        <f t="shared" si="23"/>
        <v>52</v>
      </c>
      <c r="L485" s="251">
        <v>52</v>
      </c>
      <c r="M485" s="251"/>
      <c r="N485" s="250" t="e">
        <f>IF(L485="nio",0,IF(L485&gt;0,L485*J485/P485,0))*VLOOKUP(B485,'2-Kosten per locatie'!$A$14:$C$60,3,FALSE)</f>
        <v>#DIV/0!</v>
      </c>
      <c r="O485" s="250">
        <f>IF(M485&gt;0,M485*J485/Q485,0)*VLOOKUP(B485,'2-Kosten per locatie'!$A$14:$C$60,3,FALSE)</f>
        <v>0</v>
      </c>
      <c r="P485" s="344">
        <f>IF(L485="nio",0,IF(L485&gt;0,VLOOKUP(G485,'3-Productie normen'!A:J,VLOOKUP(L485,'3-Productie normen'!$B$35:$C$40,2,FALSE),FALSE)))</f>
        <v>0</v>
      </c>
      <c r="Q485" s="344">
        <f t="shared" si="25"/>
        <v>0</v>
      </c>
      <c r="R485" s="541">
        <f>VLOOKUP(G485,'3-Productie normen'!A:L,12,FALSE)</f>
        <v>16</v>
      </c>
      <c r="S485" s="345"/>
      <c r="U485" s="346">
        <f t="shared" si="24"/>
        <v>936</v>
      </c>
    </row>
    <row r="486" spans="1:21" ht="14.1" hidden="1" customHeight="1">
      <c r="A486" s="78">
        <v>486</v>
      </c>
      <c r="B486" s="493" t="s">
        <v>712</v>
      </c>
      <c r="C486" s="303" t="s">
        <v>713</v>
      </c>
      <c r="D486" s="537">
        <v>1</v>
      </c>
      <c r="E486" s="248"/>
      <c r="F486" s="90" t="s">
        <v>720</v>
      </c>
      <c r="G486" s="504" t="s">
        <v>261</v>
      </c>
      <c r="H486" s="502" t="s">
        <v>266</v>
      </c>
      <c r="I486" s="516" t="s">
        <v>247</v>
      </c>
      <c r="J486" s="501">
        <v>15.69</v>
      </c>
      <c r="K486" s="343">
        <f t="shared" si="23"/>
        <v>52</v>
      </c>
      <c r="L486" s="251">
        <v>52</v>
      </c>
      <c r="M486" s="251"/>
      <c r="N486" s="250" t="e">
        <f>IF(L486="nio",0,IF(L486&gt;0,L486*J486/P486,0))*VLOOKUP(B486,'2-Kosten per locatie'!$A$14:$C$60,3,FALSE)</f>
        <v>#DIV/0!</v>
      </c>
      <c r="O486" s="250">
        <f>IF(M486&gt;0,M486*J486/Q486,0)*VLOOKUP(B486,'2-Kosten per locatie'!$A$14:$C$60,3,FALSE)</f>
        <v>0</v>
      </c>
      <c r="P486" s="344">
        <f>IF(L486="nio",0,IF(L486&gt;0,VLOOKUP(G486,'3-Productie normen'!A:J,VLOOKUP(L486,'3-Productie normen'!$B$35:$C$40,2,FALSE),FALSE)))</f>
        <v>0</v>
      </c>
      <c r="Q486" s="344">
        <f t="shared" si="25"/>
        <v>0</v>
      </c>
      <c r="R486" s="541">
        <f>VLOOKUP(G486,'3-Productie normen'!A:L,12,FALSE)</f>
        <v>16</v>
      </c>
      <c r="S486" s="345"/>
      <c r="U486" s="346">
        <f t="shared" si="24"/>
        <v>815.88</v>
      </c>
    </row>
    <row r="487" spans="1:21" ht="14.1" hidden="1" customHeight="1">
      <c r="A487" s="78">
        <v>487</v>
      </c>
      <c r="B487" s="493" t="s">
        <v>712</v>
      </c>
      <c r="C487" s="303" t="s">
        <v>713</v>
      </c>
      <c r="D487" s="537">
        <v>1</v>
      </c>
      <c r="E487" s="248"/>
      <c r="F487" s="90" t="s">
        <v>590</v>
      </c>
      <c r="G487" s="502" t="s">
        <v>46</v>
      </c>
      <c r="H487" s="502" t="s">
        <v>371</v>
      </c>
      <c r="I487" s="516" t="s">
        <v>227</v>
      </c>
      <c r="J487" s="501">
        <v>2.4300000000000002</v>
      </c>
      <c r="K487" s="343">
        <f t="shared" si="23"/>
        <v>52</v>
      </c>
      <c r="L487" s="251">
        <v>52</v>
      </c>
      <c r="M487" s="251"/>
      <c r="N487" s="250" t="e">
        <f>IF(L487="nio",0,IF(L487&gt;0,L487*J487/P487,0))*VLOOKUP(B487,'2-Kosten per locatie'!$A$14:$C$60,3,FALSE)</f>
        <v>#DIV/0!</v>
      </c>
      <c r="O487" s="250">
        <f>IF(M487&gt;0,M487*J487/Q487,0)*VLOOKUP(B487,'2-Kosten per locatie'!$A$14:$C$60,3,FALSE)</f>
        <v>0</v>
      </c>
      <c r="P487" s="344">
        <f>IF(L487="nio",0,IF(L487&gt;0,VLOOKUP(G487,'3-Productie normen'!A:J,VLOOKUP(L487,'3-Productie normen'!$B$35:$C$40,2,FALSE),FALSE)))</f>
        <v>0</v>
      </c>
      <c r="Q487" s="344">
        <f t="shared" si="25"/>
        <v>0</v>
      </c>
      <c r="R487" s="541">
        <f>VLOOKUP(G487,'3-Productie normen'!A:L,12,FALSE)</f>
        <v>11</v>
      </c>
      <c r="S487" s="345"/>
      <c r="U487" s="346">
        <f t="shared" si="24"/>
        <v>126.36000000000001</v>
      </c>
    </row>
    <row r="488" spans="1:21" ht="14.1" hidden="1" customHeight="1">
      <c r="A488" s="78">
        <v>488</v>
      </c>
      <c r="B488" s="493" t="s">
        <v>712</v>
      </c>
      <c r="C488" s="303" t="s">
        <v>713</v>
      </c>
      <c r="D488" s="537">
        <v>1</v>
      </c>
      <c r="E488" s="248"/>
      <c r="F488" s="90" t="s">
        <v>721</v>
      </c>
      <c r="G488" s="90" t="s">
        <v>48</v>
      </c>
      <c r="H488" s="502" t="s">
        <v>266</v>
      </c>
      <c r="I488" s="516" t="s">
        <v>247</v>
      </c>
      <c r="J488" s="501">
        <v>41.31</v>
      </c>
      <c r="K488" s="343">
        <f t="shared" si="23"/>
        <v>52</v>
      </c>
      <c r="L488" s="251">
        <v>52</v>
      </c>
      <c r="M488" s="251"/>
      <c r="N488" s="250" t="e">
        <f>IF(L488="nio",0,IF(L488&gt;0,L488*J488/P488,0))*VLOOKUP(B488,'2-Kosten per locatie'!$A$14:$C$60,3,FALSE)</f>
        <v>#DIV/0!</v>
      </c>
      <c r="O488" s="250">
        <f>IF(M488&gt;0,M488*J488/Q488,0)*VLOOKUP(B488,'2-Kosten per locatie'!$A$14:$C$60,3,FALSE)</f>
        <v>0</v>
      </c>
      <c r="P488" s="344">
        <f>IF(L488="nio",0,IF(L488&gt;0,VLOOKUP(G488,'3-Productie normen'!A:J,VLOOKUP(L488,'3-Productie normen'!$B$35:$C$40,2,FALSE),FALSE)))</f>
        <v>0</v>
      </c>
      <c r="Q488" s="344">
        <f t="shared" si="25"/>
        <v>0</v>
      </c>
      <c r="R488" s="541">
        <f>VLOOKUP(G488,'3-Productie normen'!A:L,12,FALSE)</f>
        <v>10</v>
      </c>
      <c r="S488" s="345"/>
      <c r="U488" s="346">
        <f t="shared" si="24"/>
        <v>2148.12</v>
      </c>
    </row>
    <row r="489" spans="1:21" ht="14.1" hidden="1" customHeight="1">
      <c r="A489" s="78">
        <v>489</v>
      </c>
      <c r="B489" s="493" t="s">
        <v>712</v>
      </c>
      <c r="C489" s="303" t="s">
        <v>713</v>
      </c>
      <c r="D489" s="537">
        <v>1</v>
      </c>
      <c r="E489" s="248"/>
      <c r="F489" s="90" t="s">
        <v>698</v>
      </c>
      <c r="G489" s="90" t="s">
        <v>48</v>
      </c>
      <c r="H489" s="502" t="s">
        <v>266</v>
      </c>
      <c r="I489" s="516" t="s">
        <v>247</v>
      </c>
      <c r="J489" s="501">
        <v>44.47</v>
      </c>
      <c r="K489" s="343">
        <f t="shared" si="23"/>
        <v>52</v>
      </c>
      <c r="L489" s="251">
        <v>52</v>
      </c>
      <c r="M489" s="251"/>
      <c r="N489" s="250" t="e">
        <f>IF(L489="nio",0,IF(L489&gt;0,L489*J489/P489,0))*VLOOKUP(B489,'2-Kosten per locatie'!$A$14:$C$60,3,FALSE)</f>
        <v>#DIV/0!</v>
      </c>
      <c r="O489" s="250">
        <f>IF(M489&gt;0,M489*J489/Q489,0)*VLOOKUP(B489,'2-Kosten per locatie'!$A$14:$C$60,3,FALSE)</f>
        <v>0</v>
      </c>
      <c r="P489" s="344">
        <f>IF(L489="nio",0,IF(L489&gt;0,VLOOKUP(G489,'3-Productie normen'!A:J,VLOOKUP(L489,'3-Productie normen'!$B$35:$C$40,2,FALSE),FALSE)))</f>
        <v>0</v>
      </c>
      <c r="Q489" s="344">
        <f t="shared" si="25"/>
        <v>0</v>
      </c>
      <c r="R489" s="541">
        <f>VLOOKUP(G489,'3-Productie normen'!A:L,12,FALSE)</f>
        <v>10</v>
      </c>
      <c r="S489" s="345"/>
      <c r="U489" s="346">
        <f t="shared" si="24"/>
        <v>2312.44</v>
      </c>
    </row>
    <row r="490" spans="1:21" ht="14.1" hidden="1" customHeight="1">
      <c r="A490" s="78">
        <v>490</v>
      </c>
      <c r="B490" s="493" t="s">
        <v>712</v>
      </c>
      <c r="C490" s="303" t="s">
        <v>713</v>
      </c>
      <c r="D490" s="537">
        <v>1</v>
      </c>
      <c r="E490" s="248"/>
      <c r="F490" s="90" t="s">
        <v>699</v>
      </c>
      <c r="G490" s="504" t="s">
        <v>261</v>
      </c>
      <c r="H490" s="502" t="s">
        <v>371</v>
      </c>
      <c r="I490" s="516" t="s">
        <v>246</v>
      </c>
      <c r="J490" s="501">
        <v>9.2100000000000009</v>
      </c>
      <c r="K490" s="343">
        <f t="shared" si="23"/>
        <v>52</v>
      </c>
      <c r="L490" s="251">
        <v>52</v>
      </c>
      <c r="M490" s="251"/>
      <c r="N490" s="250" t="e">
        <f>IF(L490="nio",0,IF(L490&gt;0,L490*J490/P490,0))*VLOOKUP(B490,'2-Kosten per locatie'!$A$14:$C$60,3,FALSE)</f>
        <v>#DIV/0!</v>
      </c>
      <c r="O490" s="250">
        <f>IF(M490&gt;0,M490*J490/Q490,0)*VLOOKUP(B490,'2-Kosten per locatie'!$A$14:$C$60,3,FALSE)</f>
        <v>0</v>
      </c>
      <c r="P490" s="344">
        <f>IF(L490="nio",0,IF(L490&gt;0,VLOOKUP(G490,'3-Productie normen'!A:J,VLOOKUP(L490,'3-Productie normen'!$B$35:$C$40,2,FALSE),FALSE)))</f>
        <v>0</v>
      </c>
      <c r="Q490" s="344">
        <f t="shared" si="25"/>
        <v>0</v>
      </c>
      <c r="R490" s="541">
        <f>VLOOKUP(G490,'3-Productie normen'!A:L,12,FALSE)</f>
        <v>16</v>
      </c>
      <c r="S490" s="345"/>
      <c r="U490" s="346">
        <f t="shared" si="24"/>
        <v>478.92000000000007</v>
      </c>
    </row>
    <row r="491" spans="1:21" ht="14.1" hidden="1" customHeight="1">
      <c r="A491" s="78">
        <v>491</v>
      </c>
      <c r="B491" s="493" t="s">
        <v>712</v>
      </c>
      <c r="C491" s="303" t="s">
        <v>713</v>
      </c>
      <c r="D491" s="537">
        <v>1</v>
      </c>
      <c r="E491" s="248"/>
      <c r="F491" s="90" t="s">
        <v>316</v>
      </c>
      <c r="G491" s="502" t="s">
        <v>46</v>
      </c>
      <c r="H491" s="502" t="s">
        <v>371</v>
      </c>
      <c r="I491" s="516" t="s">
        <v>227</v>
      </c>
      <c r="J491" s="501">
        <v>1.91</v>
      </c>
      <c r="K491" s="343">
        <f t="shared" si="23"/>
        <v>52</v>
      </c>
      <c r="L491" s="251">
        <v>52</v>
      </c>
      <c r="M491" s="251"/>
      <c r="N491" s="250" t="e">
        <f>IF(L491="nio",0,IF(L491&gt;0,L491*J491/P491,0))*VLOOKUP(B491,'2-Kosten per locatie'!$A$14:$C$60,3,FALSE)</f>
        <v>#DIV/0!</v>
      </c>
      <c r="O491" s="250">
        <f>IF(M491&gt;0,M491*J491/Q491,0)*VLOOKUP(B491,'2-Kosten per locatie'!$A$14:$C$60,3,FALSE)</f>
        <v>0</v>
      </c>
      <c r="P491" s="344">
        <f>IF(L491="nio",0,IF(L491&gt;0,VLOOKUP(G491,'3-Productie normen'!A:J,VLOOKUP(L491,'3-Productie normen'!$B$35:$C$40,2,FALSE),FALSE)))</f>
        <v>0</v>
      </c>
      <c r="Q491" s="344">
        <f t="shared" si="25"/>
        <v>0</v>
      </c>
      <c r="R491" s="541">
        <f>VLOOKUP(G491,'3-Productie normen'!A:L,12,FALSE)</f>
        <v>11</v>
      </c>
      <c r="S491" s="345"/>
      <c r="U491" s="346">
        <f t="shared" si="24"/>
        <v>99.32</v>
      </c>
    </row>
    <row r="492" spans="1:21" ht="14.1" hidden="1" customHeight="1">
      <c r="A492" s="78">
        <v>492</v>
      </c>
      <c r="B492" s="493" t="s">
        <v>322</v>
      </c>
      <c r="C492" s="303" t="s">
        <v>323</v>
      </c>
      <c r="D492" s="503" t="s">
        <v>259</v>
      </c>
      <c r="E492" s="508">
        <v>1</v>
      </c>
      <c r="F492" s="512" t="s">
        <v>52</v>
      </c>
      <c r="G492" s="502" t="s">
        <v>52</v>
      </c>
      <c r="H492" s="502" t="s">
        <v>371</v>
      </c>
      <c r="I492" s="516" t="s">
        <v>246</v>
      </c>
      <c r="J492" s="518">
        <v>4.05</v>
      </c>
      <c r="K492" s="343">
        <f t="shared" si="23"/>
        <v>52</v>
      </c>
      <c r="L492" s="251">
        <v>52</v>
      </c>
      <c r="M492" s="251"/>
      <c r="N492" s="250" t="e">
        <f>IF(L492="nio",0,IF(L492&gt;0,L492*J492/P492,0))*VLOOKUP(B492,'2-Kosten per locatie'!$A$14:$C$60,3,FALSE)</f>
        <v>#DIV/0!</v>
      </c>
      <c r="O492" s="250">
        <f>IF(M492&gt;0,M492*J492/Q492,0)*VLOOKUP(B492,'2-Kosten per locatie'!$A$14:$C$60,3,FALSE)</f>
        <v>0</v>
      </c>
      <c r="P492" s="344">
        <f>IF(L492="nio",0,IF(L492&gt;0,VLOOKUP(G492,'3-Productie normen'!A:J,VLOOKUP(L492,'3-Productie normen'!$B$35:$C$40,2,FALSE),FALSE)))</f>
        <v>0</v>
      </c>
      <c r="Q492" s="344">
        <f t="shared" si="25"/>
        <v>0</v>
      </c>
      <c r="R492" s="541">
        <f>VLOOKUP(G492,'3-Productie normen'!A:L,12,FALSE)</f>
        <v>4</v>
      </c>
      <c r="S492" s="345"/>
      <c r="U492" s="346">
        <f t="shared" si="24"/>
        <v>210.6</v>
      </c>
    </row>
    <row r="493" spans="1:21" ht="14.1" hidden="1" customHeight="1">
      <c r="A493" s="78">
        <v>493</v>
      </c>
      <c r="B493" s="493" t="s">
        <v>322</v>
      </c>
      <c r="C493" s="303" t="s">
        <v>323</v>
      </c>
      <c r="D493" s="503" t="s">
        <v>259</v>
      </c>
      <c r="E493" s="508">
        <v>2</v>
      </c>
      <c r="F493" s="512" t="s">
        <v>324</v>
      </c>
      <c r="G493" s="502" t="s">
        <v>46</v>
      </c>
      <c r="H493" s="502" t="s">
        <v>371</v>
      </c>
      <c r="I493" s="516" t="s">
        <v>227</v>
      </c>
      <c r="J493" s="518">
        <v>1.38</v>
      </c>
      <c r="K493" s="343">
        <f t="shared" si="23"/>
        <v>52</v>
      </c>
      <c r="L493" s="251">
        <v>52</v>
      </c>
      <c r="M493" s="251"/>
      <c r="N493" s="250" t="e">
        <f>IF(L493="nio",0,IF(L493&gt;0,L493*J493/P493,0))*VLOOKUP(B493,'2-Kosten per locatie'!$A$14:$C$60,3,FALSE)</f>
        <v>#DIV/0!</v>
      </c>
      <c r="O493" s="250">
        <f>IF(M493&gt;0,M493*J493/Q493,0)*VLOOKUP(B493,'2-Kosten per locatie'!$A$14:$C$60,3,FALSE)</f>
        <v>0</v>
      </c>
      <c r="P493" s="344">
        <f>IF(L493="nio",0,IF(L493&gt;0,VLOOKUP(G493,'3-Productie normen'!A:J,VLOOKUP(L493,'3-Productie normen'!$B$35:$C$40,2,FALSE),FALSE)))</f>
        <v>0</v>
      </c>
      <c r="Q493" s="344">
        <f t="shared" si="25"/>
        <v>0</v>
      </c>
      <c r="R493" s="541">
        <f>VLOOKUP(G493,'3-Productie normen'!A:L,12,FALSE)</f>
        <v>11</v>
      </c>
      <c r="S493" s="345"/>
      <c r="U493" s="346">
        <f t="shared" si="24"/>
        <v>71.759999999999991</v>
      </c>
    </row>
    <row r="494" spans="1:21" ht="14.1" hidden="1" customHeight="1">
      <c r="A494" s="78">
        <v>494</v>
      </c>
      <c r="B494" s="493" t="s">
        <v>322</v>
      </c>
      <c r="C494" s="303" t="s">
        <v>323</v>
      </c>
      <c r="D494" s="503" t="s">
        <v>259</v>
      </c>
      <c r="E494" s="508">
        <v>3</v>
      </c>
      <c r="F494" s="91" t="s">
        <v>277</v>
      </c>
      <c r="G494" s="504" t="s">
        <v>47</v>
      </c>
      <c r="H494" s="502" t="s">
        <v>371</v>
      </c>
      <c r="I494" s="516" t="s">
        <v>246</v>
      </c>
      <c r="J494" s="518">
        <v>7.16</v>
      </c>
      <c r="K494" s="343">
        <f t="shared" si="23"/>
        <v>52</v>
      </c>
      <c r="L494" s="251">
        <v>52</v>
      </c>
      <c r="M494" s="251"/>
      <c r="N494" s="250" t="e">
        <f>IF(L494="nio",0,IF(L494&gt;0,L494*J494/P494,0))*VLOOKUP(B494,'2-Kosten per locatie'!$A$14:$C$60,3,FALSE)</f>
        <v>#DIV/0!</v>
      </c>
      <c r="O494" s="250">
        <f>IF(M494&gt;0,M494*J494/Q494,0)*VLOOKUP(B494,'2-Kosten per locatie'!$A$14:$C$60,3,FALSE)</f>
        <v>0</v>
      </c>
      <c r="P494" s="344">
        <f>IF(L494="nio",0,IF(L494&gt;0,VLOOKUP(G494,'3-Productie normen'!A:J,VLOOKUP(L494,'3-Productie normen'!$B$35:$C$40,2,FALSE),FALSE)))</f>
        <v>0</v>
      </c>
      <c r="Q494" s="344">
        <f t="shared" si="25"/>
        <v>0</v>
      </c>
      <c r="R494" s="541">
        <f>VLOOKUP(G494,'3-Productie normen'!A:L,12,FALSE)</f>
        <v>9</v>
      </c>
      <c r="S494" s="345"/>
      <c r="U494" s="346">
        <f t="shared" si="24"/>
        <v>372.32</v>
      </c>
    </row>
    <row r="495" spans="1:21" ht="14.1" hidden="1" customHeight="1">
      <c r="A495" s="78">
        <v>495</v>
      </c>
      <c r="B495" s="493" t="s">
        <v>322</v>
      </c>
      <c r="C495" s="303" t="s">
        <v>323</v>
      </c>
      <c r="D495" s="503" t="s">
        <v>259</v>
      </c>
      <c r="E495" s="508">
        <v>4</v>
      </c>
      <c r="F495" s="91" t="s">
        <v>325</v>
      </c>
      <c r="G495" s="504" t="s">
        <v>261</v>
      </c>
      <c r="H495" s="74" t="s">
        <v>82</v>
      </c>
      <c r="I495" s="74" t="s">
        <v>82</v>
      </c>
      <c r="J495" s="518">
        <v>49.69</v>
      </c>
      <c r="K495" s="343">
        <f t="shared" si="23"/>
        <v>52</v>
      </c>
      <c r="L495" s="251">
        <v>52</v>
      </c>
      <c r="M495" s="251"/>
      <c r="N495" s="250" t="e">
        <f>IF(L495="nio",0,IF(L495&gt;0,L495*J495/P495,0))*VLOOKUP(B495,'2-Kosten per locatie'!$A$14:$C$60,3,FALSE)</f>
        <v>#DIV/0!</v>
      </c>
      <c r="O495" s="250">
        <f>IF(M495&gt;0,M495*J495/Q495,0)*VLOOKUP(B495,'2-Kosten per locatie'!$A$14:$C$60,3,FALSE)</f>
        <v>0</v>
      </c>
      <c r="P495" s="344">
        <f>IF(L495="nio",0,IF(L495&gt;0,VLOOKUP(G495,'3-Productie normen'!A:J,VLOOKUP(L495,'3-Productie normen'!$B$35:$C$40,2,FALSE),FALSE)))</f>
        <v>0</v>
      </c>
      <c r="Q495" s="344">
        <f t="shared" si="25"/>
        <v>0</v>
      </c>
      <c r="R495" s="541">
        <f>VLOOKUP(G495,'3-Productie normen'!A:L,12,FALSE)</f>
        <v>16</v>
      </c>
      <c r="S495" s="345"/>
      <c r="U495" s="346">
        <f t="shared" si="24"/>
        <v>2583.88</v>
      </c>
    </row>
    <row r="496" spans="1:21" ht="14.1" hidden="1" customHeight="1">
      <c r="A496" s="78">
        <v>496</v>
      </c>
      <c r="B496" s="493" t="s">
        <v>322</v>
      </c>
      <c r="C496" s="303" t="s">
        <v>323</v>
      </c>
      <c r="D496" s="503" t="s">
        <v>259</v>
      </c>
      <c r="E496" s="508">
        <v>5</v>
      </c>
      <c r="F496" s="91" t="s">
        <v>282</v>
      </c>
      <c r="G496" s="504" t="s">
        <v>261</v>
      </c>
      <c r="H496" s="502" t="s">
        <v>371</v>
      </c>
      <c r="I496" s="516" t="s">
        <v>246</v>
      </c>
      <c r="J496" s="518">
        <v>7.99</v>
      </c>
      <c r="K496" s="343">
        <f t="shared" si="23"/>
        <v>52</v>
      </c>
      <c r="L496" s="251">
        <v>52</v>
      </c>
      <c r="M496" s="251"/>
      <c r="N496" s="250" t="e">
        <f>IF(L496="nio",0,IF(L496&gt;0,L496*J496/P496,0))*VLOOKUP(B496,'2-Kosten per locatie'!$A$14:$C$60,3,FALSE)</f>
        <v>#DIV/0!</v>
      </c>
      <c r="O496" s="250">
        <f>IF(M496&gt;0,M496*J496/Q496,0)*VLOOKUP(B496,'2-Kosten per locatie'!$A$14:$C$60,3,FALSE)</f>
        <v>0</v>
      </c>
      <c r="P496" s="344">
        <f>IF(L496="nio",0,IF(L496&gt;0,VLOOKUP(G496,'3-Productie normen'!A:J,VLOOKUP(L496,'3-Productie normen'!$B$35:$C$40,2,FALSE),FALSE)))</f>
        <v>0</v>
      </c>
      <c r="Q496" s="344">
        <f t="shared" si="25"/>
        <v>0</v>
      </c>
      <c r="R496" s="541">
        <f>VLOOKUP(G496,'3-Productie normen'!A:L,12,FALSE)</f>
        <v>16</v>
      </c>
      <c r="S496" s="345"/>
      <c r="U496" s="346">
        <f t="shared" si="24"/>
        <v>415.48</v>
      </c>
    </row>
    <row r="497" spans="1:21" ht="14.1" hidden="1" customHeight="1">
      <c r="A497" s="78">
        <v>497</v>
      </c>
      <c r="B497" s="493" t="s">
        <v>322</v>
      </c>
      <c r="C497" s="303" t="s">
        <v>323</v>
      </c>
      <c r="D497" s="503" t="s">
        <v>259</v>
      </c>
      <c r="E497" s="508">
        <v>6</v>
      </c>
      <c r="F497" s="91" t="s">
        <v>324</v>
      </c>
      <c r="G497" s="502" t="s">
        <v>46</v>
      </c>
      <c r="H497" s="502" t="s">
        <v>371</v>
      </c>
      <c r="I497" s="516" t="s">
        <v>227</v>
      </c>
      <c r="J497" s="518">
        <v>4.25</v>
      </c>
      <c r="K497" s="343">
        <f t="shared" si="23"/>
        <v>52</v>
      </c>
      <c r="L497" s="251">
        <v>52</v>
      </c>
      <c r="M497" s="251"/>
      <c r="N497" s="250" t="e">
        <f>IF(L497="nio",0,IF(L497&gt;0,L497*J497/P497,0))*VLOOKUP(B497,'2-Kosten per locatie'!$A$14:$C$60,3,FALSE)</f>
        <v>#DIV/0!</v>
      </c>
      <c r="O497" s="250">
        <f>IF(M497&gt;0,M497*J497/Q497,0)*VLOOKUP(B497,'2-Kosten per locatie'!$A$14:$C$60,3,FALSE)</f>
        <v>0</v>
      </c>
      <c r="P497" s="344">
        <f>IF(L497="nio",0,IF(L497&gt;0,VLOOKUP(G497,'3-Productie normen'!A:J,VLOOKUP(L497,'3-Productie normen'!$B$35:$C$40,2,FALSE),FALSE)))</f>
        <v>0</v>
      </c>
      <c r="Q497" s="344">
        <f t="shared" si="25"/>
        <v>0</v>
      </c>
      <c r="R497" s="541">
        <f>VLOOKUP(G497,'3-Productie normen'!A:L,12,FALSE)</f>
        <v>11</v>
      </c>
      <c r="S497" s="345"/>
      <c r="U497" s="346">
        <f t="shared" si="24"/>
        <v>221</v>
      </c>
    </row>
    <row r="498" spans="1:21" ht="14.1" hidden="1" customHeight="1">
      <c r="A498" s="78">
        <v>498</v>
      </c>
      <c r="B498" s="493" t="s">
        <v>322</v>
      </c>
      <c r="C498" s="303" t="s">
        <v>323</v>
      </c>
      <c r="D498" s="503" t="s">
        <v>259</v>
      </c>
      <c r="E498" s="508">
        <v>7</v>
      </c>
      <c r="F498" s="91" t="s">
        <v>324</v>
      </c>
      <c r="G498" s="502" t="s">
        <v>46</v>
      </c>
      <c r="H498" s="502" t="s">
        <v>371</v>
      </c>
      <c r="I498" s="516" t="s">
        <v>227</v>
      </c>
      <c r="J498" s="518">
        <v>1.34</v>
      </c>
      <c r="K498" s="343">
        <f t="shared" si="23"/>
        <v>52</v>
      </c>
      <c r="L498" s="251">
        <v>52</v>
      </c>
      <c r="M498" s="251"/>
      <c r="N498" s="250" t="e">
        <f>IF(L498="nio",0,IF(L498&gt;0,L498*J498/P498,0))*VLOOKUP(B498,'2-Kosten per locatie'!$A$14:$C$60,3,FALSE)</f>
        <v>#DIV/0!</v>
      </c>
      <c r="O498" s="250">
        <f>IF(M498&gt;0,M498*J498/Q498,0)*VLOOKUP(B498,'2-Kosten per locatie'!$A$14:$C$60,3,FALSE)</f>
        <v>0</v>
      </c>
      <c r="P498" s="344">
        <f>IF(L498="nio",0,IF(L498&gt;0,VLOOKUP(G498,'3-Productie normen'!A:J,VLOOKUP(L498,'3-Productie normen'!$B$35:$C$40,2,FALSE),FALSE)))</f>
        <v>0</v>
      </c>
      <c r="Q498" s="344">
        <f t="shared" si="25"/>
        <v>0</v>
      </c>
      <c r="R498" s="541">
        <f>VLOOKUP(G498,'3-Productie normen'!A:L,12,FALSE)</f>
        <v>11</v>
      </c>
      <c r="S498" s="345"/>
      <c r="U498" s="346">
        <f t="shared" si="24"/>
        <v>69.680000000000007</v>
      </c>
    </row>
    <row r="499" spans="1:21" ht="14.1" hidden="1" customHeight="1">
      <c r="A499" s="78">
        <v>499</v>
      </c>
      <c r="B499" s="493" t="s">
        <v>322</v>
      </c>
      <c r="C499" s="303" t="s">
        <v>323</v>
      </c>
      <c r="D499" s="503" t="s">
        <v>259</v>
      </c>
      <c r="E499" s="508">
        <v>8</v>
      </c>
      <c r="F499" s="91" t="s">
        <v>326</v>
      </c>
      <c r="G499" s="502" t="s">
        <v>46</v>
      </c>
      <c r="H499" s="502" t="s">
        <v>371</v>
      </c>
      <c r="I499" s="516" t="s">
        <v>227</v>
      </c>
      <c r="J499" s="518">
        <v>7.22</v>
      </c>
      <c r="K499" s="343">
        <f t="shared" si="23"/>
        <v>52</v>
      </c>
      <c r="L499" s="251">
        <v>52</v>
      </c>
      <c r="M499" s="251"/>
      <c r="N499" s="250" t="e">
        <f>IF(L499="nio",0,IF(L499&gt;0,L499*J499/P499,0))*VLOOKUP(B499,'2-Kosten per locatie'!$A$14:$C$60,3,FALSE)</f>
        <v>#DIV/0!</v>
      </c>
      <c r="O499" s="250">
        <f>IF(M499&gt;0,M499*J499/Q499,0)*VLOOKUP(B499,'2-Kosten per locatie'!$A$14:$C$60,3,FALSE)</f>
        <v>0</v>
      </c>
      <c r="P499" s="344">
        <f>IF(L499="nio",0,IF(L499&gt;0,VLOOKUP(G499,'3-Productie normen'!A:J,VLOOKUP(L499,'3-Productie normen'!$B$35:$C$40,2,FALSE),FALSE)))</f>
        <v>0</v>
      </c>
      <c r="Q499" s="344">
        <f t="shared" si="25"/>
        <v>0</v>
      </c>
      <c r="R499" s="541">
        <f>VLOOKUP(G499,'3-Productie normen'!A:L,12,FALSE)</f>
        <v>11</v>
      </c>
      <c r="S499" s="345"/>
      <c r="U499" s="346">
        <f t="shared" si="24"/>
        <v>375.44</v>
      </c>
    </row>
    <row r="500" spans="1:21" ht="14.1" hidden="1" customHeight="1">
      <c r="A500" s="78">
        <v>500</v>
      </c>
      <c r="B500" s="493" t="s">
        <v>322</v>
      </c>
      <c r="C500" s="303" t="s">
        <v>323</v>
      </c>
      <c r="D500" s="503" t="s">
        <v>259</v>
      </c>
      <c r="E500" s="508">
        <v>9</v>
      </c>
      <c r="F500" s="91" t="s">
        <v>326</v>
      </c>
      <c r="G500" s="502" t="s">
        <v>46</v>
      </c>
      <c r="H500" s="502" t="s">
        <v>371</v>
      </c>
      <c r="I500" s="516" t="s">
        <v>227</v>
      </c>
      <c r="J500" s="518">
        <v>5.0999999999999996</v>
      </c>
      <c r="K500" s="343">
        <f t="shared" si="23"/>
        <v>52</v>
      </c>
      <c r="L500" s="251">
        <v>52</v>
      </c>
      <c r="M500" s="251"/>
      <c r="N500" s="250" t="e">
        <f>IF(L500="nio",0,IF(L500&gt;0,L500*J500/P500,0))*VLOOKUP(B500,'2-Kosten per locatie'!$A$14:$C$60,3,FALSE)</f>
        <v>#DIV/0!</v>
      </c>
      <c r="O500" s="250">
        <f>IF(M500&gt;0,M500*J500/Q500,0)*VLOOKUP(B500,'2-Kosten per locatie'!$A$14:$C$60,3,FALSE)</f>
        <v>0</v>
      </c>
      <c r="P500" s="344">
        <f>IF(L500="nio",0,IF(L500&gt;0,VLOOKUP(G500,'3-Productie normen'!A:J,VLOOKUP(L500,'3-Productie normen'!$B$35:$C$40,2,FALSE),FALSE)))</f>
        <v>0</v>
      </c>
      <c r="Q500" s="344">
        <f t="shared" si="25"/>
        <v>0</v>
      </c>
      <c r="R500" s="541">
        <f>VLOOKUP(G500,'3-Productie normen'!A:L,12,FALSE)</f>
        <v>11</v>
      </c>
      <c r="S500" s="345"/>
      <c r="U500" s="346">
        <f t="shared" si="24"/>
        <v>265.2</v>
      </c>
    </row>
    <row r="501" spans="1:21" ht="14.1" hidden="1" customHeight="1">
      <c r="A501" s="78">
        <v>501</v>
      </c>
      <c r="B501" s="493" t="s">
        <v>322</v>
      </c>
      <c r="C501" s="303" t="s">
        <v>323</v>
      </c>
      <c r="D501" s="503" t="s">
        <v>259</v>
      </c>
      <c r="E501" s="508">
        <v>10</v>
      </c>
      <c r="F501" s="91" t="s">
        <v>295</v>
      </c>
      <c r="G501" s="303" t="s">
        <v>55</v>
      </c>
      <c r="H501" s="504" t="s">
        <v>328</v>
      </c>
      <c r="I501" s="516" t="s">
        <v>246</v>
      </c>
      <c r="J501" s="518">
        <v>51.8</v>
      </c>
      <c r="K501" s="343">
        <f t="shared" si="23"/>
        <v>0</v>
      </c>
      <c r="L501" s="251" t="s">
        <v>279</v>
      </c>
      <c r="M501" s="251"/>
      <c r="N501" s="250">
        <f>IF(L501="nio",0,IF(L501&gt;0,L501*J501/P501,0))*VLOOKUP(B501,'2-Kosten per locatie'!$A$14:$C$60,3,FALSE)</f>
        <v>0</v>
      </c>
      <c r="O501" s="250">
        <f>IF(M501&gt;0,M501*J501/Q501,0)*VLOOKUP(B501,'2-Kosten per locatie'!$A$14:$C$60,3,FALSE)</f>
        <v>0</v>
      </c>
      <c r="P501" s="344">
        <f>IF(L501="nio",0,IF(L501&gt;0,VLOOKUP(G501,'3-Productie normen'!A:J,VLOOKUP(L501,'3-Productie normen'!$B$35:$C$40,2,FALSE),FALSE)))</f>
        <v>0</v>
      </c>
      <c r="Q501" s="344">
        <f t="shared" si="25"/>
        <v>0</v>
      </c>
      <c r="R501" s="541">
        <f>VLOOKUP(G501,'3-Productie normen'!A:L,12,FALSE)</f>
        <v>0</v>
      </c>
      <c r="S501" s="345"/>
      <c r="U501" s="346">
        <f t="shared" si="24"/>
        <v>0</v>
      </c>
    </row>
    <row r="502" spans="1:21" ht="14.1" hidden="1" customHeight="1">
      <c r="A502" s="78">
        <v>502</v>
      </c>
      <c r="B502" s="493" t="s">
        <v>322</v>
      </c>
      <c r="C502" s="303" t="s">
        <v>323</v>
      </c>
      <c r="D502" s="503" t="s">
        <v>259</v>
      </c>
      <c r="E502" s="508">
        <v>11</v>
      </c>
      <c r="F502" s="91" t="s">
        <v>327</v>
      </c>
      <c r="G502" s="303" t="s">
        <v>55</v>
      </c>
      <c r="H502" s="504" t="s">
        <v>328</v>
      </c>
      <c r="I502" s="516" t="s">
        <v>246</v>
      </c>
      <c r="J502" s="518">
        <v>72.61</v>
      </c>
      <c r="K502" s="343">
        <f t="shared" si="23"/>
        <v>0</v>
      </c>
      <c r="L502" s="251" t="s">
        <v>279</v>
      </c>
      <c r="M502" s="251"/>
      <c r="N502" s="250">
        <f>IF(L502="nio",0,IF(L502&gt;0,L502*J502/P502,0))*VLOOKUP(B502,'2-Kosten per locatie'!$A$14:$C$60,3,FALSE)</f>
        <v>0</v>
      </c>
      <c r="O502" s="250">
        <f>IF(M502&gt;0,M502*J502/Q502,0)*VLOOKUP(B502,'2-Kosten per locatie'!$A$14:$C$60,3,FALSE)</f>
        <v>0</v>
      </c>
      <c r="P502" s="344">
        <f>IF(L502="nio",0,IF(L502&gt;0,VLOOKUP(G502,'3-Productie normen'!A:J,VLOOKUP(L502,'3-Productie normen'!$B$35:$C$40,2,FALSE),FALSE)))</f>
        <v>0</v>
      </c>
      <c r="Q502" s="344">
        <f t="shared" si="25"/>
        <v>0</v>
      </c>
      <c r="R502" s="541">
        <f>VLOOKUP(G502,'3-Productie normen'!A:L,12,FALSE)</f>
        <v>0</v>
      </c>
      <c r="S502" s="345"/>
      <c r="U502" s="346">
        <f t="shared" si="24"/>
        <v>0</v>
      </c>
    </row>
    <row r="503" spans="1:21" ht="14.1" hidden="1" customHeight="1">
      <c r="A503" s="78">
        <v>503</v>
      </c>
      <c r="B503" s="493" t="s">
        <v>322</v>
      </c>
      <c r="C503" s="303" t="s">
        <v>323</v>
      </c>
      <c r="D503" s="503" t="s">
        <v>259</v>
      </c>
      <c r="E503" s="508">
        <v>12</v>
      </c>
      <c r="F503" s="91" t="s">
        <v>269</v>
      </c>
      <c r="G503" s="513" t="s">
        <v>270</v>
      </c>
      <c r="H503" s="504" t="s">
        <v>328</v>
      </c>
      <c r="I503" s="516" t="s">
        <v>246</v>
      </c>
      <c r="J503" s="518">
        <v>54.08</v>
      </c>
      <c r="K503" s="343">
        <f t="shared" si="23"/>
        <v>52</v>
      </c>
      <c r="L503" s="251">
        <v>52</v>
      </c>
      <c r="M503" s="251"/>
      <c r="N503" s="250" t="e">
        <f>IF(L503="nio",0,IF(L503&gt;0,L503*J503/P503,0))*VLOOKUP(B503,'2-Kosten per locatie'!$A$14:$C$60,3,FALSE)</f>
        <v>#DIV/0!</v>
      </c>
      <c r="O503" s="250">
        <f>IF(M503&gt;0,M503*J503/Q503,0)*VLOOKUP(B503,'2-Kosten per locatie'!$A$14:$C$60,3,FALSE)</f>
        <v>0</v>
      </c>
      <c r="P503" s="344">
        <f>IF(L503="nio",0,IF(L503&gt;0,VLOOKUP(G503,'3-Productie normen'!A:J,VLOOKUP(L503,'3-Productie normen'!$B$35:$C$40,2,FALSE),FALSE)))</f>
        <v>0</v>
      </c>
      <c r="Q503" s="344">
        <f t="shared" si="25"/>
        <v>0</v>
      </c>
      <c r="R503" s="541">
        <f>VLOOKUP(G503,'3-Productie normen'!A:L,12,FALSE)</f>
        <v>8</v>
      </c>
      <c r="S503" s="345"/>
      <c r="U503" s="346">
        <f t="shared" si="24"/>
        <v>2812.16</v>
      </c>
    </row>
    <row r="504" spans="1:21" ht="14.1" hidden="1" customHeight="1">
      <c r="A504" s="78">
        <v>504</v>
      </c>
      <c r="B504" s="493" t="s">
        <v>322</v>
      </c>
      <c r="C504" s="303" t="s">
        <v>323</v>
      </c>
      <c r="D504" s="503">
        <v>1</v>
      </c>
      <c r="E504" s="508">
        <v>112</v>
      </c>
      <c r="F504" s="91" t="s">
        <v>269</v>
      </c>
      <c r="G504" s="90" t="s">
        <v>55</v>
      </c>
      <c r="H504" s="504" t="s">
        <v>278</v>
      </c>
      <c r="I504" s="516" t="s">
        <v>246</v>
      </c>
      <c r="J504" s="518">
        <v>54.08</v>
      </c>
      <c r="K504" s="343">
        <f t="shared" si="23"/>
        <v>0</v>
      </c>
      <c r="L504" s="251" t="s">
        <v>279</v>
      </c>
      <c r="M504" s="251"/>
      <c r="N504" s="250">
        <f>IF(L504="nio",0,IF(L504&gt;0,L504*J504/P504,0))*VLOOKUP(B504,'2-Kosten per locatie'!$A$14:$C$60,3,FALSE)</f>
        <v>0</v>
      </c>
      <c r="O504" s="250">
        <f>IF(M504&gt;0,M504*J504/Q504,0)*VLOOKUP(B504,'2-Kosten per locatie'!$A$14:$C$60,3,FALSE)</f>
        <v>0</v>
      </c>
      <c r="P504" s="344">
        <f>IF(L504="nio",0,IF(L504&gt;0,VLOOKUP(G504,'3-Productie normen'!A:J,VLOOKUP(L504,'3-Productie normen'!$B$35:$C$40,2,FALSE),FALSE)))</f>
        <v>0</v>
      </c>
      <c r="Q504" s="344">
        <f t="shared" si="25"/>
        <v>0</v>
      </c>
      <c r="R504" s="541">
        <f>VLOOKUP(G504,'3-Productie normen'!A:L,12,FALSE)</f>
        <v>0</v>
      </c>
      <c r="S504" s="345"/>
      <c r="U504" s="346">
        <f t="shared" si="24"/>
        <v>0</v>
      </c>
    </row>
    <row r="505" spans="1:21" ht="14.1" hidden="1" customHeight="1">
      <c r="A505" s="78">
        <v>505</v>
      </c>
      <c r="B505" s="493" t="s">
        <v>322</v>
      </c>
      <c r="C505" s="303" t="s">
        <v>323</v>
      </c>
      <c r="D505" s="503">
        <v>1</v>
      </c>
      <c r="E505" s="508">
        <v>111</v>
      </c>
      <c r="F505" s="91" t="s">
        <v>269</v>
      </c>
      <c r="G505" s="90" t="s">
        <v>55</v>
      </c>
      <c r="H505" s="504" t="s">
        <v>278</v>
      </c>
      <c r="I505" s="516" t="s">
        <v>246</v>
      </c>
      <c r="J505" s="518">
        <v>30.5</v>
      </c>
      <c r="K505" s="343">
        <f t="shared" si="23"/>
        <v>0</v>
      </c>
      <c r="L505" s="251" t="s">
        <v>279</v>
      </c>
      <c r="M505" s="251"/>
      <c r="N505" s="250">
        <f>IF(L505="nio",0,IF(L505&gt;0,L505*J505/P505,0))*VLOOKUP(B505,'2-Kosten per locatie'!$A$14:$C$60,3,FALSE)</f>
        <v>0</v>
      </c>
      <c r="O505" s="250">
        <f>IF(M505&gt;0,M505*J505/Q505,0)*VLOOKUP(B505,'2-Kosten per locatie'!$A$14:$C$60,3,FALSE)</f>
        <v>0</v>
      </c>
      <c r="P505" s="344">
        <f>IF(L505="nio",0,IF(L505&gt;0,VLOOKUP(G505,'3-Productie normen'!A:J,VLOOKUP(L505,'3-Productie normen'!$B$35:$C$40,2,FALSE),FALSE)))</f>
        <v>0</v>
      </c>
      <c r="Q505" s="344">
        <f t="shared" si="25"/>
        <v>0</v>
      </c>
      <c r="R505" s="541">
        <f>VLOOKUP(G505,'3-Productie normen'!A:L,12,FALSE)</f>
        <v>0</v>
      </c>
      <c r="S505" s="345"/>
      <c r="U505" s="346">
        <f t="shared" si="24"/>
        <v>0</v>
      </c>
    </row>
    <row r="506" spans="1:21" ht="14.1" hidden="1" customHeight="1">
      <c r="A506" s="78">
        <v>506</v>
      </c>
      <c r="B506" s="493" t="s">
        <v>322</v>
      </c>
      <c r="C506" s="303" t="s">
        <v>323</v>
      </c>
      <c r="D506" s="503">
        <v>1</v>
      </c>
      <c r="E506" s="508" t="s">
        <v>329</v>
      </c>
      <c r="F506" s="512" t="s">
        <v>269</v>
      </c>
      <c r="G506" s="90" t="s">
        <v>55</v>
      </c>
      <c r="H506" s="504" t="s">
        <v>278</v>
      </c>
      <c r="I506" s="516" t="s">
        <v>246</v>
      </c>
      <c r="J506" s="518">
        <v>66.14</v>
      </c>
      <c r="K506" s="343">
        <f t="shared" si="23"/>
        <v>0</v>
      </c>
      <c r="L506" s="251" t="s">
        <v>279</v>
      </c>
      <c r="M506" s="251"/>
      <c r="N506" s="250">
        <f>IF(L506="nio",0,IF(L506&gt;0,L506*J506/P506,0))*VLOOKUP(B506,'2-Kosten per locatie'!$A$14:$C$60,3,FALSE)</f>
        <v>0</v>
      </c>
      <c r="O506" s="250">
        <f>IF(M506&gt;0,M506*J506/Q506,0)*VLOOKUP(B506,'2-Kosten per locatie'!$A$14:$C$60,3,FALSE)</f>
        <v>0</v>
      </c>
      <c r="P506" s="344">
        <f>IF(L506="nio",0,IF(L506&gt;0,VLOOKUP(G506,'3-Productie normen'!A:J,VLOOKUP(L506,'3-Productie normen'!$B$35:$C$40,2,FALSE),FALSE)))</f>
        <v>0</v>
      </c>
      <c r="Q506" s="344">
        <f t="shared" si="25"/>
        <v>0</v>
      </c>
      <c r="R506" s="541">
        <f>VLOOKUP(G506,'3-Productie normen'!A:L,12,FALSE)</f>
        <v>0</v>
      </c>
      <c r="S506" s="345"/>
      <c r="U506" s="346">
        <f t="shared" si="24"/>
        <v>0</v>
      </c>
    </row>
    <row r="507" spans="1:21" ht="14.1" hidden="1" customHeight="1">
      <c r="A507" s="78">
        <v>507</v>
      </c>
      <c r="B507" s="493" t="s">
        <v>1036</v>
      </c>
      <c r="C507" s="303" t="s">
        <v>1037</v>
      </c>
      <c r="D507" s="537" t="s">
        <v>259</v>
      </c>
      <c r="E507" s="248" t="s">
        <v>1038</v>
      </c>
      <c r="F507" s="90" t="s">
        <v>1039</v>
      </c>
      <c r="G507" s="504" t="s">
        <v>261</v>
      </c>
      <c r="H507" s="90" t="s">
        <v>1040</v>
      </c>
      <c r="I507" s="516" t="s">
        <v>246</v>
      </c>
      <c r="J507" s="501">
        <v>3.5</v>
      </c>
      <c r="K507" s="343">
        <f t="shared" si="23"/>
        <v>52</v>
      </c>
      <c r="L507" s="251">
        <v>52</v>
      </c>
      <c r="M507" s="251"/>
      <c r="N507" s="250" t="e">
        <f>IF(L507="nio",0,IF(L507&gt;0,L507*J507/P507,0))*VLOOKUP(B507,'2-Kosten per locatie'!$A$14:$C$60,3,FALSE)</f>
        <v>#DIV/0!</v>
      </c>
      <c r="O507" s="250">
        <f>IF(M507&gt;0,M507*J507/Q507,0)*VLOOKUP(B507,'2-Kosten per locatie'!$A$14:$C$60,3,FALSE)</f>
        <v>0</v>
      </c>
      <c r="P507" s="344">
        <f>IF(L507="nio",0,IF(L507&gt;0,VLOOKUP(G507,'3-Productie normen'!A:J,VLOOKUP(L507,'3-Productie normen'!$B$35:$C$40,2,FALSE),FALSE)))</f>
        <v>0</v>
      </c>
      <c r="Q507" s="344">
        <f t="shared" si="25"/>
        <v>0</v>
      </c>
      <c r="R507" s="541">
        <f>VLOOKUP(G507,'3-Productie normen'!A:L,12,FALSE)</f>
        <v>16</v>
      </c>
      <c r="S507" s="345"/>
      <c r="U507" s="346">
        <f t="shared" si="24"/>
        <v>182</v>
      </c>
    </row>
    <row r="508" spans="1:21" ht="14.1" hidden="1" customHeight="1">
      <c r="A508" s="78">
        <v>508</v>
      </c>
      <c r="B508" s="493" t="s">
        <v>1036</v>
      </c>
      <c r="C508" s="303" t="s">
        <v>1037</v>
      </c>
      <c r="D508" s="537" t="s">
        <v>259</v>
      </c>
      <c r="E508" s="248" t="s">
        <v>398</v>
      </c>
      <c r="F508" s="90" t="s">
        <v>1041</v>
      </c>
      <c r="G508" s="504" t="s">
        <v>261</v>
      </c>
      <c r="H508" s="90" t="s">
        <v>1040</v>
      </c>
      <c r="I508" s="516" t="s">
        <v>246</v>
      </c>
      <c r="J508" s="501">
        <v>35.9</v>
      </c>
      <c r="K508" s="343">
        <f t="shared" si="23"/>
        <v>52</v>
      </c>
      <c r="L508" s="251">
        <v>52</v>
      </c>
      <c r="M508" s="251"/>
      <c r="N508" s="250" t="e">
        <f>IF(L508="nio",0,IF(L508&gt;0,L508*J508/P508,0))*VLOOKUP(B508,'2-Kosten per locatie'!$A$14:$C$60,3,FALSE)</f>
        <v>#DIV/0!</v>
      </c>
      <c r="O508" s="250">
        <f>IF(M508&gt;0,M508*J508/Q508,0)*VLOOKUP(B508,'2-Kosten per locatie'!$A$14:$C$60,3,FALSE)</f>
        <v>0</v>
      </c>
      <c r="P508" s="344">
        <f>IF(L508="nio",0,IF(L508&gt;0,VLOOKUP(G508,'3-Productie normen'!A:J,VLOOKUP(L508,'3-Productie normen'!$B$35:$C$40,2,FALSE),FALSE)))</f>
        <v>0</v>
      </c>
      <c r="Q508" s="344">
        <f t="shared" si="25"/>
        <v>0</v>
      </c>
      <c r="R508" s="541">
        <f>VLOOKUP(G508,'3-Productie normen'!A:L,12,FALSE)</f>
        <v>16</v>
      </c>
      <c r="S508" s="345"/>
      <c r="U508" s="346">
        <f t="shared" si="24"/>
        <v>1866.8</v>
      </c>
    </row>
    <row r="509" spans="1:21" ht="14.1" hidden="1" customHeight="1">
      <c r="A509" s="78">
        <v>509</v>
      </c>
      <c r="B509" s="493" t="s">
        <v>1036</v>
      </c>
      <c r="C509" s="303" t="s">
        <v>1037</v>
      </c>
      <c r="D509" s="537" t="s">
        <v>259</v>
      </c>
      <c r="E509" s="248" t="s">
        <v>399</v>
      </c>
      <c r="F509" s="90" t="s">
        <v>1042</v>
      </c>
      <c r="G509" s="90" t="s">
        <v>45</v>
      </c>
      <c r="H509" s="90" t="s">
        <v>1040</v>
      </c>
      <c r="I509" s="516" t="s">
        <v>246</v>
      </c>
      <c r="J509" s="501">
        <v>18.399999999999999</v>
      </c>
      <c r="K509" s="343">
        <f t="shared" si="23"/>
        <v>52</v>
      </c>
      <c r="L509" s="251">
        <v>52</v>
      </c>
      <c r="M509" s="251"/>
      <c r="N509" s="250" t="e">
        <f>IF(L509="nio",0,IF(L509&gt;0,L509*J509/P509,0))*VLOOKUP(B509,'2-Kosten per locatie'!$A$14:$C$60,3,FALSE)</f>
        <v>#DIV/0!</v>
      </c>
      <c r="O509" s="250">
        <f>IF(M509&gt;0,M509*J509/Q509,0)*VLOOKUP(B509,'2-Kosten per locatie'!$A$14:$C$60,3,FALSE)</f>
        <v>0</v>
      </c>
      <c r="P509" s="344">
        <f>IF(L509="nio",0,IF(L509&gt;0,VLOOKUP(G509,'3-Productie normen'!A:J,VLOOKUP(L509,'3-Productie normen'!$B$35:$C$40,2,FALSE),FALSE)))</f>
        <v>0</v>
      </c>
      <c r="Q509" s="344">
        <f t="shared" si="25"/>
        <v>0</v>
      </c>
      <c r="R509" s="541">
        <f>VLOOKUP(G509,'3-Productie normen'!A:L,12,FALSE)</f>
        <v>2</v>
      </c>
      <c r="S509" s="345"/>
      <c r="U509" s="346">
        <f t="shared" si="24"/>
        <v>956.8</v>
      </c>
    </row>
    <row r="510" spans="1:21" ht="14.1" hidden="1" customHeight="1">
      <c r="A510" s="78">
        <v>510</v>
      </c>
      <c r="B510" s="493" t="s">
        <v>1036</v>
      </c>
      <c r="C510" s="303" t="s">
        <v>1037</v>
      </c>
      <c r="D510" s="537" t="s">
        <v>259</v>
      </c>
      <c r="E510" s="248" t="s">
        <v>401</v>
      </c>
      <c r="F510" s="90" t="s">
        <v>1042</v>
      </c>
      <c r="G510" s="90" t="s">
        <v>45</v>
      </c>
      <c r="H510" s="90" t="s">
        <v>1040</v>
      </c>
      <c r="I510" s="516" t="s">
        <v>246</v>
      </c>
      <c r="J510" s="501">
        <v>18.399999999999999</v>
      </c>
      <c r="K510" s="343">
        <f t="shared" si="23"/>
        <v>52</v>
      </c>
      <c r="L510" s="251">
        <v>52</v>
      </c>
      <c r="M510" s="251"/>
      <c r="N510" s="250" t="e">
        <f>IF(L510="nio",0,IF(L510&gt;0,L510*J510/P510,0))*VLOOKUP(B510,'2-Kosten per locatie'!$A$14:$C$60,3,FALSE)</f>
        <v>#DIV/0!</v>
      </c>
      <c r="O510" s="250">
        <f>IF(M510&gt;0,M510*J510/Q510,0)*VLOOKUP(B510,'2-Kosten per locatie'!$A$14:$C$60,3,FALSE)</f>
        <v>0</v>
      </c>
      <c r="P510" s="344">
        <f>IF(L510="nio",0,IF(L510&gt;0,VLOOKUP(G510,'3-Productie normen'!A:J,VLOOKUP(L510,'3-Productie normen'!$B$35:$C$40,2,FALSE),FALSE)))</f>
        <v>0</v>
      </c>
      <c r="Q510" s="344">
        <f t="shared" si="25"/>
        <v>0</v>
      </c>
      <c r="R510" s="541">
        <f>VLOOKUP(G510,'3-Productie normen'!A:L,12,FALSE)</f>
        <v>2</v>
      </c>
      <c r="S510" s="345"/>
      <c r="U510" s="346">
        <f t="shared" si="24"/>
        <v>956.8</v>
      </c>
    </row>
    <row r="511" spans="1:21" ht="14.1" hidden="1" customHeight="1">
      <c r="A511" s="78">
        <v>511</v>
      </c>
      <c r="B511" s="493" t="s">
        <v>1036</v>
      </c>
      <c r="C511" s="303" t="s">
        <v>1037</v>
      </c>
      <c r="D511" s="537" t="s">
        <v>259</v>
      </c>
      <c r="E511" s="248" t="s">
        <v>404</v>
      </c>
      <c r="F511" s="90" t="s">
        <v>1043</v>
      </c>
      <c r="G511" s="303" t="s">
        <v>55</v>
      </c>
      <c r="H511" s="90" t="s">
        <v>1040</v>
      </c>
      <c r="I511" s="516" t="s">
        <v>246</v>
      </c>
      <c r="J511" s="501">
        <v>6.5</v>
      </c>
      <c r="K511" s="343">
        <f t="shared" si="23"/>
        <v>0</v>
      </c>
      <c r="L511" s="251" t="s">
        <v>279</v>
      </c>
      <c r="M511" s="251"/>
      <c r="N511" s="250">
        <f>IF(L511="nio",0,IF(L511&gt;0,L511*J511/P511,0))*VLOOKUP(B511,'2-Kosten per locatie'!$A$14:$C$60,3,FALSE)</f>
        <v>0</v>
      </c>
      <c r="O511" s="250">
        <f>IF(M511&gt;0,M511*J511/Q511,0)*VLOOKUP(B511,'2-Kosten per locatie'!$A$14:$C$60,3,FALSE)</f>
        <v>0</v>
      </c>
      <c r="P511" s="344">
        <f>IF(L511="nio",0,IF(L511&gt;0,VLOOKUP(G511,'3-Productie normen'!A:J,VLOOKUP(L511,'3-Productie normen'!$B$35:$C$40,2,FALSE),FALSE)))</f>
        <v>0</v>
      </c>
      <c r="Q511" s="344">
        <f t="shared" si="25"/>
        <v>0</v>
      </c>
      <c r="R511" s="541">
        <f>VLOOKUP(G511,'3-Productie normen'!A:L,12,FALSE)</f>
        <v>0</v>
      </c>
      <c r="S511" s="345"/>
      <c r="U511" s="346">
        <f t="shared" si="24"/>
        <v>0</v>
      </c>
    </row>
    <row r="512" spans="1:21" ht="14.1" hidden="1" customHeight="1">
      <c r="A512" s="78">
        <v>512</v>
      </c>
      <c r="B512" s="493" t="s">
        <v>1036</v>
      </c>
      <c r="C512" s="303" t="s">
        <v>1037</v>
      </c>
      <c r="D512" s="537" t="s">
        <v>259</v>
      </c>
      <c r="E512" s="248" t="s">
        <v>406</v>
      </c>
      <c r="F512" s="90" t="s">
        <v>1044</v>
      </c>
      <c r="G512" s="502" t="s">
        <v>46</v>
      </c>
      <c r="H512" s="502" t="s">
        <v>371</v>
      </c>
      <c r="I512" s="516" t="s">
        <v>227</v>
      </c>
      <c r="J512" s="501">
        <v>1.4</v>
      </c>
      <c r="K512" s="343">
        <f t="shared" si="23"/>
        <v>52</v>
      </c>
      <c r="L512" s="251">
        <v>52</v>
      </c>
      <c r="M512" s="251"/>
      <c r="N512" s="250" t="e">
        <f>IF(L512="nio",0,IF(L512&gt;0,L512*J512/P512,0))*VLOOKUP(B512,'2-Kosten per locatie'!$A$14:$C$60,3,FALSE)</f>
        <v>#DIV/0!</v>
      </c>
      <c r="O512" s="250">
        <f>IF(M512&gt;0,M512*J512/Q512,0)*VLOOKUP(B512,'2-Kosten per locatie'!$A$14:$C$60,3,FALSE)</f>
        <v>0</v>
      </c>
      <c r="P512" s="344">
        <f>IF(L512="nio",0,IF(L512&gt;0,VLOOKUP(G512,'3-Productie normen'!A:J,VLOOKUP(L512,'3-Productie normen'!$B$35:$C$40,2,FALSE),FALSE)))</f>
        <v>0</v>
      </c>
      <c r="Q512" s="344">
        <f t="shared" si="25"/>
        <v>0</v>
      </c>
      <c r="R512" s="541">
        <f>VLOOKUP(G512,'3-Productie normen'!A:L,12,FALSE)</f>
        <v>11</v>
      </c>
      <c r="S512" s="345"/>
      <c r="U512" s="346">
        <f t="shared" si="24"/>
        <v>72.8</v>
      </c>
    </row>
    <row r="513" spans="1:21" ht="14.1" hidden="1" customHeight="1">
      <c r="A513" s="78">
        <v>513</v>
      </c>
      <c r="B513" s="493" t="s">
        <v>1036</v>
      </c>
      <c r="C513" s="303" t="s">
        <v>1037</v>
      </c>
      <c r="D513" s="537" t="s">
        <v>259</v>
      </c>
      <c r="E513" s="248" t="s">
        <v>407</v>
      </c>
      <c r="F513" s="90" t="s">
        <v>1044</v>
      </c>
      <c r="G513" s="502" t="s">
        <v>46</v>
      </c>
      <c r="H513" s="502" t="s">
        <v>371</v>
      </c>
      <c r="I513" s="516" t="s">
        <v>227</v>
      </c>
      <c r="J513" s="501">
        <v>1.3</v>
      </c>
      <c r="K513" s="343">
        <f t="shared" si="23"/>
        <v>52</v>
      </c>
      <c r="L513" s="251">
        <v>52</v>
      </c>
      <c r="M513" s="251"/>
      <c r="N513" s="250" t="e">
        <f>IF(L513="nio",0,IF(L513&gt;0,L513*J513/P513,0))*VLOOKUP(B513,'2-Kosten per locatie'!$A$14:$C$60,3,FALSE)</f>
        <v>#DIV/0!</v>
      </c>
      <c r="O513" s="250">
        <f>IF(M513&gt;0,M513*J513/Q513,0)*VLOOKUP(B513,'2-Kosten per locatie'!$A$14:$C$60,3,FALSE)</f>
        <v>0</v>
      </c>
      <c r="P513" s="344">
        <f>IF(L513="nio",0,IF(L513&gt;0,VLOOKUP(G513,'3-Productie normen'!A:J,VLOOKUP(L513,'3-Productie normen'!$B$35:$C$40,2,FALSE),FALSE)))</f>
        <v>0</v>
      </c>
      <c r="Q513" s="344">
        <f t="shared" si="25"/>
        <v>0</v>
      </c>
      <c r="R513" s="541">
        <f>VLOOKUP(G513,'3-Productie normen'!A:L,12,FALSE)</f>
        <v>11</v>
      </c>
      <c r="S513" s="345"/>
      <c r="U513" s="346">
        <f t="shared" si="24"/>
        <v>67.600000000000009</v>
      </c>
    </row>
    <row r="514" spans="1:21" ht="14.1" hidden="1" customHeight="1">
      <c r="A514" s="78">
        <v>514</v>
      </c>
      <c r="B514" s="493" t="s">
        <v>1036</v>
      </c>
      <c r="C514" s="303" t="s">
        <v>1037</v>
      </c>
      <c r="D514" s="537" t="s">
        <v>259</v>
      </c>
      <c r="E514" s="248" t="s">
        <v>408</v>
      </c>
      <c r="F514" s="90" t="s">
        <v>1045</v>
      </c>
      <c r="G514" s="502" t="s">
        <v>46</v>
      </c>
      <c r="H514" s="502" t="s">
        <v>371</v>
      </c>
      <c r="I514" s="516" t="s">
        <v>227</v>
      </c>
      <c r="J514" s="501">
        <v>13</v>
      </c>
      <c r="K514" s="343">
        <f t="shared" si="23"/>
        <v>52</v>
      </c>
      <c r="L514" s="251">
        <v>52</v>
      </c>
      <c r="M514" s="251"/>
      <c r="N514" s="250" t="e">
        <f>IF(L514="nio",0,IF(L514&gt;0,L514*J514/P514,0))*VLOOKUP(B514,'2-Kosten per locatie'!$A$14:$C$60,3,FALSE)</f>
        <v>#DIV/0!</v>
      </c>
      <c r="O514" s="250">
        <f>IF(M514&gt;0,M514*J514/Q514,0)*VLOOKUP(B514,'2-Kosten per locatie'!$A$14:$C$60,3,FALSE)</f>
        <v>0</v>
      </c>
      <c r="P514" s="344">
        <f>IF(L514="nio",0,IF(L514&gt;0,VLOOKUP(G514,'3-Productie normen'!A:J,VLOOKUP(L514,'3-Productie normen'!$B$35:$C$40,2,FALSE),FALSE)))</f>
        <v>0</v>
      </c>
      <c r="Q514" s="344">
        <f t="shared" si="25"/>
        <v>0</v>
      </c>
      <c r="R514" s="541">
        <f>VLOOKUP(G514,'3-Productie normen'!A:L,12,FALSE)</f>
        <v>11</v>
      </c>
      <c r="S514" s="345"/>
      <c r="U514" s="346">
        <f t="shared" si="24"/>
        <v>676</v>
      </c>
    </row>
    <row r="515" spans="1:21" ht="14.1" hidden="1" customHeight="1">
      <c r="A515" s="78">
        <v>515</v>
      </c>
      <c r="B515" s="493" t="s">
        <v>1036</v>
      </c>
      <c r="C515" s="303" t="s">
        <v>1037</v>
      </c>
      <c r="D515" s="537" t="s">
        <v>259</v>
      </c>
      <c r="E515" s="248" t="s">
        <v>411</v>
      </c>
      <c r="F515" s="90" t="s">
        <v>1046</v>
      </c>
      <c r="G515" s="502" t="s">
        <v>46</v>
      </c>
      <c r="H515" s="502" t="s">
        <v>371</v>
      </c>
      <c r="I515" s="516" t="s">
        <v>227</v>
      </c>
      <c r="J515" s="501">
        <v>2.1</v>
      </c>
      <c r="K515" s="343">
        <f t="shared" si="23"/>
        <v>52</v>
      </c>
      <c r="L515" s="251">
        <v>52</v>
      </c>
      <c r="M515" s="251"/>
      <c r="N515" s="250" t="e">
        <f>IF(L515="nio",0,IF(L515&gt;0,L515*J515/P515,0))*VLOOKUP(B515,'2-Kosten per locatie'!$A$14:$C$60,3,FALSE)</f>
        <v>#DIV/0!</v>
      </c>
      <c r="O515" s="250">
        <f>IF(M515&gt;0,M515*J515/Q515,0)*VLOOKUP(B515,'2-Kosten per locatie'!$A$14:$C$60,3,FALSE)</f>
        <v>0</v>
      </c>
      <c r="P515" s="344">
        <f>IF(L515="nio",0,IF(L515&gt;0,VLOOKUP(G515,'3-Productie normen'!A:J,VLOOKUP(L515,'3-Productie normen'!$B$35:$C$40,2,FALSE),FALSE)))</f>
        <v>0</v>
      </c>
      <c r="Q515" s="344">
        <f t="shared" si="25"/>
        <v>0</v>
      </c>
      <c r="R515" s="541">
        <f>VLOOKUP(G515,'3-Productie normen'!A:L,12,FALSE)</f>
        <v>11</v>
      </c>
      <c r="S515" s="345"/>
      <c r="U515" s="346">
        <f t="shared" si="24"/>
        <v>109.2</v>
      </c>
    </row>
    <row r="516" spans="1:21" ht="14.1" hidden="1" customHeight="1">
      <c r="A516" s="78">
        <v>516</v>
      </c>
      <c r="B516" s="493" t="s">
        <v>1036</v>
      </c>
      <c r="C516" s="303" t="s">
        <v>1037</v>
      </c>
      <c r="D516" s="537" t="s">
        <v>259</v>
      </c>
      <c r="E516" s="248" t="s">
        <v>1047</v>
      </c>
      <c r="F516" s="90" t="s">
        <v>1048</v>
      </c>
      <c r="G516" s="502" t="s">
        <v>46</v>
      </c>
      <c r="H516" s="502" t="s">
        <v>371</v>
      </c>
      <c r="I516" s="516" t="s">
        <v>227</v>
      </c>
      <c r="J516" s="501">
        <v>1.3</v>
      </c>
      <c r="K516" s="343">
        <f t="shared" si="23"/>
        <v>52</v>
      </c>
      <c r="L516" s="251">
        <v>52</v>
      </c>
      <c r="M516" s="251"/>
      <c r="N516" s="250" t="e">
        <f>IF(L516="nio",0,IF(L516&gt;0,L516*J516/P516,0))*VLOOKUP(B516,'2-Kosten per locatie'!$A$14:$C$60,3,FALSE)</f>
        <v>#DIV/0!</v>
      </c>
      <c r="O516" s="250">
        <f>IF(M516&gt;0,M516*J516/Q516,0)*VLOOKUP(B516,'2-Kosten per locatie'!$A$14:$C$60,3,FALSE)</f>
        <v>0</v>
      </c>
      <c r="P516" s="344">
        <f>IF(L516="nio",0,IF(L516&gt;0,VLOOKUP(G516,'3-Productie normen'!A:J,VLOOKUP(L516,'3-Productie normen'!$B$35:$C$40,2,FALSE),FALSE)))</f>
        <v>0</v>
      </c>
      <c r="Q516" s="344">
        <f t="shared" si="25"/>
        <v>0</v>
      </c>
      <c r="R516" s="541">
        <f>VLOOKUP(G516,'3-Productie normen'!A:L,12,FALSE)</f>
        <v>11</v>
      </c>
      <c r="S516" s="345"/>
      <c r="U516" s="346">
        <f t="shared" si="24"/>
        <v>67.600000000000009</v>
      </c>
    </row>
    <row r="517" spans="1:21" ht="14.1" hidden="1" customHeight="1">
      <c r="A517" s="78">
        <v>517</v>
      </c>
      <c r="B517" s="493" t="s">
        <v>1036</v>
      </c>
      <c r="C517" s="303" t="s">
        <v>1037</v>
      </c>
      <c r="D517" s="537" t="s">
        <v>259</v>
      </c>
      <c r="E517" s="248" t="s">
        <v>571</v>
      </c>
      <c r="F517" s="90" t="s">
        <v>592</v>
      </c>
      <c r="G517" s="90" t="s">
        <v>49</v>
      </c>
      <c r="H517" s="504" t="s">
        <v>328</v>
      </c>
      <c r="I517" s="516" t="s">
        <v>246</v>
      </c>
      <c r="J517" s="501">
        <v>70.400000000000006</v>
      </c>
      <c r="K517" s="343">
        <f t="shared" si="23"/>
        <v>52</v>
      </c>
      <c r="L517" s="251">
        <v>52</v>
      </c>
      <c r="M517" s="251"/>
      <c r="N517" s="250" t="e">
        <f>IF(L517="nio",0,IF(L517&gt;0,L517*J517/P517,0))*VLOOKUP(B517,'2-Kosten per locatie'!$A$14:$C$60,3,FALSE)</f>
        <v>#DIV/0!</v>
      </c>
      <c r="O517" s="250">
        <f>IF(M517&gt;0,M517*J517/Q517,0)*VLOOKUP(B517,'2-Kosten per locatie'!$A$14:$C$60,3,FALSE)</f>
        <v>0</v>
      </c>
      <c r="P517" s="344">
        <f>IF(L517="nio",0,IF(L517&gt;0,VLOOKUP(G517,'3-Productie normen'!A:J,VLOOKUP(L517,'3-Productie normen'!$B$35:$C$40,2,FALSE),FALSE)))</f>
        <v>0</v>
      </c>
      <c r="Q517" s="344">
        <f t="shared" si="25"/>
        <v>0</v>
      </c>
      <c r="R517" s="541">
        <f>VLOOKUP(G517,'3-Productie normen'!A:L,12,FALSE)</f>
        <v>5</v>
      </c>
      <c r="S517" s="345"/>
      <c r="U517" s="346">
        <f t="shared" si="24"/>
        <v>3660.8</v>
      </c>
    </row>
    <row r="518" spans="1:21" ht="14.1" hidden="1" customHeight="1">
      <c r="A518" s="78">
        <v>518</v>
      </c>
      <c r="B518" s="493" t="s">
        <v>1036</v>
      </c>
      <c r="C518" s="303" t="s">
        <v>1037</v>
      </c>
      <c r="D518" s="537" t="s">
        <v>259</v>
      </c>
      <c r="E518" s="248" t="s">
        <v>572</v>
      </c>
      <c r="F518" s="90" t="s">
        <v>263</v>
      </c>
      <c r="G518" s="303" t="s">
        <v>55</v>
      </c>
      <c r="H518" s="502" t="s">
        <v>371</v>
      </c>
      <c r="I518" s="516" t="s">
        <v>246</v>
      </c>
      <c r="J518" s="501">
        <v>2</v>
      </c>
      <c r="K518" s="343">
        <f t="shared" si="23"/>
        <v>0</v>
      </c>
      <c r="L518" s="251" t="s">
        <v>279</v>
      </c>
      <c r="M518" s="251"/>
      <c r="N518" s="250">
        <f>IF(L518="nio",0,IF(L518&gt;0,L518*J518/P518,0))*VLOOKUP(B518,'2-Kosten per locatie'!$A$14:$C$60,3,FALSE)</f>
        <v>0</v>
      </c>
      <c r="O518" s="250">
        <f>IF(M518&gt;0,M518*J518/Q518,0)*VLOOKUP(B518,'2-Kosten per locatie'!$A$14:$C$60,3,FALSE)</f>
        <v>0</v>
      </c>
      <c r="P518" s="344">
        <f>IF(L518="nio",0,IF(L518&gt;0,VLOOKUP(G518,'3-Productie normen'!A:J,VLOOKUP(L518,'3-Productie normen'!$B$35:$C$40,2,FALSE),FALSE)))</f>
        <v>0</v>
      </c>
      <c r="Q518" s="344">
        <f t="shared" si="25"/>
        <v>0</v>
      </c>
      <c r="R518" s="541">
        <f>VLOOKUP(G518,'3-Productie normen'!A:L,12,FALSE)</f>
        <v>0</v>
      </c>
      <c r="S518" s="345"/>
      <c r="U518" s="346">
        <f t="shared" si="24"/>
        <v>0</v>
      </c>
    </row>
    <row r="519" spans="1:21" ht="14.1" hidden="1" customHeight="1">
      <c r="A519" s="78">
        <v>519</v>
      </c>
      <c r="B519" s="493" t="s">
        <v>1036</v>
      </c>
      <c r="C519" s="303" t="s">
        <v>1037</v>
      </c>
      <c r="D519" s="537" t="s">
        <v>259</v>
      </c>
      <c r="E519" s="248" t="s">
        <v>573</v>
      </c>
      <c r="F519" s="90" t="s">
        <v>1049</v>
      </c>
      <c r="G519" s="502" t="s">
        <v>46</v>
      </c>
      <c r="H519" s="502" t="s">
        <v>371</v>
      </c>
      <c r="I519" s="516" t="s">
        <v>227</v>
      </c>
      <c r="J519" s="501">
        <v>4.4000000000000004</v>
      </c>
      <c r="K519" s="343">
        <f t="shared" si="23"/>
        <v>52</v>
      </c>
      <c r="L519" s="251">
        <v>52</v>
      </c>
      <c r="M519" s="251"/>
      <c r="N519" s="250" t="e">
        <f>IF(L519="nio",0,IF(L519&gt;0,L519*J519/P519,0))*VLOOKUP(B519,'2-Kosten per locatie'!$A$14:$C$60,3,FALSE)</f>
        <v>#DIV/0!</v>
      </c>
      <c r="O519" s="250">
        <f>IF(M519&gt;0,M519*J519/Q519,0)*VLOOKUP(B519,'2-Kosten per locatie'!$A$14:$C$60,3,FALSE)</f>
        <v>0</v>
      </c>
      <c r="P519" s="344">
        <f>IF(L519="nio",0,IF(L519&gt;0,VLOOKUP(G519,'3-Productie normen'!A:J,VLOOKUP(L519,'3-Productie normen'!$B$35:$C$40,2,FALSE),FALSE)))</f>
        <v>0</v>
      </c>
      <c r="Q519" s="344">
        <f t="shared" si="25"/>
        <v>0</v>
      </c>
      <c r="R519" s="541">
        <f>VLOOKUP(G519,'3-Productie normen'!A:L,12,FALSE)</f>
        <v>11</v>
      </c>
      <c r="S519" s="345"/>
      <c r="U519" s="346">
        <f t="shared" si="24"/>
        <v>228.8</v>
      </c>
    </row>
    <row r="520" spans="1:21" ht="14.1" hidden="1" customHeight="1">
      <c r="A520" s="78">
        <v>520</v>
      </c>
      <c r="B520" s="493" t="s">
        <v>1036</v>
      </c>
      <c r="C520" s="303" t="s">
        <v>1037</v>
      </c>
      <c r="D520" s="537" t="s">
        <v>259</v>
      </c>
      <c r="E520" s="248" t="s">
        <v>1050</v>
      </c>
      <c r="F520" s="90" t="s">
        <v>1051</v>
      </c>
      <c r="G520" s="502" t="s">
        <v>46</v>
      </c>
      <c r="H520" s="502" t="s">
        <v>371</v>
      </c>
      <c r="I520" s="516" t="s">
        <v>227</v>
      </c>
      <c r="J520" s="501">
        <v>1.3</v>
      </c>
      <c r="K520" s="343">
        <f t="shared" si="23"/>
        <v>52</v>
      </c>
      <c r="L520" s="251">
        <v>52</v>
      </c>
      <c r="M520" s="251"/>
      <c r="N520" s="250" t="e">
        <f>IF(L520="nio",0,IF(L520&gt;0,L520*J520/P520,0))*VLOOKUP(B520,'2-Kosten per locatie'!$A$14:$C$60,3,FALSE)</f>
        <v>#DIV/0!</v>
      </c>
      <c r="O520" s="250">
        <f>IF(M520&gt;0,M520*J520/Q520,0)*VLOOKUP(B520,'2-Kosten per locatie'!$A$14:$C$60,3,FALSE)</f>
        <v>0</v>
      </c>
      <c r="P520" s="344">
        <f>IF(L520="nio",0,IF(L520&gt;0,VLOOKUP(G520,'3-Productie normen'!A:J,VLOOKUP(L520,'3-Productie normen'!$B$35:$C$40,2,FALSE),FALSE)))</f>
        <v>0</v>
      </c>
      <c r="Q520" s="344">
        <f t="shared" si="25"/>
        <v>0</v>
      </c>
      <c r="R520" s="541">
        <f>VLOOKUP(G520,'3-Productie normen'!A:L,12,FALSE)</f>
        <v>11</v>
      </c>
      <c r="S520" s="345"/>
      <c r="U520" s="346">
        <f t="shared" si="24"/>
        <v>67.600000000000009</v>
      </c>
    </row>
    <row r="521" spans="1:21" ht="14.1" hidden="1" customHeight="1">
      <c r="A521" s="78">
        <v>521</v>
      </c>
      <c r="B521" s="493" t="s">
        <v>1036</v>
      </c>
      <c r="C521" s="303" t="s">
        <v>1037</v>
      </c>
      <c r="D521" s="537" t="s">
        <v>259</v>
      </c>
      <c r="E521" s="248" t="s">
        <v>1052</v>
      </c>
      <c r="F521" s="90" t="s">
        <v>1053</v>
      </c>
      <c r="G521" s="502" t="s">
        <v>46</v>
      </c>
      <c r="H521" s="502" t="s">
        <v>371</v>
      </c>
      <c r="I521" s="516" t="s">
        <v>227</v>
      </c>
      <c r="J521" s="501">
        <v>1.4</v>
      </c>
      <c r="K521" s="343">
        <f t="shared" si="23"/>
        <v>52</v>
      </c>
      <c r="L521" s="251">
        <v>52</v>
      </c>
      <c r="M521" s="251"/>
      <c r="N521" s="250" t="e">
        <f>IF(L521="nio",0,IF(L521&gt;0,L521*J521/P521,0))*VLOOKUP(B521,'2-Kosten per locatie'!$A$14:$C$60,3,FALSE)</f>
        <v>#DIV/0!</v>
      </c>
      <c r="O521" s="250">
        <f>IF(M521&gt;0,M521*J521/Q521,0)*VLOOKUP(B521,'2-Kosten per locatie'!$A$14:$C$60,3,FALSE)</f>
        <v>0</v>
      </c>
      <c r="P521" s="344">
        <f>IF(L521="nio",0,IF(L521&gt;0,VLOOKUP(G521,'3-Productie normen'!A:J,VLOOKUP(L521,'3-Productie normen'!$B$35:$C$40,2,FALSE),FALSE)))</f>
        <v>0</v>
      </c>
      <c r="Q521" s="344">
        <f t="shared" si="25"/>
        <v>0</v>
      </c>
      <c r="R521" s="541">
        <f>VLOOKUP(G521,'3-Productie normen'!A:L,12,FALSE)</f>
        <v>11</v>
      </c>
      <c r="S521" s="345"/>
      <c r="U521" s="346">
        <f t="shared" si="24"/>
        <v>72.8</v>
      </c>
    </row>
    <row r="522" spans="1:21" ht="14.1" hidden="1" customHeight="1">
      <c r="A522" s="78">
        <v>522</v>
      </c>
      <c r="B522" s="493" t="s">
        <v>1036</v>
      </c>
      <c r="C522" s="303" t="s">
        <v>1037</v>
      </c>
      <c r="D522" s="537" t="s">
        <v>259</v>
      </c>
      <c r="E522" s="248" t="s">
        <v>574</v>
      </c>
      <c r="F522" s="90" t="s">
        <v>1054</v>
      </c>
      <c r="G522" s="502" t="s">
        <v>46</v>
      </c>
      <c r="H522" s="502" t="s">
        <v>371</v>
      </c>
      <c r="I522" s="516" t="s">
        <v>227</v>
      </c>
      <c r="J522" s="501">
        <v>3.9</v>
      </c>
      <c r="K522" s="343">
        <f t="shared" si="23"/>
        <v>52</v>
      </c>
      <c r="L522" s="251">
        <v>52</v>
      </c>
      <c r="M522" s="251"/>
      <c r="N522" s="250" t="e">
        <f>IF(L522="nio",0,IF(L522&gt;0,L522*J522/P522,0))*VLOOKUP(B522,'2-Kosten per locatie'!$A$14:$C$60,3,FALSE)</f>
        <v>#DIV/0!</v>
      </c>
      <c r="O522" s="250">
        <f>IF(M522&gt;0,M522*J522/Q522,0)*VLOOKUP(B522,'2-Kosten per locatie'!$A$14:$C$60,3,FALSE)</f>
        <v>0</v>
      </c>
      <c r="P522" s="344">
        <f>IF(L522="nio",0,IF(L522&gt;0,VLOOKUP(G522,'3-Productie normen'!A:J,VLOOKUP(L522,'3-Productie normen'!$B$35:$C$40,2,FALSE),FALSE)))</f>
        <v>0</v>
      </c>
      <c r="Q522" s="344">
        <f t="shared" si="25"/>
        <v>0</v>
      </c>
      <c r="R522" s="541">
        <f>VLOOKUP(G522,'3-Productie normen'!A:L,12,FALSE)</f>
        <v>11</v>
      </c>
      <c r="S522" s="345"/>
      <c r="U522" s="346">
        <f t="shared" si="24"/>
        <v>202.79999999999998</v>
      </c>
    </row>
    <row r="523" spans="1:21" ht="14.1" hidden="1" customHeight="1">
      <c r="A523" s="78">
        <v>523</v>
      </c>
      <c r="B523" s="493" t="s">
        <v>1036</v>
      </c>
      <c r="C523" s="303" t="s">
        <v>1037</v>
      </c>
      <c r="D523" s="537" t="s">
        <v>259</v>
      </c>
      <c r="E523" s="248" t="s">
        <v>1055</v>
      </c>
      <c r="F523" s="90" t="s">
        <v>1056</v>
      </c>
      <c r="G523" s="502" t="s">
        <v>46</v>
      </c>
      <c r="H523" s="502" t="s">
        <v>371</v>
      </c>
      <c r="I523" s="516" t="s">
        <v>227</v>
      </c>
      <c r="J523" s="501">
        <v>3.5</v>
      </c>
      <c r="K523" s="343">
        <f t="shared" si="23"/>
        <v>52</v>
      </c>
      <c r="L523" s="251">
        <v>52</v>
      </c>
      <c r="M523" s="251"/>
      <c r="N523" s="250" t="e">
        <f>IF(L523="nio",0,IF(L523&gt;0,L523*J523/P523,0))*VLOOKUP(B523,'2-Kosten per locatie'!$A$14:$C$60,3,FALSE)</f>
        <v>#DIV/0!</v>
      </c>
      <c r="O523" s="250">
        <f>IF(M523&gt;0,M523*J523/Q523,0)*VLOOKUP(B523,'2-Kosten per locatie'!$A$14:$C$60,3,FALSE)</f>
        <v>0</v>
      </c>
      <c r="P523" s="344">
        <f>IF(L523="nio",0,IF(L523&gt;0,VLOOKUP(G523,'3-Productie normen'!A:J,VLOOKUP(L523,'3-Productie normen'!$B$35:$C$40,2,FALSE),FALSE)))</f>
        <v>0</v>
      </c>
      <c r="Q523" s="344">
        <f t="shared" si="25"/>
        <v>0</v>
      </c>
      <c r="R523" s="541">
        <f>VLOOKUP(G523,'3-Productie normen'!A:L,12,FALSE)</f>
        <v>11</v>
      </c>
      <c r="S523" s="345"/>
      <c r="U523" s="346">
        <f t="shared" si="24"/>
        <v>182</v>
      </c>
    </row>
    <row r="524" spans="1:21" ht="14.1" hidden="1" customHeight="1">
      <c r="A524" s="78">
        <v>524</v>
      </c>
      <c r="B524" s="493" t="s">
        <v>1036</v>
      </c>
      <c r="C524" s="303" t="s">
        <v>1037</v>
      </c>
      <c r="D524" s="537" t="s">
        <v>259</v>
      </c>
      <c r="E524" s="248" t="s">
        <v>1057</v>
      </c>
      <c r="F524" s="90" t="s">
        <v>1058</v>
      </c>
      <c r="G524" s="502" t="s">
        <v>46</v>
      </c>
      <c r="H524" s="502" t="s">
        <v>371</v>
      </c>
      <c r="I524" s="516" t="s">
        <v>227</v>
      </c>
      <c r="J524" s="501">
        <v>1.8</v>
      </c>
      <c r="K524" s="343">
        <f t="shared" si="23"/>
        <v>52</v>
      </c>
      <c r="L524" s="251">
        <v>52</v>
      </c>
      <c r="M524" s="251"/>
      <c r="N524" s="250" t="e">
        <f>IF(L524="nio",0,IF(L524&gt;0,L524*J524/P524,0))*VLOOKUP(B524,'2-Kosten per locatie'!$A$14:$C$60,3,FALSE)</f>
        <v>#DIV/0!</v>
      </c>
      <c r="O524" s="250">
        <f>IF(M524&gt;0,M524*J524/Q524,0)*VLOOKUP(B524,'2-Kosten per locatie'!$A$14:$C$60,3,FALSE)</f>
        <v>0</v>
      </c>
      <c r="P524" s="344">
        <f>IF(L524="nio",0,IF(L524&gt;0,VLOOKUP(G524,'3-Productie normen'!A:J,VLOOKUP(L524,'3-Productie normen'!$B$35:$C$40,2,FALSE),FALSE)))</f>
        <v>0</v>
      </c>
      <c r="Q524" s="344">
        <f t="shared" si="25"/>
        <v>0</v>
      </c>
      <c r="R524" s="541">
        <f>VLOOKUP(G524,'3-Productie normen'!A:L,12,FALSE)</f>
        <v>11</v>
      </c>
      <c r="S524" s="345"/>
      <c r="U524" s="346">
        <f t="shared" si="24"/>
        <v>93.600000000000009</v>
      </c>
    </row>
    <row r="525" spans="1:21" ht="14.1" hidden="1" customHeight="1">
      <c r="A525" s="78">
        <v>525</v>
      </c>
      <c r="B525" s="493" t="s">
        <v>1036</v>
      </c>
      <c r="C525" s="303" t="s">
        <v>1037</v>
      </c>
      <c r="D525" s="537" t="s">
        <v>259</v>
      </c>
      <c r="E525" s="248" t="s">
        <v>1059</v>
      </c>
      <c r="F525" s="90" t="s">
        <v>1060</v>
      </c>
      <c r="G525" s="303" t="s">
        <v>55</v>
      </c>
      <c r="H525" s="90" t="s">
        <v>1040</v>
      </c>
      <c r="I525" s="516" t="s">
        <v>246</v>
      </c>
      <c r="J525" s="501">
        <v>0.4</v>
      </c>
      <c r="K525" s="343">
        <f t="shared" si="23"/>
        <v>0</v>
      </c>
      <c r="L525" s="251" t="s">
        <v>279</v>
      </c>
      <c r="M525" s="251"/>
      <c r="N525" s="250">
        <f>IF(L525="nio",0,IF(L525&gt;0,L525*J525/P525,0))*VLOOKUP(B525,'2-Kosten per locatie'!$A$14:$C$60,3,FALSE)</f>
        <v>0</v>
      </c>
      <c r="O525" s="250">
        <f>IF(M525&gt;0,M525*J525/Q525,0)*VLOOKUP(B525,'2-Kosten per locatie'!$A$14:$C$60,3,FALSE)</f>
        <v>0</v>
      </c>
      <c r="P525" s="344">
        <f>IF(L525="nio",0,IF(L525&gt;0,VLOOKUP(G525,'3-Productie normen'!A:J,VLOOKUP(L525,'3-Productie normen'!$B$35:$C$40,2,FALSE),FALSE)))</f>
        <v>0</v>
      </c>
      <c r="Q525" s="344">
        <f t="shared" si="25"/>
        <v>0</v>
      </c>
      <c r="R525" s="541">
        <f>VLOOKUP(G525,'3-Productie normen'!A:L,12,FALSE)</f>
        <v>0</v>
      </c>
      <c r="S525" s="345"/>
      <c r="U525" s="346">
        <f t="shared" si="24"/>
        <v>0</v>
      </c>
    </row>
    <row r="526" spans="1:21" ht="14.1" hidden="1" customHeight="1">
      <c r="A526" s="78">
        <v>526</v>
      </c>
      <c r="B526" s="493" t="s">
        <v>1036</v>
      </c>
      <c r="C526" s="303" t="s">
        <v>1037</v>
      </c>
      <c r="D526" s="537">
        <v>1</v>
      </c>
      <c r="E526" s="248" t="s">
        <v>1061</v>
      </c>
      <c r="F526" s="90" t="s">
        <v>1062</v>
      </c>
      <c r="G526" s="504" t="s">
        <v>261</v>
      </c>
      <c r="H526" s="90" t="s">
        <v>1040</v>
      </c>
      <c r="I526" s="516" t="s">
        <v>246</v>
      </c>
      <c r="J526" s="501">
        <v>21.3</v>
      </c>
      <c r="K526" s="343">
        <f t="shared" si="23"/>
        <v>52</v>
      </c>
      <c r="L526" s="251">
        <v>52</v>
      </c>
      <c r="M526" s="251"/>
      <c r="N526" s="250" t="e">
        <f>IF(L526="nio",0,IF(L526&gt;0,L526*J526/P526,0))*VLOOKUP(B526,'2-Kosten per locatie'!$A$14:$C$60,3,FALSE)</f>
        <v>#DIV/0!</v>
      </c>
      <c r="O526" s="250">
        <f>IF(M526&gt;0,M526*J526/Q526,0)*VLOOKUP(B526,'2-Kosten per locatie'!$A$14:$C$60,3,FALSE)</f>
        <v>0</v>
      </c>
      <c r="P526" s="344">
        <f>IF(L526="nio",0,IF(L526&gt;0,VLOOKUP(G526,'3-Productie normen'!A:J,VLOOKUP(L526,'3-Productie normen'!$B$35:$C$40,2,FALSE),FALSE)))</f>
        <v>0</v>
      </c>
      <c r="Q526" s="344">
        <f t="shared" si="25"/>
        <v>0</v>
      </c>
      <c r="R526" s="541">
        <f>VLOOKUP(G526,'3-Productie normen'!A:L,12,FALSE)</f>
        <v>16</v>
      </c>
      <c r="S526" s="345"/>
      <c r="U526" s="346">
        <f t="shared" si="24"/>
        <v>1107.6000000000001</v>
      </c>
    </row>
    <row r="527" spans="1:21" ht="14.1" hidden="1" customHeight="1">
      <c r="A527" s="78">
        <v>527</v>
      </c>
      <c r="B527" s="493" t="s">
        <v>1036</v>
      </c>
      <c r="C527" s="303" t="s">
        <v>1037</v>
      </c>
      <c r="D527" s="537">
        <v>1</v>
      </c>
      <c r="E527" s="248" t="s">
        <v>1063</v>
      </c>
      <c r="F527" s="90" t="s">
        <v>1064</v>
      </c>
      <c r="G527" s="504" t="s">
        <v>261</v>
      </c>
      <c r="H527" s="90" t="s">
        <v>1040</v>
      </c>
      <c r="I527" s="516" t="s">
        <v>246</v>
      </c>
      <c r="J527" s="501">
        <v>5.3</v>
      </c>
      <c r="K527" s="343">
        <f t="shared" si="23"/>
        <v>52</v>
      </c>
      <c r="L527" s="251">
        <v>52</v>
      </c>
      <c r="M527" s="251"/>
      <c r="N527" s="250" t="e">
        <f>IF(L527="nio",0,IF(L527&gt;0,L527*J527/P527,0))*VLOOKUP(B527,'2-Kosten per locatie'!$A$14:$C$60,3,FALSE)</f>
        <v>#DIV/0!</v>
      </c>
      <c r="O527" s="250">
        <f>IF(M527&gt;0,M527*J527/Q527,0)*VLOOKUP(B527,'2-Kosten per locatie'!$A$14:$C$60,3,FALSE)</f>
        <v>0</v>
      </c>
      <c r="P527" s="344">
        <f>IF(L527="nio",0,IF(L527&gt;0,VLOOKUP(G527,'3-Productie normen'!A:J,VLOOKUP(L527,'3-Productie normen'!$B$35:$C$40,2,FALSE),FALSE)))</f>
        <v>0</v>
      </c>
      <c r="Q527" s="344">
        <f t="shared" si="25"/>
        <v>0</v>
      </c>
      <c r="R527" s="541">
        <f>VLOOKUP(G527,'3-Productie normen'!A:L,12,FALSE)</f>
        <v>16</v>
      </c>
      <c r="S527" s="345"/>
      <c r="U527" s="346">
        <f t="shared" si="24"/>
        <v>275.59999999999997</v>
      </c>
    </row>
    <row r="528" spans="1:21" ht="14.1" hidden="1" customHeight="1">
      <c r="A528" s="78">
        <v>528</v>
      </c>
      <c r="B528" s="493" t="s">
        <v>1036</v>
      </c>
      <c r="C528" s="303" t="s">
        <v>1037</v>
      </c>
      <c r="D528" s="537">
        <v>1</v>
      </c>
      <c r="E528" s="248" t="s">
        <v>1065</v>
      </c>
      <c r="F528" s="90" t="s">
        <v>1058</v>
      </c>
      <c r="G528" s="502" t="s">
        <v>46</v>
      </c>
      <c r="H528" s="502" t="s">
        <v>371</v>
      </c>
      <c r="I528" s="516" t="s">
        <v>227</v>
      </c>
      <c r="J528" s="501">
        <v>3.8</v>
      </c>
      <c r="K528" s="343">
        <f t="shared" si="23"/>
        <v>52</v>
      </c>
      <c r="L528" s="251">
        <v>52</v>
      </c>
      <c r="M528" s="251"/>
      <c r="N528" s="250" t="e">
        <f>IF(L528="nio",0,IF(L528&gt;0,L528*J528/P528,0))*VLOOKUP(B528,'2-Kosten per locatie'!$A$14:$C$60,3,FALSE)</f>
        <v>#DIV/0!</v>
      </c>
      <c r="O528" s="250">
        <f>IF(M528&gt;0,M528*J528/Q528,0)*VLOOKUP(B528,'2-Kosten per locatie'!$A$14:$C$60,3,FALSE)</f>
        <v>0</v>
      </c>
      <c r="P528" s="344">
        <f>IF(L528="nio",0,IF(L528&gt;0,VLOOKUP(G528,'3-Productie normen'!A:J,VLOOKUP(L528,'3-Productie normen'!$B$35:$C$40,2,FALSE),FALSE)))</f>
        <v>0</v>
      </c>
      <c r="Q528" s="344">
        <f t="shared" si="25"/>
        <v>0</v>
      </c>
      <c r="R528" s="541">
        <f>VLOOKUP(G528,'3-Productie normen'!A:L,12,FALSE)</f>
        <v>11</v>
      </c>
      <c r="S528" s="345"/>
      <c r="U528" s="346">
        <f t="shared" si="24"/>
        <v>197.6</v>
      </c>
    </row>
    <row r="529" spans="1:21" ht="14.1" hidden="1" customHeight="1">
      <c r="A529" s="78">
        <v>529</v>
      </c>
      <c r="B529" s="493" t="s">
        <v>1036</v>
      </c>
      <c r="C529" s="303" t="s">
        <v>1037</v>
      </c>
      <c r="D529" s="537">
        <v>1</v>
      </c>
      <c r="E529" s="248" t="s">
        <v>1066</v>
      </c>
      <c r="F529" s="90" t="s">
        <v>1067</v>
      </c>
      <c r="G529" s="502" t="s">
        <v>46</v>
      </c>
      <c r="H529" s="502" t="s">
        <v>371</v>
      </c>
      <c r="I529" s="516" t="s">
        <v>227</v>
      </c>
      <c r="J529" s="501">
        <v>2.6</v>
      </c>
      <c r="K529" s="343">
        <f t="shared" si="23"/>
        <v>52</v>
      </c>
      <c r="L529" s="251">
        <v>52</v>
      </c>
      <c r="M529" s="251"/>
      <c r="N529" s="250" t="e">
        <f>IF(L529="nio",0,IF(L529&gt;0,L529*J529/P529,0))*VLOOKUP(B529,'2-Kosten per locatie'!$A$14:$C$60,3,FALSE)</f>
        <v>#DIV/0!</v>
      </c>
      <c r="O529" s="250">
        <f>IF(M529&gt;0,M529*J529/Q529,0)*VLOOKUP(B529,'2-Kosten per locatie'!$A$14:$C$60,3,FALSE)</f>
        <v>0</v>
      </c>
      <c r="P529" s="344">
        <f>IF(L529="nio",0,IF(L529&gt;0,VLOOKUP(G529,'3-Productie normen'!A:J,VLOOKUP(L529,'3-Productie normen'!$B$35:$C$40,2,FALSE),FALSE)))</f>
        <v>0</v>
      </c>
      <c r="Q529" s="344">
        <f t="shared" si="25"/>
        <v>0</v>
      </c>
      <c r="R529" s="541">
        <f>VLOOKUP(G529,'3-Productie normen'!A:L,12,FALSE)</f>
        <v>11</v>
      </c>
      <c r="S529" s="345"/>
      <c r="U529" s="346">
        <f t="shared" si="24"/>
        <v>135.20000000000002</v>
      </c>
    </row>
    <row r="530" spans="1:21" ht="14.1" hidden="1" customHeight="1">
      <c r="A530" s="78">
        <v>530</v>
      </c>
      <c r="B530" s="493" t="s">
        <v>1036</v>
      </c>
      <c r="C530" s="303" t="s">
        <v>1037</v>
      </c>
      <c r="D530" s="537">
        <v>1</v>
      </c>
      <c r="E530" s="248" t="s">
        <v>1068</v>
      </c>
      <c r="F530" s="90" t="s">
        <v>263</v>
      </c>
      <c r="G530" s="303" t="s">
        <v>55</v>
      </c>
      <c r="H530" s="502" t="s">
        <v>371</v>
      </c>
      <c r="I530" s="516" t="s">
        <v>246</v>
      </c>
      <c r="J530" s="501">
        <v>2.4</v>
      </c>
      <c r="K530" s="343">
        <f t="shared" si="23"/>
        <v>0</v>
      </c>
      <c r="L530" s="251" t="s">
        <v>279</v>
      </c>
      <c r="M530" s="251"/>
      <c r="N530" s="250">
        <f>IF(L530="nio",0,IF(L530&gt;0,L530*J530/P530,0))*VLOOKUP(B530,'2-Kosten per locatie'!$A$14:$C$60,3,FALSE)</f>
        <v>0</v>
      </c>
      <c r="O530" s="250">
        <f>IF(M530&gt;0,M530*J530/Q530,0)*VLOOKUP(B530,'2-Kosten per locatie'!$A$14:$C$60,3,FALSE)</f>
        <v>0</v>
      </c>
      <c r="P530" s="344">
        <f>IF(L530="nio",0,IF(L530&gt;0,VLOOKUP(G530,'3-Productie normen'!A:J,VLOOKUP(L530,'3-Productie normen'!$B$35:$C$40,2,FALSE),FALSE)))</f>
        <v>0</v>
      </c>
      <c r="Q530" s="344">
        <f t="shared" si="25"/>
        <v>0</v>
      </c>
      <c r="R530" s="541">
        <f>VLOOKUP(G530,'3-Productie normen'!A:L,12,FALSE)</f>
        <v>0</v>
      </c>
      <c r="S530" s="345"/>
      <c r="U530" s="346">
        <f t="shared" si="24"/>
        <v>0</v>
      </c>
    </row>
    <row r="531" spans="1:21" ht="14.1" hidden="1" customHeight="1">
      <c r="A531" s="78">
        <v>531</v>
      </c>
      <c r="B531" s="493" t="s">
        <v>1036</v>
      </c>
      <c r="C531" s="303" t="s">
        <v>1037</v>
      </c>
      <c r="D531" s="537">
        <v>1</v>
      </c>
      <c r="E531" s="248" t="s">
        <v>1069</v>
      </c>
      <c r="F531" s="90" t="s">
        <v>1070</v>
      </c>
      <c r="G531" s="513" t="s">
        <v>270</v>
      </c>
      <c r="H531" s="90" t="s">
        <v>1040</v>
      </c>
      <c r="I531" s="516" t="s">
        <v>246</v>
      </c>
      <c r="J531" s="501">
        <v>15.1</v>
      </c>
      <c r="K531" s="343">
        <f t="shared" si="23"/>
        <v>52</v>
      </c>
      <c r="L531" s="251">
        <v>52</v>
      </c>
      <c r="M531" s="251"/>
      <c r="N531" s="250" t="e">
        <f>IF(L531="nio",0,IF(L531&gt;0,L531*J531/P531,0))*VLOOKUP(B531,'2-Kosten per locatie'!$A$14:$C$60,3,FALSE)</f>
        <v>#DIV/0!</v>
      </c>
      <c r="O531" s="250">
        <f>IF(M531&gt;0,M531*J531/Q531,0)*VLOOKUP(B531,'2-Kosten per locatie'!$A$14:$C$60,3,FALSE)</f>
        <v>0</v>
      </c>
      <c r="P531" s="344">
        <f>IF(L531="nio",0,IF(L531&gt;0,VLOOKUP(G531,'3-Productie normen'!A:J,VLOOKUP(L531,'3-Productie normen'!$B$35:$C$40,2,FALSE),FALSE)))</f>
        <v>0</v>
      </c>
      <c r="Q531" s="344">
        <f t="shared" si="25"/>
        <v>0</v>
      </c>
      <c r="R531" s="541">
        <f>VLOOKUP(G531,'3-Productie normen'!A:L,12,FALSE)</f>
        <v>8</v>
      </c>
      <c r="S531" s="345"/>
      <c r="U531" s="346">
        <f t="shared" si="24"/>
        <v>785.19999999999993</v>
      </c>
    </row>
    <row r="532" spans="1:21" ht="14.1" hidden="1" customHeight="1">
      <c r="A532" s="78">
        <v>532</v>
      </c>
      <c r="B532" s="493" t="s">
        <v>1036</v>
      </c>
      <c r="C532" s="303" t="s">
        <v>1037</v>
      </c>
      <c r="D532" s="537">
        <v>1</v>
      </c>
      <c r="E532" s="248" t="s">
        <v>1071</v>
      </c>
      <c r="F532" s="90" t="s">
        <v>1072</v>
      </c>
      <c r="G532" s="90" t="s">
        <v>403</v>
      </c>
      <c r="H532" s="90" t="s">
        <v>1040</v>
      </c>
      <c r="I532" s="516" t="s">
        <v>246</v>
      </c>
      <c r="J532" s="501">
        <v>69.599999999999994</v>
      </c>
      <c r="K532" s="343">
        <f t="shared" si="23"/>
        <v>52</v>
      </c>
      <c r="L532" s="251">
        <v>52</v>
      </c>
      <c r="M532" s="251"/>
      <c r="N532" s="250" t="e">
        <f>IF(L532="nio",0,IF(L532&gt;0,L532*J532/P532,0))*VLOOKUP(B532,'2-Kosten per locatie'!$A$14:$C$60,3,FALSE)</f>
        <v>#DIV/0!</v>
      </c>
      <c r="O532" s="250">
        <f>IF(M532&gt;0,M532*J532/Q532,0)*VLOOKUP(B532,'2-Kosten per locatie'!$A$14:$C$60,3,FALSE)</f>
        <v>0</v>
      </c>
      <c r="P532" s="344">
        <f>IF(L532="nio",0,IF(L532&gt;0,VLOOKUP(G532,'3-Productie normen'!A:J,VLOOKUP(L532,'3-Productie normen'!$B$35:$C$40,2,FALSE),FALSE)))</f>
        <v>0</v>
      </c>
      <c r="Q532" s="344">
        <f t="shared" si="25"/>
        <v>0</v>
      </c>
      <c r="R532" s="541">
        <f>VLOOKUP(G532,'3-Productie normen'!A:L,12,FALSE)</f>
        <v>6</v>
      </c>
      <c r="S532" s="345"/>
      <c r="U532" s="346">
        <f t="shared" si="24"/>
        <v>3619.2</v>
      </c>
    </row>
    <row r="533" spans="1:21" ht="14.1" hidden="1" customHeight="1">
      <c r="A533" s="78">
        <v>533</v>
      </c>
      <c r="B533" s="493" t="s">
        <v>1036</v>
      </c>
      <c r="C533" s="303" t="s">
        <v>1037</v>
      </c>
      <c r="D533" s="537">
        <v>1</v>
      </c>
      <c r="E533" s="248" t="s">
        <v>1073</v>
      </c>
      <c r="F533" s="90" t="s">
        <v>1074</v>
      </c>
      <c r="G533" s="90" t="s">
        <v>48</v>
      </c>
      <c r="H533" s="90" t="s">
        <v>1040</v>
      </c>
      <c r="I533" s="516" t="s">
        <v>246</v>
      </c>
      <c r="J533" s="501">
        <v>73</v>
      </c>
      <c r="K533" s="343">
        <f t="shared" si="23"/>
        <v>52</v>
      </c>
      <c r="L533" s="251">
        <v>52</v>
      </c>
      <c r="M533" s="251"/>
      <c r="N533" s="250" t="e">
        <f>IF(L533="nio",0,IF(L533&gt;0,L533*J533/P533,0))*VLOOKUP(B533,'2-Kosten per locatie'!$A$14:$C$60,3,FALSE)</f>
        <v>#DIV/0!</v>
      </c>
      <c r="O533" s="250">
        <f>IF(M533&gt;0,M533*J533/Q533,0)*VLOOKUP(B533,'2-Kosten per locatie'!$A$14:$C$60,3,FALSE)</f>
        <v>0</v>
      </c>
      <c r="P533" s="344">
        <f>IF(L533="nio",0,IF(L533&gt;0,VLOOKUP(G533,'3-Productie normen'!A:J,VLOOKUP(L533,'3-Productie normen'!$B$35:$C$40,2,FALSE),FALSE)))</f>
        <v>0</v>
      </c>
      <c r="Q533" s="344">
        <f t="shared" si="25"/>
        <v>0</v>
      </c>
      <c r="R533" s="541">
        <f>VLOOKUP(G533,'3-Productie normen'!A:L,12,FALSE)</f>
        <v>10</v>
      </c>
      <c r="S533" s="345"/>
      <c r="U533" s="346">
        <f t="shared" si="24"/>
        <v>3796</v>
      </c>
    </row>
    <row r="534" spans="1:21" ht="14.1" hidden="1" customHeight="1">
      <c r="A534" s="78">
        <v>534</v>
      </c>
      <c r="B534" s="493" t="s">
        <v>1036</v>
      </c>
      <c r="C534" s="303" t="s">
        <v>1037</v>
      </c>
      <c r="D534" s="537">
        <v>1</v>
      </c>
      <c r="E534" s="248" t="s">
        <v>1075</v>
      </c>
      <c r="F534" s="90" t="s">
        <v>699</v>
      </c>
      <c r="G534" s="504" t="s">
        <v>47</v>
      </c>
      <c r="H534" s="90" t="s">
        <v>1040</v>
      </c>
      <c r="I534" s="516" t="s">
        <v>246</v>
      </c>
      <c r="J534" s="501">
        <v>10.1</v>
      </c>
      <c r="K534" s="343">
        <f t="shared" si="23"/>
        <v>52</v>
      </c>
      <c r="L534" s="251">
        <v>52</v>
      </c>
      <c r="M534" s="251"/>
      <c r="N534" s="250" t="e">
        <f>IF(L534="nio",0,IF(L534&gt;0,L534*J534/P534,0))*VLOOKUP(B534,'2-Kosten per locatie'!$A$14:$C$60,3,FALSE)</f>
        <v>#DIV/0!</v>
      </c>
      <c r="O534" s="250">
        <f>IF(M534&gt;0,M534*J534/Q534,0)*VLOOKUP(B534,'2-Kosten per locatie'!$A$14:$C$60,3,FALSE)</f>
        <v>0</v>
      </c>
      <c r="P534" s="344">
        <f>IF(L534="nio",0,IF(L534&gt;0,VLOOKUP(G534,'3-Productie normen'!A:J,VLOOKUP(L534,'3-Productie normen'!$B$35:$C$40,2,FALSE),FALSE)))</f>
        <v>0</v>
      </c>
      <c r="Q534" s="344">
        <f t="shared" si="25"/>
        <v>0</v>
      </c>
      <c r="R534" s="541">
        <f>VLOOKUP(G534,'3-Productie normen'!A:L,12,FALSE)</f>
        <v>9</v>
      </c>
      <c r="S534" s="345"/>
      <c r="U534" s="346">
        <f t="shared" si="24"/>
        <v>525.19999999999993</v>
      </c>
    </row>
    <row r="535" spans="1:21" ht="14.1" hidden="1" customHeight="1">
      <c r="A535" s="78">
        <v>535</v>
      </c>
      <c r="B535" s="493" t="s">
        <v>1036</v>
      </c>
      <c r="C535" s="303" t="s">
        <v>1037</v>
      </c>
      <c r="D535" s="537">
        <v>1</v>
      </c>
      <c r="E535" s="248" t="s">
        <v>1076</v>
      </c>
      <c r="F535" s="90" t="s">
        <v>1077</v>
      </c>
      <c r="G535" s="504" t="s">
        <v>47</v>
      </c>
      <c r="H535" s="90" t="s">
        <v>1040</v>
      </c>
      <c r="I535" s="516" t="s">
        <v>246</v>
      </c>
      <c r="J535" s="501">
        <v>10.1</v>
      </c>
      <c r="K535" s="343">
        <f t="shared" si="23"/>
        <v>52</v>
      </c>
      <c r="L535" s="251">
        <v>52</v>
      </c>
      <c r="M535" s="251"/>
      <c r="N535" s="250" t="e">
        <f>IF(L535="nio",0,IF(L535&gt;0,L535*J535/P535,0))*VLOOKUP(B535,'2-Kosten per locatie'!$A$14:$C$60,3,FALSE)</f>
        <v>#DIV/0!</v>
      </c>
      <c r="O535" s="250">
        <f>IF(M535&gt;0,M535*J535/Q535,0)*VLOOKUP(B535,'2-Kosten per locatie'!$A$14:$C$60,3,FALSE)</f>
        <v>0</v>
      </c>
      <c r="P535" s="344">
        <f>IF(L535="nio",0,IF(L535&gt;0,VLOOKUP(G535,'3-Productie normen'!A:J,VLOOKUP(L535,'3-Productie normen'!$B$35:$C$40,2,FALSE),FALSE)))</f>
        <v>0</v>
      </c>
      <c r="Q535" s="344">
        <f t="shared" si="25"/>
        <v>0</v>
      </c>
      <c r="R535" s="541">
        <f>VLOOKUP(G535,'3-Productie normen'!A:L,12,FALSE)</f>
        <v>9</v>
      </c>
      <c r="S535" s="345"/>
      <c r="U535" s="346">
        <f t="shared" si="24"/>
        <v>525.19999999999993</v>
      </c>
    </row>
    <row r="536" spans="1:21" ht="14.1" hidden="1" customHeight="1">
      <c r="A536" s="78">
        <v>536</v>
      </c>
      <c r="B536" s="493" t="s">
        <v>1036</v>
      </c>
      <c r="C536" s="303" t="s">
        <v>1037</v>
      </c>
      <c r="D536" s="537">
        <v>1</v>
      </c>
      <c r="E536" s="248" t="s">
        <v>1076</v>
      </c>
      <c r="F536" s="90" t="s">
        <v>1077</v>
      </c>
      <c r="G536" s="504" t="s">
        <v>47</v>
      </c>
      <c r="H536" s="90" t="s">
        <v>1040</v>
      </c>
      <c r="I536" s="516" t="s">
        <v>246</v>
      </c>
      <c r="J536" s="501">
        <v>10.1</v>
      </c>
      <c r="K536" s="343">
        <f t="shared" si="23"/>
        <v>52</v>
      </c>
      <c r="L536" s="251">
        <v>52</v>
      </c>
      <c r="M536" s="251"/>
      <c r="N536" s="250" t="e">
        <f>IF(L536="nio",0,IF(L536&gt;0,L536*J536/P536,0))*VLOOKUP(B536,'2-Kosten per locatie'!$A$14:$C$60,3,FALSE)</f>
        <v>#DIV/0!</v>
      </c>
      <c r="O536" s="250">
        <f>IF(M536&gt;0,M536*J536/Q536,0)*VLOOKUP(B536,'2-Kosten per locatie'!$A$14:$C$60,3,FALSE)</f>
        <v>0</v>
      </c>
      <c r="P536" s="344">
        <f>IF(L536="nio",0,IF(L536&gt;0,VLOOKUP(G536,'3-Productie normen'!A:J,VLOOKUP(L536,'3-Productie normen'!$B$35:$C$40,2,FALSE),FALSE)))</f>
        <v>0</v>
      </c>
      <c r="Q536" s="344">
        <f t="shared" si="25"/>
        <v>0</v>
      </c>
      <c r="R536" s="541">
        <f>VLOOKUP(G536,'3-Productie normen'!A:L,12,FALSE)</f>
        <v>9</v>
      </c>
      <c r="S536" s="345"/>
      <c r="U536" s="346">
        <f t="shared" si="24"/>
        <v>525.19999999999993</v>
      </c>
    </row>
    <row r="537" spans="1:21" ht="14.1" hidden="1" customHeight="1">
      <c r="A537" s="78">
        <v>537</v>
      </c>
      <c r="B537" s="493" t="s">
        <v>722</v>
      </c>
      <c r="C537" s="303" t="s">
        <v>723</v>
      </c>
      <c r="D537" s="537" t="s">
        <v>259</v>
      </c>
      <c r="E537" s="248">
        <v>1</v>
      </c>
      <c r="F537" s="90" t="s">
        <v>441</v>
      </c>
      <c r="G537" s="502" t="s">
        <v>52</v>
      </c>
      <c r="H537" s="502" t="s">
        <v>371</v>
      </c>
      <c r="I537" s="516" t="s">
        <v>246</v>
      </c>
      <c r="J537" s="501">
        <v>9.84</v>
      </c>
      <c r="K537" s="343">
        <f t="shared" si="23"/>
        <v>52</v>
      </c>
      <c r="L537" s="251">
        <v>52</v>
      </c>
      <c r="M537" s="251"/>
      <c r="N537" s="250" t="e">
        <f>IF(L537="nio",0,IF(L537&gt;0,L537*J537/P537,0))*VLOOKUP(B537,'2-Kosten per locatie'!$A$14:$C$60,3,FALSE)</f>
        <v>#DIV/0!</v>
      </c>
      <c r="O537" s="250">
        <f>IF(M537&gt;0,M537*J537/Q537,0)*VLOOKUP(B537,'2-Kosten per locatie'!$A$14:$C$60,3,FALSE)</f>
        <v>0</v>
      </c>
      <c r="P537" s="344">
        <f>IF(L537="nio",0,IF(L537&gt;0,VLOOKUP(G537,'3-Productie normen'!A:J,VLOOKUP(L537,'3-Productie normen'!$B$35:$C$40,2,FALSE),FALSE)))</f>
        <v>0</v>
      </c>
      <c r="Q537" s="344">
        <f t="shared" si="25"/>
        <v>0</v>
      </c>
      <c r="R537" s="541">
        <f>VLOOKUP(G537,'3-Productie normen'!A:L,12,FALSE)</f>
        <v>4</v>
      </c>
      <c r="S537" s="345"/>
      <c r="U537" s="346">
        <f t="shared" si="24"/>
        <v>511.68</v>
      </c>
    </row>
    <row r="538" spans="1:21" ht="14.1" hidden="1" customHeight="1">
      <c r="A538" s="78">
        <v>538</v>
      </c>
      <c r="B538" s="493" t="s">
        <v>722</v>
      </c>
      <c r="C538" s="303" t="s">
        <v>723</v>
      </c>
      <c r="D538" s="537" t="s">
        <v>259</v>
      </c>
      <c r="E538" s="248">
        <v>2</v>
      </c>
      <c r="F538" s="90" t="s">
        <v>265</v>
      </c>
      <c r="G538" s="90" t="s">
        <v>45</v>
      </c>
      <c r="H538" s="502" t="s">
        <v>266</v>
      </c>
      <c r="I538" s="516" t="s">
        <v>247</v>
      </c>
      <c r="J538" s="501">
        <v>15.86</v>
      </c>
      <c r="K538" s="343">
        <f t="shared" si="23"/>
        <v>52</v>
      </c>
      <c r="L538" s="251">
        <v>52</v>
      </c>
      <c r="M538" s="251"/>
      <c r="N538" s="250" t="e">
        <f>IF(L538="nio",0,IF(L538&gt;0,L538*J538/P538,0))*VLOOKUP(B538,'2-Kosten per locatie'!$A$14:$C$60,3,FALSE)</f>
        <v>#DIV/0!</v>
      </c>
      <c r="O538" s="250">
        <f>IF(M538&gt;0,M538*J538/Q538,0)*VLOOKUP(B538,'2-Kosten per locatie'!$A$14:$C$60,3,FALSE)</f>
        <v>0</v>
      </c>
      <c r="P538" s="344">
        <f>IF(L538="nio",0,IF(L538&gt;0,VLOOKUP(G538,'3-Productie normen'!A:J,VLOOKUP(L538,'3-Productie normen'!$B$35:$C$40,2,FALSE),FALSE)))</f>
        <v>0</v>
      </c>
      <c r="Q538" s="344">
        <f t="shared" si="25"/>
        <v>0</v>
      </c>
      <c r="R538" s="541">
        <f>VLOOKUP(G538,'3-Productie normen'!A:L,12,FALSE)</f>
        <v>2</v>
      </c>
      <c r="S538" s="345"/>
      <c r="U538" s="346">
        <f t="shared" si="24"/>
        <v>824.72</v>
      </c>
    </row>
    <row r="539" spans="1:21" ht="14.1" hidden="1" customHeight="1">
      <c r="A539" s="78">
        <v>539</v>
      </c>
      <c r="B539" s="493" t="s">
        <v>722</v>
      </c>
      <c r="C539" s="303" t="s">
        <v>723</v>
      </c>
      <c r="D539" s="537" t="s">
        <v>259</v>
      </c>
      <c r="E539" s="248">
        <v>3</v>
      </c>
      <c r="F539" s="90" t="s">
        <v>46</v>
      </c>
      <c r="G539" s="502" t="s">
        <v>46</v>
      </c>
      <c r="H539" s="502" t="s">
        <v>371</v>
      </c>
      <c r="I539" s="516" t="s">
        <v>227</v>
      </c>
      <c r="J539" s="501">
        <v>4.9000000000000004</v>
      </c>
      <c r="K539" s="343">
        <f t="shared" si="23"/>
        <v>52</v>
      </c>
      <c r="L539" s="251">
        <v>52</v>
      </c>
      <c r="M539" s="251"/>
      <c r="N539" s="250" t="e">
        <f>IF(L539="nio",0,IF(L539&gt;0,L539*J539/P539,0))*VLOOKUP(B539,'2-Kosten per locatie'!$A$14:$C$60,3,FALSE)</f>
        <v>#DIV/0!</v>
      </c>
      <c r="O539" s="250">
        <f>IF(M539&gt;0,M539*J539/Q539,0)*VLOOKUP(B539,'2-Kosten per locatie'!$A$14:$C$60,3,FALSE)</f>
        <v>0</v>
      </c>
      <c r="P539" s="344">
        <f>IF(L539="nio",0,IF(L539&gt;0,VLOOKUP(G539,'3-Productie normen'!A:J,VLOOKUP(L539,'3-Productie normen'!$B$35:$C$40,2,FALSE),FALSE)))</f>
        <v>0</v>
      </c>
      <c r="Q539" s="344">
        <f t="shared" si="25"/>
        <v>0</v>
      </c>
      <c r="R539" s="541">
        <f>VLOOKUP(G539,'3-Productie normen'!A:L,12,FALSE)</f>
        <v>11</v>
      </c>
      <c r="S539" s="345"/>
      <c r="U539" s="346">
        <f t="shared" si="24"/>
        <v>254.8</v>
      </c>
    </row>
    <row r="540" spans="1:21" ht="14.1" hidden="1" customHeight="1">
      <c r="A540" s="78">
        <v>540</v>
      </c>
      <c r="B540" s="493" t="s">
        <v>722</v>
      </c>
      <c r="C540" s="303" t="s">
        <v>723</v>
      </c>
      <c r="D540" s="537" t="s">
        <v>259</v>
      </c>
      <c r="E540" s="248">
        <v>4</v>
      </c>
      <c r="F540" s="90" t="s">
        <v>46</v>
      </c>
      <c r="G540" s="502" t="s">
        <v>46</v>
      </c>
      <c r="H540" s="502" t="s">
        <v>371</v>
      </c>
      <c r="I540" s="516" t="s">
        <v>227</v>
      </c>
      <c r="J540" s="501">
        <v>1.1200000000000001</v>
      </c>
      <c r="K540" s="343">
        <f t="shared" si="23"/>
        <v>52</v>
      </c>
      <c r="L540" s="251">
        <v>52</v>
      </c>
      <c r="M540" s="251"/>
      <c r="N540" s="250" t="e">
        <f>IF(L540="nio",0,IF(L540&gt;0,L540*J540/P540,0))*VLOOKUP(B540,'2-Kosten per locatie'!$A$14:$C$60,3,FALSE)</f>
        <v>#DIV/0!</v>
      </c>
      <c r="O540" s="250">
        <f>IF(M540&gt;0,M540*J540/Q540,0)*VLOOKUP(B540,'2-Kosten per locatie'!$A$14:$C$60,3,FALSE)</f>
        <v>0</v>
      </c>
      <c r="P540" s="344">
        <f>IF(L540="nio",0,IF(L540&gt;0,VLOOKUP(G540,'3-Productie normen'!A:J,VLOOKUP(L540,'3-Productie normen'!$B$35:$C$40,2,FALSE),FALSE)))</f>
        <v>0</v>
      </c>
      <c r="Q540" s="344">
        <f t="shared" si="25"/>
        <v>0</v>
      </c>
      <c r="R540" s="541">
        <f>VLOOKUP(G540,'3-Productie normen'!A:L,12,FALSE)</f>
        <v>11</v>
      </c>
      <c r="S540" s="345"/>
      <c r="U540" s="346">
        <f t="shared" si="24"/>
        <v>58.240000000000009</v>
      </c>
    </row>
    <row r="541" spans="1:21" ht="14.1" hidden="1" customHeight="1">
      <c r="A541" s="78">
        <v>541</v>
      </c>
      <c r="B541" s="493" t="s">
        <v>722</v>
      </c>
      <c r="C541" s="303" t="s">
        <v>723</v>
      </c>
      <c r="D541" s="537" t="s">
        <v>259</v>
      </c>
      <c r="E541" s="248">
        <v>5</v>
      </c>
      <c r="F541" s="90" t="s">
        <v>46</v>
      </c>
      <c r="G541" s="502" t="s">
        <v>46</v>
      </c>
      <c r="H541" s="502" t="s">
        <v>371</v>
      </c>
      <c r="I541" s="516" t="s">
        <v>227</v>
      </c>
      <c r="J541" s="501">
        <v>1.61</v>
      </c>
      <c r="K541" s="343">
        <f t="shared" si="23"/>
        <v>52</v>
      </c>
      <c r="L541" s="251">
        <v>52</v>
      </c>
      <c r="M541" s="251"/>
      <c r="N541" s="250" t="e">
        <f>IF(L541="nio",0,IF(L541&gt;0,L541*J541/P541,0))*VLOOKUP(B541,'2-Kosten per locatie'!$A$14:$C$60,3,FALSE)</f>
        <v>#DIV/0!</v>
      </c>
      <c r="O541" s="250">
        <f>IF(M541&gt;0,M541*J541/Q541,0)*VLOOKUP(B541,'2-Kosten per locatie'!$A$14:$C$60,3,FALSE)</f>
        <v>0</v>
      </c>
      <c r="P541" s="344">
        <f>IF(L541="nio",0,IF(L541&gt;0,VLOOKUP(G541,'3-Productie normen'!A:J,VLOOKUP(L541,'3-Productie normen'!$B$35:$C$40,2,FALSE),FALSE)))</f>
        <v>0</v>
      </c>
      <c r="Q541" s="344">
        <f t="shared" si="25"/>
        <v>0</v>
      </c>
      <c r="R541" s="541">
        <f>VLOOKUP(G541,'3-Productie normen'!A:L,12,FALSE)</f>
        <v>11</v>
      </c>
      <c r="S541" s="345"/>
      <c r="U541" s="346">
        <f t="shared" si="24"/>
        <v>83.72</v>
      </c>
    </row>
    <row r="542" spans="1:21" ht="14.1" hidden="1" customHeight="1">
      <c r="A542" s="78">
        <v>542</v>
      </c>
      <c r="B542" s="493" t="s">
        <v>722</v>
      </c>
      <c r="C542" s="303" t="s">
        <v>723</v>
      </c>
      <c r="D542" s="537" t="s">
        <v>259</v>
      </c>
      <c r="E542" s="248">
        <v>6</v>
      </c>
      <c r="F542" s="90" t="s">
        <v>46</v>
      </c>
      <c r="G542" s="502" t="s">
        <v>46</v>
      </c>
      <c r="H542" s="502" t="s">
        <v>371</v>
      </c>
      <c r="I542" s="516" t="s">
        <v>227</v>
      </c>
      <c r="J542" s="501">
        <v>1.1100000000000001</v>
      </c>
      <c r="K542" s="343">
        <f t="shared" si="23"/>
        <v>52</v>
      </c>
      <c r="L542" s="251">
        <v>52</v>
      </c>
      <c r="M542" s="251"/>
      <c r="N542" s="250" t="e">
        <f>IF(L542="nio",0,IF(L542&gt;0,L542*J542/P542,0))*VLOOKUP(B542,'2-Kosten per locatie'!$A$14:$C$60,3,FALSE)</f>
        <v>#DIV/0!</v>
      </c>
      <c r="O542" s="250">
        <f>IF(M542&gt;0,M542*J542/Q542,0)*VLOOKUP(B542,'2-Kosten per locatie'!$A$14:$C$60,3,FALSE)</f>
        <v>0</v>
      </c>
      <c r="P542" s="344">
        <f>IF(L542="nio",0,IF(L542&gt;0,VLOOKUP(G542,'3-Productie normen'!A:J,VLOOKUP(L542,'3-Productie normen'!$B$35:$C$40,2,FALSE),FALSE)))</f>
        <v>0</v>
      </c>
      <c r="Q542" s="344">
        <f t="shared" si="25"/>
        <v>0</v>
      </c>
      <c r="R542" s="541">
        <f>VLOOKUP(G542,'3-Productie normen'!A:L,12,FALSE)</f>
        <v>11</v>
      </c>
      <c r="S542" s="345"/>
      <c r="U542" s="346">
        <f t="shared" si="24"/>
        <v>57.720000000000006</v>
      </c>
    </row>
    <row r="543" spans="1:21" ht="14.1" hidden="1" customHeight="1">
      <c r="A543" s="78">
        <v>543</v>
      </c>
      <c r="B543" s="493" t="s">
        <v>722</v>
      </c>
      <c r="C543" s="303" t="s">
        <v>723</v>
      </c>
      <c r="D543" s="537" t="s">
        <v>259</v>
      </c>
      <c r="E543" s="248">
        <v>7</v>
      </c>
      <c r="F543" s="90" t="s">
        <v>261</v>
      </c>
      <c r="G543" s="504" t="s">
        <v>261</v>
      </c>
      <c r="H543" s="502" t="s">
        <v>371</v>
      </c>
      <c r="I543" s="516" t="s">
        <v>246</v>
      </c>
      <c r="J543" s="501">
        <v>6.28</v>
      </c>
      <c r="K543" s="343">
        <f t="shared" ref="K543:K606" si="26">SUM(L543:M543)</f>
        <v>52</v>
      </c>
      <c r="L543" s="251">
        <v>52</v>
      </c>
      <c r="M543" s="251"/>
      <c r="N543" s="250" t="e">
        <f>IF(L543="nio",0,IF(L543&gt;0,L543*J543/P543,0))*VLOOKUP(B543,'2-Kosten per locatie'!$A$14:$C$60,3,FALSE)</f>
        <v>#DIV/0!</v>
      </c>
      <c r="O543" s="250">
        <f>IF(M543&gt;0,M543*J543/Q543,0)*VLOOKUP(B543,'2-Kosten per locatie'!$A$14:$C$60,3,FALSE)</f>
        <v>0</v>
      </c>
      <c r="P543" s="344">
        <f>IF(L543="nio",0,IF(L543&gt;0,VLOOKUP(G543,'3-Productie normen'!A:J,VLOOKUP(L543,'3-Productie normen'!$B$35:$C$40,2,FALSE),FALSE)))</f>
        <v>0</v>
      </c>
      <c r="Q543" s="344">
        <f t="shared" si="25"/>
        <v>0</v>
      </c>
      <c r="R543" s="541">
        <f>VLOOKUP(G543,'3-Productie normen'!A:L,12,FALSE)</f>
        <v>16</v>
      </c>
      <c r="S543" s="345"/>
      <c r="U543" s="346">
        <f t="shared" ref="U543:U606" si="27">K543*J543</f>
        <v>326.56</v>
      </c>
    </row>
    <row r="544" spans="1:21" ht="14.1" hidden="1" customHeight="1">
      <c r="A544" s="78">
        <v>544</v>
      </c>
      <c r="B544" s="493" t="s">
        <v>722</v>
      </c>
      <c r="C544" s="303" t="s">
        <v>723</v>
      </c>
      <c r="D544" s="537" t="s">
        <v>259</v>
      </c>
      <c r="E544" s="248">
        <v>8</v>
      </c>
      <c r="F544" s="90" t="s">
        <v>46</v>
      </c>
      <c r="G544" s="502" t="s">
        <v>46</v>
      </c>
      <c r="H544" s="502" t="s">
        <v>371</v>
      </c>
      <c r="I544" s="516" t="s">
        <v>227</v>
      </c>
      <c r="J544" s="501">
        <v>3.91</v>
      </c>
      <c r="K544" s="343">
        <f t="shared" si="26"/>
        <v>52</v>
      </c>
      <c r="L544" s="251">
        <v>52</v>
      </c>
      <c r="M544" s="251"/>
      <c r="N544" s="250" t="e">
        <f>IF(L544="nio",0,IF(L544&gt;0,L544*J544/P544,0))*VLOOKUP(B544,'2-Kosten per locatie'!$A$14:$C$60,3,FALSE)</f>
        <v>#DIV/0!</v>
      </c>
      <c r="O544" s="250">
        <f>IF(M544&gt;0,M544*J544/Q544,0)*VLOOKUP(B544,'2-Kosten per locatie'!$A$14:$C$60,3,FALSE)</f>
        <v>0</v>
      </c>
      <c r="P544" s="344">
        <f>IF(L544="nio",0,IF(L544&gt;0,VLOOKUP(G544,'3-Productie normen'!A:J,VLOOKUP(L544,'3-Productie normen'!$B$35:$C$40,2,FALSE),FALSE)))</f>
        <v>0</v>
      </c>
      <c r="Q544" s="344">
        <f t="shared" ref="Q544:Q607" si="28">IF(M544&gt;0,P544*$Q$8,0)</f>
        <v>0</v>
      </c>
      <c r="R544" s="541">
        <f>VLOOKUP(G544,'3-Productie normen'!A:L,12,FALSE)</f>
        <v>11</v>
      </c>
      <c r="S544" s="345"/>
      <c r="U544" s="346">
        <f t="shared" si="27"/>
        <v>203.32</v>
      </c>
    </row>
    <row r="545" spans="1:21" ht="14.1" hidden="1" customHeight="1">
      <c r="A545" s="78">
        <v>545</v>
      </c>
      <c r="B545" s="493" t="s">
        <v>722</v>
      </c>
      <c r="C545" s="303" t="s">
        <v>723</v>
      </c>
      <c r="D545" s="537" t="s">
        <v>259</v>
      </c>
      <c r="E545" s="248">
        <v>9</v>
      </c>
      <c r="F545" s="90" t="s">
        <v>46</v>
      </c>
      <c r="G545" s="502" t="s">
        <v>46</v>
      </c>
      <c r="H545" s="502" t="s">
        <v>371</v>
      </c>
      <c r="I545" s="516" t="s">
        <v>227</v>
      </c>
      <c r="J545" s="501">
        <v>3.89</v>
      </c>
      <c r="K545" s="343">
        <f t="shared" si="26"/>
        <v>52</v>
      </c>
      <c r="L545" s="251">
        <v>52</v>
      </c>
      <c r="M545" s="251"/>
      <c r="N545" s="250" t="e">
        <f>IF(L545="nio",0,IF(L545&gt;0,L545*J545/P545,0))*VLOOKUP(B545,'2-Kosten per locatie'!$A$14:$C$60,3,FALSE)</f>
        <v>#DIV/0!</v>
      </c>
      <c r="O545" s="250">
        <f>IF(M545&gt;0,M545*J545/Q545,0)*VLOOKUP(B545,'2-Kosten per locatie'!$A$14:$C$60,3,FALSE)</f>
        <v>0</v>
      </c>
      <c r="P545" s="344">
        <f>IF(L545="nio",0,IF(L545&gt;0,VLOOKUP(G545,'3-Productie normen'!A:J,VLOOKUP(L545,'3-Productie normen'!$B$35:$C$40,2,FALSE),FALSE)))</f>
        <v>0</v>
      </c>
      <c r="Q545" s="344">
        <f t="shared" si="28"/>
        <v>0</v>
      </c>
      <c r="R545" s="541">
        <f>VLOOKUP(G545,'3-Productie normen'!A:L,12,FALSE)</f>
        <v>11</v>
      </c>
      <c r="S545" s="345"/>
      <c r="U545" s="346">
        <f t="shared" si="27"/>
        <v>202.28</v>
      </c>
    </row>
    <row r="546" spans="1:21" ht="14.1" hidden="1" customHeight="1">
      <c r="A546" s="78">
        <v>546</v>
      </c>
      <c r="B546" s="493" t="s">
        <v>722</v>
      </c>
      <c r="C546" s="303" t="s">
        <v>723</v>
      </c>
      <c r="D546" s="537" t="s">
        <v>259</v>
      </c>
      <c r="E546" s="248">
        <v>10</v>
      </c>
      <c r="F546" s="90" t="s">
        <v>261</v>
      </c>
      <c r="G546" s="504" t="s">
        <v>261</v>
      </c>
      <c r="H546" s="502" t="s">
        <v>371</v>
      </c>
      <c r="I546" s="516" t="s">
        <v>246</v>
      </c>
      <c r="J546" s="501">
        <v>13.15</v>
      </c>
      <c r="K546" s="343">
        <f t="shared" si="26"/>
        <v>52</v>
      </c>
      <c r="L546" s="251">
        <v>52</v>
      </c>
      <c r="M546" s="251"/>
      <c r="N546" s="250" t="e">
        <f>IF(L546="nio",0,IF(L546&gt;0,L546*J546/P546,0))*VLOOKUP(B546,'2-Kosten per locatie'!$A$14:$C$60,3,FALSE)</f>
        <v>#DIV/0!</v>
      </c>
      <c r="O546" s="250">
        <f>IF(M546&gt;0,M546*J546/Q546,0)*VLOOKUP(B546,'2-Kosten per locatie'!$A$14:$C$60,3,FALSE)</f>
        <v>0</v>
      </c>
      <c r="P546" s="344">
        <f>IF(L546="nio",0,IF(L546&gt;0,VLOOKUP(G546,'3-Productie normen'!A:J,VLOOKUP(L546,'3-Productie normen'!$B$35:$C$40,2,FALSE),FALSE)))</f>
        <v>0</v>
      </c>
      <c r="Q546" s="344">
        <f t="shared" si="28"/>
        <v>0</v>
      </c>
      <c r="R546" s="541">
        <f>VLOOKUP(G546,'3-Productie normen'!A:L,12,FALSE)</f>
        <v>16</v>
      </c>
      <c r="S546" s="345"/>
      <c r="U546" s="346">
        <f t="shared" si="27"/>
        <v>683.80000000000007</v>
      </c>
    </row>
    <row r="547" spans="1:21" ht="14.1" hidden="1" customHeight="1">
      <c r="A547" s="78">
        <v>547</v>
      </c>
      <c r="B547" s="493" t="s">
        <v>722</v>
      </c>
      <c r="C547" s="303" t="s">
        <v>723</v>
      </c>
      <c r="D547" s="537" t="s">
        <v>259</v>
      </c>
      <c r="E547" s="248">
        <v>11</v>
      </c>
      <c r="F547" s="90" t="s">
        <v>261</v>
      </c>
      <c r="G547" s="504" t="s">
        <v>261</v>
      </c>
      <c r="H547" s="74" t="s">
        <v>275</v>
      </c>
      <c r="I547" s="516" t="s">
        <v>246</v>
      </c>
      <c r="J547" s="501">
        <v>41.07</v>
      </c>
      <c r="K547" s="343">
        <f t="shared" si="26"/>
        <v>52</v>
      </c>
      <c r="L547" s="251">
        <v>52</v>
      </c>
      <c r="M547" s="251"/>
      <c r="N547" s="250" t="e">
        <f>IF(L547="nio",0,IF(L547&gt;0,L547*J547/P547,0))*VLOOKUP(B547,'2-Kosten per locatie'!$A$14:$C$60,3,FALSE)</f>
        <v>#DIV/0!</v>
      </c>
      <c r="O547" s="250">
        <f>IF(M547&gt;0,M547*J547/Q547,0)*VLOOKUP(B547,'2-Kosten per locatie'!$A$14:$C$60,3,FALSE)</f>
        <v>0</v>
      </c>
      <c r="P547" s="344">
        <f>IF(L547="nio",0,IF(L547&gt;0,VLOOKUP(G547,'3-Productie normen'!A:J,VLOOKUP(L547,'3-Productie normen'!$B$35:$C$40,2,FALSE),FALSE)))</f>
        <v>0</v>
      </c>
      <c r="Q547" s="344">
        <f t="shared" si="28"/>
        <v>0</v>
      </c>
      <c r="R547" s="541">
        <f>VLOOKUP(G547,'3-Productie normen'!A:L,12,FALSE)</f>
        <v>16</v>
      </c>
      <c r="S547" s="345"/>
      <c r="U547" s="346">
        <f t="shared" si="27"/>
        <v>2135.64</v>
      </c>
    </row>
    <row r="548" spans="1:21" ht="14.1" hidden="1" customHeight="1">
      <c r="A548" s="78">
        <v>548</v>
      </c>
      <c r="B548" s="493" t="s">
        <v>722</v>
      </c>
      <c r="C548" s="303" t="s">
        <v>723</v>
      </c>
      <c r="D548" s="537" t="s">
        <v>259</v>
      </c>
      <c r="E548" s="248">
        <v>12</v>
      </c>
      <c r="F548" s="90" t="s">
        <v>265</v>
      </c>
      <c r="G548" s="90" t="s">
        <v>45</v>
      </c>
      <c r="H548" s="74" t="s">
        <v>275</v>
      </c>
      <c r="I548" s="516" t="s">
        <v>246</v>
      </c>
      <c r="J548" s="501">
        <v>45.45</v>
      </c>
      <c r="K548" s="343">
        <f t="shared" si="26"/>
        <v>52</v>
      </c>
      <c r="L548" s="251">
        <v>52</v>
      </c>
      <c r="M548" s="251"/>
      <c r="N548" s="250" t="e">
        <f>IF(L548="nio",0,IF(L548&gt;0,L548*J548/P548,0))*VLOOKUP(B548,'2-Kosten per locatie'!$A$14:$C$60,3,FALSE)</f>
        <v>#DIV/0!</v>
      </c>
      <c r="O548" s="250">
        <f>IF(M548&gt;0,M548*J548/Q548,0)*VLOOKUP(B548,'2-Kosten per locatie'!$A$14:$C$60,3,FALSE)</f>
        <v>0</v>
      </c>
      <c r="P548" s="344">
        <f>IF(L548="nio",0,IF(L548&gt;0,VLOOKUP(G548,'3-Productie normen'!A:J,VLOOKUP(L548,'3-Productie normen'!$B$35:$C$40,2,FALSE),FALSE)))</f>
        <v>0</v>
      </c>
      <c r="Q548" s="344">
        <f t="shared" si="28"/>
        <v>0</v>
      </c>
      <c r="R548" s="541">
        <f>VLOOKUP(G548,'3-Productie normen'!A:L,12,FALSE)</f>
        <v>2</v>
      </c>
      <c r="S548" s="345"/>
      <c r="U548" s="346">
        <f t="shared" si="27"/>
        <v>2363.4</v>
      </c>
    </row>
    <row r="549" spans="1:21" ht="14.1" hidden="1" customHeight="1">
      <c r="A549" s="78">
        <v>549</v>
      </c>
      <c r="B549" s="493" t="s">
        <v>722</v>
      </c>
      <c r="C549" s="303" t="s">
        <v>723</v>
      </c>
      <c r="D549" s="537" t="s">
        <v>259</v>
      </c>
      <c r="E549" s="248">
        <v>13</v>
      </c>
      <c r="F549" s="90" t="s">
        <v>429</v>
      </c>
      <c r="G549" s="504" t="s">
        <v>47</v>
      </c>
      <c r="H549" s="502" t="s">
        <v>371</v>
      </c>
      <c r="I549" s="516" t="s">
        <v>246</v>
      </c>
      <c r="J549" s="501">
        <v>6.89</v>
      </c>
      <c r="K549" s="343">
        <f t="shared" si="26"/>
        <v>52</v>
      </c>
      <c r="L549" s="251">
        <v>52</v>
      </c>
      <c r="M549" s="251"/>
      <c r="N549" s="250" t="e">
        <f>IF(L549="nio",0,IF(L549&gt;0,L549*J549/P549,0))*VLOOKUP(B549,'2-Kosten per locatie'!$A$14:$C$60,3,FALSE)</f>
        <v>#DIV/0!</v>
      </c>
      <c r="O549" s="250">
        <f>IF(M549&gt;0,M549*J549/Q549,0)*VLOOKUP(B549,'2-Kosten per locatie'!$A$14:$C$60,3,FALSE)</f>
        <v>0</v>
      </c>
      <c r="P549" s="344">
        <f>IF(L549="nio",0,IF(L549&gt;0,VLOOKUP(G549,'3-Productie normen'!A:J,VLOOKUP(L549,'3-Productie normen'!$B$35:$C$40,2,FALSE),FALSE)))</f>
        <v>0</v>
      </c>
      <c r="Q549" s="344">
        <f t="shared" si="28"/>
        <v>0</v>
      </c>
      <c r="R549" s="541">
        <f>VLOOKUP(G549,'3-Productie normen'!A:L,12,FALSE)</f>
        <v>9</v>
      </c>
      <c r="S549" s="345"/>
      <c r="U549" s="346">
        <f t="shared" si="27"/>
        <v>358.28</v>
      </c>
    </row>
    <row r="550" spans="1:21" ht="14.1" hidden="1" customHeight="1">
      <c r="A550" s="78">
        <v>550</v>
      </c>
      <c r="B550" s="493" t="s">
        <v>722</v>
      </c>
      <c r="C550" s="303" t="s">
        <v>723</v>
      </c>
      <c r="D550" s="537" t="s">
        <v>259</v>
      </c>
      <c r="E550" s="248">
        <v>14</v>
      </c>
      <c r="F550" s="90" t="s">
        <v>261</v>
      </c>
      <c r="G550" s="504" t="s">
        <v>261</v>
      </c>
      <c r="H550" s="504" t="s">
        <v>328</v>
      </c>
      <c r="I550" s="516" t="s">
        <v>246</v>
      </c>
      <c r="J550" s="501">
        <v>62.77</v>
      </c>
      <c r="K550" s="343">
        <f t="shared" si="26"/>
        <v>52</v>
      </c>
      <c r="L550" s="251">
        <v>52</v>
      </c>
      <c r="M550" s="251"/>
      <c r="N550" s="250" t="e">
        <f>IF(L550="nio",0,IF(L550&gt;0,L550*J550/P550,0))*VLOOKUP(B550,'2-Kosten per locatie'!$A$14:$C$60,3,FALSE)</f>
        <v>#DIV/0!</v>
      </c>
      <c r="O550" s="250">
        <f>IF(M550&gt;0,M550*J550/Q550,0)*VLOOKUP(B550,'2-Kosten per locatie'!$A$14:$C$60,3,FALSE)</f>
        <v>0</v>
      </c>
      <c r="P550" s="344">
        <f>IF(L550="nio",0,IF(L550&gt;0,VLOOKUP(G550,'3-Productie normen'!A:J,VLOOKUP(L550,'3-Productie normen'!$B$35:$C$40,2,FALSE),FALSE)))</f>
        <v>0</v>
      </c>
      <c r="Q550" s="344">
        <f t="shared" si="28"/>
        <v>0</v>
      </c>
      <c r="R550" s="541">
        <f>VLOOKUP(G550,'3-Productie normen'!A:L,12,FALSE)</f>
        <v>16</v>
      </c>
      <c r="S550" s="345"/>
      <c r="U550" s="346">
        <f t="shared" si="27"/>
        <v>3264.04</v>
      </c>
    </row>
    <row r="551" spans="1:21" ht="14.1" hidden="1" customHeight="1">
      <c r="A551" s="78">
        <v>551</v>
      </c>
      <c r="B551" s="493" t="s">
        <v>722</v>
      </c>
      <c r="C551" s="303" t="s">
        <v>723</v>
      </c>
      <c r="D551" s="537" t="s">
        <v>259</v>
      </c>
      <c r="E551" s="248">
        <v>15</v>
      </c>
      <c r="F551" s="90" t="s">
        <v>261</v>
      </c>
      <c r="G551" s="504" t="s">
        <v>261</v>
      </c>
      <c r="H551" s="504" t="s">
        <v>328</v>
      </c>
      <c r="I551" s="516" t="s">
        <v>246</v>
      </c>
      <c r="J551" s="501">
        <v>11.06</v>
      </c>
      <c r="K551" s="343">
        <f t="shared" si="26"/>
        <v>52</v>
      </c>
      <c r="L551" s="251">
        <v>52</v>
      </c>
      <c r="M551" s="251"/>
      <c r="N551" s="250" t="e">
        <f>IF(L551="nio",0,IF(L551&gt;0,L551*J551/P551,0))*VLOOKUP(B551,'2-Kosten per locatie'!$A$14:$C$60,3,FALSE)</f>
        <v>#DIV/0!</v>
      </c>
      <c r="O551" s="250">
        <f>IF(M551&gt;0,M551*J551/Q551,0)*VLOOKUP(B551,'2-Kosten per locatie'!$A$14:$C$60,3,FALSE)</f>
        <v>0</v>
      </c>
      <c r="P551" s="344">
        <f>IF(L551="nio",0,IF(L551&gt;0,VLOOKUP(G551,'3-Productie normen'!A:J,VLOOKUP(L551,'3-Productie normen'!$B$35:$C$40,2,FALSE),FALSE)))</f>
        <v>0</v>
      </c>
      <c r="Q551" s="344">
        <f t="shared" si="28"/>
        <v>0</v>
      </c>
      <c r="R551" s="541">
        <f>VLOOKUP(G551,'3-Productie normen'!A:L,12,FALSE)</f>
        <v>16</v>
      </c>
      <c r="S551" s="345"/>
      <c r="U551" s="346">
        <f t="shared" si="27"/>
        <v>575.12</v>
      </c>
    </row>
    <row r="552" spans="1:21" ht="14.1" hidden="1" customHeight="1">
      <c r="A552" s="78">
        <v>552</v>
      </c>
      <c r="B552" s="493" t="s">
        <v>722</v>
      </c>
      <c r="C552" s="303" t="s">
        <v>723</v>
      </c>
      <c r="D552" s="537" t="s">
        <v>259</v>
      </c>
      <c r="E552" s="248">
        <v>16</v>
      </c>
      <c r="F552" s="90" t="s">
        <v>261</v>
      </c>
      <c r="G552" s="504" t="s">
        <v>261</v>
      </c>
      <c r="H552" s="504" t="s">
        <v>328</v>
      </c>
      <c r="I552" s="516" t="s">
        <v>246</v>
      </c>
      <c r="J552" s="501">
        <v>10.52</v>
      </c>
      <c r="K552" s="343">
        <f t="shared" si="26"/>
        <v>52</v>
      </c>
      <c r="L552" s="251">
        <v>52</v>
      </c>
      <c r="M552" s="251"/>
      <c r="N552" s="250" t="e">
        <f>IF(L552="nio",0,IF(L552&gt;0,L552*J552/P552,0))*VLOOKUP(B552,'2-Kosten per locatie'!$A$14:$C$60,3,FALSE)</f>
        <v>#DIV/0!</v>
      </c>
      <c r="O552" s="250">
        <f>IF(M552&gt;0,M552*J552/Q552,0)*VLOOKUP(B552,'2-Kosten per locatie'!$A$14:$C$60,3,FALSE)</f>
        <v>0</v>
      </c>
      <c r="P552" s="344">
        <f>IF(L552="nio",0,IF(L552&gt;0,VLOOKUP(G552,'3-Productie normen'!A:J,VLOOKUP(L552,'3-Productie normen'!$B$35:$C$40,2,FALSE),FALSE)))</f>
        <v>0</v>
      </c>
      <c r="Q552" s="344">
        <f t="shared" si="28"/>
        <v>0</v>
      </c>
      <c r="R552" s="541">
        <f>VLOOKUP(G552,'3-Productie normen'!A:L,12,FALSE)</f>
        <v>16</v>
      </c>
      <c r="S552" s="345"/>
      <c r="U552" s="346">
        <f t="shared" si="27"/>
        <v>547.04</v>
      </c>
    </row>
    <row r="553" spans="1:21" ht="14.1" hidden="1" customHeight="1">
      <c r="A553" s="78">
        <v>553</v>
      </c>
      <c r="B553" s="493" t="s">
        <v>722</v>
      </c>
      <c r="C553" s="303" t="s">
        <v>723</v>
      </c>
      <c r="D553" s="537" t="s">
        <v>259</v>
      </c>
      <c r="E553" s="248">
        <v>17</v>
      </c>
      <c r="F553" s="90" t="s">
        <v>261</v>
      </c>
      <c r="G553" s="504" t="s">
        <v>261</v>
      </c>
      <c r="H553" s="504" t="s">
        <v>328</v>
      </c>
      <c r="I553" s="516" t="s">
        <v>246</v>
      </c>
      <c r="J553" s="501">
        <v>43.99</v>
      </c>
      <c r="K553" s="343">
        <f t="shared" si="26"/>
        <v>52</v>
      </c>
      <c r="L553" s="251">
        <v>52</v>
      </c>
      <c r="M553" s="251"/>
      <c r="N553" s="250" t="e">
        <f>IF(L553="nio",0,IF(L553&gt;0,L553*J553/P553,0))*VLOOKUP(B553,'2-Kosten per locatie'!$A$14:$C$60,3,FALSE)</f>
        <v>#DIV/0!</v>
      </c>
      <c r="O553" s="250">
        <f>IF(M553&gt;0,M553*J553/Q553,0)*VLOOKUP(B553,'2-Kosten per locatie'!$A$14:$C$60,3,FALSE)</f>
        <v>0</v>
      </c>
      <c r="P553" s="344">
        <f>IF(L553="nio",0,IF(L553&gt;0,VLOOKUP(G553,'3-Productie normen'!A:J,VLOOKUP(L553,'3-Productie normen'!$B$35:$C$40,2,FALSE),FALSE)))</f>
        <v>0</v>
      </c>
      <c r="Q553" s="344">
        <f t="shared" si="28"/>
        <v>0</v>
      </c>
      <c r="R553" s="541">
        <f>VLOOKUP(G553,'3-Productie normen'!A:L,12,FALSE)</f>
        <v>16</v>
      </c>
      <c r="S553" s="345"/>
      <c r="U553" s="346">
        <f t="shared" si="27"/>
        <v>2287.48</v>
      </c>
    </row>
    <row r="554" spans="1:21" ht="14.1" hidden="1" customHeight="1">
      <c r="A554" s="78">
        <v>554</v>
      </c>
      <c r="B554" s="493" t="s">
        <v>722</v>
      </c>
      <c r="C554" s="303" t="s">
        <v>723</v>
      </c>
      <c r="D554" s="537" t="s">
        <v>259</v>
      </c>
      <c r="E554" s="248">
        <v>18</v>
      </c>
      <c r="F554" s="90" t="s">
        <v>261</v>
      </c>
      <c r="G554" s="504" t="s">
        <v>261</v>
      </c>
      <c r="H554" s="504" t="s">
        <v>328</v>
      </c>
      <c r="I554" s="516" t="s">
        <v>246</v>
      </c>
      <c r="J554" s="501">
        <v>134.16</v>
      </c>
      <c r="K554" s="343">
        <f t="shared" si="26"/>
        <v>52</v>
      </c>
      <c r="L554" s="251">
        <v>52</v>
      </c>
      <c r="M554" s="251"/>
      <c r="N554" s="250" t="e">
        <f>IF(L554="nio",0,IF(L554&gt;0,L554*J554/P554,0))*VLOOKUP(B554,'2-Kosten per locatie'!$A$14:$C$60,3,FALSE)</f>
        <v>#DIV/0!</v>
      </c>
      <c r="O554" s="250">
        <f>IF(M554&gt;0,M554*J554/Q554,0)*VLOOKUP(B554,'2-Kosten per locatie'!$A$14:$C$60,3,FALSE)</f>
        <v>0</v>
      </c>
      <c r="P554" s="344">
        <f>IF(L554="nio",0,IF(L554&gt;0,VLOOKUP(G554,'3-Productie normen'!A:J,VLOOKUP(L554,'3-Productie normen'!$B$35:$C$40,2,FALSE),FALSE)))</f>
        <v>0</v>
      </c>
      <c r="Q554" s="344">
        <f t="shared" si="28"/>
        <v>0</v>
      </c>
      <c r="R554" s="541">
        <f>VLOOKUP(G554,'3-Productie normen'!A:L,12,FALSE)</f>
        <v>16</v>
      </c>
      <c r="S554" s="345"/>
      <c r="U554" s="346">
        <f t="shared" si="27"/>
        <v>6976.32</v>
      </c>
    </row>
    <row r="555" spans="1:21" ht="14.1" hidden="1" customHeight="1">
      <c r="A555" s="78">
        <v>555</v>
      </c>
      <c r="B555" s="493" t="s">
        <v>722</v>
      </c>
      <c r="C555" s="303" t="s">
        <v>723</v>
      </c>
      <c r="D555" s="537" t="s">
        <v>259</v>
      </c>
      <c r="E555" s="248">
        <v>19</v>
      </c>
      <c r="F555" s="90" t="s">
        <v>261</v>
      </c>
      <c r="G555" s="504" t="s">
        <v>261</v>
      </c>
      <c r="H555" s="504" t="s">
        <v>328</v>
      </c>
      <c r="I555" s="516" t="s">
        <v>246</v>
      </c>
      <c r="J555" s="501">
        <v>75.849999999999994</v>
      </c>
      <c r="K555" s="343">
        <f t="shared" si="26"/>
        <v>52</v>
      </c>
      <c r="L555" s="251">
        <v>52</v>
      </c>
      <c r="M555" s="251"/>
      <c r="N555" s="250" t="e">
        <f>IF(L555="nio",0,IF(L555&gt;0,L555*J555/P555,0))*VLOOKUP(B555,'2-Kosten per locatie'!$A$14:$C$60,3,FALSE)</f>
        <v>#DIV/0!</v>
      </c>
      <c r="O555" s="250">
        <f>IF(M555&gt;0,M555*J555/Q555,0)*VLOOKUP(B555,'2-Kosten per locatie'!$A$14:$C$60,3,FALSE)</f>
        <v>0</v>
      </c>
      <c r="P555" s="344">
        <f>IF(L555="nio",0,IF(L555&gt;0,VLOOKUP(G555,'3-Productie normen'!A:J,VLOOKUP(L555,'3-Productie normen'!$B$35:$C$40,2,FALSE),FALSE)))</f>
        <v>0</v>
      </c>
      <c r="Q555" s="344">
        <f t="shared" si="28"/>
        <v>0</v>
      </c>
      <c r="R555" s="541">
        <f>VLOOKUP(G555,'3-Productie normen'!A:L,12,FALSE)</f>
        <v>16</v>
      </c>
      <c r="S555" s="345"/>
      <c r="U555" s="346">
        <f t="shared" si="27"/>
        <v>3944.2</v>
      </c>
    </row>
    <row r="556" spans="1:21" ht="14.1" hidden="1" customHeight="1">
      <c r="A556" s="78">
        <v>556</v>
      </c>
      <c r="B556" s="493" t="s">
        <v>722</v>
      </c>
      <c r="C556" s="303" t="s">
        <v>723</v>
      </c>
      <c r="D556" s="537" t="s">
        <v>259</v>
      </c>
      <c r="E556" s="248">
        <v>20</v>
      </c>
      <c r="F556" s="90" t="s">
        <v>724</v>
      </c>
      <c r="G556" s="303" t="s">
        <v>55</v>
      </c>
      <c r="H556" s="504" t="s">
        <v>328</v>
      </c>
      <c r="I556" s="516" t="s">
        <v>246</v>
      </c>
      <c r="J556" s="501">
        <v>148.49</v>
      </c>
      <c r="K556" s="343">
        <f t="shared" si="26"/>
        <v>0</v>
      </c>
      <c r="L556" s="251" t="s">
        <v>279</v>
      </c>
      <c r="M556" s="251"/>
      <c r="N556" s="250">
        <f>IF(L556="nio",0,IF(L556&gt;0,L556*J556/P556,0))*VLOOKUP(B556,'2-Kosten per locatie'!$A$14:$C$60,3,FALSE)</f>
        <v>0</v>
      </c>
      <c r="O556" s="250">
        <f>IF(M556&gt;0,M556*J556/Q556,0)*VLOOKUP(B556,'2-Kosten per locatie'!$A$14:$C$60,3,FALSE)</f>
        <v>0</v>
      </c>
      <c r="P556" s="344">
        <f>IF(L556="nio",0,IF(L556&gt;0,VLOOKUP(G556,'3-Productie normen'!A:J,VLOOKUP(L556,'3-Productie normen'!$B$35:$C$40,2,FALSE),FALSE)))</f>
        <v>0</v>
      </c>
      <c r="Q556" s="344">
        <f t="shared" si="28"/>
        <v>0</v>
      </c>
      <c r="R556" s="541">
        <f>VLOOKUP(G556,'3-Productie normen'!A:L,12,FALSE)</f>
        <v>0</v>
      </c>
      <c r="S556" s="345"/>
      <c r="U556" s="346">
        <f t="shared" si="27"/>
        <v>0</v>
      </c>
    </row>
    <row r="557" spans="1:21" ht="14.1" hidden="1" customHeight="1">
      <c r="A557" s="78">
        <v>557</v>
      </c>
      <c r="B557" s="493" t="s">
        <v>330</v>
      </c>
      <c r="C557" s="303" t="s">
        <v>331</v>
      </c>
      <c r="D557" s="503" t="s">
        <v>259</v>
      </c>
      <c r="E557" s="508">
        <v>1</v>
      </c>
      <c r="F557" s="512" t="s">
        <v>52</v>
      </c>
      <c r="G557" s="502" t="s">
        <v>52</v>
      </c>
      <c r="H557" s="74" t="s">
        <v>82</v>
      </c>
      <c r="I557" s="74" t="s">
        <v>82</v>
      </c>
      <c r="J557" s="518">
        <v>5.0199999999999996</v>
      </c>
      <c r="K557" s="343">
        <f t="shared" si="26"/>
        <v>52</v>
      </c>
      <c r="L557" s="251">
        <v>52</v>
      </c>
      <c r="M557" s="251"/>
      <c r="N557" s="250" t="e">
        <f>IF(L557="nio",0,IF(L557&gt;0,L557*J557/P557,0))*VLOOKUP(B557,'2-Kosten per locatie'!$A$14:$C$60,3,FALSE)</f>
        <v>#DIV/0!</v>
      </c>
      <c r="O557" s="250">
        <f>IF(M557&gt;0,M557*J557/Q557,0)*VLOOKUP(B557,'2-Kosten per locatie'!$A$14:$C$60,3,FALSE)</f>
        <v>0</v>
      </c>
      <c r="P557" s="344">
        <f>IF(L557="nio",0,IF(L557&gt;0,VLOOKUP(G557,'3-Productie normen'!A:J,VLOOKUP(L557,'3-Productie normen'!$B$35:$C$40,2,FALSE),FALSE)))</f>
        <v>0</v>
      </c>
      <c r="Q557" s="344">
        <f t="shared" si="28"/>
        <v>0</v>
      </c>
      <c r="R557" s="541">
        <f>VLOOKUP(G557,'3-Productie normen'!A:L,12,FALSE)</f>
        <v>4</v>
      </c>
      <c r="S557" s="345"/>
      <c r="U557" s="346">
        <f t="shared" si="27"/>
        <v>261.03999999999996</v>
      </c>
    </row>
    <row r="558" spans="1:21" ht="14.1" hidden="1" customHeight="1">
      <c r="A558" s="78">
        <v>558</v>
      </c>
      <c r="B558" s="493" t="s">
        <v>330</v>
      </c>
      <c r="C558" s="303" t="s">
        <v>331</v>
      </c>
      <c r="D558" s="503" t="s">
        <v>259</v>
      </c>
      <c r="E558" s="508">
        <v>2</v>
      </c>
      <c r="F558" s="512" t="s">
        <v>262</v>
      </c>
      <c r="G558" s="502" t="s">
        <v>46</v>
      </c>
      <c r="H558" s="502" t="s">
        <v>371</v>
      </c>
      <c r="I558" s="516" t="s">
        <v>227</v>
      </c>
      <c r="J558" s="518">
        <v>5.0999999999999996</v>
      </c>
      <c r="K558" s="343">
        <f t="shared" si="26"/>
        <v>52</v>
      </c>
      <c r="L558" s="251">
        <v>52</v>
      </c>
      <c r="M558" s="251"/>
      <c r="N558" s="250" t="e">
        <f>IF(L558="nio",0,IF(L558&gt;0,L558*J558/P558,0))*VLOOKUP(B558,'2-Kosten per locatie'!$A$14:$C$60,3,FALSE)</f>
        <v>#DIV/0!</v>
      </c>
      <c r="O558" s="250">
        <f>IF(M558&gt;0,M558*J558/Q558,0)*VLOOKUP(B558,'2-Kosten per locatie'!$A$14:$C$60,3,FALSE)</f>
        <v>0</v>
      </c>
      <c r="P558" s="344">
        <f>IF(L558="nio",0,IF(L558&gt;0,VLOOKUP(G558,'3-Productie normen'!A:J,VLOOKUP(L558,'3-Productie normen'!$B$35:$C$40,2,FALSE),FALSE)))</f>
        <v>0</v>
      </c>
      <c r="Q558" s="344">
        <f t="shared" si="28"/>
        <v>0</v>
      </c>
      <c r="R558" s="541">
        <f>VLOOKUP(G558,'3-Productie normen'!A:L,12,FALSE)</f>
        <v>11</v>
      </c>
      <c r="S558" s="345"/>
      <c r="U558" s="346">
        <f t="shared" si="27"/>
        <v>265.2</v>
      </c>
    </row>
    <row r="559" spans="1:21" ht="14.1" hidden="1" customHeight="1">
      <c r="A559" s="78">
        <v>559</v>
      </c>
      <c r="B559" s="493" t="s">
        <v>330</v>
      </c>
      <c r="C559" s="303" t="s">
        <v>331</v>
      </c>
      <c r="D559" s="503" t="s">
        <v>259</v>
      </c>
      <c r="E559" s="508">
        <v>3</v>
      </c>
      <c r="F559" s="91" t="s">
        <v>262</v>
      </c>
      <c r="G559" s="502" t="s">
        <v>46</v>
      </c>
      <c r="H559" s="502" t="s">
        <v>371</v>
      </c>
      <c r="I559" s="516" t="s">
        <v>227</v>
      </c>
      <c r="J559" s="518">
        <v>1.98</v>
      </c>
      <c r="K559" s="343">
        <f t="shared" si="26"/>
        <v>52</v>
      </c>
      <c r="L559" s="251">
        <v>52</v>
      </c>
      <c r="M559" s="251"/>
      <c r="N559" s="250" t="e">
        <f>IF(L559="nio",0,IF(L559&gt;0,L559*J559/P559,0))*VLOOKUP(B559,'2-Kosten per locatie'!$A$14:$C$60,3,FALSE)</f>
        <v>#DIV/0!</v>
      </c>
      <c r="O559" s="250">
        <f>IF(M559&gt;0,M559*J559/Q559,0)*VLOOKUP(B559,'2-Kosten per locatie'!$A$14:$C$60,3,FALSE)</f>
        <v>0</v>
      </c>
      <c r="P559" s="344">
        <f>IF(L559="nio",0,IF(L559&gt;0,VLOOKUP(G559,'3-Productie normen'!A:J,VLOOKUP(L559,'3-Productie normen'!$B$35:$C$40,2,FALSE),FALSE)))</f>
        <v>0</v>
      </c>
      <c r="Q559" s="344">
        <f t="shared" si="28"/>
        <v>0</v>
      </c>
      <c r="R559" s="541">
        <f>VLOOKUP(G559,'3-Productie normen'!A:L,12,FALSE)</f>
        <v>11</v>
      </c>
      <c r="S559" s="345"/>
      <c r="U559" s="346">
        <f t="shared" si="27"/>
        <v>102.96</v>
      </c>
    </row>
    <row r="560" spans="1:21" ht="14.1" hidden="1" customHeight="1">
      <c r="A560" s="78">
        <v>560</v>
      </c>
      <c r="B560" s="493" t="s">
        <v>330</v>
      </c>
      <c r="C560" s="303" t="s">
        <v>331</v>
      </c>
      <c r="D560" s="503" t="s">
        <v>259</v>
      </c>
      <c r="E560" s="508">
        <v>4</v>
      </c>
      <c r="F560" s="91" t="s">
        <v>262</v>
      </c>
      <c r="G560" s="502" t="s">
        <v>46</v>
      </c>
      <c r="H560" s="502" t="s">
        <v>371</v>
      </c>
      <c r="I560" s="516" t="s">
        <v>227</v>
      </c>
      <c r="J560" s="518">
        <v>1.1599999999999999</v>
      </c>
      <c r="K560" s="343">
        <f t="shared" si="26"/>
        <v>52</v>
      </c>
      <c r="L560" s="251">
        <v>52</v>
      </c>
      <c r="M560" s="251"/>
      <c r="N560" s="250" t="e">
        <f>IF(L560="nio",0,IF(L560&gt;0,L560*J560/P560,0))*VLOOKUP(B560,'2-Kosten per locatie'!$A$14:$C$60,3,FALSE)</f>
        <v>#DIV/0!</v>
      </c>
      <c r="O560" s="250">
        <f>IF(M560&gt;0,M560*J560/Q560,0)*VLOOKUP(B560,'2-Kosten per locatie'!$A$14:$C$60,3,FALSE)</f>
        <v>0</v>
      </c>
      <c r="P560" s="344">
        <f>IF(L560="nio",0,IF(L560&gt;0,VLOOKUP(G560,'3-Productie normen'!A:J,VLOOKUP(L560,'3-Productie normen'!$B$35:$C$40,2,FALSE),FALSE)))</f>
        <v>0</v>
      </c>
      <c r="Q560" s="344">
        <f t="shared" si="28"/>
        <v>0</v>
      </c>
      <c r="R560" s="541">
        <f>VLOOKUP(G560,'3-Productie normen'!A:L,12,FALSE)</f>
        <v>11</v>
      </c>
      <c r="S560" s="345"/>
      <c r="U560" s="346">
        <f t="shared" si="27"/>
        <v>60.319999999999993</v>
      </c>
    </row>
    <row r="561" spans="1:21" ht="14.1" hidden="1" customHeight="1">
      <c r="A561" s="78">
        <v>561</v>
      </c>
      <c r="B561" s="493" t="s">
        <v>330</v>
      </c>
      <c r="C561" s="303" t="s">
        <v>331</v>
      </c>
      <c r="D561" s="503" t="s">
        <v>259</v>
      </c>
      <c r="E561" s="508">
        <v>5</v>
      </c>
      <c r="F561" s="91" t="s">
        <v>262</v>
      </c>
      <c r="G561" s="502" t="s">
        <v>46</v>
      </c>
      <c r="H561" s="502" t="s">
        <v>371</v>
      </c>
      <c r="I561" s="516" t="s">
        <v>227</v>
      </c>
      <c r="J561" s="518">
        <v>1.6</v>
      </c>
      <c r="K561" s="343">
        <f t="shared" si="26"/>
        <v>52</v>
      </c>
      <c r="L561" s="251">
        <v>52</v>
      </c>
      <c r="M561" s="251"/>
      <c r="N561" s="250" t="e">
        <f>IF(L561="nio",0,IF(L561&gt;0,L561*J561/P561,0))*VLOOKUP(B561,'2-Kosten per locatie'!$A$14:$C$60,3,FALSE)</f>
        <v>#DIV/0!</v>
      </c>
      <c r="O561" s="250">
        <f>IF(M561&gt;0,M561*J561/Q561,0)*VLOOKUP(B561,'2-Kosten per locatie'!$A$14:$C$60,3,FALSE)</f>
        <v>0</v>
      </c>
      <c r="P561" s="344">
        <f>IF(L561="nio",0,IF(L561&gt;0,VLOOKUP(G561,'3-Productie normen'!A:J,VLOOKUP(L561,'3-Productie normen'!$B$35:$C$40,2,FALSE),FALSE)))</f>
        <v>0</v>
      </c>
      <c r="Q561" s="344">
        <f t="shared" si="28"/>
        <v>0</v>
      </c>
      <c r="R561" s="541">
        <f>VLOOKUP(G561,'3-Productie normen'!A:L,12,FALSE)</f>
        <v>11</v>
      </c>
      <c r="S561" s="345"/>
      <c r="U561" s="346">
        <f t="shared" si="27"/>
        <v>83.2</v>
      </c>
    </row>
    <row r="562" spans="1:21" ht="14.1" hidden="1" customHeight="1">
      <c r="A562" s="78">
        <v>562</v>
      </c>
      <c r="B562" s="493" t="s">
        <v>330</v>
      </c>
      <c r="C562" s="303" t="s">
        <v>331</v>
      </c>
      <c r="D562" s="503" t="s">
        <v>259</v>
      </c>
      <c r="E562" s="508">
        <v>6</v>
      </c>
      <c r="F562" s="91" t="s">
        <v>332</v>
      </c>
      <c r="G562" s="303" t="s">
        <v>55</v>
      </c>
      <c r="H562" s="504" t="s">
        <v>328</v>
      </c>
      <c r="I562" s="516" t="s">
        <v>246</v>
      </c>
      <c r="J562" s="518">
        <v>0.8</v>
      </c>
      <c r="K562" s="343">
        <f t="shared" si="26"/>
        <v>0</v>
      </c>
      <c r="L562" s="251" t="s">
        <v>279</v>
      </c>
      <c r="M562" s="251"/>
      <c r="N562" s="250">
        <f>IF(L562="nio",0,IF(L562&gt;0,L562*J562/P562,0))*VLOOKUP(B562,'2-Kosten per locatie'!$A$14:$C$60,3,FALSE)</f>
        <v>0</v>
      </c>
      <c r="O562" s="250">
        <f>IF(M562&gt;0,M562*J562/Q562,0)*VLOOKUP(B562,'2-Kosten per locatie'!$A$14:$C$60,3,FALSE)</f>
        <v>0</v>
      </c>
      <c r="P562" s="344">
        <f>IF(L562="nio",0,IF(L562&gt;0,VLOOKUP(G562,'3-Productie normen'!A:J,VLOOKUP(L562,'3-Productie normen'!$B$35:$C$40,2,FALSE),FALSE)))</f>
        <v>0</v>
      </c>
      <c r="Q562" s="344">
        <f t="shared" si="28"/>
        <v>0</v>
      </c>
      <c r="R562" s="541">
        <f>VLOOKUP(G562,'3-Productie normen'!A:L,12,FALSE)</f>
        <v>0</v>
      </c>
      <c r="S562" s="345"/>
      <c r="U562" s="346">
        <f t="shared" si="27"/>
        <v>0</v>
      </c>
    </row>
    <row r="563" spans="1:21" ht="14.1" hidden="1" customHeight="1">
      <c r="A563" s="78">
        <v>563</v>
      </c>
      <c r="B563" s="493" t="s">
        <v>330</v>
      </c>
      <c r="C563" s="303" t="s">
        <v>331</v>
      </c>
      <c r="D563" s="503" t="s">
        <v>259</v>
      </c>
      <c r="E563" s="508">
        <v>7</v>
      </c>
      <c r="F563" s="91" t="s">
        <v>264</v>
      </c>
      <c r="G563" s="90" t="s">
        <v>45</v>
      </c>
      <c r="H563" s="74" t="s">
        <v>82</v>
      </c>
      <c r="I563" s="74" t="s">
        <v>82</v>
      </c>
      <c r="J563" s="518">
        <v>6.85</v>
      </c>
      <c r="K563" s="343">
        <f t="shared" si="26"/>
        <v>52</v>
      </c>
      <c r="L563" s="251">
        <v>52</v>
      </c>
      <c r="M563" s="251"/>
      <c r="N563" s="250" t="e">
        <f>IF(L563="nio",0,IF(L563&gt;0,L563*J563/P563,0))*VLOOKUP(B563,'2-Kosten per locatie'!$A$14:$C$60,3,FALSE)</f>
        <v>#DIV/0!</v>
      </c>
      <c r="O563" s="250">
        <f>IF(M563&gt;0,M563*J563/Q563,0)*VLOOKUP(B563,'2-Kosten per locatie'!$A$14:$C$60,3,FALSE)</f>
        <v>0</v>
      </c>
      <c r="P563" s="344">
        <f>IF(L563="nio",0,IF(L563&gt;0,VLOOKUP(G563,'3-Productie normen'!A:J,VLOOKUP(L563,'3-Productie normen'!$B$35:$C$40,2,FALSE),FALSE)))</f>
        <v>0</v>
      </c>
      <c r="Q563" s="344">
        <f t="shared" si="28"/>
        <v>0</v>
      </c>
      <c r="R563" s="541">
        <f>VLOOKUP(G563,'3-Productie normen'!A:L,12,FALSE)</f>
        <v>2</v>
      </c>
      <c r="S563" s="345"/>
      <c r="U563" s="346">
        <f t="shared" si="27"/>
        <v>356.2</v>
      </c>
    </row>
    <row r="564" spans="1:21" ht="14.1" hidden="1" customHeight="1">
      <c r="A564" s="78">
        <v>564</v>
      </c>
      <c r="B564" s="493" t="s">
        <v>330</v>
      </c>
      <c r="C564" s="303" t="s">
        <v>331</v>
      </c>
      <c r="D564" s="503" t="s">
        <v>259</v>
      </c>
      <c r="E564" s="508">
        <v>8</v>
      </c>
      <c r="F564" s="91" t="s">
        <v>296</v>
      </c>
      <c r="G564" s="90" t="s">
        <v>50</v>
      </c>
      <c r="H564" s="74" t="s">
        <v>82</v>
      </c>
      <c r="I564" s="74" t="s">
        <v>82</v>
      </c>
      <c r="J564" s="518">
        <v>29.1</v>
      </c>
      <c r="K564" s="343">
        <f t="shared" si="26"/>
        <v>52</v>
      </c>
      <c r="L564" s="251">
        <v>52</v>
      </c>
      <c r="M564" s="251"/>
      <c r="N564" s="250" t="e">
        <f>IF(L564="nio",0,IF(L564&gt;0,L564*J564/P564,0))*VLOOKUP(B564,'2-Kosten per locatie'!$A$14:$C$60,3,FALSE)</f>
        <v>#DIV/0!</v>
      </c>
      <c r="O564" s="250">
        <f>IF(M564&gt;0,M564*J564/Q564,0)*VLOOKUP(B564,'2-Kosten per locatie'!$A$14:$C$60,3,FALSE)</f>
        <v>0</v>
      </c>
      <c r="P564" s="344">
        <f>IF(L564="nio",0,IF(L564&gt;0,VLOOKUP(G564,'3-Productie normen'!A:J,VLOOKUP(L564,'3-Productie normen'!$B$35:$C$40,2,FALSE),FALSE)))</f>
        <v>0</v>
      </c>
      <c r="Q564" s="344">
        <f t="shared" si="28"/>
        <v>0</v>
      </c>
      <c r="R564" s="541">
        <f>VLOOKUP(G564,'3-Productie normen'!A:L,12,FALSE)</f>
        <v>15</v>
      </c>
      <c r="S564" s="345"/>
      <c r="U564" s="346">
        <f t="shared" si="27"/>
        <v>1513.2</v>
      </c>
    </row>
    <row r="565" spans="1:21" ht="14.1" hidden="1" customHeight="1">
      <c r="A565" s="78">
        <v>565</v>
      </c>
      <c r="B565" s="493" t="s">
        <v>330</v>
      </c>
      <c r="C565" s="303" t="s">
        <v>331</v>
      </c>
      <c r="D565" s="503" t="s">
        <v>259</v>
      </c>
      <c r="E565" s="508">
        <v>9</v>
      </c>
      <c r="F565" s="91" t="s">
        <v>333</v>
      </c>
      <c r="G565" s="504" t="s">
        <v>261</v>
      </c>
      <c r="H565" s="74" t="s">
        <v>82</v>
      </c>
      <c r="I565" s="74" t="s">
        <v>82</v>
      </c>
      <c r="J565" s="518">
        <v>60.2</v>
      </c>
      <c r="K565" s="343">
        <f t="shared" si="26"/>
        <v>52</v>
      </c>
      <c r="L565" s="251">
        <v>52</v>
      </c>
      <c r="M565" s="251"/>
      <c r="N565" s="250" t="e">
        <f>IF(L565="nio",0,IF(L565&gt;0,L565*J565/P565,0))*VLOOKUP(B565,'2-Kosten per locatie'!$A$14:$C$60,3,FALSE)</f>
        <v>#DIV/0!</v>
      </c>
      <c r="O565" s="250">
        <f>IF(M565&gt;0,M565*J565/Q565,0)*VLOOKUP(B565,'2-Kosten per locatie'!$A$14:$C$60,3,FALSE)</f>
        <v>0</v>
      </c>
      <c r="P565" s="344">
        <f>IF(L565="nio",0,IF(L565&gt;0,VLOOKUP(G565,'3-Productie normen'!A:J,VLOOKUP(L565,'3-Productie normen'!$B$35:$C$40,2,FALSE),FALSE)))</f>
        <v>0</v>
      </c>
      <c r="Q565" s="344">
        <f t="shared" si="28"/>
        <v>0</v>
      </c>
      <c r="R565" s="541">
        <f>VLOOKUP(G565,'3-Productie normen'!A:L,12,FALSE)</f>
        <v>16</v>
      </c>
      <c r="S565" s="345"/>
      <c r="U565" s="346">
        <f t="shared" si="27"/>
        <v>3130.4</v>
      </c>
    </row>
    <row r="566" spans="1:21" ht="14.1" hidden="1" customHeight="1">
      <c r="A566" s="78">
        <v>566</v>
      </c>
      <c r="B566" s="493" t="s">
        <v>330</v>
      </c>
      <c r="C566" s="303" t="s">
        <v>331</v>
      </c>
      <c r="D566" s="503" t="s">
        <v>259</v>
      </c>
      <c r="E566" s="508">
        <v>10</v>
      </c>
      <c r="F566" s="91" t="s">
        <v>288</v>
      </c>
      <c r="G566" s="504" t="s">
        <v>47</v>
      </c>
      <c r="H566" s="74" t="s">
        <v>82</v>
      </c>
      <c r="I566" s="74" t="s">
        <v>82</v>
      </c>
      <c r="J566" s="518">
        <v>10.48</v>
      </c>
      <c r="K566" s="343">
        <f t="shared" si="26"/>
        <v>52</v>
      </c>
      <c r="L566" s="251">
        <v>52</v>
      </c>
      <c r="M566" s="251"/>
      <c r="N566" s="250" t="e">
        <f>IF(L566="nio",0,IF(L566&gt;0,L566*J566/P566,0))*VLOOKUP(B566,'2-Kosten per locatie'!$A$14:$C$60,3,FALSE)</f>
        <v>#DIV/0!</v>
      </c>
      <c r="O566" s="250">
        <f>IF(M566&gt;0,M566*J566/Q566,0)*VLOOKUP(B566,'2-Kosten per locatie'!$A$14:$C$60,3,FALSE)</f>
        <v>0</v>
      </c>
      <c r="P566" s="344">
        <f>IF(L566="nio",0,IF(L566&gt;0,VLOOKUP(G566,'3-Productie normen'!A:J,VLOOKUP(L566,'3-Productie normen'!$B$35:$C$40,2,FALSE),FALSE)))</f>
        <v>0</v>
      </c>
      <c r="Q566" s="344">
        <f t="shared" si="28"/>
        <v>0</v>
      </c>
      <c r="R566" s="541">
        <f>VLOOKUP(G566,'3-Productie normen'!A:L,12,FALSE)</f>
        <v>9</v>
      </c>
      <c r="S566" s="345"/>
      <c r="U566" s="346">
        <f t="shared" si="27"/>
        <v>544.96</v>
      </c>
    </row>
    <row r="567" spans="1:21" ht="14.1" hidden="1" customHeight="1">
      <c r="A567" s="78">
        <v>567</v>
      </c>
      <c r="B567" s="493" t="s">
        <v>330</v>
      </c>
      <c r="C567" s="303" t="s">
        <v>331</v>
      </c>
      <c r="D567" s="503" t="s">
        <v>259</v>
      </c>
      <c r="E567" s="508">
        <v>11</v>
      </c>
      <c r="F567" s="91" t="s">
        <v>295</v>
      </c>
      <c r="G567" s="303" t="s">
        <v>55</v>
      </c>
      <c r="H567" s="74" t="s">
        <v>275</v>
      </c>
      <c r="I567" s="516" t="s">
        <v>246</v>
      </c>
      <c r="J567" s="518">
        <v>145.51</v>
      </c>
      <c r="K567" s="343">
        <f t="shared" si="26"/>
        <v>0</v>
      </c>
      <c r="L567" s="251" t="s">
        <v>279</v>
      </c>
      <c r="M567" s="251"/>
      <c r="N567" s="250">
        <f>IF(L567="nio",0,IF(L567&gt;0,L567*J567/P567,0))*VLOOKUP(B567,'2-Kosten per locatie'!$A$14:$C$60,3,FALSE)</f>
        <v>0</v>
      </c>
      <c r="O567" s="250">
        <f>IF(M567&gt;0,M567*J567/Q567,0)*VLOOKUP(B567,'2-Kosten per locatie'!$A$14:$C$60,3,FALSE)</f>
        <v>0</v>
      </c>
      <c r="P567" s="344">
        <f>IF(L567="nio",0,IF(L567&gt;0,VLOOKUP(G567,'3-Productie normen'!A:J,VLOOKUP(L567,'3-Productie normen'!$B$35:$C$40,2,FALSE),FALSE)))</f>
        <v>0</v>
      </c>
      <c r="Q567" s="344">
        <f t="shared" si="28"/>
        <v>0</v>
      </c>
      <c r="R567" s="541">
        <f>VLOOKUP(G567,'3-Productie normen'!A:L,12,FALSE)</f>
        <v>0</v>
      </c>
      <c r="S567" s="345"/>
      <c r="U567" s="346">
        <f t="shared" si="27"/>
        <v>0</v>
      </c>
    </row>
    <row r="568" spans="1:21" ht="14.1" hidden="1" customHeight="1">
      <c r="A568" s="78">
        <v>568</v>
      </c>
      <c r="B568" s="493" t="s">
        <v>339</v>
      </c>
      <c r="C568" s="303" t="s">
        <v>340</v>
      </c>
      <c r="D568" s="503" t="s">
        <v>259</v>
      </c>
      <c r="E568" s="508">
        <v>1</v>
      </c>
      <c r="F568" s="91" t="s">
        <v>52</v>
      </c>
      <c r="G568" s="502" t="s">
        <v>52</v>
      </c>
      <c r="H568" s="502" t="s">
        <v>266</v>
      </c>
      <c r="I568" s="516" t="s">
        <v>247</v>
      </c>
      <c r="J568" s="518">
        <v>8.0500000000000007</v>
      </c>
      <c r="K568" s="343">
        <f t="shared" si="26"/>
        <v>104</v>
      </c>
      <c r="L568" s="251">
        <v>104</v>
      </c>
      <c r="M568" s="251"/>
      <c r="N568" s="250" t="e">
        <f>IF(L568="nio",0,IF(L568&gt;0,L568*J568/P568,0))*VLOOKUP(B568,'2-Kosten per locatie'!$A$14:$C$60,3,FALSE)</f>
        <v>#DIV/0!</v>
      </c>
      <c r="O568" s="250">
        <f>IF(M568&gt;0,M568*J568/Q568,0)*VLOOKUP(B568,'2-Kosten per locatie'!$A$14:$C$60,3,FALSE)</f>
        <v>0</v>
      </c>
      <c r="P568" s="344">
        <f>IF(L568="nio",0,IF(L568&gt;0,VLOOKUP(G568,'3-Productie normen'!A:J,VLOOKUP(L568,'3-Productie normen'!$B$35:$C$40,2,FALSE),FALSE)))</f>
        <v>0</v>
      </c>
      <c r="Q568" s="344">
        <f t="shared" si="28"/>
        <v>0</v>
      </c>
      <c r="R568" s="541">
        <f>VLOOKUP(G568,'3-Productie normen'!A:L,12,FALSE)</f>
        <v>4</v>
      </c>
      <c r="S568" s="345"/>
      <c r="U568" s="346">
        <f t="shared" si="27"/>
        <v>837.2</v>
      </c>
    </row>
    <row r="569" spans="1:21" ht="14.1" hidden="1" customHeight="1">
      <c r="A569" s="78">
        <v>569</v>
      </c>
      <c r="B569" s="493" t="s">
        <v>339</v>
      </c>
      <c r="C569" s="303" t="s">
        <v>340</v>
      </c>
      <c r="D569" s="503" t="s">
        <v>259</v>
      </c>
      <c r="E569" s="508">
        <v>2</v>
      </c>
      <c r="F569" s="91" t="s">
        <v>282</v>
      </c>
      <c r="G569" s="504" t="s">
        <v>261</v>
      </c>
      <c r="H569" s="502" t="s">
        <v>266</v>
      </c>
      <c r="I569" s="516" t="s">
        <v>247</v>
      </c>
      <c r="J569" s="518">
        <v>36.01</v>
      </c>
      <c r="K569" s="343">
        <f t="shared" si="26"/>
        <v>104</v>
      </c>
      <c r="L569" s="251">
        <v>104</v>
      </c>
      <c r="M569" s="251"/>
      <c r="N569" s="250" t="e">
        <f>IF(L569="nio",0,IF(L569&gt;0,L569*J569/P569,0))*VLOOKUP(B569,'2-Kosten per locatie'!$A$14:$C$60,3,FALSE)</f>
        <v>#DIV/0!</v>
      </c>
      <c r="O569" s="250">
        <f>IF(M569&gt;0,M569*J569/Q569,0)*VLOOKUP(B569,'2-Kosten per locatie'!$A$14:$C$60,3,FALSE)</f>
        <v>0</v>
      </c>
      <c r="P569" s="344">
        <f>IF(L569="nio",0,IF(L569&gt;0,VLOOKUP(G569,'3-Productie normen'!A:J,VLOOKUP(L569,'3-Productie normen'!$B$35:$C$40,2,FALSE),FALSE)))</f>
        <v>0</v>
      </c>
      <c r="Q569" s="344">
        <f t="shared" si="28"/>
        <v>0</v>
      </c>
      <c r="R569" s="541">
        <f>VLOOKUP(G569,'3-Productie normen'!A:L,12,FALSE)</f>
        <v>16</v>
      </c>
      <c r="S569" s="345"/>
      <c r="U569" s="346">
        <f t="shared" si="27"/>
        <v>3745.04</v>
      </c>
    </row>
    <row r="570" spans="1:21" ht="14.1" hidden="1" customHeight="1">
      <c r="A570" s="78">
        <v>570</v>
      </c>
      <c r="B570" s="493" t="s">
        <v>339</v>
      </c>
      <c r="C570" s="303" t="s">
        <v>340</v>
      </c>
      <c r="D570" s="503" t="s">
        <v>259</v>
      </c>
      <c r="E570" s="508">
        <v>3</v>
      </c>
      <c r="F570" s="91" t="s">
        <v>264</v>
      </c>
      <c r="G570" s="90" t="s">
        <v>45</v>
      </c>
      <c r="H570" s="502" t="s">
        <v>266</v>
      </c>
      <c r="I570" s="516" t="s">
        <v>247</v>
      </c>
      <c r="J570" s="518">
        <v>30.15</v>
      </c>
      <c r="K570" s="343">
        <f t="shared" si="26"/>
        <v>104</v>
      </c>
      <c r="L570" s="251">
        <v>104</v>
      </c>
      <c r="M570" s="251"/>
      <c r="N570" s="250" t="e">
        <f>IF(L570="nio",0,IF(L570&gt;0,L570*J570/P570,0))*VLOOKUP(B570,'2-Kosten per locatie'!$A$14:$C$60,3,FALSE)</f>
        <v>#DIV/0!</v>
      </c>
      <c r="O570" s="250">
        <f>IF(M570&gt;0,M570*J570/Q570,0)*VLOOKUP(B570,'2-Kosten per locatie'!$A$14:$C$60,3,FALSE)</f>
        <v>0</v>
      </c>
      <c r="P570" s="344">
        <f>IF(L570="nio",0,IF(L570&gt;0,VLOOKUP(G570,'3-Productie normen'!A:J,VLOOKUP(L570,'3-Productie normen'!$B$35:$C$40,2,FALSE),FALSE)))</f>
        <v>0</v>
      </c>
      <c r="Q570" s="344">
        <f t="shared" si="28"/>
        <v>0</v>
      </c>
      <c r="R570" s="541">
        <f>VLOOKUP(G570,'3-Productie normen'!A:L,12,FALSE)</f>
        <v>2</v>
      </c>
      <c r="S570" s="345"/>
      <c r="U570" s="346">
        <f t="shared" si="27"/>
        <v>3135.6</v>
      </c>
    </row>
    <row r="571" spans="1:21" ht="14.1" hidden="1" customHeight="1">
      <c r="A571" s="78">
        <v>571</v>
      </c>
      <c r="B571" s="493" t="s">
        <v>339</v>
      </c>
      <c r="C571" s="303" t="s">
        <v>340</v>
      </c>
      <c r="D571" s="503" t="s">
        <v>259</v>
      </c>
      <c r="E571" s="508">
        <v>4</v>
      </c>
      <c r="F571" s="91" t="s">
        <v>264</v>
      </c>
      <c r="G571" s="90" t="s">
        <v>45</v>
      </c>
      <c r="H571" s="502" t="s">
        <v>266</v>
      </c>
      <c r="I571" s="516" t="s">
        <v>247</v>
      </c>
      <c r="J571" s="518">
        <v>22.33</v>
      </c>
      <c r="K571" s="343">
        <f t="shared" si="26"/>
        <v>104</v>
      </c>
      <c r="L571" s="251">
        <v>104</v>
      </c>
      <c r="M571" s="251"/>
      <c r="N571" s="250" t="e">
        <f>IF(L571="nio",0,IF(L571&gt;0,L571*J571/P571,0))*VLOOKUP(B571,'2-Kosten per locatie'!$A$14:$C$60,3,FALSE)</f>
        <v>#DIV/0!</v>
      </c>
      <c r="O571" s="250">
        <f>IF(M571&gt;0,M571*J571/Q571,0)*VLOOKUP(B571,'2-Kosten per locatie'!$A$14:$C$60,3,FALSE)</f>
        <v>0</v>
      </c>
      <c r="P571" s="344">
        <f>IF(L571="nio",0,IF(L571&gt;0,VLOOKUP(G571,'3-Productie normen'!A:J,VLOOKUP(L571,'3-Productie normen'!$B$35:$C$40,2,FALSE),FALSE)))</f>
        <v>0</v>
      </c>
      <c r="Q571" s="344">
        <f t="shared" si="28"/>
        <v>0</v>
      </c>
      <c r="R571" s="541">
        <f>VLOOKUP(G571,'3-Productie normen'!A:L,12,FALSE)</f>
        <v>2</v>
      </c>
      <c r="S571" s="345"/>
      <c r="U571" s="346">
        <f t="shared" si="27"/>
        <v>2322.3199999999997</v>
      </c>
    </row>
    <row r="572" spans="1:21" ht="14.1" hidden="1" customHeight="1">
      <c r="A572" s="78">
        <v>572</v>
      </c>
      <c r="B572" s="493" t="s">
        <v>339</v>
      </c>
      <c r="C572" s="303" t="s">
        <v>340</v>
      </c>
      <c r="D572" s="503" t="s">
        <v>259</v>
      </c>
      <c r="E572" s="508">
        <v>5</v>
      </c>
      <c r="F572" s="91" t="s">
        <v>264</v>
      </c>
      <c r="G572" s="90" t="s">
        <v>45</v>
      </c>
      <c r="H572" s="502" t="s">
        <v>266</v>
      </c>
      <c r="I572" s="516" t="s">
        <v>247</v>
      </c>
      <c r="J572" s="518">
        <v>22.38</v>
      </c>
      <c r="K572" s="343">
        <f t="shared" si="26"/>
        <v>104</v>
      </c>
      <c r="L572" s="251">
        <v>104</v>
      </c>
      <c r="M572" s="251"/>
      <c r="N572" s="250" t="e">
        <f>IF(L572="nio",0,IF(L572&gt;0,L572*J572/P572,0))*VLOOKUP(B572,'2-Kosten per locatie'!$A$14:$C$60,3,FALSE)</f>
        <v>#DIV/0!</v>
      </c>
      <c r="O572" s="250">
        <f>IF(M572&gt;0,M572*J572/Q572,0)*VLOOKUP(B572,'2-Kosten per locatie'!$A$14:$C$60,3,FALSE)</f>
        <v>0</v>
      </c>
      <c r="P572" s="344">
        <f>IF(L572="nio",0,IF(L572&gt;0,VLOOKUP(G572,'3-Productie normen'!A:J,VLOOKUP(L572,'3-Productie normen'!$B$35:$C$40,2,FALSE),FALSE)))</f>
        <v>0</v>
      </c>
      <c r="Q572" s="344">
        <f t="shared" si="28"/>
        <v>0</v>
      </c>
      <c r="R572" s="541">
        <f>VLOOKUP(G572,'3-Productie normen'!A:L,12,FALSE)</f>
        <v>2</v>
      </c>
      <c r="S572" s="345"/>
      <c r="U572" s="346">
        <f t="shared" si="27"/>
        <v>2327.52</v>
      </c>
    </row>
    <row r="573" spans="1:21" ht="14.1" hidden="1" customHeight="1">
      <c r="A573" s="78">
        <v>573</v>
      </c>
      <c r="B573" s="493" t="s">
        <v>339</v>
      </c>
      <c r="C573" s="303" t="s">
        <v>340</v>
      </c>
      <c r="D573" s="503" t="s">
        <v>259</v>
      </c>
      <c r="E573" s="508">
        <v>6</v>
      </c>
      <c r="F573" s="512" t="s">
        <v>264</v>
      </c>
      <c r="G573" s="90" t="s">
        <v>45</v>
      </c>
      <c r="H573" s="502" t="s">
        <v>266</v>
      </c>
      <c r="I573" s="516" t="s">
        <v>247</v>
      </c>
      <c r="J573" s="518">
        <v>32.68</v>
      </c>
      <c r="K573" s="343">
        <f t="shared" si="26"/>
        <v>104</v>
      </c>
      <c r="L573" s="251">
        <v>104</v>
      </c>
      <c r="M573" s="251"/>
      <c r="N573" s="250" t="e">
        <f>IF(L573="nio",0,IF(L573&gt;0,L573*J573/P573,0))*VLOOKUP(B573,'2-Kosten per locatie'!$A$14:$C$60,3,FALSE)</f>
        <v>#DIV/0!</v>
      </c>
      <c r="O573" s="250">
        <f>IF(M573&gt;0,M573*J573/Q573,0)*VLOOKUP(B573,'2-Kosten per locatie'!$A$14:$C$60,3,FALSE)</f>
        <v>0</v>
      </c>
      <c r="P573" s="344">
        <f>IF(L573="nio",0,IF(L573&gt;0,VLOOKUP(G573,'3-Productie normen'!A:J,VLOOKUP(L573,'3-Productie normen'!$B$35:$C$40,2,FALSE),FALSE)))</f>
        <v>0</v>
      </c>
      <c r="Q573" s="344">
        <f t="shared" si="28"/>
        <v>0</v>
      </c>
      <c r="R573" s="541">
        <f>VLOOKUP(G573,'3-Productie normen'!A:L,12,FALSE)</f>
        <v>2</v>
      </c>
      <c r="S573" s="345"/>
      <c r="U573" s="346">
        <f t="shared" si="27"/>
        <v>3398.72</v>
      </c>
    </row>
    <row r="574" spans="1:21" ht="14.1" hidden="1" customHeight="1">
      <c r="A574" s="78">
        <v>574</v>
      </c>
      <c r="B574" s="493" t="s">
        <v>339</v>
      </c>
      <c r="C574" s="303" t="s">
        <v>340</v>
      </c>
      <c r="D574" s="503" t="s">
        <v>259</v>
      </c>
      <c r="E574" s="508">
        <v>7</v>
      </c>
      <c r="F574" s="512" t="s">
        <v>269</v>
      </c>
      <c r="G574" s="513" t="s">
        <v>270</v>
      </c>
      <c r="H574" s="502" t="s">
        <v>266</v>
      </c>
      <c r="I574" s="516" t="s">
        <v>247</v>
      </c>
      <c r="J574" s="518">
        <v>14.99</v>
      </c>
      <c r="K574" s="343">
        <f t="shared" si="26"/>
        <v>52</v>
      </c>
      <c r="L574" s="251">
        <v>52</v>
      </c>
      <c r="M574" s="251"/>
      <c r="N574" s="250" t="e">
        <f>IF(L574="nio",0,IF(L574&gt;0,L574*J574/P574,0))*VLOOKUP(B574,'2-Kosten per locatie'!$A$14:$C$60,3,FALSE)</f>
        <v>#DIV/0!</v>
      </c>
      <c r="O574" s="250">
        <f>IF(M574&gt;0,M574*J574/Q574,0)*VLOOKUP(B574,'2-Kosten per locatie'!$A$14:$C$60,3,FALSE)</f>
        <v>0</v>
      </c>
      <c r="P574" s="344">
        <f>IF(L574="nio",0,IF(L574&gt;0,VLOOKUP(G574,'3-Productie normen'!A:J,VLOOKUP(L574,'3-Productie normen'!$B$35:$C$40,2,FALSE),FALSE)))</f>
        <v>0</v>
      </c>
      <c r="Q574" s="344">
        <f t="shared" si="28"/>
        <v>0</v>
      </c>
      <c r="R574" s="541">
        <f>VLOOKUP(G574,'3-Productie normen'!A:L,12,FALSE)</f>
        <v>8</v>
      </c>
      <c r="S574" s="345"/>
      <c r="U574" s="346">
        <f t="shared" si="27"/>
        <v>779.48</v>
      </c>
    </row>
    <row r="575" spans="1:21" ht="14.1" hidden="1" customHeight="1">
      <c r="A575" s="78">
        <v>575</v>
      </c>
      <c r="B575" s="493" t="s">
        <v>339</v>
      </c>
      <c r="C575" s="303" t="s">
        <v>340</v>
      </c>
      <c r="D575" s="503" t="s">
        <v>259</v>
      </c>
      <c r="E575" s="508">
        <v>8</v>
      </c>
      <c r="F575" s="512" t="s">
        <v>262</v>
      </c>
      <c r="G575" s="502" t="s">
        <v>46</v>
      </c>
      <c r="H575" s="502" t="s">
        <v>371</v>
      </c>
      <c r="I575" s="516" t="s">
        <v>227</v>
      </c>
      <c r="J575" s="518">
        <v>5</v>
      </c>
      <c r="K575" s="343">
        <f t="shared" si="26"/>
        <v>104</v>
      </c>
      <c r="L575" s="251">
        <v>104</v>
      </c>
      <c r="M575" s="251"/>
      <c r="N575" s="250" t="e">
        <f>IF(L575="nio",0,IF(L575&gt;0,L575*J575/P575,0))*VLOOKUP(B575,'2-Kosten per locatie'!$A$14:$C$60,3,FALSE)</f>
        <v>#DIV/0!</v>
      </c>
      <c r="O575" s="250">
        <f>IF(M575&gt;0,M575*J575/Q575,0)*VLOOKUP(B575,'2-Kosten per locatie'!$A$14:$C$60,3,FALSE)</f>
        <v>0</v>
      </c>
      <c r="P575" s="344">
        <f>IF(L575="nio",0,IF(L575&gt;0,VLOOKUP(G575,'3-Productie normen'!A:J,VLOOKUP(L575,'3-Productie normen'!$B$35:$C$40,2,FALSE),FALSE)))</f>
        <v>0</v>
      </c>
      <c r="Q575" s="344">
        <f t="shared" si="28"/>
        <v>0</v>
      </c>
      <c r="R575" s="541">
        <f>VLOOKUP(G575,'3-Productie normen'!A:L,12,FALSE)</f>
        <v>11</v>
      </c>
      <c r="S575" s="345"/>
      <c r="U575" s="346">
        <f t="shared" si="27"/>
        <v>520</v>
      </c>
    </row>
    <row r="576" spans="1:21" ht="14.1" hidden="1" customHeight="1">
      <c r="A576" s="78">
        <v>576</v>
      </c>
      <c r="B576" s="493" t="s">
        <v>339</v>
      </c>
      <c r="C576" s="303" t="s">
        <v>340</v>
      </c>
      <c r="D576" s="503" t="s">
        <v>259</v>
      </c>
      <c r="E576" s="508">
        <v>9</v>
      </c>
      <c r="F576" s="91" t="s">
        <v>262</v>
      </c>
      <c r="G576" s="502" t="s">
        <v>46</v>
      </c>
      <c r="H576" s="502" t="s">
        <v>371</v>
      </c>
      <c r="I576" s="516" t="s">
        <v>227</v>
      </c>
      <c r="J576" s="518">
        <v>2.82</v>
      </c>
      <c r="K576" s="343">
        <f t="shared" si="26"/>
        <v>104</v>
      </c>
      <c r="L576" s="251">
        <v>104</v>
      </c>
      <c r="M576" s="251"/>
      <c r="N576" s="250" t="e">
        <f>IF(L576="nio",0,IF(L576&gt;0,L576*J576/P576,0))*VLOOKUP(B576,'2-Kosten per locatie'!$A$14:$C$60,3,FALSE)</f>
        <v>#DIV/0!</v>
      </c>
      <c r="O576" s="250">
        <f>IF(M576&gt;0,M576*J576/Q576,0)*VLOOKUP(B576,'2-Kosten per locatie'!$A$14:$C$60,3,FALSE)</f>
        <v>0</v>
      </c>
      <c r="P576" s="344">
        <f>IF(L576="nio",0,IF(L576&gt;0,VLOOKUP(G576,'3-Productie normen'!A:J,VLOOKUP(L576,'3-Productie normen'!$B$35:$C$40,2,FALSE),FALSE)))</f>
        <v>0</v>
      </c>
      <c r="Q576" s="344">
        <f t="shared" si="28"/>
        <v>0</v>
      </c>
      <c r="R576" s="541">
        <f>VLOOKUP(G576,'3-Productie normen'!A:L,12,FALSE)</f>
        <v>11</v>
      </c>
      <c r="S576" s="345"/>
      <c r="U576" s="346">
        <f t="shared" si="27"/>
        <v>293.27999999999997</v>
      </c>
    </row>
    <row r="577" spans="1:21" ht="14.1" hidden="1" customHeight="1">
      <c r="A577" s="78">
        <v>577</v>
      </c>
      <c r="B577" s="493" t="s">
        <v>339</v>
      </c>
      <c r="C577" s="303" t="s">
        <v>340</v>
      </c>
      <c r="D577" s="503" t="s">
        <v>259</v>
      </c>
      <c r="E577" s="508">
        <v>10</v>
      </c>
      <c r="F577" s="91" t="s">
        <v>282</v>
      </c>
      <c r="G577" s="504" t="s">
        <v>261</v>
      </c>
      <c r="H577" s="74" t="s">
        <v>82</v>
      </c>
      <c r="I577" s="74" t="s">
        <v>82</v>
      </c>
      <c r="J577" s="518">
        <v>44.52</v>
      </c>
      <c r="K577" s="343">
        <f t="shared" si="26"/>
        <v>104</v>
      </c>
      <c r="L577" s="251">
        <v>104</v>
      </c>
      <c r="M577" s="251"/>
      <c r="N577" s="250" t="e">
        <f>IF(L577="nio",0,IF(L577&gt;0,L577*J577/P577,0))*VLOOKUP(B577,'2-Kosten per locatie'!$A$14:$C$60,3,FALSE)</f>
        <v>#DIV/0!</v>
      </c>
      <c r="O577" s="250">
        <f>IF(M577&gt;0,M577*J577/Q577,0)*VLOOKUP(B577,'2-Kosten per locatie'!$A$14:$C$60,3,FALSE)</f>
        <v>0</v>
      </c>
      <c r="P577" s="344">
        <f>IF(L577="nio",0,IF(L577&gt;0,VLOOKUP(G577,'3-Productie normen'!A:J,VLOOKUP(L577,'3-Productie normen'!$B$35:$C$40,2,FALSE),FALSE)))</f>
        <v>0</v>
      </c>
      <c r="Q577" s="344">
        <f t="shared" si="28"/>
        <v>0</v>
      </c>
      <c r="R577" s="541">
        <f>VLOOKUP(G577,'3-Productie normen'!A:L,12,FALSE)</f>
        <v>16</v>
      </c>
      <c r="S577" s="345"/>
      <c r="U577" s="346">
        <f t="shared" si="27"/>
        <v>4630.08</v>
      </c>
    </row>
    <row r="578" spans="1:21" ht="14.1" hidden="1" customHeight="1">
      <c r="A578" s="78">
        <v>578</v>
      </c>
      <c r="B578" s="493" t="s">
        <v>339</v>
      </c>
      <c r="C578" s="303" t="s">
        <v>340</v>
      </c>
      <c r="D578" s="503" t="s">
        <v>259</v>
      </c>
      <c r="E578" s="508" t="s">
        <v>341</v>
      </c>
      <c r="F578" s="91" t="s">
        <v>282</v>
      </c>
      <c r="G578" s="504" t="s">
        <v>261</v>
      </c>
      <c r="H578" s="74" t="s">
        <v>82</v>
      </c>
      <c r="I578" s="74" t="s">
        <v>82</v>
      </c>
      <c r="J578" s="518">
        <v>14.81</v>
      </c>
      <c r="K578" s="343">
        <f t="shared" si="26"/>
        <v>104</v>
      </c>
      <c r="L578" s="251">
        <v>104</v>
      </c>
      <c r="M578" s="251"/>
      <c r="N578" s="250" t="e">
        <f>IF(L578="nio",0,IF(L578&gt;0,L578*J578/P578,0))*VLOOKUP(B578,'2-Kosten per locatie'!$A$14:$C$60,3,FALSE)</f>
        <v>#DIV/0!</v>
      </c>
      <c r="O578" s="250">
        <f>IF(M578&gt;0,M578*J578/Q578,0)*VLOOKUP(B578,'2-Kosten per locatie'!$A$14:$C$60,3,FALSE)</f>
        <v>0</v>
      </c>
      <c r="P578" s="344">
        <f>IF(L578="nio",0,IF(L578&gt;0,VLOOKUP(G578,'3-Productie normen'!A:J,VLOOKUP(L578,'3-Productie normen'!$B$35:$C$40,2,FALSE),FALSE)))</f>
        <v>0</v>
      </c>
      <c r="Q578" s="344">
        <f t="shared" si="28"/>
        <v>0</v>
      </c>
      <c r="R578" s="541">
        <f>VLOOKUP(G578,'3-Productie normen'!A:L,12,FALSE)</f>
        <v>16</v>
      </c>
      <c r="S578" s="345"/>
      <c r="U578" s="346">
        <f t="shared" si="27"/>
        <v>1540.24</v>
      </c>
    </row>
    <row r="579" spans="1:21" ht="14.1" hidden="1" customHeight="1">
      <c r="A579" s="78">
        <v>579</v>
      </c>
      <c r="B579" s="493" t="s">
        <v>339</v>
      </c>
      <c r="C579" s="303" t="s">
        <v>340</v>
      </c>
      <c r="D579" s="503" t="s">
        <v>259</v>
      </c>
      <c r="E579" s="508">
        <v>11</v>
      </c>
      <c r="F579" s="91" t="s">
        <v>263</v>
      </c>
      <c r="G579" s="303" t="s">
        <v>55</v>
      </c>
      <c r="H579" s="502" t="s">
        <v>371</v>
      </c>
      <c r="I579" s="516" t="s">
        <v>246</v>
      </c>
      <c r="J579" s="518">
        <v>2.16</v>
      </c>
      <c r="K579" s="343">
        <f t="shared" si="26"/>
        <v>0</v>
      </c>
      <c r="L579" s="251" t="s">
        <v>279</v>
      </c>
      <c r="M579" s="251"/>
      <c r="N579" s="250">
        <f>IF(L579="nio",0,IF(L579&gt;0,L579*J579/P579,0))*VLOOKUP(B579,'2-Kosten per locatie'!$A$14:$C$60,3,FALSE)</f>
        <v>0</v>
      </c>
      <c r="O579" s="250">
        <f>IF(M579&gt;0,M579*J579/Q579,0)*VLOOKUP(B579,'2-Kosten per locatie'!$A$14:$C$60,3,FALSE)</f>
        <v>0</v>
      </c>
      <c r="P579" s="344">
        <f>IF(L579="nio",0,IF(L579&gt;0,VLOOKUP(G579,'3-Productie normen'!A:J,VLOOKUP(L579,'3-Productie normen'!$B$35:$C$40,2,FALSE),FALSE)))</f>
        <v>0</v>
      </c>
      <c r="Q579" s="344">
        <f t="shared" si="28"/>
        <v>0</v>
      </c>
      <c r="R579" s="541">
        <f>VLOOKUP(G579,'3-Productie normen'!A:L,12,FALSE)</f>
        <v>0</v>
      </c>
      <c r="S579" s="345"/>
      <c r="U579" s="346">
        <f t="shared" si="27"/>
        <v>0</v>
      </c>
    </row>
    <row r="580" spans="1:21" ht="14.1" hidden="1" customHeight="1">
      <c r="A580" s="78">
        <v>580</v>
      </c>
      <c r="B580" s="493" t="s">
        <v>339</v>
      </c>
      <c r="C580" s="303" t="s">
        <v>340</v>
      </c>
      <c r="D580" s="503" t="s">
        <v>259</v>
      </c>
      <c r="E580" s="508">
        <v>12</v>
      </c>
      <c r="F580" s="91" t="s">
        <v>342</v>
      </c>
      <c r="G580" s="90" t="s">
        <v>795</v>
      </c>
      <c r="H580" s="502" t="s">
        <v>266</v>
      </c>
      <c r="I580" s="516" t="s">
        <v>247</v>
      </c>
      <c r="J580" s="518">
        <v>20.55</v>
      </c>
      <c r="K580" s="343">
        <f t="shared" si="26"/>
        <v>104</v>
      </c>
      <c r="L580" s="251">
        <v>104</v>
      </c>
      <c r="M580" s="251"/>
      <c r="N580" s="250" t="e">
        <f>IF(L580="nio",0,IF(L580&gt;0,L580*J580/P580,0))*VLOOKUP(B580,'2-Kosten per locatie'!$A$14:$C$60,3,FALSE)</f>
        <v>#DIV/0!</v>
      </c>
      <c r="O580" s="250">
        <f>IF(M580&gt;0,M580*J580/Q580,0)*VLOOKUP(B580,'2-Kosten per locatie'!$A$14:$C$60,3,FALSE)</f>
        <v>0</v>
      </c>
      <c r="P580" s="344">
        <f>IF(L580="nio",0,IF(L580&gt;0,VLOOKUP(G580,'3-Productie normen'!A:J,VLOOKUP(L580,'3-Productie normen'!$B$35:$C$40,2,FALSE),FALSE)))</f>
        <v>0</v>
      </c>
      <c r="Q580" s="344">
        <f t="shared" si="28"/>
        <v>0</v>
      </c>
      <c r="R580" s="541">
        <f>VLOOKUP(G580,'3-Productie normen'!A:L,12,FALSE)</f>
        <v>17</v>
      </c>
      <c r="S580" s="345"/>
      <c r="U580" s="346">
        <f t="shared" si="27"/>
        <v>2137.2000000000003</v>
      </c>
    </row>
    <row r="581" spans="1:21" ht="14.1" hidden="1" customHeight="1">
      <c r="A581" s="78">
        <v>581</v>
      </c>
      <c r="B581" s="493" t="s">
        <v>339</v>
      </c>
      <c r="C581" s="303" t="s">
        <v>340</v>
      </c>
      <c r="D581" s="503" t="s">
        <v>259</v>
      </c>
      <c r="E581" s="508">
        <v>13</v>
      </c>
      <c r="F581" s="91" t="s">
        <v>262</v>
      </c>
      <c r="G581" s="502" t="s">
        <v>46</v>
      </c>
      <c r="H581" s="502" t="s">
        <v>371</v>
      </c>
      <c r="I581" s="516" t="s">
        <v>227</v>
      </c>
      <c r="J581" s="518">
        <v>11.75</v>
      </c>
      <c r="K581" s="343">
        <f t="shared" si="26"/>
        <v>104</v>
      </c>
      <c r="L581" s="251">
        <v>104</v>
      </c>
      <c r="M581" s="251"/>
      <c r="N581" s="250" t="e">
        <f>IF(L581="nio",0,IF(L581&gt;0,L581*J581/P581,0))*VLOOKUP(B581,'2-Kosten per locatie'!$A$14:$C$60,3,FALSE)</f>
        <v>#DIV/0!</v>
      </c>
      <c r="O581" s="250">
        <f>IF(M581&gt;0,M581*J581/Q581,0)*VLOOKUP(B581,'2-Kosten per locatie'!$A$14:$C$60,3,FALSE)</f>
        <v>0</v>
      </c>
      <c r="P581" s="344">
        <f>IF(L581="nio",0,IF(L581&gt;0,VLOOKUP(G581,'3-Productie normen'!A:J,VLOOKUP(L581,'3-Productie normen'!$B$35:$C$40,2,FALSE),FALSE)))</f>
        <v>0</v>
      </c>
      <c r="Q581" s="344">
        <f t="shared" si="28"/>
        <v>0</v>
      </c>
      <c r="R581" s="541">
        <f>VLOOKUP(G581,'3-Productie normen'!A:L,12,FALSE)</f>
        <v>11</v>
      </c>
      <c r="S581" s="345"/>
      <c r="U581" s="346">
        <f t="shared" si="27"/>
        <v>1222</v>
      </c>
    </row>
    <row r="582" spans="1:21" ht="14.1" hidden="1" customHeight="1">
      <c r="A582" s="78">
        <v>582</v>
      </c>
      <c r="B582" s="493" t="s">
        <v>339</v>
      </c>
      <c r="C582" s="303" t="s">
        <v>340</v>
      </c>
      <c r="D582" s="503" t="s">
        <v>259</v>
      </c>
      <c r="E582" s="508" t="s">
        <v>343</v>
      </c>
      <c r="F582" s="512" t="s">
        <v>262</v>
      </c>
      <c r="G582" s="502" t="s">
        <v>46</v>
      </c>
      <c r="H582" s="502" t="s">
        <v>371</v>
      </c>
      <c r="I582" s="516" t="s">
        <v>227</v>
      </c>
      <c r="J582" s="518">
        <v>6.4</v>
      </c>
      <c r="K582" s="343">
        <f t="shared" si="26"/>
        <v>104</v>
      </c>
      <c r="L582" s="251">
        <v>104</v>
      </c>
      <c r="M582" s="251"/>
      <c r="N582" s="250" t="e">
        <f>IF(L582="nio",0,IF(L582&gt;0,L582*J582/P582,0))*VLOOKUP(B582,'2-Kosten per locatie'!$A$14:$C$60,3,FALSE)</f>
        <v>#DIV/0!</v>
      </c>
      <c r="O582" s="250">
        <f>IF(M582&gt;0,M582*J582/Q582,0)*VLOOKUP(B582,'2-Kosten per locatie'!$A$14:$C$60,3,FALSE)</f>
        <v>0</v>
      </c>
      <c r="P582" s="344">
        <f>IF(L582="nio",0,IF(L582&gt;0,VLOOKUP(G582,'3-Productie normen'!A:J,VLOOKUP(L582,'3-Productie normen'!$B$35:$C$40,2,FALSE),FALSE)))</f>
        <v>0</v>
      </c>
      <c r="Q582" s="344">
        <f t="shared" si="28"/>
        <v>0</v>
      </c>
      <c r="R582" s="541">
        <f>VLOOKUP(G582,'3-Productie normen'!A:L,12,FALSE)</f>
        <v>11</v>
      </c>
      <c r="S582" s="345"/>
      <c r="U582" s="346">
        <f t="shared" si="27"/>
        <v>665.6</v>
      </c>
    </row>
    <row r="583" spans="1:21" ht="14.1" hidden="1" customHeight="1">
      <c r="A583" s="78">
        <v>583</v>
      </c>
      <c r="B583" s="493" t="s">
        <v>339</v>
      </c>
      <c r="C583" s="303" t="s">
        <v>340</v>
      </c>
      <c r="D583" s="503" t="s">
        <v>259</v>
      </c>
      <c r="E583" s="508">
        <v>14</v>
      </c>
      <c r="F583" s="512" t="s">
        <v>291</v>
      </c>
      <c r="G583" s="512" t="s">
        <v>49</v>
      </c>
      <c r="H583" s="502" t="s">
        <v>371</v>
      </c>
      <c r="I583" s="516" t="s">
        <v>246</v>
      </c>
      <c r="J583" s="518">
        <v>12.1</v>
      </c>
      <c r="K583" s="343">
        <f t="shared" si="26"/>
        <v>104</v>
      </c>
      <c r="L583" s="251">
        <v>104</v>
      </c>
      <c r="M583" s="251"/>
      <c r="N583" s="250" t="e">
        <f>IF(L583="nio",0,IF(L583&gt;0,L583*J583/P583,0))*VLOOKUP(B583,'2-Kosten per locatie'!$A$14:$C$60,3,FALSE)</f>
        <v>#DIV/0!</v>
      </c>
      <c r="O583" s="250">
        <f>IF(M583&gt;0,M583*J583/Q583,0)*VLOOKUP(B583,'2-Kosten per locatie'!$A$14:$C$60,3,FALSE)</f>
        <v>0</v>
      </c>
      <c r="P583" s="344">
        <f>IF(L583="nio",0,IF(L583&gt;0,VLOOKUP(G583,'3-Productie normen'!A:J,VLOOKUP(L583,'3-Productie normen'!$B$35:$C$40,2,FALSE),FALSE)))</f>
        <v>0</v>
      </c>
      <c r="Q583" s="344">
        <f t="shared" si="28"/>
        <v>0</v>
      </c>
      <c r="R583" s="541">
        <f>VLOOKUP(G583,'3-Productie normen'!A:L,12,FALSE)</f>
        <v>5</v>
      </c>
      <c r="S583" s="345"/>
      <c r="U583" s="346">
        <f t="shared" si="27"/>
        <v>1258.3999999999999</v>
      </c>
    </row>
    <row r="584" spans="1:21" ht="14.1" hidden="1" customHeight="1">
      <c r="A584" s="78">
        <v>584</v>
      </c>
      <c r="B584" s="493" t="s">
        <v>339</v>
      </c>
      <c r="C584" s="303" t="s">
        <v>340</v>
      </c>
      <c r="D584" s="503" t="s">
        <v>259</v>
      </c>
      <c r="E584" s="508">
        <v>15</v>
      </c>
      <c r="F584" s="512" t="s">
        <v>291</v>
      </c>
      <c r="G584" s="512" t="s">
        <v>49</v>
      </c>
      <c r="H584" s="502" t="s">
        <v>371</v>
      </c>
      <c r="I584" s="516" t="s">
        <v>246</v>
      </c>
      <c r="J584" s="518">
        <v>31.71</v>
      </c>
      <c r="K584" s="343">
        <f t="shared" si="26"/>
        <v>104</v>
      </c>
      <c r="L584" s="251">
        <v>104</v>
      </c>
      <c r="M584" s="251"/>
      <c r="N584" s="250" t="e">
        <f>IF(L584="nio",0,IF(L584&gt;0,L584*J584/P584,0))*VLOOKUP(B584,'2-Kosten per locatie'!$A$14:$C$60,3,FALSE)</f>
        <v>#DIV/0!</v>
      </c>
      <c r="O584" s="250">
        <f>IF(M584&gt;0,M584*J584/Q584,0)*VLOOKUP(B584,'2-Kosten per locatie'!$A$14:$C$60,3,FALSE)</f>
        <v>0</v>
      </c>
      <c r="P584" s="344">
        <f>IF(L584="nio",0,IF(L584&gt;0,VLOOKUP(G584,'3-Productie normen'!A:J,VLOOKUP(L584,'3-Productie normen'!$B$35:$C$40,2,FALSE),FALSE)))</f>
        <v>0</v>
      </c>
      <c r="Q584" s="344">
        <f t="shared" si="28"/>
        <v>0</v>
      </c>
      <c r="R584" s="541">
        <f>VLOOKUP(G584,'3-Productie normen'!A:L,12,FALSE)</f>
        <v>5</v>
      </c>
      <c r="S584" s="345"/>
      <c r="U584" s="346">
        <f t="shared" si="27"/>
        <v>3297.84</v>
      </c>
    </row>
    <row r="585" spans="1:21" ht="14.1" hidden="1" customHeight="1">
      <c r="A585" s="78">
        <v>585</v>
      </c>
      <c r="B585" s="493" t="s">
        <v>339</v>
      </c>
      <c r="C585" s="303" t="s">
        <v>340</v>
      </c>
      <c r="D585" s="503" t="s">
        <v>259</v>
      </c>
      <c r="E585" s="508">
        <v>16</v>
      </c>
      <c r="F585" s="91" t="s">
        <v>262</v>
      </c>
      <c r="G585" s="502" t="s">
        <v>46</v>
      </c>
      <c r="H585" s="502" t="s">
        <v>371</v>
      </c>
      <c r="I585" s="516" t="s">
        <v>227</v>
      </c>
      <c r="J585" s="518">
        <v>3.15</v>
      </c>
      <c r="K585" s="343">
        <f t="shared" si="26"/>
        <v>104</v>
      </c>
      <c r="L585" s="251">
        <v>104</v>
      </c>
      <c r="M585" s="251"/>
      <c r="N585" s="250" t="e">
        <f>IF(L585="nio",0,IF(L585&gt;0,L585*J585/P585,0))*VLOOKUP(B585,'2-Kosten per locatie'!$A$14:$C$60,3,FALSE)</f>
        <v>#DIV/0!</v>
      </c>
      <c r="O585" s="250">
        <f>IF(M585&gt;0,M585*J585/Q585,0)*VLOOKUP(B585,'2-Kosten per locatie'!$A$14:$C$60,3,FALSE)</f>
        <v>0</v>
      </c>
      <c r="P585" s="344">
        <f>IF(L585="nio",0,IF(L585&gt;0,VLOOKUP(G585,'3-Productie normen'!A:J,VLOOKUP(L585,'3-Productie normen'!$B$35:$C$40,2,FALSE),FALSE)))</f>
        <v>0</v>
      </c>
      <c r="Q585" s="344">
        <f t="shared" si="28"/>
        <v>0</v>
      </c>
      <c r="R585" s="541">
        <f>VLOOKUP(G585,'3-Productie normen'!A:L,12,FALSE)</f>
        <v>11</v>
      </c>
      <c r="S585" s="345"/>
      <c r="U585" s="346">
        <f t="shared" si="27"/>
        <v>327.59999999999997</v>
      </c>
    </row>
    <row r="586" spans="1:21" ht="14.1" hidden="1" customHeight="1">
      <c r="A586" s="78">
        <v>586</v>
      </c>
      <c r="B586" s="493" t="s">
        <v>339</v>
      </c>
      <c r="C586" s="303" t="s">
        <v>340</v>
      </c>
      <c r="D586" s="503" t="s">
        <v>259</v>
      </c>
      <c r="E586" s="508">
        <v>17</v>
      </c>
      <c r="F586" s="91" t="s">
        <v>344</v>
      </c>
      <c r="G586" s="502" t="s">
        <v>46</v>
      </c>
      <c r="H586" s="502" t="s">
        <v>371</v>
      </c>
      <c r="I586" s="516" t="s">
        <v>227</v>
      </c>
      <c r="J586" s="518">
        <v>9.89</v>
      </c>
      <c r="K586" s="343">
        <f t="shared" si="26"/>
        <v>104</v>
      </c>
      <c r="L586" s="251">
        <v>104</v>
      </c>
      <c r="M586" s="251"/>
      <c r="N586" s="250" t="e">
        <f>IF(L586="nio",0,IF(L586&gt;0,L586*J586/P586,0))*VLOOKUP(B586,'2-Kosten per locatie'!$A$14:$C$60,3,FALSE)</f>
        <v>#DIV/0!</v>
      </c>
      <c r="O586" s="250">
        <f>IF(M586&gt;0,M586*J586/Q586,0)*VLOOKUP(B586,'2-Kosten per locatie'!$A$14:$C$60,3,FALSE)</f>
        <v>0</v>
      </c>
      <c r="P586" s="344">
        <f>IF(L586="nio",0,IF(L586&gt;0,VLOOKUP(G586,'3-Productie normen'!A:J,VLOOKUP(L586,'3-Productie normen'!$B$35:$C$40,2,FALSE),FALSE)))</f>
        <v>0</v>
      </c>
      <c r="Q586" s="344">
        <f t="shared" si="28"/>
        <v>0</v>
      </c>
      <c r="R586" s="541">
        <f>VLOOKUP(G586,'3-Productie normen'!A:L,12,FALSE)</f>
        <v>11</v>
      </c>
      <c r="S586" s="345"/>
      <c r="U586" s="346">
        <f t="shared" si="27"/>
        <v>1028.56</v>
      </c>
    </row>
    <row r="587" spans="1:21" ht="14.1" hidden="1" customHeight="1">
      <c r="A587" s="78">
        <v>587</v>
      </c>
      <c r="B587" s="493" t="s">
        <v>339</v>
      </c>
      <c r="C587" s="303" t="s">
        <v>340</v>
      </c>
      <c r="D587" s="503" t="s">
        <v>259</v>
      </c>
      <c r="E587" s="508">
        <v>18</v>
      </c>
      <c r="F587" s="91" t="s">
        <v>269</v>
      </c>
      <c r="G587" s="513" t="s">
        <v>270</v>
      </c>
      <c r="H587" s="504" t="s">
        <v>328</v>
      </c>
      <c r="I587" s="516" t="s">
        <v>246</v>
      </c>
      <c r="J587" s="518">
        <v>8.7200000000000006</v>
      </c>
      <c r="K587" s="343">
        <f t="shared" si="26"/>
        <v>52</v>
      </c>
      <c r="L587" s="251">
        <v>52</v>
      </c>
      <c r="M587" s="251"/>
      <c r="N587" s="250" t="e">
        <f>IF(L587="nio",0,IF(L587&gt;0,L587*J587/P587,0))*VLOOKUP(B587,'2-Kosten per locatie'!$A$14:$C$60,3,FALSE)</f>
        <v>#DIV/0!</v>
      </c>
      <c r="O587" s="250">
        <f>IF(M587&gt;0,M587*J587/Q587,0)*VLOOKUP(B587,'2-Kosten per locatie'!$A$14:$C$60,3,FALSE)</f>
        <v>0</v>
      </c>
      <c r="P587" s="344">
        <f>IF(L587="nio",0,IF(L587&gt;0,VLOOKUP(G587,'3-Productie normen'!A:J,VLOOKUP(L587,'3-Productie normen'!$B$35:$C$40,2,FALSE),FALSE)))</f>
        <v>0</v>
      </c>
      <c r="Q587" s="344">
        <f t="shared" si="28"/>
        <v>0</v>
      </c>
      <c r="R587" s="541">
        <f>VLOOKUP(G587,'3-Productie normen'!A:L,12,FALSE)</f>
        <v>8</v>
      </c>
      <c r="S587" s="345"/>
      <c r="U587" s="346">
        <f t="shared" si="27"/>
        <v>453.44000000000005</v>
      </c>
    </row>
    <row r="588" spans="1:21" ht="14.1" hidden="1" customHeight="1">
      <c r="A588" s="78">
        <v>588</v>
      </c>
      <c r="B588" s="493" t="s">
        <v>339</v>
      </c>
      <c r="C588" s="303" t="s">
        <v>340</v>
      </c>
      <c r="D588" s="503" t="s">
        <v>259</v>
      </c>
      <c r="E588" s="508" t="s">
        <v>345</v>
      </c>
      <c r="F588" s="91" t="s">
        <v>346</v>
      </c>
      <c r="G588" s="504" t="s">
        <v>261</v>
      </c>
      <c r="H588" s="504" t="s">
        <v>328</v>
      </c>
      <c r="I588" s="516" t="s">
        <v>246</v>
      </c>
      <c r="J588" s="518">
        <v>7.79</v>
      </c>
      <c r="K588" s="343">
        <f t="shared" si="26"/>
        <v>104</v>
      </c>
      <c r="L588" s="251">
        <v>104</v>
      </c>
      <c r="M588" s="251"/>
      <c r="N588" s="250" t="e">
        <f>IF(L588="nio",0,IF(L588&gt;0,L588*J588/P588,0))*VLOOKUP(B588,'2-Kosten per locatie'!$A$14:$C$60,3,FALSE)</f>
        <v>#DIV/0!</v>
      </c>
      <c r="O588" s="250">
        <f>IF(M588&gt;0,M588*J588/Q588,0)*VLOOKUP(B588,'2-Kosten per locatie'!$A$14:$C$60,3,FALSE)</f>
        <v>0</v>
      </c>
      <c r="P588" s="344">
        <f>IF(L588="nio",0,IF(L588&gt;0,VLOOKUP(G588,'3-Productie normen'!A:J,VLOOKUP(L588,'3-Productie normen'!$B$35:$C$40,2,FALSE),FALSE)))</f>
        <v>0</v>
      </c>
      <c r="Q588" s="344">
        <f t="shared" si="28"/>
        <v>0</v>
      </c>
      <c r="R588" s="541">
        <f>VLOOKUP(G588,'3-Productie normen'!A:L,12,FALSE)</f>
        <v>16</v>
      </c>
      <c r="S588" s="345"/>
      <c r="U588" s="346">
        <f t="shared" si="27"/>
        <v>810.16</v>
      </c>
    </row>
    <row r="589" spans="1:21" ht="14.1" hidden="1" customHeight="1">
      <c r="A589" s="78">
        <v>589</v>
      </c>
      <c r="B589" s="493" t="s">
        <v>339</v>
      </c>
      <c r="C589" s="303" t="s">
        <v>340</v>
      </c>
      <c r="D589" s="503" t="s">
        <v>259</v>
      </c>
      <c r="E589" s="508">
        <v>19</v>
      </c>
      <c r="F589" s="91" t="s">
        <v>342</v>
      </c>
      <c r="G589" s="90" t="s">
        <v>795</v>
      </c>
      <c r="H589" s="502" t="s">
        <v>371</v>
      </c>
      <c r="I589" s="516" t="s">
        <v>246</v>
      </c>
      <c r="J589" s="518">
        <v>24.07</v>
      </c>
      <c r="K589" s="343">
        <f t="shared" si="26"/>
        <v>104</v>
      </c>
      <c r="L589" s="251">
        <v>104</v>
      </c>
      <c r="M589" s="251"/>
      <c r="N589" s="250" t="e">
        <f>IF(L589="nio",0,IF(L589&gt;0,L589*J589/P589,0))*VLOOKUP(B589,'2-Kosten per locatie'!$A$14:$C$60,3,FALSE)</f>
        <v>#DIV/0!</v>
      </c>
      <c r="O589" s="250">
        <f>IF(M589&gt;0,M589*J589/Q589,0)*VLOOKUP(B589,'2-Kosten per locatie'!$A$14:$C$60,3,FALSE)</f>
        <v>0</v>
      </c>
      <c r="P589" s="344">
        <f>IF(L589="nio",0,IF(L589&gt;0,VLOOKUP(G589,'3-Productie normen'!A:J,VLOOKUP(L589,'3-Productie normen'!$B$35:$C$40,2,FALSE),FALSE)))</f>
        <v>0</v>
      </c>
      <c r="Q589" s="344">
        <f t="shared" si="28"/>
        <v>0</v>
      </c>
      <c r="R589" s="541">
        <f>VLOOKUP(G589,'3-Productie normen'!A:L,12,FALSE)</f>
        <v>17</v>
      </c>
      <c r="S589" s="345"/>
      <c r="U589" s="346">
        <f t="shared" si="27"/>
        <v>2503.2800000000002</v>
      </c>
    </row>
    <row r="590" spans="1:21" ht="14.1" hidden="1" customHeight="1">
      <c r="A590" s="78">
        <v>590</v>
      </c>
      <c r="B590" s="493" t="s">
        <v>339</v>
      </c>
      <c r="C590" s="303" t="s">
        <v>340</v>
      </c>
      <c r="D590" s="503" t="s">
        <v>259</v>
      </c>
      <c r="E590" s="508">
        <v>20</v>
      </c>
      <c r="F590" s="91" t="s">
        <v>293</v>
      </c>
      <c r="G590" s="303" t="s">
        <v>55</v>
      </c>
      <c r="H590" s="504" t="s">
        <v>328</v>
      </c>
      <c r="I590" s="516" t="s">
        <v>246</v>
      </c>
      <c r="J590" s="518">
        <v>14.99</v>
      </c>
      <c r="K590" s="343">
        <f t="shared" si="26"/>
        <v>0</v>
      </c>
      <c r="L590" s="251" t="s">
        <v>279</v>
      </c>
      <c r="M590" s="251"/>
      <c r="N590" s="250">
        <f>IF(L590="nio",0,IF(L590&gt;0,L590*J590/P590,0))*VLOOKUP(B590,'2-Kosten per locatie'!$A$14:$C$60,3,FALSE)</f>
        <v>0</v>
      </c>
      <c r="O590" s="250">
        <f>IF(M590&gt;0,M590*J590/Q590,0)*VLOOKUP(B590,'2-Kosten per locatie'!$A$14:$C$60,3,FALSE)</f>
        <v>0</v>
      </c>
      <c r="P590" s="344">
        <f>IF(L590="nio",0,IF(L590&gt;0,VLOOKUP(G590,'3-Productie normen'!A:J,VLOOKUP(L590,'3-Productie normen'!$B$35:$C$40,2,FALSE),FALSE)))</f>
        <v>0</v>
      </c>
      <c r="Q590" s="344">
        <f t="shared" si="28"/>
        <v>0</v>
      </c>
      <c r="R590" s="541">
        <f>VLOOKUP(G590,'3-Productie normen'!A:L,12,FALSE)</f>
        <v>0</v>
      </c>
      <c r="S590" s="345"/>
      <c r="U590" s="346">
        <f t="shared" si="27"/>
        <v>0</v>
      </c>
    </row>
    <row r="591" spans="1:21" ht="14.1" hidden="1" customHeight="1">
      <c r="A591" s="78">
        <v>591</v>
      </c>
      <c r="B591" s="493" t="s">
        <v>339</v>
      </c>
      <c r="C591" s="303" t="s">
        <v>340</v>
      </c>
      <c r="D591" s="503" t="s">
        <v>259</v>
      </c>
      <c r="E591" s="508">
        <v>21</v>
      </c>
      <c r="F591" s="91" t="s">
        <v>293</v>
      </c>
      <c r="G591" s="303" t="s">
        <v>55</v>
      </c>
      <c r="H591" s="504" t="s">
        <v>328</v>
      </c>
      <c r="I591" s="516" t="s">
        <v>246</v>
      </c>
      <c r="J591" s="518">
        <v>33.729999999999997</v>
      </c>
      <c r="K591" s="343">
        <f t="shared" si="26"/>
        <v>0</v>
      </c>
      <c r="L591" s="251" t="s">
        <v>279</v>
      </c>
      <c r="M591" s="251"/>
      <c r="N591" s="250">
        <f>IF(L591="nio",0,IF(L591&gt;0,L591*J591/P591,0))*VLOOKUP(B591,'2-Kosten per locatie'!$A$14:$C$60,3,FALSE)</f>
        <v>0</v>
      </c>
      <c r="O591" s="250">
        <f>IF(M591&gt;0,M591*J591/Q591,0)*VLOOKUP(B591,'2-Kosten per locatie'!$A$14:$C$60,3,FALSE)</f>
        <v>0</v>
      </c>
      <c r="P591" s="344">
        <f>IF(L591="nio",0,IF(L591&gt;0,VLOOKUP(G591,'3-Productie normen'!A:J,VLOOKUP(L591,'3-Productie normen'!$B$35:$C$40,2,FALSE),FALSE)))</f>
        <v>0</v>
      </c>
      <c r="Q591" s="344">
        <f t="shared" si="28"/>
        <v>0</v>
      </c>
      <c r="R591" s="541">
        <f>VLOOKUP(G591,'3-Productie normen'!A:L,12,FALSE)</f>
        <v>0</v>
      </c>
      <c r="S591" s="345"/>
      <c r="U591" s="346">
        <f t="shared" si="27"/>
        <v>0</v>
      </c>
    </row>
    <row r="592" spans="1:21" ht="14.1" hidden="1" customHeight="1">
      <c r="A592" s="78">
        <v>592</v>
      </c>
      <c r="B592" s="493" t="s">
        <v>339</v>
      </c>
      <c r="C592" s="303" t="s">
        <v>340</v>
      </c>
      <c r="D592" s="503" t="s">
        <v>259</v>
      </c>
      <c r="E592" s="508">
        <v>22</v>
      </c>
      <c r="F592" s="91" t="s">
        <v>263</v>
      </c>
      <c r="G592" s="303" t="s">
        <v>55</v>
      </c>
      <c r="H592" s="504" t="s">
        <v>328</v>
      </c>
      <c r="I592" s="516" t="s">
        <v>246</v>
      </c>
      <c r="J592" s="518">
        <v>2.3199999999999998</v>
      </c>
      <c r="K592" s="343">
        <f t="shared" si="26"/>
        <v>0</v>
      </c>
      <c r="L592" s="251" t="s">
        <v>279</v>
      </c>
      <c r="M592" s="251"/>
      <c r="N592" s="250">
        <f>IF(L592="nio",0,IF(L592&gt;0,L592*J592/P592,0))*VLOOKUP(B592,'2-Kosten per locatie'!$A$14:$C$60,3,FALSE)</f>
        <v>0</v>
      </c>
      <c r="O592" s="250">
        <f>IF(M592&gt;0,M592*J592/Q592,0)*VLOOKUP(B592,'2-Kosten per locatie'!$A$14:$C$60,3,FALSE)</f>
        <v>0</v>
      </c>
      <c r="P592" s="344">
        <f>IF(L592="nio",0,IF(L592&gt;0,VLOOKUP(G592,'3-Productie normen'!A:J,VLOOKUP(L592,'3-Productie normen'!$B$35:$C$40,2,FALSE),FALSE)))</f>
        <v>0</v>
      </c>
      <c r="Q592" s="344">
        <f t="shared" si="28"/>
        <v>0</v>
      </c>
      <c r="R592" s="541">
        <f>VLOOKUP(G592,'3-Productie normen'!A:L,12,FALSE)</f>
        <v>0</v>
      </c>
      <c r="S592" s="345"/>
      <c r="U592" s="346">
        <f t="shared" si="27"/>
        <v>0</v>
      </c>
    </row>
    <row r="593" spans="1:21" ht="14.1" hidden="1" customHeight="1">
      <c r="A593" s="78">
        <v>593</v>
      </c>
      <c r="B593" s="493" t="s">
        <v>339</v>
      </c>
      <c r="C593" s="303" t="s">
        <v>340</v>
      </c>
      <c r="D593" s="503" t="s">
        <v>259</v>
      </c>
      <c r="E593" s="508">
        <v>23</v>
      </c>
      <c r="F593" s="512" t="s">
        <v>295</v>
      </c>
      <c r="G593" s="303" t="s">
        <v>55</v>
      </c>
      <c r="H593" s="504" t="s">
        <v>328</v>
      </c>
      <c r="I593" s="516" t="s">
        <v>246</v>
      </c>
      <c r="J593" s="518">
        <v>201</v>
      </c>
      <c r="K593" s="343">
        <f t="shared" si="26"/>
        <v>0</v>
      </c>
      <c r="L593" s="251" t="s">
        <v>279</v>
      </c>
      <c r="M593" s="251"/>
      <c r="N593" s="250">
        <f>IF(L593="nio",0,IF(L593&gt;0,L593*J593/P593,0))*VLOOKUP(B593,'2-Kosten per locatie'!$A$14:$C$60,3,FALSE)</f>
        <v>0</v>
      </c>
      <c r="O593" s="250">
        <f>IF(M593&gt;0,M593*J593/Q593,0)*VLOOKUP(B593,'2-Kosten per locatie'!$A$14:$C$60,3,FALSE)</f>
        <v>0</v>
      </c>
      <c r="P593" s="344">
        <f>IF(L593="nio",0,IF(L593&gt;0,VLOOKUP(G593,'3-Productie normen'!A:J,VLOOKUP(L593,'3-Productie normen'!$B$35:$C$40,2,FALSE),FALSE)))</f>
        <v>0</v>
      </c>
      <c r="Q593" s="344">
        <f t="shared" si="28"/>
        <v>0</v>
      </c>
      <c r="R593" s="541">
        <f>VLOOKUP(G593,'3-Productie normen'!A:L,12,FALSE)</f>
        <v>0</v>
      </c>
      <c r="S593" s="345"/>
      <c r="U593" s="346">
        <f t="shared" si="27"/>
        <v>0</v>
      </c>
    </row>
    <row r="594" spans="1:21" ht="14.1" hidden="1" customHeight="1">
      <c r="A594" s="78">
        <v>594</v>
      </c>
      <c r="B594" s="493" t="s">
        <v>339</v>
      </c>
      <c r="C594" s="303" t="s">
        <v>340</v>
      </c>
      <c r="D594" s="503" t="s">
        <v>259</v>
      </c>
      <c r="E594" s="508">
        <v>25</v>
      </c>
      <c r="F594" s="512" t="s">
        <v>342</v>
      </c>
      <c r="G594" s="90" t="s">
        <v>795</v>
      </c>
      <c r="H594" s="74" t="s">
        <v>82</v>
      </c>
      <c r="I594" s="74" t="s">
        <v>82</v>
      </c>
      <c r="J594" s="518">
        <v>50.51</v>
      </c>
      <c r="K594" s="343">
        <f t="shared" si="26"/>
        <v>104</v>
      </c>
      <c r="L594" s="251">
        <v>104</v>
      </c>
      <c r="M594" s="251"/>
      <c r="N594" s="250" t="e">
        <f>IF(L594="nio",0,IF(L594&gt;0,L594*J594/P594,0))*VLOOKUP(B594,'2-Kosten per locatie'!$A$14:$C$60,3,FALSE)</f>
        <v>#DIV/0!</v>
      </c>
      <c r="O594" s="250">
        <f>IF(M594&gt;0,M594*J594/Q594,0)*VLOOKUP(B594,'2-Kosten per locatie'!$A$14:$C$60,3,FALSE)</f>
        <v>0</v>
      </c>
      <c r="P594" s="344">
        <f>IF(L594="nio",0,IF(L594&gt;0,VLOOKUP(G594,'3-Productie normen'!A:J,VLOOKUP(L594,'3-Productie normen'!$B$35:$C$40,2,FALSE),FALSE)))</f>
        <v>0</v>
      </c>
      <c r="Q594" s="344">
        <f t="shared" si="28"/>
        <v>0</v>
      </c>
      <c r="R594" s="541">
        <f>VLOOKUP(G594,'3-Productie normen'!A:L,12,FALSE)</f>
        <v>17</v>
      </c>
      <c r="S594" s="345"/>
      <c r="U594" s="346">
        <f t="shared" si="27"/>
        <v>5253.04</v>
      </c>
    </row>
    <row r="595" spans="1:21" ht="14.1" hidden="1" customHeight="1">
      <c r="A595" s="78">
        <v>595</v>
      </c>
      <c r="B595" s="493" t="s">
        <v>339</v>
      </c>
      <c r="C595" s="303" t="s">
        <v>340</v>
      </c>
      <c r="D595" s="503" t="s">
        <v>259</v>
      </c>
      <c r="E595" s="508">
        <v>26</v>
      </c>
      <c r="F595" s="512" t="s">
        <v>342</v>
      </c>
      <c r="G595" s="90" t="s">
        <v>795</v>
      </c>
      <c r="H595" s="74" t="s">
        <v>82</v>
      </c>
      <c r="I595" s="74" t="s">
        <v>82</v>
      </c>
      <c r="J595" s="518">
        <v>88.36</v>
      </c>
      <c r="K595" s="343">
        <f t="shared" si="26"/>
        <v>104</v>
      </c>
      <c r="L595" s="251">
        <v>104</v>
      </c>
      <c r="M595" s="251"/>
      <c r="N595" s="250" t="e">
        <f>IF(L595="nio",0,IF(L595&gt;0,L595*J595/P595,0))*VLOOKUP(B595,'2-Kosten per locatie'!$A$14:$C$60,3,FALSE)</f>
        <v>#DIV/0!</v>
      </c>
      <c r="O595" s="250">
        <f>IF(M595&gt;0,M595*J595/Q595,0)*VLOOKUP(B595,'2-Kosten per locatie'!$A$14:$C$60,3,FALSE)</f>
        <v>0</v>
      </c>
      <c r="P595" s="344">
        <f>IF(L595="nio",0,IF(L595&gt;0,VLOOKUP(G595,'3-Productie normen'!A:J,VLOOKUP(L595,'3-Productie normen'!$B$35:$C$40,2,FALSE),FALSE)))</f>
        <v>0</v>
      </c>
      <c r="Q595" s="344">
        <f t="shared" si="28"/>
        <v>0</v>
      </c>
      <c r="R595" s="541">
        <f>VLOOKUP(G595,'3-Productie normen'!A:L,12,FALSE)</f>
        <v>17</v>
      </c>
      <c r="S595" s="345"/>
      <c r="U595" s="346">
        <f t="shared" si="27"/>
        <v>9189.44</v>
      </c>
    </row>
    <row r="596" spans="1:21" ht="14.1" hidden="1" customHeight="1">
      <c r="A596" s="78">
        <v>596</v>
      </c>
      <c r="B596" s="493" t="s">
        <v>339</v>
      </c>
      <c r="C596" s="303" t="s">
        <v>340</v>
      </c>
      <c r="D596" s="503" t="s">
        <v>259</v>
      </c>
      <c r="E596" s="508">
        <v>27</v>
      </c>
      <c r="F596" s="91" t="s">
        <v>347</v>
      </c>
      <c r="G596" s="91" t="s">
        <v>47</v>
      </c>
      <c r="H596" s="74" t="s">
        <v>82</v>
      </c>
      <c r="I596" s="74" t="s">
        <v>82</v>
      </c>
      <c r="J596" s="518">
        <v>6.2</v>
      </c>
      <c r="K596" s="343">
        <f t="shared" si="26"/>
        <v>104</v>
      </c>
      <c r="L596" s="251">
        <v>104</v>
      </c>
      <c r="M596" s="251"/>
      <c r="N596" s="250" t="e">
        <f>IF(L596="nio",0,IF(L596&gt;0,L596*J596/P596,0))*VLOOKUP(B596,'2-Kosten per locatie'!$A$14:$C$60,3,FALSE)</f>
        <v>#DIV/0!</v>
      </c>
      <c r="O596" s="250">
        <f>IF(M596&gt;0,M596*J596/Q596,0)*VLOOKUP(B596,'2-Kosten per locatie'!$A$14:$C$60,3,FALSE)</f>
        <v>0</v>
      </c>
      <c r="P596" s="344">
        <f>IF(L596="nio",0,IF(L596&gt;0,VLOOKUP(G596,'3-Productie normen'!A:J,VLOOKUP(L596,'3-Productie normen'!$B$35:$C$40,2,FALSE),FALSE)))</f>
        <v>0</v>
      </c>
      <c r="Q596" s="344">
        <f t="shared" si="28"/>
        <v>0</v>
      </c>
      <c r="R596" s="541">
        <f>VLOOKUP(G596,'3-Productie normen'!A:L,12,FALSE)</f>
        <v>9</v>
      </c>
      <c r="S596" s="345"/>
      <c r="U596" s="346">
        <f t="shared" si="27"/>
        <v>644.80000000000007</v>
      </c>
    </row>
    <row r="597" spans="1:21" ht="14.1" hidden="1" customHeight="1">
      <c r="A597" s="78">
        <v>597</v>
      </c>
      <c r="B597" s="493" t="s">
        <v>339</v>
      </c>
      <c r="C597" s="303" t="s">
        <v>340</v>
      </c>
      <c r="D597" s="503" t="s">
        <v>259</v>
      </c>
      <c r="E597" s="508" t="s">
        <v>348</v>
      </c>
      <c r="F597" s="91" t="s">
        <v>349</v>
      </c>
      <c r="G597" s="91" t="s">
        <v>48</v>
      </c>
      <c r="H597" s="74" t="s">
        <v>82</v>
      </c>
      <c r="I597" s="74" t="s">
        <v>82</v>
      </c>
      <c r="J597" s="518">
        <v>25</v>
      </c>
      <c r="K597" s="343">
        <f t="shared" si="26"/>
        <v>104</v>
      </c>
      <c r="L597" s="251">
        <v>104</v>
      </c>
      <c r="M597" s="251"/>
      <c r="N597" s="250" t="e">
        <f>IF(L597="nio",0,IF(L597&gt;0,L597*J597/P597,0))*VLOOKUP(B597,'2-Kosten per locatie'!$A$14:$C$60,3,FALSE)</f>
        <v>#DIV/0!</v>
      </c>
      <c r="O597" s="250">
        <f>IF(M597&gt;0,M597*J597/Q597,0)*VLOOKUP(B597,'2-Kosten per locatie'!$A$14:$C$60,3,FALSE)</f>
        <v>0</v>
      </c>
      <c r="P597" s="344">
        <f>IF(L597="nio",0,IF(L597&gt;0,VLOOKUP(G597,'3-Productie normen'!A:J,VLOOKUP(L597,'3-Productie normen'!$B$35:$C$40,2,FALSE),FALSE)))</f>
        <v>0</v>
      </c>
      <c r="Q597" s="344">
        <f t="shared" si="28"/>
        <v>0</v>
      </c>
      <c r="R597" s="541">
        <f>VLOOKUP(G597,'3-Productie normen'!A:L,12,FALSE)</f>
        <v>10</v>
      </c>
      <c r="S597" s="345"/>
      <c r="U597" s="346">
        <f t="shared" si="27"/>
        <v>2600</v>
      </c>
    </row>
    <row r="598" spans="1:21" ht="14.1" hidden="1" customHeight="1">
      <c r="A598" s="78">
        <v>598</v>
      </c>
      <c r="B598" s="493" t="s">
        <v>339</v>
      </c>
      <c r="C598" s="303" t="s">
        <v>340</v>
      </c>
      <c r="D598" s="503" t="s">
        <v>259</v>
      </c>
      <c r="E598" s="508">
        <v>101</v>
      </c>
      <c r="F598" s="91" t="s">
        <v>269</v>
      </c>
      <c r="G598" s="513" t="s">
        <v>270</v>
      </c>
      <c r="H598" s="504" t="s">
        <v>278</v>
      </c>
      <c r="I598" s="516" t="s">
        <v>246</v>
      </c>
      <c r="J598" s="518">
        <v>154</v>
      </c>
      <c r="K598" s="343">
        <f t="shared" si="26"/>
        <v>52</v>
      </c>
      <c r="L598" s="251">
        <v>52</v>
      </c>
      <c r="M598" s="251"/>
      <c r="N598" s="250" t="e">
        <f>IF(L598="nio",0,IF(L598&gt;0,L598*J598/P598,0))*VLOOKUP(B598,'2-Kosten per locatie'!$A$14:$C$60,3,FALSE)</f>
        <v>#DIV/0!</v>
      </c>
      <c r="O598" s="250">
        <f>IF(M598&gt;0,M598*J598/Q598,0)*VLOOKUP(B598,'2-Kosten per locatie'!$A$14:$C$60,3,FALSE)</f>
        <v>0</v>
      </c>
      <c r="P598" s="344">
        <f>IF(L598="nio",0,IF(L598&gt;0,VLOOKUP(G598,'3-Productie normen'!A:J,VLOOKUP(L598,'3-Productie normen'!$B$35:$C$40,2,FALSE),FALSE)))</f>
        <v>0</v>
      </c>
      <c r="Q598" s="344">
        <f t="shared" si="28"/>
        <v>0</v>
      </c>
      <c r="R598" s="541">
        <f>VLOOKUP(G598,'3-Productie normen'!A:L,12,FALSE)</f>
        <v>8</v>
      </c>
      <c r="S598" s="345"/>
      <c r="U598" s="346">
        <f t="shared" si="27"/>
        <v>8008</v>
      </c>
    </row>
    <row r="599" spans="1:21" ht="14.1" hidden="1" customHeight="1">
      <c r="A599" s="78">
        <v>599</v>
      </c>
      <c r="B599" s="493" t="s">
        <v>339</v>
      </c>
      <c r="C599" s="303" t="s">
        <v>340</v>
      </c>
      <c r="D599" s="503" t="s">
        <v>259</v>
      </c>
      <c r="E599" s="508">
        <v>24</v>
      </c>
      <c r="F599" s="91" t="s">
        <v>264</v>
      </c>
      <c r="G599" s="90" t="s">
        <v>45</v>
      </c>
      <c r="H599" s="74" t="s">
        <v>82</v>
      </c>
      <c r="I599" s="74" t="s">
        <v>82</v>
      </c>
      <c r="J599" s="518">
        <v>11.01</v>
      </c>
      <c r="K599" s="343">
        <f t="shared" si="26"/>
        <v>104</v>
      </c>
      <c r="L599" s="251">
        <v>104</v>
      </c>
      <c r="M599" s="251"/>
      <c r="N599" s="250" t="e">
        <f>IF(L599="nio",0,IF(L599&gt;0,L599*J599/P599,0))*VLOOKUP(B599,'2-Kosten per locatie'!$A$14:$C$60,3,FALSE)</f>
        <v>#DIV/0!</v>
      </c>
      <c r="O599" s="250">
        <f>IF(M599&gt;0,M599*J599/Q599,0)*VLOOKUP(B599,'2-Kosten per locatie'!$A$14:$C$60,3,FALSE)</f>
        <v>0</v>
      </c>
      <c r="P599" s="344">
        <f>IF(L599="nio",0,IF(L599&gt;0,VLOOKUP(G599,'3-Productie normen'!A:J,VLOOKUP(L599,'3-Productie normen'!$B$35:$C$40,2,FALSE),FALSE)))</f>
        <v>0</v>
      </c>
      <c r="Q599" s="344">
        <f t="shared" si="28"/>
        <v>0</v>
      </c>
      <c r="R599" s="541">
        <f>VLOOKUP(G599,'3-Productie normen'!A:L,12,FALSE)</f>
        <v>2</v>
      </c>
      <c r="S599" s="345"/>
      <c r="U599" s="346">
        <f t="shared" si="27"/>
        <v>1145.04</v>
      </c>
    </row>
    <row r="600" spans="1:21" ht="14.1" hidden="1" customHeight="1">
      <c r="A600" s="78">
        <v>600</v>
      </c>
      <c r="B600" s="493" t="s">
        <v>491</v>
      </c>
      <c r="C600" s="303" t="s">
        <v>492</v>
      </c>
      <c r="D600" s="537">
        <v>1</v>
      </c>
      <c r="E600" s="248" t="s">
        <v>493</v>
      </c>
      <c r="F600" s="90" t="s">
        <v>493</v>
      </c>
      <c r="G600" s="90" t="s">
        <v>270</v>
      </c>
      <c r="H600" s="504" t="s">
        <v>328</v>
      </c>
      <c r="I600" s="516" t="s">
        <v>246</v>
      </c>
      <c r="J600" s="501">
        <v>3.97</v>
      </c>
      <c r="K600" s="343">
        <f t="shared" si="26"/>
        <v>52</v>
      </c>
      <c r="L600" s="251">
        <v>52</v>
      </c>
      <c r="M600" s="251"/>
      <c r="N600" s="250" t="e">
        <f>IF(L600="nio",0,IF(L600&gt;0,L600*J600/P600,0))*VLOOKUP(B600,'2-Kosten per locatie'!$A$14:$C$60,3,FALSE)</f>
        <v>#DIV/0!</v>
      </c>
      <c r="O600" s="250">
        <f>IF(M600&gt;0,M600*J600/Q600,0)*VLOOKUP(B600,'2-Kosten per locatie'!$A$14:$C$60,3,FALSE)</f>
        <v>0</v>
      </c>
      <c r="P600" s="344">
        <f>IF(L600="nio",0,IF(L600&gt;0,VLOOKUP(G600,'3-Productie normen'!A:J,VLOOKUP(L600,'3-Productie normen'!$B$35:$C$40,2,FALSE),FALSE)))</f>
        <v>0</v>
      </c>
      <c r="Q600" s="344">
        <f t="shared" si="28"/>
        <v>0</v>
      </c>
      <c r="R600" s="541">
        <f>VLOOKUP(G600,'3-Productie normen'!A:L,12,FALSE)</f>
        <v>8</v>
      </c>
      <c r="S600" s="345"/>
      <c r="U600" s="346">
        <f t="shared" si="27"/>
        <v>206.44</v>
      </c>
    </row>
    <row r="601" spans="1:21" ht="14.1" hidden="1" customHeight="1">
      <c r="A601" s="78">
        <v>601</v>
      </c>
      <c r="B601" s="493" t="s">
        <v>491</v>
      </c>
      <c r="C601" s="303" t="s">
        <v>492</v>
      </c>
      <c r="D601" s="537" t="s">
        <v>259</v>
      </c>
      <c r="E601" s="248" t="s">
        <v>461</v>
      </c>
      <c r="F601" s="90" t="s">
        <v>461</v>
      </c>
      <c r="G601" s="502" t="s">
        <v>52</v>
      </c>
      <c r="H601" s="502" t="s">
        <v>371</v>
      </c>
      <c r="I601" s="516" t="s">
        <v>246</v>
      </c>
      <c r="J601" s="501">
        <v>15.86</v>
      </c>
      <c r="K601" s="343">
        <f t="shared" si="26"/>
        <v>52</v>
      </c>
      <c r="L601" s="251">
        <v>52</v>
      </c>
      <c r="M601" s="251"/>
      <c r="N601" s="250" t="e">
        <f>IF(L601="nio",0,IF(L601&gt;0,L601*J601/P601,0))*VLOOKUP(B601,'2-Kosten per locatie'!$A$14:$C$60,3,FALSE)</f>
        <v>#DIV/0!</v>
      </c>
      <c r="O601" s="250">
        <f>IF(M601&gt;0,M601*J601/Q601,0)*VLOOKUP(B601,'2-Kosten per locatie'!$A$14:$C$60,3,FALSE)</f>
        <v>0</v>
      </c>
      <c r="P601" s="344">
        <f>IF(L601="nio",0,IF(L601&gt;0,VLOOKUP(G601,'3-Productie normen'!A:J,VLOOKUP(L601,'3-Productie normen'!$B$35:$C$40,2,FALSE),FALSE)))</f>
        <v>0</v>
      </c>
      <c r="Q601" s="344">
        <f t="shared" si="28"/>
        <v>0</v>
      </c>
      <c r="R601" s="541">
        <f>VLOOKUP(G601,'3-Productie normen'!A:L,12,FALSE)</f>
        <v>4</v>
      </c>
      <c r="S601" s="345"/>
      <c r="U601" s="346">
        <f t="shared" si="27"/>
        <v>824.72</v>
      </c>
    </row>
    <row r="602" spans="1:21" ht="14.1" hidden="1" customHeight="1">
      <c r="A602" s="78">
        <v>602</v>
      </c>
      <c r="B602" s="493" t="s">
        <v>491</v>
      </c>
      <c r="C602" s="303" t="s">
        <v>492</v>
      </c>
      <c r="D602" s="537" t="s">
        <v>259</v>
      </c>
      <c r="E602" s="248" t="s">
        <v>494</v>
      </c>
      <c r="F602" s="90" t="s">
        <v>494</v>
      </c>
      <c r="G602" s="90" t="s">
        <v>45</v>
      </c>
      <c r="H602" s="502" t="s">
        <v>266</v>
      </c>
      <c r="I602" s="516" t="s">
        <v>247</v>
      </c>
      <c r="J602" s="501">
        <v>11.89</v>
      </c>
      <c r="K602" s="343">
        <f t="shared" si="26"/>
        <v>52</v>
      </c>
      <c r="L602" s="251">
        <v>52</v>
      </c>
      <c r="M602" s="251"/>
      <c r="N602" s="250" t="e">
        <f>IF(L602="nio",0,IF(L602&gt;0,L602*J602/P602,0))*VLOOKUP(B602,'2-Kosten per locatie'!$A$14:$C$60,3,FALSE)</f>
        <v>#DIV/0!</v>
      </c>
      <c r="O602" s="250">
        <f>IF(M602&gt;0,M602*J602/Q602,0)*VLOOKUP(B602,'2-Kosten per locatie'!$A$14:$C$60,3,FALSE)</f>
        <v>0</v>
      </c>
      <c r="P602" s="344">
        <f>IF(L602="nio",0,IF(L602&gt;0,VLOOKUP(G602,'3-Productie normen'!A:J,VLOOKUP(L602,'3-Productie normen'!$B$35:$C$40,2,FALSE),FALSE)))</f>
        <v>0</v>
      </c>
      <c r="Q602" s="344">
        <f t="shared" si="28"/>
        <v>0</v>
      </c>
      <c r="R602" s="541">
        <f>VLOOKUP(G602,'3-Productie normen'!A:L,12,FALSE)</f>
        <v>2</v>
      </c>
      <c r="S602" s="345"/>
      <c r="U602" s="346">
        <f t="shared" si="27"/>
        <v>618.28</v>
      </c>
    </row>
    <row r="603" spans="1:21" ht="14.1" hidden="1" customHeight="1">
      <c r="A603" s="78">
        <v>603</v>
      </c>
      <c r="B603" s="493" t="s">
        <v>491</v>
      </c>
      <c r="C603" s="303" t="s">
        <v>492</v>
      </c>
      <c r="D603" s="537" t="s">
        <v>259</v>
      </c>
      <c r="E603" s="248" t="s">
        <v>495</v>
      </c>
      <c r="F603" s="90" t="s">
        <v>495</v>
      </c>
      <c r="G603" s="502" t="s">
        <v>46</v>
      </c>
      <c r="H603" s="502" t="s">
        <v>371</v>
      </c>
      <c r="I603" s="516" t="s">
        <v>227</v>
      </c>
      <c r="J603" s="501">
        <v>8.17</v>
      </c>
      <c r="K603" s="343">
        <f t="shared" si="26"/>
        <v>52</v>
      </c>
      <c r="L603" s="251">
        <v>52</v>
      </c>
      <c r="M603" s="251"/>
      <c r="N603" s="250" t="e">
        <f>IF(L603="nio",0,IF(L603&gt;0,L603*J603/P603,0))*VLOOKUP(B603,'2-Kosten per locatie'!$A$14:$C$60,3,FALSE)</f>
        <v>#DIV/0!</v>
      </c>
      <c r="O603" s="250">
        <f>IF(M603&gt;0,M603*J603/Q603,0)*VLOOKUP(B603,'2-Kosten per locatie'!$A$14:$C$60,3,FALSE)</f>
        <v>0</v>
      </c>
      <c r="P603" s="344">
        <f>IF(L603="nio",0,IF(L603&gt;0,VLOOKUP(G603,'3-Productie normen'!A:J,VLOOKUP(L603,'3-Productie normen'!$B$35:$C$40,2,FALSE),FALSE)))</f>
        <v>0</v>
      </c>
      <c r="Q603" s="344">
        <f t="shared" si="28"/>
        <v>0</v>
      </c>
      <c r="R603" s="541">
        <f>VLOOKUP(G603,'3-Productie normen'!A:L,12,FALSE)</f>
        <v>11</v>
      </c>
      <c r="S603" s="345"/>
      <c r="U603" s="346">
        <f t="shared" si="27"/>
        <v>424.84</v>
      </c>
    </row>
    <row r="604" spans="1:21" ht="14.1" hidden="1" customHeight="1">
      <c r="A604" s="78">
        <v>604</v>
      </c>
      <c r="B604" s="493" t="s">
        <v>491</v>
      </c>
      <c r="C604" s="303" t="s">
        <v>492</v>
      </c>
      <c r="D604" s="537" t="s">
        <v>259</v>
      </c>
      <c r="E604" s="248" t="s">
        <v>465</v>
      </c>
      <c r="F604" s="90" t="s">
        <v>465</v>
      </c>
      <c r="G604" s="502" t="s">
        <v>46</v>
      </c>
      <c r="H604" s="502" t="s">
        <v>371</v>
      </c>
      <c r="I604" s="516" t="s">
        <v>227</v>
      </c>
      <c r="J604" s="501">
        <v>11.38</v>
      </c>
      <c r="K604" s="343">
        <f t="shared" si="26"/>
        <v>52</v>
      </c>
      <c r="L604" s="251">
        <v>52</v>
      </c>
      <c r="M604" s="251"/>
      <c r="N604" s="250" t="e">
        <f>IF(L604="nio",0,IF(L604&gt;0,L604*J604/P604,0))*VLOOKUP(B604,'2-Kosten per locatie'!$A$14:$C$60,3,FALSE)</f>
        <v>#DIV/0!</v>
      </c>
      <c r="O604" s="250">
        <f>IF(M604&gt;0,M604*J604/Q604,0)*VLOOKUP(B604,'2-Kosten per locatie'!$A$14:$C$60,3,FALSE)</f>
        <v>0</v>
      </c>
      <c r="P604" s="344">
        <f>IF(L604="nio",0,IF(L604&gt;0,VLOOKUP(G604,'3-Productie normen'!A:J,VLOOKUP(L604,'3-Productie normen'!$B$35:$C$40,2,FALSE),FALSE)))</f>
        <v>0</v>
      </c>
      <c r="Q604" s="344">
        <f t="shared" si="28"/>
        <v>0</v>
      </c>
      <c r="R604" s="541">
        <f>VLOOKUP(G604,'3-Productie normen'!A:L,12,FALSE)</f>
        <v>11</v>
      </c>
      <c r="S604" s="345"/>
      <c r="U604" s="346">
        <f t="shared" si="27"/>
        <v>591.76</v>
      </c>
    </row>
    <row r="605" spans="1:21" ht="14.1" hidden="1" customHeight="1">
      <c r="A605" s="78">
        <v>605</v>
      </c>
      <c r="B605" s="493" t="s">
        <v>491</v>
      </c>
      <c r="C605" s="303" t="s">
        <v>492</v>
      </c>
      <c r="D605" s="537" t="s">
        <v>259</v>
      </c>
      <c r="E605" s="248" t="s">
        <v>422</v>
      </c>
      <c r="F605" s="90" t="s">
        <v>422</v>
      </c>
      <c r="G605" s="502" t="s">
        <v>46</v>
      </c>
      <c r="H605" s="502" t="s">
        <v>371</v>
      </c>
      <c r="I605" s="516" t="s">
        <v>227</v>
      </c>
      <c r="J605" s="501">
        <v>1.1499999999999999</v>
      </c>
      <c r="K605" s="343">
        <f t="shared" si="26"/>
        <v>52</v>
      </c>
      <c r="L605" s="251">
        <v>52</v>
      </c>
      <c r="M605" s="251"/>
      <c r="N605" s="250" t="e">
        <f>IF(L605="nio",0,IF(L605&gt;0,L605*J605/P605,0))*VLOOKUP(B605,'2-Kosten per locatie'!$A$14:$C$60,3,FALSE)</f>
        <v>#DIV/0!</v>
      </c>
      <c r="O605" s="250">
        <f>IF(M605&gt;0,M605*J605/Q605,0)*VLOOKUP(B605,'2-Kosten per locatie'!$A$14:$C$60,3,FALSE)</f>
        <v>0</v>
      </c>
      <c r="P605" s="344">
        <f>IF(L605="nio",0,IF(L605&gt;0,VLOOKUP(G605,'3-Productie normen'!A:J,VLOOKUP(L605,'3-Productie normen'!$B$35:$C$40,2,FALSE),FALSE)))</f>
        <v>0</v>
      </c>
      <c r="Q605" s="344">
        <f t="shared" si="28"/>
        <v>0</v>
      </c>
      <c r="R605" s="541">
        <f>VLOOKUP(G605,'3-Productie normen'!A:L,12,FALSE)</f>
        <v>11</v>
      </c>
      <c r="S605" s="345"/>
      <c r="U605" s="346">
        <f t="shared" si="27"/>
        <v>59.8</v>
      </c>
    </row>
    <row r="606" spans="1:21" ht="14.1" hidden="1" customHeight="1">
      <c r="A606" s="78">
        <v>606</v>
      </c>
      <c r="B606" s="493" t="s">
        <v>491</v>
      </c>
      <c r="C606" s="303" t="s">
        <v>492</v>
      </c>
      <c r="D606" s="537" t="s">
        <v>259</v>
      </c>
      <c r="E606" s="248" t="s">
        <v>479</v>
      </c>
      <c r="F606" s="90" t="s">
        <v>479</v>
      </c>
      <c r="G606" s="303" t="s">
        <v>55</v>
      </c>
      <c r="H606" s="504" t="s">
        <v>328</v>
      </c>
      <c r="I606" s="516" t="s">
        <v>246</v>
      </c>
      <c r="J606" s="501">
        <v>75.86</v>
      </c>
      <c r="K606" s="343">
        <f t="shared" si="26"/>
        <v>0</v>
      </c>
      <c r="L606" s="251" t="s">
        <v>279</v>
      </c>
      <c r="M606" s="251"/>
      <c r="N606" s="250">
        <f>IF(L606="nio",0,IF(L606&gt;0,L606*J606/P606,0))*VLOOKUP(B606,'2-Kosten per locatie'!$A$14:$C$60,3,FALSE)</f>
        <v>0</v>
      </c>
      <c r="O606" s="250">
        <f>IF(M606&gt;0,M606*J606/Q606,0)*VLOOKUP(B606,'2-Kosten per locatie'!$A$14:$C$60,3,FALSE)</f>
        <v>0</v>
      </c>
      <c r="P606" s="344">
        <f>IF(L606="nio",0,IF(L606&gt;0,VLOOKUP(G606,'3-Productie normen'!A:J,VLOOKUP(L606,'3-Productie normen'!$B$35:$C$40,2,FALSE),FALSE)))</f>
        <v>0</v>
      </c>
      <c r="Q606" s="344">
        <f t="shared" si="28"/>
        <v>0</v>
      </c>
      <c r="R606" s="541">
        <f>VLOOKUP(G606,'3-Productie normen'!A:L,12,FALSE)</f>
        <v>0</v>
      </c>
      <c r="S606" s="345"/>
      <c r="U606" s="346">
        <f t="shared" si="27"/>
        <v>0</v>
      </c>
    </row>
    <row r="607" spans="1:21" ht="14.1" hidden="1" customHeight="1">
      <c r="A607" s="78">
        <v>607</v>
      </c>
      <c r="B607" s="493" t="s">
        <v>491</v>
      </c>
      <c r="C607" s="303" t="s">
        <v>492</v>
      </c>
      <c r="D607" s="537" t="s">
        <v>259</v>
      </c>
      <c r="E607" s="248" t="s">
        <v>466</v>
      </c>
      <c r="F607" s="90" t="s">
        <v>466</v>
      </c>
      <c r="G607" s="504" t="s">
        <v>53</v>
      </c>
      <c r="H607" s="504" t="s">
        <v>328</v>
      </c>
      <c r="I607" s="516" t="s">
        <v>246</v>
      </c>
      <c r="J607" s="501">
        <v>4.9000000000000004</v>
      </c>
      <c r="K607" s="343">
        <f t="shared" ref="K607:K670" si="29">SUM(L607:M607)</f>
        <v>52</v>
      </c>
      <c r="L607" s="251">
        <v>52</v>
      </c>
      <c r="M607" s="251"/>
      <c r="N607" s="250" t="e">
        <f>IF(L607="nio",0,IF(L607&gt;0,L607*J607/P607,0))*VLOOKUP(B607,'2-Kosten per locatie'!$A$14:$C$60,3,FALSE)</f>
        <v>#DIV/0!</v>
      </c>
      <c r="O607" s="250">
        <f>IF(M607&gt;0,M607*J607/Q607,0)*VLOOKUP(B607,'2-Kosten per locatie'!$A$14:$C$60,3,FALSE)</f>
        <v>0</v>
      </c>
      <c r="P607" s="344">
        <f>IF(L607="nio",0,IF(L607&gt;0,VLOOKUP(G607,'3-Productie normen'!A:J,VLOOKUP(L607,'3-Productie normen'!$B$35:$C$40,2,FALSE),FALSE)))</f>
        <v>0</v>
      </c>
      <c r="Q607" s="344">
        <f t="shared" si="28"/>
        <v>0</v>
      </c>
      <c r="R607" s="541">
        <f>VLOOKUP(G607,'3-Productie normen'!A:L,12,FALSE)</f>
        <v>14</v>
      </c>
      <c r="S607" s="345"/>
      <c r="U607" s="346">
        <f t="shared" ref="U607:U670" si="30">K607*J607</f>
        <v>254.8</v>
      </c>
    </row>
    <row r="608" spans="1:21" ht="14.1" hidden="1" customHeight="1">
      <c r="A608" s="78">
        <v>608</v>
      </c>
      <c r="B608" s="493" t="s">
        <v>491</v>
      </c>
      <c r="C608" s="303" t="s">
        <v>492</v>
      </c>
      <c r="D608" s="537" t="s">
        <v>259</v>
      </c>
      <c r="E608" s="248"/>
      <c r="F608" s="90" t="s">
        <v>269</v>
      </c>
      <c r="G608" s="513" t="s">
        <v>270</v>
      </c>
      <c r="H608" s="504" t="s">
        <v>328</v>
      </c>
      <c r="I608" s="516" t="s">
        <v>246</v>
      </c>
      <c r="J608" s="501">
        <v>19.22</v>
      </c>
      <c r="K608" s="343">
        <f t="shared" si="29"/>
        <v>52</v>
      </c>
      <c r="L608" s="251">
        <v>52</v>
      </c>
      <c r="M608" s="251"/>
      <c r="N608" s="250" t="e">
        <f>IF(L608="nio",0,IF(L608&gt;0,L608*J608/P608,0))*VLOOKUP(B608,'2-Kosten per locatie'!$A$14:$C$60,3,FALSE)</f>
        <v>#DIV/0!</v>
      </c>
      <c r="O608" s="250">
        <f>IF(M608&gt;0,M608*J608/Q608,0)*VLOOKUP(B608,'2-Kosten per locatie'!$A$14:$C$60,3,FALSE)</f>
        <v>0</v>
      </c>
      <c r="P608" s="344">
        <f>IF(L608="nio",0,IF(L608&gt;0,VLOOKUP(G608,'3-Productie normen'!A:J,VLOOKUP(L608,'3-Productie normen'!$B$35:$C$40,2,FALSE),FALSE)))</f>
        <v>0</v>
      </c>
      <c r="Q608" s="344">
        <f t="shared" ref="Q608:Q671" si="31">IF(M608&gt;0,P608*$Q$8,0)</f>
        <v>0</v>
      </c>
      <c r="R608" s="541">
        <f>VLOOKUP(G608,'3-Productie normen'!A:L,12,FALSE)</f>
        <v>8</v>
      </c>
      <c r="S608" s="345"/>
      <c r="U608" s="346">
        <f t="shared" si="30"/>
        <v>999.43999999999994</v>
      </c>
    </row>
    <row r="609" spans="1:21" ht="14.1" hidden="1" customHeight="1">
      <c r="A609" s="78">
        <v>609</v>
      </c>
      <c r="B609" s="493" t="s">
        <v>491</v>
      </c>
      <c r="C609" s="303" t="s">
        <v>492</v>
      </c>
      <c r="D609" s="537" t="s">
        <v>259</v>
      </c>
      <c r="E609" s="248"/>
      <c r="F609" s="90" t="s">
        <v>49</v>
      </c>
      <c r="G609" s="90" t="s">
        <v>49</v>
      </c>
      <c r="H609" s="504" t="s">
        <v>328</v>
      </c>
      <c r="I609" s="516" t="s">
        <v>246</v>
      </c>
      <c r="J609" s="501">
        <v>26.49</v>
      </c>
      <c r="K609" s="343">
        <f t="shared" si="29"/>
        <v>52</v>
      </c>
      <c r="L609" s="251">
        <v>52</v>
      </c>
      <c r="M609" s="251"/>
      <c r="N609" s="250" t="e">
        <f>IF(L609="nio",0,IF(L609&gt;0,L609*J609/P609,0))*VLOOKUP(B609,'2-Kosten per locatie'!$A$14:$C$60,3,FALSE)</f>
        <v>#DIV/0!</v>
      </c>
      <c r="O609" s="250">
        <f>IF(M609&gt;0,M609*J609/Q609,0)*VLOOKUP(B609,'2-Kosten per locatie'!$A$14:$C$60,3,FALSE)</f>
        <v>0</v>
      </c>
      <c r="P609" s="344">
        <f>IF(L609="nio",0,IF(L609&gt;0,VLOOKUP(G609,'3-Productie normen'!A:J,VLOOKUP(L609,'3-Productie normen'!$B$35:$C$40,2,FALSE),FALSE)))</f>
        <v>0</v>
      </c>
      <c r="Q609" s="344">
        <f t="shared" si="31"/>
        <v>0</v>
      </c>
      <c r="R609" s="541">
        <f>VLOOKUP(G609,'3-Productie normen'!A:L,12,FALSE)</f>
        <v>5</v>
      </c>
      <c r="S609" s="345"/>
      <c r="U609" s="346">
        <f t="shared" si="30"/>
        <v>1377.48</v>
      </c>
    </row>
    <row r="610" spans="1:21" ht="14.1" hidden="1" customHeight="1">
      <c r="A610" s="78">
        <v>610</v>
      </c>
      <c r="B610" s="493" t="s">
        <v>491</v>
      </c>
      <c r="C610" s="303" t="s">
        <v>492</v>
      </c>
      <c r="D610" s="537" t="s">
        <v>259</v>
      </c>
      <c r="E610" s="248"/>
      <c r="F610" s="90" t="s">
        <v>261</v>
      </c>
      <c r="G610" s="504" t="s">
        <v>261</v>
      </c>
      <c r="H610" s="504" t="s">
        <v>328</v>
      </c>
      <c r="I610" s="516" t="s">
        <v>246</v>
      </c>
      <c r="J610" s="501">
        <v>10.24</v>
      </c>
      <c r="K610" s="343">
        <f t="shared" si="29"/>
        <v>52</v>
      </c>
      <c r="L610" s="251">
        <v>52</v>
      </c>
      <c r="M610" s="251"/>
      <c r="N610" s="250" t="e">
        <f>IF(L610="nio",0,IF(L610&gt;0,L610*J610/P610,0))*VLOOKUP(B610,'2-Kosten per locatie'!$A$14:$C$60,3,FALSE)</f>
        <v>#DIV/0!</v>
      </c>
      <c r="O610" s="250">
        <f>IF(M610&gt;0,M610*J610/Q610,0)*VLOOKUP(B610,'2-Kosten per locatie'!$A$14:$C$60,3,FALSE)</f>
        <v>0</v>
      </c>
      <c r="P610" s="344">
        <f>IF(L610="nio",0,IF(L610&gt;0,VLOOKUP(G610,'3-Productie normen'!A:J,VLOOKUP(L610,'3-Productie normen'!$B$35:$C$40,2,FALSE),FALSE)))</f>
        <v>0</v>
      </c>
      <c r="Q610" s="344">
        <f t="shared" si="31"/>
        <v>0</v>
      </c>
      <c r="R610" s="541">
        <f>VLOOKUP(G610,'3-Productie normen'!A:L,12,FALSE)</f>
        <v>16</v>
      </c>
      <c r="S610" s="345"/>
      <c r="U610" s="346">
        <f t="shared" si="30"/>
        <v>532.48</v>
      </c>
    </row>
    <row r="611" spans="1:21" ht="14.1" hidden="1" customHeight="1">
      <c r="A611" s="78">
        <v>611</v>
      </c>
      <c r="B611" s="493" t="s">
        <v>491</v>
      </c>
      <c r="C611" s="303" t="s">
        <v>492</v>
      </c>
      <c r="D611" s="537">
        <v>1</v>
      </c>
      <c r="E611" s="248"/>
      <c r="F611" s="90" t="s">
        <v>1112</v>
      </c>
      <c r="G611" s="90" t="s">
        <v>403</v>
      </c>
      <c r="H611" s="502" t="s">
        <v>266</v>
      </c>
      <c r="I611" s="516" t="s">
        <v>247</v>
      </c>
      <c r="J611" s="501">
        <v>64.63</v>
      </c>
      <c r="K611" s="343">
        <f t="shared" si="29"/>
        <v>52</v>
      </c>
      <c r="L611" s="251">
        <v>52</v>
      </c>
      <c r="M611" s="251"/>
      <c r="N611" s="250" t="e">
        <f>IF(L611="nio",0,IF(L611&gt;0,L611*J611/P611,0))*VLOOKUP(B611,'2-Kosten per locatie'!$A$14:$C$60,3,FALSE)</f>
        <v>#DIV/0!</v>
      </c>
      <c r="O611" s="250">
        <f>IF(M611&gt;0,M611*J611/Q611,0)*VLOOKUP(B611,'2-Kosten per locatie'!$A$14:$C$60,3,FALSE)</f>
        <v>0</v>
      </c>
      <c r="P611" s="344">
        <f>IF(L611="nio",0,IF(L611&gt;0,VLOOKUP(G611,'3-Productie normen'!A:J,VLOOKUP(L611,'3-Productie normen'!$B$35:$C$40,2,FALSE),FALSE)))</f>
        <v>0</v>
      </c>
      <c r="Q611" s="344">
        <f t="shared" si="31"/>
        <v>0</v>
      </c>
      <c r="R611" s="541">
        <f>VLOOKUP(G611,'3-Productie normen'!A:L,12,FALSE)</f>
        <v>6</v>
      </c>
      <c r="S611" s="345"/>
      <c r="U611" s="346">
        <f t="shared" si="30"/>
        <v>3360.7599999999998</v>
      </c>
    </row>
    <row r="612" spans="1:21" ht="14.1" hidden="1" customHeight="1">
      <c r="A612" s="78">
        <v>612</v>
      </c>
      <c r="B612" s="493" t="s">
        <v>491</v>
      </c>
      <c r="C612" s="303" t="s">
        <v>492</v>
      </c>
      <c r="D612" s="537">
        <v>1</v>
      </c>
      <c r="E612" s="248" t="s">
        <v>467</v>
      </c>
      <c r="F612" s="90" t="s">
        <v>467</v>
      </c>
      <c r="G612" s="504" t="s">
        <v>261</v>
      </c>
      <c r="H612" s="502" t="s">
        <v>266</v>
      </c>
      <c r="I612" s="516" t="s">
        <v>247</v>
      </c>
      <c r="J612" s="501">
        <v>52.14</v>
      </c>
      <c r="K612" s="343">
        <f t="shared" si="29"/>
        <v>52</v>
      </c>
      <c r="L612" s="251">
        <v>52</v>
      </c>
      <c r="M612" s="251"/>
      <c r="N612" s="250" t="e">
        <f>IF(L612="nio",0,IF(L612&gt;0,L612*J612/P612,0))*VLOOKUP(B612,'2-Kosten per locatie'!$A$14:$C$60,3,FALSE)</f>
        <v>#DIV/0!</v>
      </c>
      <c r="O612" s="250">
        <f>IF(M612&gt;0,M612*J612/Q612,0)*VLOOKUP(B612,'2-Kosten per locatie'!$A$14:$C$60,3,FALSE)</f>
        <v>0</v>
      </c>
      <c r="P612" s="344">
        <f>IF(L612="nio",0,IF(L612&gt;0,VLOOKUP(G612,'3-Productie normen'!A:J,VLOOKUP(L612,'3-Productie normen'!$B$35:$C$40,2,FALSE),FALSE)))</f>
        <v>0</v>
      </c>
      <c r="Q612" s="344">
        <f t="shared" si="31"/>
        <v>0</v>
      </c>
      <c r="R612" s="541">
        <f>VLOOKUP(G612,'3-Productie normen'!A:L,12,FALSE)</f>
        <v>16</v>
      </c>
      <c r="S612" s="345"/>
      <c r="U612" s="346">
        <f t="shared" si="30"/>
        <v>2711.28</v>
      </c>
    </row>
    <row r="613" spans="1:21" ht="14.1" hidden="1" customHeight="1">
      <c r="A613" s="78">
        <v>613</v>
      </c>
      <c r="B613" s="493" t="s">
        <v>491</v>
      </c>
      <c r="C613" s="303" t="s">
        <v>492</v>
      </c>
      <c r="D613" s="537">
        <v>1</v>
      </c>
      <c r="E613" s="248" t="s">
        <v>480</v>
      </c>
      <c r="F613" s="90" t="s">
        <v>480</v>
      </c>
      <c r="G613" s="504" t="s">
        <v>47</v>
      </c>
      <c r="H613" s="74" t="s">
        <v>82</v>
      </c>
      <c r="I613" s="74" t="s">
        <v>82</v>
      </c>
      <c r="J613" s="501">
        <v>5.88</v>
      </c>
      <c r="K613" s="343">
        <f t="shared" si="29"/>
        <v>52</v>
      </c>
      <c r="L613" s="251">
        <v>52</v>
      </c>
      <c r="M613" s="251"/>
      <c r="N613" s="250" t="e">
        <f>IF(L613="nio",0,IF(L613&gt;0,L613*J613/P613,0))*VLOOKUP(B613,'2-Kosten per locatie'!$A$14:$C$60,3,FALSE)</f>
        <v>#DIV/0!</v>
      </c>
      <c r="O613" s="250">
        <f>IF(M613&gt;0,M613*J613/Q613,0)*VLOOKUP(B613,'2-Kosten per locatie'!$A$14:$C$60,3,FALSE)</f>
        <v>0</v>
      </c>
      <c r="P613" s="344">
        <f>IF(L613="nio",0,IF(L613&gt;0,VLOOKUP(G613,'3-Productie normen'!A:J,VLOOKUP(L613,'3-Productie normen'!$B$35:$C$40,2,FALSE),FALSE)))</f>
        <v>0</v>
      </c>
      <c r="Q613" s="344">
        <f t="shared" si="31"/>
        <v>0</v>
      </c>
      <c r="R613" s="541">
        <f>VLOOKUP(G613,'3-Productie normen'!A:L,12,FALSE)</f>
        <v>9</v>
      </c>
      <c r="S613" s="345"/>
      <c r="U613" s="346">
        <f t="shared" si="30"/>
        <v>305.76</v>
      </c>
    </row>
    <row r="614" spans="1:21" ht="14.1" hidden="1" customHeight="1">
      <c r="A614" s="78">
        <v>614</v>
      </c>
      <c r="B614" s="493" t="s">
        <v>427</v>
      </c>
      <c r="C614" s="303" t="s">
        <v>428</v>
      </c>
      <c r="D614" s="537" t="s">
        <v>259</v>
      </c>
      <c r="E614" s="248" t="s">
        <v>414</v>
      </c>
      <c r="F614" s="90" t="s">
        <v>265</v>
      </c>
      <c r="G614" s="90" t="s">
        <v>45</v>
      </c>
      <c r="H614" s="74" t="s">
        <v>275</v>
      </c>
      <c r="I614" s="516" t="s">
        <v>246</v>
      </c>
      <c r="J614" s="501">
        <v>31.03</v>
      </c>
      <c r="K614" s="343">
        <f t="shared" si="29"/>
        <v>255</v>
      </c>
      <c r="L614" s="251">
        <v>255</v>
      </c>
      <c r="M614" s="251"/>
      <c r="N614" s="250" t="e">
        <f>IF(L614="nio",0,IF(L614&gt;0,L614*J614/P614,0))*VLOOKUP(B614,'2-Kosten per locatie'!$A$14:$C$60,3,FALSE)</f>
        <v>#DIV/0!</v>
      </c>
      <c r="O614" s="250">
        <f>IF(M614&gt;0,M614*J614/Q614,0)*VLOOKUP(B614,'2-Kosten per locatie'!$A$14:$C$60,3,FALSE)</f>
        <v>0</v>
      </c>
      <c r="P614" s="344">
        <f>IF(L614="nio",0,IF(L614&gt;0,VLOOKUP(G614,'3-Productie normen'!A:J,VLOOKUP(L614,'3-Productie normen'!$B$35:$C$40,2,FALSE),FALSE)))</f>
        <v>0</v>
      </c>
      <c r="Q614" s="344">
        <f t="shared" si="31"/>
        <v>0</v>
      </c>
      <c r="R614" s="541">
        <f>VLOOKUP(G614,'3-Productie normen'!A:L,12,FALSE)</f>
        <v>2</v>
      </c>
      <c r="S614" s="345"/>
      <c r="U614" s="346">
        <f t="shared" si="30"/>
        <v>7912.6500000000005</v>
      </c>
    </row>
    <row r="615" spans="1:21" ht="14.1" hidden="1" customHeight="1">
      <c r="A615" s="78">
        <v>615</v>
      </c>
      <c r="B615" s="493" t="s">
        <v>427</v>
      </c>
      <c r="C615" s="303" t="s">
        <v>428</v>
      </c>
      <c r="D615" s="537" t="s">
        <v>259</v>
      </c>
      <c r="E615" s="248" t="s">
        <v>416</v>
      </c>
      <c r="F615" s="90" t="s">
        <v>50</v>
      </c>
      <c r="G615" s="90" t="s">
        <v>50</v>
      </c>
      <c r="H615" s="74" t="s">
        <v>275</v>
      </c>
      <c r="I615" s="516" t="s">
        <v>246</v>
      </c>
      <c r="J615" s="501">
        <v>44.54</v>
      </c>
      <c r="K615" s="343">
        <f t="shared" si="29"/>
        <v>255</v>
      </c>
      <c r="L615" s="251">
        <v>255</v>
      </c>
      <c r="M615" s="251"/>
      <c r="N615" s="250" t="e">
        <f>IF(L615="nio",0,IF(L615&gt;0,L615*J615/P615,0))*VLOOKUP(B615,'2-Kosten per locatie'!$A$14:$C$60,3,FALSE)</f>
        <v>#DIV/0!</v>
      </c>
      <c r="O615" s="250">
        <f>IF(M615&gt;0,M615*J615/Q615,0)*VLOOKUP(B615,'2-Kosten per locatie'!$A$14:$C$60,3,FALSE)</f>
        <v>0</v>
      </c>
      <c r="P615" s="344">
        <f>IF(L615="nio",0,IF(L615&gt;0,VLOOKUP(G615,'3-Productie normen'!A:J,VLOOKUP(L615,'3-Productie normen'!$B$35:$C$40,2,FALSE),FALSE)))</f>
        <v>0</v>
      </c>
      <c r="Q615" s="344">
        <f t="shared" si="31"/>
        <v>0</v>
      </c>
      <c r="R615" s="541">
        <f>VLOOKUP(G615,'3-Productie normen'!A:L,12,FALSE)</f>
        <v>15</v>
      </c>
      <c r="S615" s="345"/>
      <c r="U615" s="346">
        <f t="shared" si="30"/>
        <v>11357.699999999999</v>
      </c>
    </row>
    <row r="616" spans="1:21" ht="14.1" hidden="1" customHeight="1">
      <c r="A616" s="78">
        <v>616</v>
      </c>
      <c r="B616" s="493" t="s">
        <v>427</v>
      </c>
      <c r="C616" s="303" t="s">
        <v>428</v>
      </c>
      <c r="D616" s="537" t="s">
        <v>259</v>
      </c>
      <c r="E616" s="248" t="s">
        <v>417</v>
      </c>
      <c r="F616" s="90" t="s">
        <v>415</v>
      </c>
      <c r="G616" s="90" t="s">
        <v>48</v>
      </c>
      <c r="H616" s="74" t="s">
        <v>275</v>
      </c>
      <c r="I616" s="516" t="s">
        <v>246</v>
      </c>
      <c r="J616" s="501">
        <v>51.6</v>
      </c>
      <c r="K616" s="343">
        <f t="shared" si="29"/>
        <v>255</v>
      </c>
      <c r="L616" s="251">
        <v>255</v>
      </c>
      <c r="M616" s="251"/>
      <c r="N616" s="250" t="e">
        <f>IF(L616="nio",0,IF(L616&gt;0,L616*J616/P616,0))*VLOOKUP(B616,'2-Kosten per locatie'!$A$14:$C$60,3,FALSE)</f>
        <v>#DIV/0!</v>
      </c>
      <c r="O616" s="250">
        <f>IF(M616&gt;0,M616*J616/Q616,0)*VLOOKUP(B616,'2-Kosten per locatie'!$A$14:$C$60,3,FALSE)</f>
        <v>0</v>
      </c>
      <c r="P616" s="344">
        <f>IF(L616="nio",0,IF(L616&gt;0,VLOOKUP(G616,'3-Productie normen'!A:J,VLOOKUP(L616,'3-Productie normen'!$B$35:$C$40,2,FALSE),FALSE)))</f>
        <v>0</v>
      </c>
      <c r="Q616" s="344">
        <f t="shared" si="31"/>
        <v>0</v>
      </c>
      <c r="R616" s="541">
        <f>VLOOKUP(G616,'3-Productie normen'!A:L,12,FALSE)</f>
        <v>10</v>
      </c>
      <c r="S616" s="345"/>
      <c r="U616" s="346">
        <f t="shared" si="30"/>
        <v>13158</v>
      </c>
    </row>
    <row r="617" spans="1:21" ht="14.1" hidden="1" customHeight="1">
      <c r="A617" s="78">
        <v>617</v>
      </c>
      <c r="B617" s="493" t="s">
        <v>427</v>
      </c>
      <c r="C617" s="303" t="s">
        <v>428</v>
      </c>
      <c r="D617" s="537" t="s">
        <v>259</v>
      </c>
      <c r="E617" s="248" t="s">
        <v>418</v>
      </c>
      <c r="F617" s="90" t="s">
        <v>429</v>
      </c>
      <c r="G617" s="504" t="s">
        <v>47</v>
      </c>
      <c r="H617" s="74" t="s">
        <v>275</v>
      </c>
      <c r="I617" s="516" t="s">
        <v>246</v>
      </c>
      <c r="J617" s="501">
        <v>17.010000000000002</v>
      </c>
      <c r="K617" s="343">
        <f t="shared" si="29"/>
        <v>255</v>
      </c>
      <c r="L617" s="251">
        <v>255</v>
      </c>
      <c r="M617" s="251"/>
      <c r="N617" s="250" t="e">
        <f>IF(L617="nio",0,IF(L617&gt;0,L617*J617/P617,0))*VLOOKUP(B617,'2-Kosten per locatie'!$A$14:$C$60,3,FALSE)</f>
        <v>#DIV/0!</v>
      </c>
      <c r="O617" s="250">
        <f>IF(M617&gt;0,M617*J617/Q617,0)*VLOOKUP(B617,'2-Kosten per locatie'!$A$14:$C$60,3,FALSE)</f>
        <v>0</v>
      </c>
      <c r="P617" s="344">
        <f>IF(L617="nio",0,IF(L617&gt;0,VLOOKUP(G617,'3-Productie normen'!A:J,VLOOKUP(L617,'3-Productie normen'!$B$35:$C$40,2,FALSE),FALSE)))</f>
        <v>0</v>
      </c>
      <c r="Q617" s="344">
        <f t="shared" si="31"/>
        <v>0</v>
      </c>
      <c r="R617" s="541">
        <f>VLOOKUP(G617,'3-Productie normen'!A:L,12,FALSE)</f>
        <v>9</v>
      </c>
      <c r="S617" s="345"/>
      <c r="U617" s="346">
        <f t="shared" si="30"/>
        <v>4337.55</v>
      </c>
    </row>
    <row r="618" spans="1:21" ht="14.1" hidden="1" customHeight="1">
      <c r="A618" s="78">
        <v>618</v>
      </c>
      <c r="B618" s="493" t="s">
        <v>427</v>
      </c>
      <c r="C618" s="303" t="s">
        <v>428</v>
      </c>
      <c r="D618" s="537" t="s">
        <v>259</v>
      </c>
      <c r="E618" s="248" t="s">
        <v>419</v>
      </c>
      <c r="F618" s="90" t="s">
        <v>410</v>
      </c>
      <c r="G618" s="90" t="s">
        <v>261</v>
      </c>
      <c r="H618" s="74" t="s">
        <v>275</v>
      </c>
      <c r="I618" s="516" t="s">
        <v>246</v>
      </c>
      <c r="J618" s="501">
        <v>5.85</v>
      </c>
      <c r="K618" s="343">
        <f t="shared" si="29"/>
        <v>255</v>
      </c>
      <c r="L618" s="251">
        <v>255</v>
      </c>
      <c r="M618" s="251"/>
      <c r="N618" s="250" t="e">
        <f>IF(L618="nio",0,IF(L618&gt;0,L618*J618/P618,0))*VLOOKUP(B618,'2-Kosten per locatie'!$A$14:$C$60,3,FALSE)</f>
        <v>#DIV/0!</v>
      </c>
      <c r="O618" s="250">
        <f>IF(M618&gt;0,M618*J618/Q618,0)*VLOOKUP(B618,'2-Kosten per locatie'!$A$14:$C$60,3,FALSE)</f>
        <v>0</v>
      </c>
      <c r="P618" s="344">
        <f>IF(L618="nio",0,IF(L618&gt;0,VLOOKUP(G618,'3-Productie normen'!A:J,VLOOKUP(L618,'3-Productie normen'!$B$35:$C$40,2,FALSE),FALSE)))</f>
        <v>0</v>
      </c>
      <c r="Q618" s="344">
        <f t="shared" si="31"/>
        <v>0</v>
      </c>
      <c r="R618" s="541">
        <f>VLOOKUP(G618,'3-Productie normen'!A:L,12,FALSE)</f>
        <v>16</v>
      </c>
      <c r="S618" s="345"/>
      <c r="U618" s="346">
        <f t="shared" si="30"/>
        <v>1491.75</v>
      </c>
    </row>
    <row r="619" spans="1:21" ht="14.1" hidden="1" customHeight="1">
      <c r="A619" s="78">
        <v>619</v>
      </c>
      <c r="B619" s="493" t="s">
        <v>427</v>
      </c>
      <c r="C619" s="303" t="s">
        <v>428</v>
      </c>
      <c r="D619" s="537" t="s">
        <v>259</v>
      </c>
      <c r="E619" s="248" t="s">
        <v>421</v>
      </c>
      <c r="F619" s="90" t="s">
        <v>261</v>
      </c>
      <c r="G619" s="504" t="s">
        <v>261</v>
      </c>
      <c r="H619" s="74" t="s">
        <v>275</v>
      </c>
      <c r="I619" s="516" t="s">
        <v>246</v>
      </c>
      <c r="J619" s="501">
        <v>21.67</v>
      </c>
      <c r="K619" s="343">
        <f t="shared" si="29"/>
        <v>255</v>
      </c>
      <c r="L619" s="251">
        <v>255</v>
      </c>
      <c r="M619" s="251"/>
      <c r="N619" s="250" t="e">
        <f>IF(L619="nio",0,IF(L619&gt;0,L619*J619/P619,0))*VLOOKUP(B619,'2-Kosten per locatie'!$A$14:$C$60,3,FALSE)</f>
        <v>#DIV/0!</v>
      </c>
      <c r="O619" s="250">
        <f>IF(M619&gt;0,M619*J619/Q619,0)*VLOOKUP(B619,'2-Kosten per locatie'!$A$14:$C$60,3,FALSE)</f>
        <v>0</v>
      </c>
      <c r="P619" s="344">
        <f>IF(L619="nio",0,IF(L619&gt;0,VLOOKUP(G619,'3-Productie normen'!A:J,VLOOKUP(L619,'3-Productie normen'!$B$35:$C$40,2,FALSE),FALSE)))</f>
        <v>0</v>
      </c>
      <c r="Q619" s="344">
        <f t="shared" si="31"/>
        <v>0</v>
      </c>
      <c r="R619" s="541">
        <f>VLOOKUP(G619,'3-Productie normen'!A:L,12,FALSE)</f>
        <v>16</v>
      </c>
      <c r="S619" s="345"/>
      <c r="U619" s="346">
        <f t="shared" si="30"/>
        <v>5525.85</v>
      </c>
    </row>
    <row r="620" spans="1:21" ht="14.1" hidden="1" customHeight="1">
      <c r="A620" s="78">
        <v>620</v>
      </c>
      <c r="B620" s="493" t="s">
        <v>427</v>
      </c>
      <c r="C620" s="303" t="s">
        <v>428</v>
      </c>
      <c r="D620" s="537" t="s">
        <v>259</v>
      </c>
      <c r="E620" s="248" t="s">
        <v>422</v>
      </c>
      <c r="F620" s="90" t="s">
        <v>46</v>
      </c>
      <c r="G620" s="502" t="s">
        <v>46</v>
      </c>
      <c r="H620" s="502" t="s">
        <v>371</v>
      </c>
      <c r="I620" s="516" t="s">
        <v>227</v>
      </c>
      <c r="J620" s="501">
        <v>3.5</v>
      </c>
      <c r="K620" s="343">
        <f t="shared" si="29"/>
        <v>255</v>
      </c>
      <c r="L620" s="251">
        <v>255</v>
      </c>
      <c r="M620" s="251"/>
      <c r="N620" s="250" t="e">
        <f>IF(L620="nio",0,IF(L620&gt;0,L620*J620/P620,0))*VLOOKUP(B620,'2-Kosten per locatie'!$A$14:$C$60,3,FALSE)</f>
        <v>#DIV/0!</v>
      </c>
      <c r="O620" s="250">
        <f>IF(M620&gt;0,M620*J620/Q620,0)*VLOOKUP(B620,'2-Kosten per locatie'!$A$14:$C$60,3,FALSE)</f>
        <v>0</v>
      </c>
      <c r="P620" s="344">
        <f>IF(L620="nio",0,IF(L620&gt;0,VLOOKUP(G620,'3-Productie normen'!A:J,VLOOKUP(L620,'3-Productie normen'!$B$35:$C$40,2,FALSE),FALSE)))</f>
        <v>0</v>
      </c>
      <c r="Q620" s="344">
        <f t="shared" si="31"/>
        <v>0</v>
      </c>
      <c r="R620" s="541">
        <f>VLOOKUP(G620,'3-Productie normen'!A:L,12,FALSE)</f>
        <v>11</v>
      </c>
      <c r="S620" s="345"/>
      <c r="U620" s="346">
        <f t="shared" si="30"/>
        <v>892.5</v>
      </c>
    </row>
    <row r="621" spans="1:21" ht="14.1" hidden="1" customHeight="1">
      <c r="A621" s="78">
        <v>621</v>
      </c>
      <c r="B621" s="493" t="s">
        <v>427</v>
      </c>
      <c r="C621" s="303" t="s">
        <v>428</v>
      </c>
      <c r="D621" s="537" t="s">
        <v>259</v>
      </c>
      <c r="E621" s="248" t="s">
        <v>423</v>
      </c>
      <c r="F621" s="90" t="s">
        <v>46</v>
      </c>
      <c r="G621" s="502" t="s">
        <v>46</v>
      </c>
      <c r="H621" s="502" t="s">
        <v>371</v>
      </c>
      <c r="I621" s="516" t="s">
        <v>227</v>
      </c>
      <c r="J621" s="501">
        <v>1.44</v>
      </c>
      <c r="K621" s="343">
        <f t="shared" si="29"/>
        <v>255</v>
      </c>
      <c r="L621" s="251">
        <v>255</v>
      </c>
      <c r="M621" s="251"/>
      <c r="N621" s="250" t="e">
        <f>IF(L621="nio",0,IF(L621&gt;0,L621*J621/P621,0))*VLOOKUP(B621,'2-Kosten per locatie'!$A$14:$C$60,3,FALSE)</f>
        <v>#DIV/0!</v>
      </c>
      <c r="O621" s="250">
        <f>IF(M621&gt;0,M621*J621/Q621,0)*VLOOKUP(B621,'2-Kosten per locatie'!$A$14:$C$60,3,FALSE)</f>
        <v>0</v>
      </c>
      <c r="P621" s="344">
        <f>IF(L621="nio",0,IF(L621&gt;0,VLOOKUP(G621,'3-Productie normen'!A:J,VLOOKUP(L621,'3-Productie normen'!$B$35:$C$40,2,FALSE),FALSE)))</f>
        <v>0</v>
      </c>
      <c r="Q621" s="344">
        <f t="shared" si="31"/>
        <v>0</v>
      </c>
      <c r="R621" s="541">
        <f>VLOOKUP(G621,'3-Productie normen'!A:L,12,FALSE)</f>
        <v>11</v>
      </c>
      <c r="S621" s="345"/>
      <c r="U621" s="346">
        <f t="shared" si="30"/>
        <v>367.2</v>
      </c>
    </row>
    <row r="622" spans="1:21" ht="14.1" hidden="1" customHeight="1">
      <c r="A622" s="78">
        <v>622</v>
      </c>
      <c r="B622" s="493" t="s">
        <v>427</v>
      </c>
      <c r="C622" s="303" t="s">
        <v>428</v>
      </c>
      <c r="D622" s="537" t="s">
        <v>259</v>
      </c>
      <c r="E622" s="248" t="s">
        <v>424</v>
      </c>
      <c r="F622" s="90" t="s">
        <v>420</v>
      </c>
      <c r="G622" s="502" t="s">
        <v>46</v>
      </c>
      <c r="H622" s="502" t="s">
        <v>371</v>
      </c>
      <c r="I622" s="516" t="s">
        <v>227</v>
      </c>
      <c r="J622" s="501">
        <v>6.13</v>
      </c>
      <c r="K622" s="343">
        <f t="shared" si="29"/>
        <v>255</v>
      </c>
      <c r="L622" s="251">
        <v>255</v>
      </c>
      <c r="M622" s="251"/>
      <c r="N622" s="250" t="e">
        <f>IF(L622="nio",0,IF(L622&gt;0,L622*J622/P622,0))*VLOOKUP(B622,'2-Kosten per locatie'!$A$14:$C$60,3,FALSE)</f>
        <v>#DIV/0!</v>
      </c>
      <c r="O622" s="250">
        <f>IF(M622&gt;0,M622*J622/Q622,0)*VLOOKUP(B622,'2-Kosten per locatie'!$A$14:$C$60,3,FALSE)</f>
        <v>0</v>
      </c>
      <c r="P622" s="344">
        <f>IF(L622="nio",0,IF(L622&gt;0,VLOOKUP(G622,'3-Productie normen'!A:J,VLOOKUP(L622,'3-Productie normen'!$B$35:$C$40,2,FALSE),FALSE)))</f>
        <v>0</v>
      </c>
      <c r="Q622" s="344">
        <f t="shared" si="31"/>
        <v>0</v>
      </c>
      <c r="R622" s="541">
        <f>VLOOKUP(G622,'3-Productie normen'!A:L,12,FALSE)</f>
        <v>11</v>
      </c>
      <c r="S622" s="345"/>
      <c r="U622" s="346">
        <f t="shared" si="30"/>
        <v>1563.1499999999999</v>
      </c>
    </row>
    <row r="623" spans="1:21" ht="14.1" hidden="1" customHeight="1">
      <c r="A623" s="78">
        <v>623</v>
      </c>
      <c r="B623" s="493" t="s">
        <v>427</v>
      </c>
      <c r="C623" s="303" t="s">
        <v>428</v>
      </c>
      <c r="D623" s="537" t="s">
        <v>259</v>
      </c>
      <c r="E623" s="248" t="s">
        <v>425</v>
      </c>
      <c r="F623" s="90" t="s">
        <v>46</v>
      </c>
      <c r="G623" s="502" t="s">
        <v>46</v>
      </c>
      <c r="H623" s="502" t="s">
        <v>371</v>
      </c>
      <c r="I623" s="516" t="s">
        <v>227</v>
      </c>
      <c r="J623" s="501">
        <v>3.5</v>
      </c>
      <c r="K623" s="343">
        <f t="shared" si="29"/>
        <v>255</v>
      </c>
      <c r="L623" s="251">
        <v>255</v>
      </c>
      <c r="M623" s="251"/>
      <c r="N623" s="250" t="e">
        <f>IF(L623="nio",0,IF(L623&gt;0,L623*J623/P623,0))*VLOOKUP(B623,'2-Kosten per locatie'!$A$14:$C$60,3,FALSE)</f>
        <v>#DIV/0!</v>
      </c>
      <c r="O623" s="250">
        <f>IF(M623&gt;0,M623*J623/Q623,0)*VLOOKUP(B623,'2-Kosten per locatie'!$A$14:$C$60,3,FALSE)</f>
        <v>0</v>
      </c>
      <c r="P623" s="344">
        <f>IF(L623="nio",0,IF(L623&gt;0,VLOOKUP(G623,'3-Productie normen'!A:J,VLOOKUP(L623,'3-Productie normen'!$B$35:$C$40,2,FALSE),FALSE)))</f>
        <v>0</v>
      </c>
      <c r="Q623" s="344">
        <f t="shared" si="31"/>
        <v>0</v>
      </c>
      <c r="R623" s="541">
        <f>VLOOKUP(G623,'3-Productie normen'!A:L,12,FALSE)</f>
        <v>11</v>
      </c>
      <c r="S623" s="345"/>
      <c r="U623" s="346">
        <f t="shared" si="30"/>
        <v>892.5</v>
      </c>
    </row>
    <row r="624" spans="1:21" ht="14.1" hidden="1" customHeight="1">
      <c r="A624" s="78">
        <v>624</v>
      </c>
      <c r="B624" s="493" t="s">
        <v>427</v>
      </c>
      <c r="C624" s="303" t="s">
        <v>428</v>
      </c>
      <c r="D624" s="537" t="s">
        <v>259</v>
      </c>
      <c r="E624" s="248" t="s">
        <v>426</v>
      </c>
      <c r="F624" s="90" t="s">
        <v>46</v>
      </c>
      <c r="G624" s="502" t="s">
        <v>46</v>
      </c>
      <c r="H624" s="502" t="s">
        <v>371</v>
      </c>
      <c r="I624" s="516" t="s">
        <v>227</v>
      </c>
      <c r="J624" s="501">
        <v>1.44</v>
      </c>
      <c r="K624" s="343">
        <f t="shared" si="29"/>
        <v>255</v>
      </c>
      <c r="L624" s="251">
        <v>255</v>
      </c>
      <c r="M624" s="251"/>
      <c r="N624" s="250" t="e">
        <f>IF(L624="nio",0,IF(L624&gt;0,L624*J624/P624,0))*VLOOKUP(B624,'2-Kosten per locatie'!$A$14:$C$60,3,FALSE)</f>
        <v>#DIV/0!</v>
      </c>
      <c r="O624" s="250">
        <f>IF(M624&gt;0,M624*J624/Q624,0)*VLOOKUP(B624,'2-Kosten per locatie'!$A$14:$C$60,3,FALSE)</f>
        <v>0</v>
      </c>
      <c r="P624" s="344">
        <f>IF(L624="nio",0,IF(L624&gt;0,VLOOKUP(G624,'3-Productie normen'!A:J,VLOOKUP(L624,'3-Productie normen'!$B$35:$C$40,2,FALSE),FALSE)))</f>
        <v>0</v>
      </c>
      <c r="Q624" s="344">
        <f t="shared" si="31"/>
        <v>0</v>
      </c>
      <c r="R624" s="541">
        <f>VLOOKUP(G624,'3-Productie normen'!A:L,12,FALSE)</f>
        <v>11</v>
      </c>
      <c r="S624" s="345"/>
      <c r="U624" s="346">
        <f t="shared" si="30"/>
        <v>367.2</v>
      </c>
    </row>
    <row r="625" spans="1:21" ht="14.1" hidden="1" customHeight="1">
      <c r="A625" s="78">
        <v>625</v>
      </c>
      <c r="B625" s="493" t="s">
        <v>427</v>
      </c>
      <c r="C625" s="303" t="s">
        <v>428</v>
      </c>
      <c r="D625" s="537" t="s">
        <v>259</v>
      </c>
      <c r="E625" s="248" t="s">
        <v>430</v>
      </c>
      <c r="F625" s="90" t="s">
        <v>420</v>
      </c>
      <c r="G625" s="502" t="s">
        <v>46</v>
      </c>
      <c r="H625" s="502" t="s">
        <v>371</v>
      </c>
      <c r="I625" s="516" t="s">
        <v>227</v>
      </c>
      <c r="J625" s="501">
        <v>6.13</v>
      </c>
      <c r="K625" s="343">
        <f t="shared" si="29"/>
        <v>255</v>
      </c>
      <c r="L625" s="251">
        <v>255</v>
      </c>
      <c r="M625" s="251"/>
      <c r="N625" s="250" t="e">
        <f>IF(L625="nio",0,IF(L625&gt;0,L625*J625/P625,0))*VLOOKUP(B625,'2-Kosten per locatie'!$A$14:$C$60,3,FALSE)</f>
        <v>#DIV/0!</v>
      </c>
      <c r="O625" s="250">
        <f>IF(M625&gt;0,M625*J625/Q625,0)*VLOOKUP(B625,'2-Kosten per locatie'!$A$14:$C$60,3,FALSE)</f>
        <v>0</v>
      </c>
      <c r="P625" s="344">
        <f>IF(L625="nio",0,IF(L625&gt;0,VLOOKUP(G625,'3-Productie normen'!A:J,VLOOKUP(L625,'3-Productie normen'!$B$35:$C$40,2,FALSE),FALSE)))</f>
        <v>0</v>
      </c>
      <c r="Q625" s="344">
        <f t="shared" si="31"/>
        <v>0</v>
      </c>
      <c r="R625" s="541">
        <f>VLOOKUP(G625,'3-Productie normen'!A:L,12,FALSE)</f>
        <v>11</v>
      </c>
      <c r="S625" s="345"/>
      <c r="U625" s="346">
        <f t="shared" si="30"/>
        <v>1563.1499999999999</v>
      </c>
    </row>
    <row r="626" spans="1:21" ht="14.1" hidden="1" customHeight="1">
      <c r="A626" s="78">
        <v>626</v>
      </c>
      <c r="B626" s="493" t="s">
        <v>427</v>
      </c>
      <c r="C626" s="303" t="s">
        <v>428</v>
      </c>
      <c r="D626" s="537" t="s">
        <v>259</v>
      </c>
      <c r="E626" s="248" t="s">
        <v>431</v>
      </c>
      <c r="F626" s="90" t="s">
        <v>265</v>
      </c>
      <c r="G626" s="90" t="s">
        <v>45</v>
      </c>
      <c r="H626" s="74" t="s">
        <v>275</v>
      </c>
      <c r="I626" s="516" t="s">
        <v>246</v>
      </c>
      <c r="J626" s="501">
        <v>19.18</v>
      </c>
      <c r="K626" s="343">
        <f t="shared" si="29"/>
        <v>255</v>
      </c>
      <c r="L626" s="251">
        <v>255</v>
      </c>
      <c r="M626" s="251"/>
      <c r="N626" s="250" t="e">
        <f>IF(L626="nio",0,IF(L626&gt;0,L626*J626/P626,0))*VLOOKUP(B626,'2-Kosten per locatie'!$A$14:$C$60,3,FALSE)</f>
        <v>#DIV/0!</v>
      </c>
      <c r="O626" s="250">
        <f>IF(M626&gt;0,M626*J626/Q626,0)*VLOOKUP(B626,'2-Kosten per locatie'!$A$14:$C$60,3,FALSE)</f>
        <v>0</v>
      </c>
      <c r="P626" s="344">
        <f>IF(L626="nio",0,IF(L626&gt;0,VLOOKUP(G626,'3-Productie normen'!A:J,VLOOKUP(L626,'3-Productie normen'!$B$35:$C$40,2,FALSE),FALSE)))</f>
        <v>0</v>
      </c>
      <c r="Q626" s="344">
        <f t="shared" si="31"/>
        <v>0</v>
      </c>
      <c r="R626" s="541">
        <f>VLOOKUP(G626,'3-Productie normen'!A:L,12,FALSE)</f>
        <v>2</v>
      </c>
      <c r="S626" s="345"/>
      <c r="U626" s="346">
        <f t="shared" si="30"/>
        <v>4890.8999999999996</v>
      </c>
    </row>
    <row r="627" spans="1:21" ht="14.1" hidden="1" customHeight="1">
      <c r="A627" s="78">
        <v>627</v>
      </c>
      <c r="B627" s="493" t="s">
        <v>427</v>
      </c>
      <c r="C627" s="303" t="s">
        <v>428</v>
      </c>
      <c r="D627" s="537" t="s">
        <v>259</v>
      </c>
      <c r="E627" s="248" t="s">
        <v>432</v>
      </c>
      <c r="F627" s="90" t="s">
        <v>432</v>
      </c>
      <c r="G627" s="303" t="s">
        <v>55</v>
      </c>
      <c r="H627" s="504" t="s">
        <v>328</v>
      </c>
      <c r="I627" s="516" t="s">
        <v>246</v>
      </c>
      <c r="J627" s="501">
        <v>362.28</v>
      </c>
      <c r="K627" s="343">
        <f t="shared" si="29"/>
        <v>0</v>
      </c>
      <c r="L627" s="251" t="s">
        <v>279</v>
      </c>
      <c r="M627" s="251"/>
      <c r="N627" s="250">
        <f>IF(L627="nio",0,IF(L627&gt;0,L627*J627/P627,0))*VLOOKUP(B627,'2-Kosten per locatie'!$A$14:$C$60,3,FALSE)</f>
        <v>0</v>
      </c>
      <c r="O627" s="250">
        <f>IF(M627&gt;0,M627*J627/Q627,0)*VLOOKUP(B627,'2-Kosten per locatie'!$A$14:$C$60,3,FALSE)</f>
        <v>0</v>
      </c>
      <c r="P627" s="344">
        <f>IF(L627="nio",0,IF(L627&gt;0,VLOOKUP(G627,'3-Productie normen'!A:J,VLOOKUP(L627,'3-Productie normen'!$B$35:$C$40,2,FALSE),FALSE)))</f>
        <v>0</v>
      </c>
      <c r="Q627" s="344">
        <f t="shared" si="31"/>
        <v>0</v>
      </c>
      <c r="R627" s="541">
        <f>VLOOKUP(G627,'3-Productie normen'!A:L,12,FALSE)</f>
        <v>0</v>
      </c>
      <c r="S627" s="345"/>
      <c r="U627" s="346">
        <f t="shared" si="30"/>
        <v>0</v>
      </c>
    </row>
    <row r="628" spans="1:21" ht="14.1" hidden="1" customHeight="1">
      <c r="A628" s="78">
        <v>628</v>
      </c>
      <c r="B628" s="493" t="s">
        <v>427</v>
      </c>
      <c r="C628" s="303" t="s">
        <v>428</v>
      </c>
      <c r="D628" s="537" t="s">
        <v>259</v>
      </c>
      <c r="E628" s="248" t="s">
        <v>433</v>
      </c>
      <c r="F628" s="90" t="s">
        <v>410</v>
      </c>
      <c r="G628" s="90" t="s">
        <v>261</v>
      </c>
      <c r="H628" s="504" t="s">
        <v>328</v>
      </c>
      <c r="I628" s="516" t="s">
        <v>246</v>
      </c>
      <c r="J628" s="501">
        <v>25.76</v>
      </c>
      <c r="K628" s="343">
        <f t="shared" si="29"/>
        <v>255</v>
      </c>
      <c r="L628" s="251">
        <v>255</v>
      </c>
      <c r="M628" s="251"/>
      <c r="N628" s="250" t="e">
        <f>IF(L628="nio",0,IF(L628&gt;0,L628*J628/P628,0))*VLOOKUP(B628,'2-Kosten per locatie'!$A$14:$C$60,3,FALSE)</f>
        <v>#DIV/0!</v>
      </c>
      <c r="O628" s="250">
        <f>IF(M628&gt;0,M628*J628/Q628,0)*VLOOKUP(B628,'2-Kosten per locatie'!$A$14:$C$60,3,FALSE)</f>
        <v>0</v>
      </c>
      <c r="P628" s="344">
        <f>IF(L628="nio",0,IF(L628&gt;0,VLOOKUP(G628,'3-Productie normen'!A:J,VLOOKUP(L628,'3-Productie normen'!$B$35:$C$40,2,FALSE),FALSE)))</f>
        <v>0</v>
      </c>
      <c r="Q628" s="344">
        <f t="shared" si="31"/>
        <v>0</v>
      </c>
      <c r="R628" s="541">
        <f>VLOOKUP(G628,'3-Productie normen'!A:L,12,FALSE)</f>
        <v>16</v>
      </c>
      <c r="S628" s="345"/>
      <c r="U628" s="346">
        <f t="shared" si="30"/>
        <v>6568.8</v>
      </c>
    </row>
    <row r="629" spans="1:21" ht="14.1" hidden="1" customHeight="1">
      <c r="A629" s="78">
        <v>629</v>
      </c>
      <c r="B629" s="493" t="s">
        <v>427</v>
      </c>
      <c r="C629" s="303" t="s">
        <v>428</v>
      </c>
      <c r="D629" s="537" t="s">
        <v>259</v>
      </c>
      <c r="E629" s="248" t="s">
        <v>434</v>
      </c>
      <c r="F629" s="90" t="s">
        <v>410</v>
      </c>
      <c r="G629" s="90" t="s">
        <v>261</v>
      </c>
      <c r="H629" s="504" t="s">
        <v>328</v>
      </c>
      <c r="I629" s="516" t="s">
        <v>246</v>
      </c>
      <c r="J629" s="501">
        <v>48.19</v>
      </c>
      <c r="K629" s="343">
        <f t="shared" si="29"/>
        <v>255</v>
      </c>
      <c r="L629" s="251">
        <v>255</v>
      </c>
      <c r="M629" s="251"/>
      <c r="N629" s="250" t="e">
        <f>IF(L629="nio",0,IF(L629&gt;0,L629*J629/P629,0))*VLOOKUP(B629,'2-Kosten per locatie'!$A$14:$C$60,3,FALSE)</f>
        <v>#DIV/0!</v>
      </c>
      <c r="O629" s="250">
        <f>IF(M629&gt;0,M629*J629/Q629,0)*VLOOKUP(B629,'2-Kosten per locatie'!$A$14:$C$60,3,FALSE)</f>
        <v>0</v>
      </c>
      <c r="P629" s="344">
        <f>IF(L629="nio",0,IF(L629&gt;0,VLOOKUP(G629,'3-Productie normen'!A:J,VLOOKUP(L629,'3-Productie normen'!$B$35:$C$40,2,FALSE),FALSE)))</f>
        <v>0</v>
      </c>
      <c r="Q629" s="344">
        <f t="shared" si="31"/>
        <v>0</v>
      </c>
      <c r="R629" s="541">
        <f>VLOOKUP(G629,'3-Productie normen'!A:L,12,FALSE)</f>
        <v>16</v>
      </c>
      <c r="S629" s="345"/>
      <c r="U629" s="346">
        <f t="shared" si="30"/>
        <v>12288.449999999999</v>
      </c>
    </row>
    <row r="630" spans="1:21" ht="14.1" hidden="1" customHeight="1">
      <c r="A630" s="78">
        <v>630</v>
      </c>
      <c r="B630" s="493" t="s">
        <v>427</v>
      </c>
      <c r="C630" s="303" t="s">
        <v>428</v>
      </c>
      <c r="D630" s="537" t="s">
        <v>259</v>
      </c>
      <c r="E630" s="248" t="s">
        <v>435</v>
      </c>
      <c r="F630" s="90" t="s">
        <v>261</v>
      </c>
      <c r="G630" s="504" t="s">
        <v>261</v>
      </c>
      <c r="H630" s="504" t="s">
        <v>328</v>
      </c>
      <c r="I630" s="516" t="s">
        <v>246</v>
      </c>
      <c r="J630" s="501">
        <v>13.31</v>
      </c>
      <c r="K630" s="343">
        <f t="shared" si="29"/>
        <v>255</v>
      </c>
      <c r="L630" s="251">
        <v>255</v>
      </c>
      <c r="M630" s="251"/>
      <c r="N630" s="250" t="e">
        <f>IF(L630="nio",0,IF(L630&gt;0,L630*J630/P630,0))*VLOOKUP(B630,'2-Kosten per locatie'!$A$14:$C$60,3,FALSE)</f>
        <v>#DIV/0!</v>
      </c>
      <c r="O630" s="250">
        <f>IF(M630&gt;0,M630*J630/Q630,0)*VLOOKUP(B630,'2-Kosten per locatie'!$A$14:$C$60,3,FALSE)</f>
        <v>0</v>
      </c>
      <c r="P630" s="344">
        <f>IF(L630="nio",0,IF(L630&gt;0,VLOOKUP(G630,'3-Productie normen'!A:J,VLOOKUP(L630,'3-Productie normen'!$B$35:$C$40,2,FALSE),FALSE)))</f>
        <v>0</v>
      </c>
      <c r="Q630" s="344">
        <f t="shared" si="31"/>
        <v>0</v>
      </c>
      <c r="R630" s="541">
        <f>VLOOKUP(G630,'3-Productie normen'!A:L,12,FALSE)</f>
        <v>16</v>
      </c>
      <c r="S630" s="345"/>
      <c r="U630" s="346">
        <f t="shared" si="30"/>
        <v>3394.05</v>
      </c>
    </row>
    <row r="631" spans="1:21" ht="14.1" hidden="1" customHeight="1">
      <c r="A631" s="78">
        <v>631</v>
      </c>
      <c r="B631" s="493" t="s">
        <v>427</v>
      </c>
      <c r="C631" s="303" t="s">
        <v>428</v>
      </c>
      <c r="D631" s="537" t="s">
        <v>259</v>
      </c>
      <c r="E631" s="248" t="s">
        <v>436</v>
      </c>
      <c r="F631" s="90" t="s">
        <v>410</v>
      </c>
      <c r="G631" s="90" t="s">
        <v>261</v>
      </c>
      <c r="H631" s="504" t="s">
        <v>328</v>
      </c>
      <c r="I631" s="516" t="s">
        <v>246</v>
      </c>
      <c r="J631" s="501">
        <v>17.28</v>
      </c>
      <c r="K631" s="343">
        <f t="shared" si="29"/>
        <v>255</v>
      </c>
      <c r="L631" s="251">
        <v>255</v>
      </c>
      <c r="M631" s="251"/>
      <c r="N631" s="250" t="e">
        <f>IF(L631="nio",0,IF(L631&gt;0,L631*J631/P631,0))*VLOOKUP(B631,'2-Kosten per locatie'!$A$14:$C$60,3,FALSE)</f>
        <v>#DIV/0!</v>
      </c>
      <c r="O631" s="250">
        <f>IF(M631&gt;0,M631*J631/Q631,0)*VLOOKUP(B631,'2-Kosten per locatie'!$A$14:$C$60,3,FALSE)</f>
        <v>0</v>
      </c>
      <c r="P631" s="344">
        <f>IF(L631="nio",0,IF(L631&gt;0,VLOOKUP(G631,'3-Productie normen'!A:J,VLOOKUP(L631,'3-Productie normen'!$B$35:$C$40,2,FALSE),FALSE)))</f>
        <v>0</v>
      </c>
      <c r="Q631" s="344">
        <f t="shared" si="31"/>
        <v>0</v>
      </c>
      <c r="R631" s="541">
        <f>VLOOKUP(G631,'3-Productie normen'!A:L,12,FALSE)</f>
        <v>16</v>
      </c>
      <c r="S631" s="345"/>
      <c r="U631" s="346">
        <f t="shared" si="30"/>
        <v>4406.4000000000005</v>
      </c>
    </row>
    <row r="632" spans="1:21" ht="14.1" hidden="1" customHeight="1">
      <c r="A632" s="78">
        <v>632</v>
      </c>
      <c r="B632" s="493" t="s">
        <v>427</v>
      </c>
      <c r="C632" s="303" t="s">
        <v>428</v>
      </c>
      <c r="D632" s="537" t="s">
        <v>259</v>
      </c>
      <c r="E632" s="248" t="s">
        <v>437</v>
      </c>
      <c r="F632" s="90" t="s">
        <v>410</v>
      </c>
      <c r="G632" s="90" t="s">
        <v>261</v>
      </c>
      <c r="H632" s="504" t="s">
        <v>328</v>
      </c>
      <c r="I632" s="516" t="s">
        <v>246</v>
      </c>
      <c r="J632" s="501">
        <v>7.94</v>
      </c>
      <c r="K632" s="343">
        <f t="shared" si="29"/>
        <v>255</v>
      </c>
      <c r="L632" s="251">
        <v>255</v>
      </c>
      <c r="M632" s="251"/>
      <c r="N632" s="250" t="e">
        <f>IF(L632="nio",0,IF(L632&gt;0,L632*J632/P632,0))*VLOOKUP(B632,'2-Kosten per locatie'!$A$14:$C$60,3,FALSE)</f>
        <v>#DIV/0!</v>
      </c>
      <c r="O632" s="250">
        <f>IF(M632&gt;0,M632*J632/Q632,0)*VLOOKUP(B632,'2-Kosten per locatie'!$A$14:$C$60,3,FALSE)</f>
        <v>0</v>
      </c>
      <c r="P632" s="344">
        <f>IF(L632="nio",0,IF(L632&gt;0,VLOOKUP(G632,'3-Productie normen'!A:J,VLOOKUP(L632,'3-Productie normen'!$B$35:$C$40,2,FALSE),FALSE)))</f>
        <v>0</v>
      </c>
      <c r="Q632" s="344">
        <f t="shared" si="31"/>
        <v>0</v>
      </c>
      <c r="R632" s="541">
        <f>VLOOKUP(G632,'3-Productie normen'!A:L,12,FALSE)</f>
        <v>16</v>
      </c>
      <c r="S632" s="345"/>
      <c r="U632" s="346">
        <f t="shared" si="30"/>
        <v>2024.7</v>
      </c>
    </row>
    <row r="633" spans="1:21" ht="14.1" hidden="1" customHeight="1">
      <c r="A633" s="78">
        <v>633</v>
      </c>
      <c r="B633" s="493" t="s">
        <v>427</v>
      </c>
      <c r="C633" s="303" t="s">
        <v>428</v>
      </c>
      <c r="D633" s="537" t="s">
        <v>259</v>
      </c>
      <c r="E633" s="248" t="s">
        <v>438</v>
      </c>
      <c r="F633" s="90" t="s">
        <v>410</v>
      </c>
      <c r="G633" s="90" t="s">
        <v>261</v>
      </c>
      <c r="H633" s="504" t="s">
        <v>328</v>
      </c>
      <c r="I633" s="516" t="s">
        <v>246</v>
      </c>
      <c r="J633" s="501">
        <v>14.01</v>
      </c>
      <c r="K633" s="343">
        <f t="shared" si="29"/>
        <v>255</v>
      </c>
      <c r="L633" s="251">
        <v>255</v>
      </c>
      <c r="M633" s="251"/>
      <c r="N633" s="250" t="e">
        <f>IF(L633="nio",0,IF(L633&gt;0,L633*J633/P633,0))*VLOOKUP(B633,'2-Kosten per locatie'!$A$14:$C$60,3,FALSE)</f>
        <v>#DIV/0!</v>
      </c>
      <c r="O633" s="250">
        <f>IF(M633&gt;0,M633*J633/Q633,0)*VLOOKUP(B633,'2-Kosten per locatie'!$A$14:$C$60,3,FALSE)</f>
        <v>0</v>
      </c>
      <c r="P633" s="344">
        <f>IF(L633="nio",0,IF(L633&gt;0,VLOOKUP(G633,'3-Productie normen'!A:J,VLOOKUP(L633,'3-Productie normen'!$B$35:$C$40,2,FALSE),FALSE)))</f>
        <v>0</v>
      </c>
      <c r="Q633" s="344">
        <f t="shared" si="31"/>
        <v>0</v>
      </c>
      <c r="R633" s="541">
        <f>VLOOKUP(G633,'3-Productie normen'!A:L,12,FALSE)</f>
        <v>16</v>
      </c>
      <c r="S633" s="345"/>
      <c r="U633" s="346">
        <f t="shared" si="30"/>
        <v>3572.5499999999997</v>
      </c>
    </row>
    <row r="634" spans="1:21" ht="14.1" hidden="1" customHeight="1">
      <c r="A634" s="78">
        <v>634</v>
      </c>
      <c r="B634" s="493" t="s">
        <v>427</v>
      </c>
      <c r="C634" s="303" t="s">
        <v>428</v>
      </c>
      <c r="D634" s="537" t="s">
        <v>259</v>
      </c>
      <c r="E634" s="248" t="s">
        <v>439</v>
      </c>
      <c r="F634" s="90" t="s">
        <v>410</v>
      </c>
      <c r="G634" s="90" t="s">
        <v>261</v>
      </c>
      <c r="H634" s="74" t="s">
        <v>275</v>
      </c>
      <c r="I634" s="516" t="s">
        <v>246</v>
      </c>
      <c r="J634" s="501">
        <v>11.2</v>
      </c>
      <c r="K634" s="343">
        <f t="shared" si="29"/>
        <v>255</v>
      </c>
      <c r="L634" s="251">
        <v>255</v>
      </c>
      <c r="M634" s="251"/>
      <c r="N634" s="250" t="e">
        <f>IF(L634="nio",0,IF(L634&gt;0,L634*J634/P634,0))*VLOOKUP(B634,'2-Kosten per locatie'!$A$14:$C$60,3,FALSE)</f>
        <v>#DIV/0!</v>
      </c>
      <c r="O634" s="250">
        <f>IF(M634&gt;0,M634*J634/Q634,0)*VLOOKUP(B634,'2-Kosten per locatie'!$A$14:$C$60,3,FALSE)</f>
        <v>0</v>
      </c>
      <c r="P634" s="344">
        <f>IF(L634="nio",0,IF(L634&gt;0,VLOOKUP(G634,'3-Productie normen'!A:J,VLOOKUP(L634,'3-Productie normen'!$B$35:$C$40,2,FALSE),FALSE)))</f>
        <v>0</v>
      </c>
      <c r="Q634" s="344">
        <f t="shared" si="31"/>
        <v>0</v>
      </c>
      <c r="R634" s="541">
        <f>VLOOKUP(G634,'3-Productie normen'!A:L,12,FALSE)</f>
        <v>16</v>
      </c>
      <c r="S634" s="345"/>
      <c r="U634" s="346">
        <f t="shared" si="30"/>
        <v>2856</v>
      </c>
    </row>
    <row r="635" spans="1:21" ht="14.1" hidden="1" customHeight="1">
      <c r="A635" s="78">
        <v>635</v>
      </c>
      <c r="B635" s="493" t="s">
        <v>427</v>
      </c>
      <c r="C635" s="303" t="s">
        <v>428</v>
      </c>
      <c r="D635" s="537" t="s">
        <v>259</v>
      </c>
      <c r="E635" s="248" t="s">
        <v>440</v>
      </c>
      <c r="F635" s="90" t="s">
        <v>441</v>
      </c>
      <c r="G635" s="502" t="s">
        <v>52</v>
      </c>
      <c r="H635" s="74" t="s">
        <v>275</v>
      </c>
      <c r="I635" s="516" t="s">
        <v>246</v>
      </c>
      <c r="J635" s="501">
        <v>8.5399999999999991</v>
      </c>
      <c r="K635" s="343">
        <f t="shared" si="29"/>
        <v>255</v>
      </c>
      <c r="L635" s="251">
        <v>255</v>
      </c>
      <c r="M635" s="251"/>
      <c r="N635" s="250" t="e">
        <f>IF(L635="nio",0,IF(L635&gt;0,L635*J635/P635,0))*VLOOKUP(B635,'2-Kosten per locatie'!$A$14:$C$60,3,FALSE)</f>
        <v>#DIV/0!</v>
      </c>
      <c r="O635" s="250">
        <f>IF(M635&gt;0,M635*J635/Q635,0)*VLOOKUP(B635,'2-Kosten per locatie'!$A$14:$C$60,3,FALSE)</f>
        <v>0</v>
      </c>
      <c r="P635" s="344">
        <f>IF(L635="nio",0,IF(L635&gt;0,VLOOKUP(G635,'3-Productie normen'!A:J,VLOOKUP(L635,'3-Productie normen'!$B$35:$C$40,2,FALSE),FALSE)))</f>
        <v>0</v>
      </c>
      <c r="Q635" s="344">
        <f t="shared" si="31"/>
        <v>0</v>
      </c>
      <c r="R635" s="541">
        <f>VLOOKUP(G635,'3-Productie normen'!A:L,12,FALSE)</f>
        <v>4</v>
      </c>
      <c r="S635" s="345"/>
      <c r="U635" s="346">
        <f t="shared" si="30"/>
        <v>2177.6999999999998</v>
      </c>
    </row>
    <row r="636" spans="1:21" ht="14.1" hidden="1" customHeight="1">
      <c r="A636" s="78">
        <v>636</v>
      </c>
      <c r="B636" s="493" t="s">
        <v>427</v>
      </c>
      <c r="C636" s="303" t="s">
        <v>428</v>
      </c>
      <c r="D636" s="537" t="s">
        <v>259</v>
      </c>
      <c r="E636" s="248" t="s">
        <v>442</v>
      </c>
      <c r="F636" s="90" t="s">
        <v>443</v>
      </c>
      <c r="G636" s="504" t="s">
        <v>261</v>
      </c>
      <c r="H636" s="74" t="s">
        <v>275</v>
      </c>
      <c r="I636" s="516" t="s">
        <v>246</v>
      </c>
      <c r="J636" s="501">
        <v>21.02</v>
      </c>
      <c r="K636" s="343">
        <f t="shared" si="29"/>
        <v>255</v>
      </c>
      <c r="L636" s="251">
        <v>255</v>
      </c>
      <c r="M636" s="251"/>
      <c r="N636" s="250" t="e">
        <f>IF(L636="nio",0,IF(L636&gt;0,L636*J636/P636,0))*VLOOKUP(B636,'2-Kosten per locatie'!$A$14:$C$60,3,FALSE)</f>
        <v>#DIV/0!</v>
      </c>
      <c r="O636" s="250">
        <f>IF(M636&gt;0,M636*J636/Q636,0)*VLOOKUP(B636,'2-Kosten per locatie'!$A$14:$C$60,3,FALSE)</f>
        <v>0</v>
      </c>
      <c r="P636" s="344">
        <f>IF(L636="nio",0,IF(L636&gt;0,VLOOKUP(G636,'3-Productie normen'!A:J,VLOOKUP(L636,'3-Productie normen'!$B$35:$C$40,2,FALSE),FALSE)))</f>
        <v>0</v>
      </c>
      <c r="Q636" s="344">
        <f t="shared" si="31"/>
        <v>0</v>
      </c>
      <c r="R636" s="541">
        <f>VLOOKUP(G636,'3-Productie normen'!A:L,12,FALSE)</f>
        <v>16</v>
      </c>
      <c r="S636" s="345"/>
      <c r="U636" s="346">
        <f t="shared" si="30"/>
        <v>5360.0999999999995</v>
      </c>
    </row>
    <row r="637" spans="1:21" ht="14.1" hidden="1" customHeight="1">
      <c r="A637" s="78">
        <v>637</v>
      </c>
      <c r="B637" s="493" t="s">
        <v>427</v>
      </c>
      <c r="C637" s="303" t="s">
        <v>428</v>
      </c>
      <c r="D637" s="537" t="s">
        <v>259</v>
      </c>
      <c r="E637" s="248" t="s">
        <v>445</v>
      </c>
      <c r="F637" s="90" t="s">
        <v>265</v>
      </c>
      <c r="G637" s="90" t="s">
        <v>45</v>
      </c>
      <c r="H637" s="74" t="s">
        <v>275</v>
      </c>
      <c r="I637" s="516" t="s">
        <v>246</v>
      </c>
      <c r="J637" s="501">
        <v>29.65</v>
      </c>
      <c r="K637" s="343">
        <f t="shared" si="29"/>
        <v>255</v>
      </c>
      <c r="L637" s="251">
        <v>255</v>
      </c>
      <c r="M637" s="251"/>
      <c r="N637" s="250" t="e">
        <f>IF(L637="nio",0,IF(L637&gt;0,L637*J637/P637,0))*VLOOKUP(B637,'2-Kosten per locatie'!$A$14:$C$60,3,FALSE)</f>
        <v>#DIV/0!</v>
      </c>
      <c r="O637" s="250">
        <f>IF(M637&gt;0,M637*J637/Q637,0)*VLOOKUP(B637,'2-Kosten per locatie'!$A$14:$C$60,3,FALSE)</f>
        <v>0</v>
      </c>
      <c r="P637" s="344">
        <f>IF(L637="nio",0,IF(L637&gt;0,VLOOKUP(G637,'3-Productie normen'!A:J,VLOOKUP(L637,'3-Productie normen'!$B$35:$C$40,2,FALSE),FALSE)))</f>
        <v>0</v>
      </c>
      <c r="Q637" s="344">
        <f t="shared" si="31"/>
        <v>0</v>
      </c>
      <c r="R637" s="541">
        <f>VLOOKUP(G637,'3-Productie normen'!A:L,12,FALSE)</f>
        <v>2</v>
      </c>
      <c r="S637" s="345"/>
      <c r="U637" s="346">
        <f t="shared" si="30"/>
        <v>7560.75</v>
      </c>
    </row>
    <row r="638" spans="1:21" ht="14.1" hidden="1" customHeight="1">
      <c r="A638" s="78">
        <v>638</v>
      </c>
      <c r="B638" s="493" t="s">
        <v>427</v>
      </c>
      <c r="C638" s="303" t="s">
        <v>428</v>
      </c>
      <c r="D638" s="537" t="s">
        <v>259</v>
      </c>
      <c r="E638" s="248" t="s">
        <v>446</v>
      </c>
      <c r="F638" s="90" t="s">
        <v>265</v>
      </c>
      <c r="G638" s="90" t="s">
        <v>45</v>
      </c>
      <c r="H638" s="74" t="s">
        <v>275</v>
      </c>
      <c r="I638" s="516" t="s">
        <v>246</v>
      </c>
      <c r="J638" s="501">
        <v>30.24</v>
      </c>
      <c r="K638" s="343">
        <f t="shared" si="29"/>
        <v>255</v>
      </c>
      <c r="L638" s="251">
        <v>255</v>
      </c>
      <c r="M638" s="251"/>
      <c r="N638" s="250" t="e">
        <f>IF(L638="nio",0,IF(L638&gt;0,L638*J638/P638,0))*VLOOKUP(B638,'2-Kosten per locatie'!$A$14:$C$60,3,FALSE)</f>
        <v>#DIV/0!</v>
      </c>
      <c r="O638" s="250">
        <f>IF(M638&gt;0,M638*J638/Q638,0)*VLOOKUP(B638,'2-Kosten per locatie'!$A$14:$C$60,3,FALSE)</f>
        <v>0</v>
      </c>
      <c r="P638" s="344">
        <f>IF(L638="nio",0,IF(L638&gt;0,VLOOKUP(G638,'3-Productie normen'!A:J,VLOOKUP(L638,'3-Productie normen'!$B$35:$C$40,2,FALSE),FALSE)))</f>
        <v>0</v>
      </c>
      <c r="Q638" s="344">
        <f t="shared" si="31"/>
        <v>0</v>
      </c>
      <c r="R638" s="541">
        <f>VLOOKUP(G638,'3-Productie normen'!A:L,12,FALSE)</f>
        <v>2</v>
      </c>
      <c r="S638" s="345"/>
      <c r="U638" s="346">
        <f t="shared" si="30"/>
        <v>7711.2</v>
      </c>
    </row>
    <row r="639" spans="1:21" ht="14.1" hidden="1" customHeight="1">
      <c r="A639" s="78">
        <v>639</v>
      </c>
      <c r="B639" s="493" t="s">
        <v>427</v>
      </c>
      <c r="C639" s="303" t="s">
        <v>428</v>
      </c>
      <c r="D639" s="537" t="s">
        <v>259</v>
      </c>
      <c r="E639" s="248" t="s">
        <v>447</v>
      </c>
      <c r="F639" s="90" t="s">
        <v>265</v>
      </c>
      <c r="G639" s="90" t="s">
        <v>45</v>
      </c>
      <c r="H639" s="74" t="s">
        <v>275</v>
      </c>
      <c r="I639" s="516" t="s">
        <v>246</v>
      </c>
      <c r="J639" s="501">
        <v>19.55</v>
      </c>
      <c r="K639" s="343">
        <f t="shared" si="29"/>
        <v>255</v>
      </c>
      <c r="L639" s="251">
        <v>255</v>
      </c>
      <c r="M639" s="251"/>
      <c r="N639" s="250" t="e">
        <f>IF(L639="nio",0,IF(L639&gt;0,L639*J639/P639,0))*VLOOKUP(B639,'2-Kosten per locatie'!$A$14:$C$60,3,FALSE)</f>
        <v>#DIV/0!</v>
      </c>
      <c r="O639" s="250">
        <f>IF(M639&gt;0,M639*J639/Q639,0)*VLOOKUP(B639,'2-Kosten per locatie'!$A$14:$C$60,3,FALSE)</f>
        <v>0</v>
      </c>
      <c r="P639" s="344">
        <f>IF(L639="nio",0,IF(L639&gt;0,VLOOKUP(G639,'3-Productie normen'!A:J,VLOOKUP(L639,'3-Productie normen'!$B$35:$C$40,2,FALSE),FALSE)))</f>
        <v>0</v>
      </c>
      <c r="Q639" s="344">
        <f t="shared" si="31"/>
        <v>0</v>
      </c>
      <c r="R639" s="541">
        <f>VLOOKUP(G639,'3-Productie normen'!A:L,12,FALSE)</f>
        <v>2</v>
      </c>
      <c r="S639" s="345"/>
      <c r="U639" s="346">
        <f t="shared" si="30"/>
        <v>4985.25</v>
      </c>
    </row>
    <row r="640" spans="1:21" ht="14.1" hidden="1" customHeight="1">
      <c r="A640" s="78">
        <v>640</v>
      </c>
      <c r="B640" s="493" t="s">
        <v>427</v>
      </c>
      <c r="C640" s="303" t="s">
        <v>428</v>
      </c>
      <c r="D640" s="537" t="s">
        <v>259</v>
      </c>
      <c r="E640" s="248" t="s">
        <v>448</v>
      </c>
      <c r="F640" s="90" t="s">
        <v>261</v>
      </c>
      <c r="G640" s="504" t="s">
        <v>261</v>
      </c>
      <c r="H640" s="74" t="s">
        <v>275</v>
      </c>
      <c r="I640" s="516" t="s">
        <v>246</v>
      </c>
      <c r="J640" s="501">
        <v>36.15</v>
      </c>
      <c r="K640" s="343">
        <f t="shared" si="29"/>
        <v>255</v>
      </c>
      <c r="L640" s="251">
        <v>255</v>
      </c>
      <c r="M640" s="251"/>
      <c r="N640" s="250" t="e">
        <f>IF(L640="nio",0,IF(L640&gt;0,L640*J640/P640,0))*VLOOKUP(B640,'2-Kosten per locatie'!$A$14:$C$60,3,FALSE)</f>
        <v>#DIV/0!</v>
      </c>
      <c r="O640" s="250">
        <f>IF(M640&gt;0,M640*J640/Q640,0)*VLOOKUP(B640,'2-Kosten per locatie'!$A$14:$C$60,3,FALSE)</f>
        <v>0</v>
      </c>
      <c r="P640" s="344">
        <f>IF(L640="nio",0,IF(L640&gt;0,VLOOKUP(G640,'3-Productie normen'!A:J,VLOOKUP(L640,'3-Productie normen'!$B$35:$C$40,2,FALSE),FALSE)))</f>
        <v>0</v>
      </c>
      <c r="Q640" s="344">
        <f t="shared" si="31"/>
        <v>0</v>
      </c>
      <c r="R640" s="541">
        <f>VLOOKUP(G640,'3-Productie normen'!A:L,12,FALSE)</f>
        <v>16</v>
      </c>
      <c r="S640" s="345"/>
      <c r="U640" s="346">
        <f t="shared" si="30"/>
        <v>9218.25</v>
      </c>
    </row>
    <row r="641" spans="1:21" ht="14.1" hidden="1" customHeight="1">
      <c r="A641" s="78">
        <v>641</v>
      </c>
      <c r="B641" s="493" t="s">
        <v>427</v>
      </c>
      <c r="C641" s="303" t="s">
        <v>428</v>
      </c>
      <c r="D641" s="537" t="s">
        <v>259</v>
      </c>
      <c r="E641" s="248" t="s">
        <v>449</v>
      </c>
      <c r="F641" s="90" t="s">
        <v>410</v>
      </c>
      <c r="G641" s="90" t="s">
        <v>261</v>
      </c>
      <c r="H641" s="74" t="s">
        <v>275</v>
      </c>
      <c r="I641" s="516" t="s">
        <v>246</v>
      </c>
      <c r="J641" s="501">
        <v>5.46</v>
      </c>
      <c r="K641" s="343">
        <f t="shared" si="29"/>
        <v>255</v>
      </c>
      <c r="L641" s="251">
        <v>255</v>
      </c>
      <c r="M641" s="251"/>
      <c r="N641" s="250" t="e">
        <f>IF(L641="nio",0,IF(L641&gt;0,L641*J641/P641,0))*VLOOKUP(B641,'2-Kosten per locatie'!$A$14:$C$60,3,FALSE)</f>
        <v>#DIV/0!</v>
      </c>
      <c r="O641" s="250">
        <f>IF(M641&gt;0,M641*J641/Q641,0)*VLOOKUP(B641,'2-Kosten per locatie'!$A$14:$C$60,3,FALSE)</f>
        <v>0</v>
      </c>
      <c r="P641" s="344">
        <f>IF(L641="nio",0,IF(L641&gt;0,VLOOKUP(G641,'3-Productie normen'!A:J,VLOOKUP(L641,'3-Productie normen'!$B$35:$C$40,2,FALSE),FALSE)))</f>
        <v>0</v>
      </c>
      <c r="Q641" s="344">
        <f t="shared" si="31"/>
        <v>0</v>
      </c>
      <c r="R641" s="541">
        <f>VLOOKUP(G641,'3-Productie normen'!A:L,12,FALSE)</f>
        <v>16</v>
      </c>
      <c r="S641" s="345"/>
      <c r="U641" s="346">
        <f t="shared" si="30"/>
        <v>1392.3</v>
      </c>
    </row>
    <row r="642" spans="1:21" ht="14.1" hidden="1" customHeight="1">
      <c r="A642" s="78">
        <v>642</v>
      </c>
      <c r="B642" s="493" t="s">
        <v>427</v>
      </c>
      <c r="C642" s="303" t="s">
        <v>428</v>
      </c>
      <c r="D642" s="537" t="s">
        <v>259</v>
      </c>
      <c r="E642" s="248" t="s">
        <v>450</v>
      </c>
      <c r="F642" s="90" t="s">
        <v>410</v>
      </c>
      <c r="G642" s="90" t="s">
        <v>261</v>
      </c>
      <c r="H642" s="504" t="s">
        <v>328</v>
      </c>
      <c r="I642" s="516" t="s">
        <v>246</v>
      </c>
      <c r="J642" s="501">
        <v>83.55</v>
      </c>
      <c r="K642" s="343">
        <f t="shared" si="29"/>
        <v>255</v>
      </c>
      <c r="L642" s="251">
        <v>255</v>
      </c>
      <c r="M642" s="251"/>
      <c r="N642" s="250" t="e">
        <f>IF(L642="nio",0,IF(L642&gt;0,L642*J642/P642,0))*VLOOKUP(B642,'2-Kosten per locatie'!$A$14:$C$60,3,FALSE)</f>
        <v>#DIV/0!</v>
      </c>
      <c r="O642" s="250">
        <f>IF(M642&gt;0,M642*J642/Q642,0)*VLOOKUP(B642,'2-Kosten per locatie'!$A$14:$C$60,3,FALSE)</f>
        <v>0</v>
      </c>
      <c r="P642" s="344">
        <f>IF(L642="nio",0,IF(L642&gt;0,VLOOKUP(G642,'3-Productie normen'!A:J,VLOOKUP(L642,'3-Productie normen'!$B$35:$C$40,2,FALSE),FALSE)))</f>
        <v>0</v>
      </c>
      <c r="Q642" s="344">
        <f t="shared" si="31"/>
        <v>0</v>
      </c>
      <c r="R642" s="541">
        <f>VLOOKUP(G642,'3-Productie normen'!A:L,12,FALSE)</f>
        <v>16</v>
      </c>
      <c r="S642" s="345"/>
      <c r="U642" s="346">
        <f t="shared" si="30"/>
        <v>21305.25</v>
      </c>
    </row>
    <row r="643" spans="1:21" ht="14.1" hidden="1" customHeight="1">
      <c r="A643" s="78">
        <v>643</v>
      </c>
      <c r="B643" s="493" t="s">
        <v>427</v>
      </c>
      <c r="C643" s="303" t="s">
        <v>428</v>
      </c>
      <c r="D643" s="537" t="s">
        <v>259</v>
      </c>
      <c r="E643" s="248" t="s">
        <v>451</v>
      </c>
      <c r="F643" s="90" t="s">
        <v>410</v>
      </c>
      <c r="G643" s="90" t="s">
        <v>261</v>
      </c>
      <c r="H643" s="504" t="s">
        <v>328</v>
      </c>
      <c r="I643" s="516" t="s">
        <v>246</v>
      </c>
      <c r="J643" s="501">
        <v>37.6</v>
      </c>
      <c r="K643" s="343">
        <f t="shared" si="29"/>
        <v>255</v>
      </c>
      <c r="L643" s="251">
        <v>255</v>
      </c>
      <c r="M643" s="251"/>
      <c r="N643" s="250" t="e">
        <f>IF(L643="nio",0,IF(L643&gt;0,L643*J643/P643,0))*VLOOKUP(B643,'2-Kosten per locatie'!$A$14:$C$60,3,FALSE)</f>
        <v>#DIV/0!</v>
      </c>
      <c r="O643" s="250">
        <f>IF(M643&gt;0,M643*J643/Q643,0)*VLOOKUP(B643,'2-Kosten per locatie'!$A$14:$C$60,3,FALSE)</f>
        <v>0</v>
      </c>
      <c r="P643" s="344">
        <f>IF(L643="nio",0,IF(L643&gt;0,VLOOKUP(G643,'3-Productie normen'!A:J,VLOOKUP(L643,'3-Productie normen'!$B$35:$C$40,2,FALSE),FALSE)))</f>
        <v>0</v>
      </c>
      <c r="Q643" s="344">
        <f t="shared" si="31"/>
        <v>0</v>
      </c>
      <c r="R643" s="541">
        <f>VLOOKUP(G643,'3-Productie normen'!A:L,12,FALSE)</f>
        <v>16</v>
      </c>
      <c r="S643" s="345"/>
      <c r="U643" s="346">
        <f t="shared" si="30"/>
        <v>9588</v>
      </c>
    </row>
    <row r="644" spans="1:21" ht="14.1" hidden="1" customHeight="1">
      <c r="A644" s="78">
        <v>644</v>
      </c>
      <c r="B644" s="493" t="s">
        <v>1232</v>
      </c>
      <c r="C644" s="303" t="s">
        <v>737</v>
      </c>
      <c r="D644" s="537" t="s">
        <v>259</v>
      </c>
      <c r="E644" s="248" t="s">
        <v>414</v>
      </c>
      <c r="F644" s="90" t="s">
        <v>441</v>
      </c>
      <c r="G644" s="502" t="s">
        <v>52</v>
      </c>
      <c r="H644" s="74" t="s">
        <v>82</v>
      </c>
      <c r="I644" s="74" t="s">
        <v>82</v>
      </c>
      <c r="J644" s="501">
        <v>5.34</v>
      </c>
      <c r="K644" s="343">
        <f t="shared" si="29"/>
        <v>52</v>
      </c>
      <c r="L644" s="251">
        <v>52</v>
      </c>
      <c r="M644" s="251"/>
      <c r="N644" s="250" t="e">
        <f>IF(L644="nio",0,IF(L644&gt;0,L644*J644/P644,0))*VLOOKUP(B644,'2-Kosten per locatie'!$A$14:$C$60,3,FALSE)</f>
        <v>#DIV/0!</v>
      </c>
      <c r="O644" s="250">
        <f>IF(M644&gt;0,M644*J644/Q644,0)*VLOOKUP(B644,'2-Kosten per locatie'!$A$14:$C$60,3,FALSE)</f>
        <v>0</v>
      </c>
      <c r="P644" s="344">
        <f>IF(L644="nio",0,IF(L644&gt;0,VLOOKUP(G644,'3-Productie normen'!A:J,VLOOKUP(L644,'3-Productie normen'!$B$35:$C$40,2,FALSE),FALSE)))</f>
        <v>0</v>
      </c>
      <c r="Q644" s="344">
        <f t="shared" si="31"/>
        <v>0</v>
      </c>
      <c r="R644" s="541">
        <f>VLOOKUP(G644,'3-Productie normen'!A:L,12,FALSE)</f>
        <v>4</v>
      </c>
      <c r="S644" s="345"/>
      <c r="U644" s="346">
        <f t="shared" si="30"/>
        <v>277.68</v>
      </c>
    </row>
    <row r="645" spans="1:21" ht="14.1" hidden="1" customHeight="1">
      <c r="A645" s="78">
        <v>645</v>
      </c>
      <c r="B645" s="493" t="s">
        <v>1232</v>
      </c>
      <c r="C645" s="303" t="s">
        <v>737</v>
      </c>
      <c r="D645" s="537" t="s">
        <v>259</v>
      </c>
      <c r="E645" s="248" t="s">
        <v>416</v>
      </c>
      <c r="F645" s="90" t="s">
        <v>738</v>
      </c>
      <c r="G645" s="504" t="s">
        <v>53</v>
      </c>
      <c r="H645" s="74" t="s">
        <v>82</v>
      </c>
      <c r="I645" s="74" t="s">
        <v>82</v>
      </c>
      <c r="J645" s="501">
        <v>24.91</v>
      </c>
      <c r="K645" s="343">
        <f t="shared" si="29"/>
        <v>52</v>
      </c>
      <c r="L645" s="251">
        <v>52</v>
      </c>
      <c r="M645" s="251"/>
      <c r="N645" s="250" t="e">
        <f>IF(L645="nio",0,IF(L645&gt;0,L645*J645/P645,0))*VLOOKUP(B645,'2-Kosten per locatie'!$A$14:$C$60,3,FALSE)</f>
        <v>#DIV/0!</v>
      </c>
      <c r="O645" s="250">
        <f>IF(M645&gt;0,M645*J645/Q645,0)*VLOOKUP(B645,'2-Kosten per locatie'!$A$14:$C$60,3,FALSE)</f>
        <v>0</v>
      </c>
      <c r="P645" s="344">
        <f>IF(L645="nio",0,IF(L645&gt;0,VLOOKUP(G645,'3-Productie normen'!A:J,VLOOKUP(L645,'3-Productie normen'!$B$35:$C$40,2,FALSE),FALSE)))</f>
        <v>0</v>
      </c>
      <c r="Q645" s="344">
        <f t="shared" si="31"/>
        <v>0</v>
      </c>
      <c r="R645" s="541">
        <f>VLOOKUP(G645,'3-Productie normen'!A:L,12,FALSE)</f>
        <v>14</v>
      </c>
      <c r="S645" s="345"/>
      <c r="U645" s="346">
        <f t="shared" si="30"/>
        <v>1295.32</v>
      </c>
    </row>
    <row r="646" spans="1:21" ht="14.1" hidden="1" customHeight="1">
      <c r="A646" s="78">
        <v>646</v>
      </c>
      <c r="B646" s="493" t="s">
        <v>1232</v>
      </c>
      <c r="C646" s="303" t="s">
        <v>737</v>
      </c>
      <c r="D646" s="537" t="s">
        <v>259</v>
      </c>
      <c r="E646" s="248" t="s">
        <v>739</v>
      </c>
      <c r="F646" s="90" t="s">
        <v>739</v>
      </c>
      <c r="G646" s="90" t="s">
        <v>294</v>
      </c>
      <c r="H646" s="504" t="s">
        <v>328</v>
      </c>
      <c r="I646" s="516" t="s">
        <v>246</v>
      </c>
      <c r="J646" s="501">
        <v>68.44</v>
      </c>
      <c r="K646" s="343">
        <f t="shared" si="29"/>
        <v>52</v>
      </c>
      <c r="L646" s="251">
        <v>52</v>
      </c>
      <c r="M646" s="251"/>
      <c r="N646" s="250" t="e">
        <f>IF(L646="nio",0,IF(L646&gt;0,L646*J646/P646,0))*VLOOKUP(B646,'2-Kosten per locatie'!$A$14:$C$60,3,FALSE)</f>
        <v>#DIV/0!</v>
      </c>
      <c r="O646" s="250">
        <f>IF(M646&gt;0,M646*J646/Q646,0)*VLOOKUP(B646,'2-Kosten per locatie'!$A$14:$C$60,3,FALSE)</f>
        <v>0</v>
      </c>
      <c r="P646" s="344">
        <f>IF(L646="nio",0,IF(L646&gt;0,VLOOKUP(G646,'3-Productie normen'!A:J,VLOOKUP(L646,'3-Productie normen'!$B$35:$C$40,2,FALSE),FALSE)))</f>
        <v>0</v>
      </c>
      <c r="Q646" s="344">
        <f t="shared" si="31"/>
        <v>0</v>
      </c>
      <c r="R646" s="541">
        <f>VLOOKUP(G646,'3-Productie normen'!A:L,12,FALSE)</f>
        <v>1</v>
      </c>
      <c r="S646" s="345"/>
      <c r="U646" s="346">
        <f t="shared" si="30"/>
        <v>3558.88</v>
      </c>
    </row>
    <row r="647" spans="1:21" ht="14.1" hidden="1" customHeight="1">
      <c r="A647" s="78">
        <v>647</v>
      </c>
      <c r="B647" s="493" t="s">
        <v>1232</v>
      </c>
      <c r="C647" s="303" t="s">
        <v>737</v>
      </c>
      <c r="D647" s="537" t="s">
        <v>259</v>
      </c>
      <c r="E647" s="248" t="s">
        <v>417</v>
      </c>
      <c r="F647" s="90" t="s">
        <v>443</v>
      </c>
      <c r="G647" s="504" t="s">
        <v>261</v>
      </c>
      <c r="H647" s="74" t="s">
        <v>82</v>
      </c>
      <c r="I647" s="74" t="s">
        <v>82</v>
      </c>
      <c r="J647" s="501">
        <v>17.079999999999998</v>
      </c>
      <c r="K647" s="343">
        <f t="shared" si="29"/>
        <v>52</v>
      </c>
      <c r="L647" s="251">
        <v>52</v>
      </c>
      <c r="M647" s="251"/>
      <c r="N647" s="250" t="e">
        <f>IF(L647="nio",0,IF(L647&gt;0,L647*J647/P647,0))*VLOOKUP(B647,'2-Kosten per locatie'!$A$14:$C$60,3,FALSE)</f>
        <v>#DIV/0!</v>
      </c>
      <c r="O647" s="250">
        <f>IF(M647&gt;0,M647*J647/Q647,0)*VLOOKUP(B647,'2-Kosten per locatie'!$A$14:$C$60,3,FALSE)</f>
        <v>0</v>
      </c>
      <c r="P647" s="344">
        <f>IF(L647="nio",0,IF(L647&gt;0,VLOOKUP(G647,'3-Productie normen'!A:J,VLOOKUP(L647,'3-Productie normen'!$B$35:$C$40,2,FALSE),FALSE)))</f>
        <v>0</v>
      </c>
      <c r="Q647" s="344">
        <f t="shared" si="31"/>
        <v>0</v>
      </c>
      <c r="R647" s="541">
        <f>VLOOKUP(G647,'3-Productie normen'!A:L,12,FALSE)</f>
        <v>16</v>
      </c>
      <c r="S647" s="345"/>
      <c r="U647" s="346">
        <f t="shared" si="30"/>
        <v>888.15999999999985</v>
      </c>
    </row>
    <row r="648" spans="1:21" ht="14.1" hidden="1" customHeight="1">
      <c r="A648" s="78">
        <v>648</v>
      </c>
      <c r="B648" s="493" t="s">
        <v>1232</v>
      </c>
      <c r="C648" s="303" t="s">
        <v>737</v>
      </c>
      <c r="D648" s="537" t="s">
        <v>259</v>
      </c>
      <c r="E648" s="248" t="s">
        <v>418</v>
      </c>
      <c r="F648" s="90" t="s">
        <v>265</v>
      </c>
      <c r="G648" s="90" t="s">
        <v>45</v>
      </c>
      <c r="H648" s="502" t="s">
        <v>266</v>
      </c>
      <c r="I648" s="516" t="s">
        <v>247</v>
      </c>
      <c r="J648" s="501">
        <v>11.74</v>
      </c>
      <c r="K648" s="343">
        <f t="shared" si="29"/>
        <v>52</v>
      </c>
      <c r="L648" s="251">
        <v>52</v>
      </c>
      <c r="M648" s="251"/>
      <c r="N648" s="250" t="e">
        <f>IF(L648="nio",0,IF(L648&gt;0,L648*J648/P648,0))*VLOOKUP(B648,'2-Kosten per locatie'!$A$14:$C$60,3,FALSE)</f>
        <v>#DIV/0!</v>
      </c>
      <c r="O648" s="250">
        <f>IF(M648&gt;0,M648*J648/Q648,0)*VLOOKUP(B648,'2-Kosten per locatie'!$A$14:$C$60,3,FALSE)</f>
        <v>0</v>
      </c>
      <c r="P648" s="344">
        <f>IF(L648="nio",0,IF(L648&gt;0,VLOOKUP(G648,'3-Productie normen'!A:J,VLOOKUP(L648,'3-Productie normen'!$B$35:$C$40,2,FALSE),FALSE)))</f>
        <v>0</v>
      </c>
      <c r="Q648" s="344">
        <f t="shared" si="31"/>
        <v>0</v>
      </c>
      <c r="R648" s="541">
        <f>VLOOKUP(G648,'3-Productie normen'!A:L,12,FALSE)</f>
        <v>2</v>
      </c>
      <c r="S648" s="345"/>
      <c r="U648" s="346">
        <f t="shared" si="30"/>
        <v>610.48</v>
      </c>
    </row>
    <row r="649" spans="1:21" ht="14.1" hidden="1" customHeight="1">
      <c r="A649" s="78">
        <v>649</v>
      </c>
      <c r="B649" s="493" t="s">
        <v>1232</v>
      </c>
      <c r="C649" s="303" t="s">
        <v>737</v>
      </c>
      <c r="D649" s="537" t="s">
        <v>259</v>
      </c>
      <c r="E649" s="248" t="s">
        <v>422</v>
      </c>
      <c r="F649" s="90" t="s">
        <v>265</v>
      </c>
      <c r="G649" s="90" t="s">
        <v>45</v>
      </c>
      <c r="H649" s="502" t="s">
        <v>266</v>
      </c>
      <c r="I649" s="516" t="s">
        <v>247</v>
      </c>
      <c r="J649" s="501">
        <v>30.66</v>
      </c>
      <c r="K649" s="343">
        <f t="shared" si="29"/>
        <v>52</v>
      </c>
      <c r="L649" s="251">
        <v>52</v>
      </c>
      <c r="M649" s="251"/>
      <c r="N649" s="250" t="e">
        <f>IF(L649="nio",0,IF(L649&gt;0,L649*J649/P649,0))*VLOOKUP(B649,'2-Kosten per locatie'!$A$14:$C$60,3,FALSE)</f>
        <v>#DIV/0!</v>
      </c>
      <c r="O649" s="250">
        <f>IF(M649&gt;0,M649*J649/Q649,0)*VLOOKUP(B649,'2-Kosten per locatie'!$A$14:$C$60,3,FALSE)</f>
        <v>0</v>
      </c>
      <c r="P649" s="344">
        <f>IF(L649="nio",0,IF(L649&gt;0,VLOOKUP(G649,'3-Productie normen'!A:J,VLOOKUP(L649,'3-Productie normen'!$B$35:$C$40,2,FALSE),FALSE)))</f>
        <v>0</v>
      </c>
      <c r="Q649" s="344">
        <f t="shared" si="31"/>
        <v>0</v>
      </c>
      <c r="R649" s="541">
        <f>VLOOKUP(G649,'3-Productie normen'!A:L,12,FALSE)</f>
        <v>2</v>
      </c>
      <c r="S649" s="345"/>
      <c r="U649" s="346">
        <f t="shared" si="30"/>
        <v>1594.32</v>
      </c>
    </row>
    <row r="650" spans="1:21" ht="14.1" hidden="1" customHeight="1">
      <c r="A650" s="78">
        <v>650</v>
      </c>
      <c r="B650" s="493" t="s">
        <v>1232</v>
      </c>
      <c r="C650" s="303" t="s">
        <v>737</v>
      </c>
      <c r="D650" s="537" t="s">
        <v>259</v>
      </c>
      <c r="E650" s="248" t="s">
        <v>740</v>
      </c>
      <c r="F650" s="90" t="s">
        <v>740</v>
      </c>
      <c r="G650" s="513" t="s">
        <v>270</v>
      </c>
      <c r="H650" s="504" t="s">
        <v>328</v>
      </c>
      <c r="I650" s="516" t="s">
        <v>246</v>
      </c>
      <c r="J650" s="501">
        <v>8.58</v>
      </c>
      <c r="K650" s="343">
        <f t="shared" si="29"/>
        <v>52</v>
      </c>
      <c r="L650" s="251">
        <v>52</v>
      </c>
      <c r="M650" s="251"/>
      <c r="N650" s="250" t="e">
        <f>IF(L650="nio",0,IF(L650&gt;0,L650*J650/P650,0))*VLOOKUP(B650,'2-Kosten per locatie'!$A$14:$C$60,3,FALSE)</f>
        <v>#DIV/0!</v>
      </c>
      <c r="O650" s="250">
        <f>IF(M650&gt;0,M650*J650/Q650,0)*VLOOKUP(B650,'2-Kosten per locatie'!$A$14:$C$60,3,FALSE)</f>
        <v>0</v>
      </c>
      <c r="P650" s="344">
        <f>IF(L650="nio",0,IF(L650&gt;0,VLOOKUP(G650,'3-Productie normen'!A:J,VLOOKUP(L650,'3-Productie normen'!$B$35:$C$40,2,FALSE),FALSE)))</f>
        <v>0</v>
      </c>
      <c r="Q650" s="344">
        <f t="shared" si="31"/>
        <v>0</v>
      </c>
      <c r="R650" s="541">
        <f>VLOOKUP(G650,'3-Productie normen'!A:L,12,FALSE)</f>
        <v>8</v>
      </c>
      <c r="S650" s="345"/>
      <c r="U650" s="346">
        <f t="shared" si="30"/>
        <v>446.16</v>
      </c>
    </row>
    <row r="651" spans="1:21" ht="14.1" hidden="1" customHeight="1">
      <c r="A651" s="78">
        <v>651</v>
      </c>
      <c r="B651" s="493" t="s">
        <v>1232</v>
      </c>
      <c r="C651" s="303" t="s">
        <v>737</v>
      </c>
      <c r="D651" s="537" t="s">
        <v>259</v>
      </c>
      <c r="E651" s="248" t="s">
        <v>741</v>
      </c>
      <c r="F651" s="90" t="s">
        <v>741</v>
      </c>
      <c r="G651" s="90" t="s">
        <v>49</v>
      </c>
      <c r="H651" s="502" t="s">
        <v>371</v>
      </c>
      <c r="I651" s="516" t="s">
        <v>246</v>
      </c>
      <c r="J651" s="501">
        <v>7.23</v>
      </c>
      <c r="K651" s="343">
        <f t="shared" si="29"/>
        <v>52</v>
      </c>
      <c r="L651" s="251">
        <v>52</v>
      </c>
      <c r="M651" s="251"/>
      <c r="N651" s="250" t="e">
        <f>IF(L651="nio",0,IF(L651&gt;0,L651*J651/P651,0))*VLOOKUP(B651,'2-Kosten per locatie'!$A$14:$C$60,3,FALSE)</f>
        <v>#DIV/0!</v>
      </c>
      <c r="O651" s="250">
        <f>IF(M651&gt;0,M651*J651/Q651,0)*VLOOKUP(B651,'2-Kosten per locatie'!$A$14:$C$60,3,FALSE)</f>
        <v>0</v>
      </c>
      <c r="P651" s="344">
        <f>IF(L651="nio",0,IF(L651&gt;0,VLOOKUP(G651,'3-Productie normen'!A:J,VLOOKUP(L651,'3-Productie normen'!$B$35:$C$40,2,FALSE),FALSE)))</f>
        <v>0</v>
      </c>
      <c r="Q651" s="344">
        <f t="shared" si="31"/>
        <v>0</v>
      </c>
      <c r="R651" s="541">
        <f>VLOOKUP(G651,'3-Productie normen'!A:L,12,FALSE)</f>
        <v>5</v>
      </c>
      <c r="S651" s="345"/>
      <c r="U651" s="346">
        <f t="shared" si="30"/>
        <v>375.96000000000004</v>
      </c>
    </row>
    <row r="652" spans="1:21" ht="14.1" hidden="1" customHeight="1">
      <c r="A652" s="78">
        <v>652</v>
      </c>
      <c r="B652" s="493" t="s">
        <v>1232</v>
      </c>
      <c r="C652" s="303" t="s">
        <v>737</v>
      </c>
      <c r="D652" s="537" t="s">
        <v>259</v>
      </c>
      <c r="E652" s="248" t="s">
        <v>742</v>
      </c>
      <c r="F652" s="90" t="s">
        <v>742</v>
      </c>
      <c r="G652" s="513" t="s">
        <v>270</v>
      </c>
      <c r="H652" s="504" t="s">
        <v>328</v>
      </c>
      <c r="I652" s="516" t="s">
        <v>246</v>
      </c>
      <c r="J652" s="501">
        <v>9.8800000000000008</v>
      </c>
      <c r="K652" s="343">
        <f t="shared" si="29"/>
        <v>52</v>
      </c>
      <c r="L652" s="251">
        <v>52</v>
      </c>
      <c r="M652" s="251"/>
      <c r="N652" s="250" t="e">
        <f>IF(L652="nio",0,IF(L652&gt;0,L652*J652/P652,0))*VLOOKUP(B652,'2-Kosten per locatie'!$A$14:$C$60,3,FALSE)</f>
        <v>#DIV/0!</v>
      </c>
      <c r="O652" s="250">
        <f>IF(M652&gt;0,M652*J652/Q652,0)*VLOOKUP(B652,'2-Kosten per locatie'!$A$14:$C$60,3,FALSE)</f>
        <v>0</v>
      </c>
      <c r="P652" s="344">
        <f>IF(L652="nio",0,IF(L652&gt;0,VLOOKUP(G652,'3-Productie normen'!A:J,VLOOKUP(L652,'3-Productie normen'!$B$35:$C$40,2,FALSE),FALSE)))</f>
        <v>0</v>
      </c>
      <c r="Q652" s="344">
        <f t="shared" si="31"/>
        <v>0</v>
      </c>
      <c r="R652" s="541">
        <f>VLOOKUP(G652,'3-Productie normen'!A:L,12,FALSE)</f>
        <v>8</v>
      </c>
      <c r="S652" s="345"/>
      <c r="U652" s="346">
        <f t="shared" si="30"/>
        <v>513.76</v>
      </c>
    </row>
    <row r="653" spans="1:21" ht="14.1" hidden="1" customHeight="1">
      <c r="A653" s="78">
        <v>653</v>
      </c>
      <c r="B653" s="493" t="s">
        <v>1232</v>
      </c>
      <c r="C653" s="303" t="s">
        <v>737</v>
      </c>
      <c r="D653" s="537" t="s">
        <v>259</v>
      </c>
      <c r="E653" s="248" t="s">
        <v>743</v>
      </c>
      <c r="F653" s="90" t="s">
        <v>743</v>
      </c>
      <c r="G653" s="90" t="s">
        <v>55</v>
      </c>
      <c r="H653" s="504" t="s">
        <v>328</v>
      </c>
      <c r="I653" s="516" t="s">
        <v>246</v>
      </c>
      <c r="J653" s="501">
        <v>130.97999999999999</v>
      </c>
      <c r="K653" s="343">
        <f t="shared" si="29"/>
        <v>0</v>
      </c>
      <c r="L653" s="251" t="s">
        <v>279</v>
      </c>
      <c r="M653" s="251"/>
      <c r="N653" s="250">
        <f>IF(L653="nio",0,IF(L653&gt;0,L653*J653/P653,0))*VLOOKUP(B653,'2-Kosten per locatie'!$A$14:$C$60,3,FALSE)</f>
        <v>0</v>
      </c>
      <c r="O653" s="250">
        <f>IF(M653&gt;0,M653*J653/Q653,0)*VLOOKUP(B653,'2-Kosten per locatie'!$A$14:$C$60,3,FALSE)</f>
        <v>0</v>
      </c>
      <c r="P653" s="344">
        <f>IF(L653="nio",0,IF(L653&gt;0,VLOOKUP(G653,'3-Productie normen'!A:J,VLOOKUP(L653,'3-Productie normen'!$B$35:$C$40,2,FALSE),FALSE)))</f>
        <v>0</v>
      </c>
      <c r="Q653" s="344">
        <f t="shared" si="31"/>
        <v>0</v>
      </c>
      <c r="R653" s="541">
        <f>VLOOKUP(G653,'3-Productie normen'!A:L,12,FALSE)</f>
        <v>0</v>
      </c>
      <c r="S653" s="345"/>
      <c r="U653" s="346">
        <f t="shared" si="30"/>
        <v>0</v>
      </c>
    </row>
    <row r="654" spans="1:21" ht="14.1" hidden="1" customHeight="1">
      <c r="A654" s="78">
        <v>654</v>
      </c>
      <c r="B654" s="493" t="s">
        <v>1232</v>
      </c>
      <c r="C654" s="303" t="s">
        <v>737</v>
      </c>
      <c r="D654" s="537" t="s">
        <v>259</v>
      </c>
      <c r="E654" s="248" t="s">
        <v>744</v>
      </c>
      <c r="F654" s="90" t="s">
        <v>744</v>
      </c>
      <c r="G654" s="513" t="s">
        <v>270</v>
      </c>
      <c r="H654" s="504" t="s">
        <v>328</v>
      </c>
      <c r="I654" s="516" t="s">
        <v>246</v>
      </c>
      <c r="J654" s="501">
        <v>16.100000000000001</v>
      </c>
      <c r="K654" s="343">
        <f t="shared" si="29"/>
        <v>52</v>
      </c>
      <c r="L654" s="251">
        <v>52</v>
      </c>
      <c r="M654" s="251"/>
      <c r="N654" s="250" t="e">
        <f>IF(L654="nio",0,IF(L654&gt;0,L654*J654/P654,0))*VLOOKUP(B654,'2-Kosten per locatie'!$A$14:$C$60,3,FALSE)</f>
        <v>#DIV/0!</v>
      </c>
      <c r="O654" s="250">
        <f>IF(M654&gt;0,M654*J654/Q654,0)*VLOOKUP(B654,'2-Kosten per locatie'!$A$14:$C$60,3,FALSE)</f>
        <v>0</v>
      </c>
      <c r="P654" s="344">
        <f>IF(L654="nio",0,IF(L654&gt;0,VLOOKUP(G654,'3-Productie normen'!A:J,VLOOKUP(L654,'3-Productie normen'!$B$35:$C$40,2,FALSE),FALSE)))</f>
        <v>0</v>
      </c>
      <c r="Q654" s="344">
        <f t="shared" si="31"/>
        <v>0</v>
      </c>
      <c r="R654" s="541">
        <f>VLOOKUP(G654,'3-Productie normen'!A:L,12,FALSE)</f>
        <v>8</v>
      </c>
      <c r="S654" s="345"/>
      <c r="U654" s="346">
        <f t="shared" si="30"/>
        <v>837.2</v>
      </c>
    </row>
    <row r="655" spans="1:21" ht="14.1" hidden="1" customHeight="1">
      <c r="A655" s="78">
        <v>655</v>
      </c>
      <c r="B655" s="493" t="s">
        <v>1232</v>
      </c>
      <c r="C655" s="303" t="s">
        <v>737</v>
      </c>
      <c r="D655" s="537" t="s">
        <v>259</v>
      </c>
      <c r="E655" s="248" t="s">
        <v>745</v>
      </c>
      <c r="F655" s="90" t="s">
        <v>46</v>
      </c>
      <c r="G655" s="502" t="s">
        <v>46</v>
      </c>
      <c r="H655" s="502" t="s">
        <v>371</v>
      </c>
      <c r="I655" s="516" t="s">
        <v>227</v>
      </c>
      <c r="J655" s="501">
        <v>10.26</v>
      </c>
      <c r="K655" s="343">
        <f t="shared" si="29"/>
        <v>52</v>
      </c>
      <c r="L655" s="251">
        <v>52</v>
      </c>
      <c r="M655" s="251"/>
      <c r="N655" s="250" t="e">
        <f>IF(L655="nio",0,IF(L655&gt;0,L655*J655/P655,0))*VLOOKUP(B655,'2-Kosten per locatie'!$A$14:$C$60,3,FALSE)</f>
        <v>#DIV/0!</v>
      </c>
      <c r="O655" s="250">
        <f>IF(M655&gt;0,M655*J655/Q655,0)*VLOOKUP(B655,'2-Kosten per locatie'!$A$14:$C$60,3,FALSE)</f>
        <v>0</v>
      </c>
      <c r="P655" s="344">
        <f>IF(L655="nio",0,IF(L655&gt;0,VLOOKUP(G655,'3-Productie normen'!A:J,VLOOKUP(L655,'3-Productie normen'!$B$35:$C$40,2,FALSE),FALSE)))</f>
        <v>0</v>
      </c>
      <c r="Q655" s="344">
        <f t="shared" si="31"/>
        <v>0</v>
      </c>
      <c r="R655" s="541">
        <f>VLOOKUP(G655,'3-Productie normen'!A:L,12,FALSE)</f>
        <v>11</v>
      </c>
      <c r="S655" s="345"/>
      <c r="U655" s="346">
        <f t="shared" si="30"/>
        <v>533.52</v>
      </c>
    </row>
    <row r="656" spans="1:21" ht="14.1" hidden="1" customHeight="1">
      <c r="A656" s="78">
        <v>656</v>
      </c>
      <c r="B656" s="493" t="s">
        <v>1232</v>
      </c>
      <c r="C656" s="303" t="s">
        <v>737</v>
      </c>
      <c r="D656" s="537" t="s">
        <v>259</v>
      </c>
      <c r="E656" s="248" t="s">
        <v>746</v>
      </c>
      <c r="F656" s="90" t="s">
        <v>746</v>
      </c>
      <c r="G656" s="502" t="s">
        <v>46</v>
      </c>
      <c r="H656" s="502" t="s">
        <v>371</v>
      </c>
      <c r="I656" s="516" t="s">
        <v>227</v>
      </c>
      <c r="J656" s="501">
        <v>2.4</v>
      </c>
      <c r="K656" s="343">
        <f t="shared" si="29"/>
        <v>52</v>
      </c>
      <c r="L656" s="251">
        <v>52</v>
      </c>
      <c r="M656" s="251"/>
      <c r="N656" s="250" t="e">
        <f>IF(L656="nio",0,IF(L656&gt;0,L656*J656/P656,0))*VLOOKUP(B656,'2-Kosten per locatie'!$A$14:$C$60,3,FALSE)</f>
        <v>#DIV/0!</v>
      </c>
      <c r="O656" s="250">
        <f>IF(M656&gt;0,M656*J656/Q656,0)*VLOOKUP(B656,'2-Kosten per locatie'!$A$14:$C$60,3,FALSE)</f>
        <v>0</v>
      </c>
      <c r="P656" s="344">
        <f>IF(L656="nio",0,IF(L656&gt;0,VLOOKUP(G656,'3-Productie normen'!A:J,VLOOKUP(L656,'3-Productie normen'!$B$35:$C$40,2,FALSE),FALSE)))</f>
        <v>0</v>
      </c>
      <c r="Q656" s="344">
        <f t="shared" si="31"/>
        <v>0</v>
      </c>
      <c r="R656" s="541">
        <f>VLOOKUP(G656,'3-Productie normen'!A:L,12,FALSE)</f>
        <v>11</v>
      </c>
      <c r="S656" s="345"/>
      <c r="U656" s="346">
        <f t="shared" si="30"/>
        <v>124.8</v>
      </c>
    </row>
    <row r="657" spans="1:21" ht="14.1" hidden="1" customHeight="1">
      <c r="A657" s="78">
        <v>657</v>
      </c>
      <c r="B657" s="493" t="s">
        <v>1232</v>
      </c>
      <c r="C657" s="303" t="s">
        <v>737</v>
      </c>
      <c r="D657" s="537" t="s">
        <v>259</v>
      </c>
      <c r="E657" s="248" t="s">
        <v>747</v>
      </c>
      <c r="F657" s="90" t="s">
        <v>747</v>
      </c>
      <c r="G657" s="90" t="s">
        <v>49</v>
      </c>
      <c r="H657" s="502" t="s">
        <v>371</v>
      </c>
      <c r="I657" s="516" t="s">
        <v>246</v>
      </c>
      <c r="J657" s="501">
        <v>12.18</v>
      </c>
      <c r="K657" s="343">
        <f t="shared" si="29"/>
        <v>52</v>
      </c>
      <c r="L657" s="251">
        <v>52</v>
      </c>
      <c r="M657" s="251"/>
      <c r="N657" s="250" t="e">
        <f>IF(L657="nio",0,IF(L657&gt;0,L657*J657/P657,0))*VLOOKUP(B657,'2-Kosten per locatie'!$A$14:$C$60,3,FALSE)</f>
        <v>#DIV/0!</v>
      </c>
      <c r="O657" s="250">
        <f>IF(M657&gt;0,M657*J657/Q657,0)*VLOOKUP(B657,'2-Kosten per locatie'!$A$14:$C$60,3,FALSE)</f>
        <v>0</v>
      </c>
      <c r="P657" s="344">
        <f>IF(L657="nio",0,IF(L657&gt;0,VLOOKUP(G657,'3-Productie normen'!A:J,VLOOKUP(L657,'3-Productie normen'!$B$35:$C$40,2,FALSE),FALSE)))</f>
        <v>0</v>
      </c>
      <c r="Q657" s="344">
        <f t="shared" si="31"/>
        <v>0</v>
      </c>
      <c r="R657" s="541">
        <f>VLOOKUP(G657,'3-Productie normen'!A:L,12,FALSE)</f>
        <v>5</v>
      </c>
      <c r="S657" s="345"/>
      <c r="U657" s="346">
        <f t="shared" si="30"/>
        <v>633.36</v>
      </c>
    </row>
    <row r="658" spans="1:21" ht="14.1" hidden="1" customHeight="1">
      <c r="A658" s="78">
        <v>658</v>
      </c>
      <c r="B658" s="493" t="s">
        <v>1232</v>
      </c>
      <c r="C658" s="303" t="s">
        <v>737</v>
      </c>
      <c r="D658" s="537" t="s">
        <v>259</v>
      </c>
      <c r="E658" s="248" t="s">
        <v>748</v>
      </c>
      <c r="F658" s="90" t="s">
        <v>748</v>
      </c>
      <c r="G658" s="513" t="s">
        <v>270</v>
      </c>
      <c r="H658" s="504" t="s">
        <v>328</v>
      </c>
      <c r="I658" s="516" t="s">
        <v>246</v>
      </c>
      <c r="J658" s="501">
        <v>37.880000000000003</v>
      </c>
      <c r="K658" s="343">
        <f t="shared" si="29"/>
        <v>52</v>
      </c>
      <c r="L658" s="251">
        <v>52</v>
      </c>
      <c r="M658" s="251"/>
      <c r="N658" s="250" t="e">
        <f>IF(L658="nio",0,IF(L658&gt;0,L658*J658/P658,0))*VLOOKUP(B658,'2-Kosten per locatie'!$A$14:$C$60,3,FALSE)</f>
        <v>#DIV/0!</v>
      </c>
      <c r="O658" s="250">
        <f>IF(M658&gt;0,M658*J658/Q658,0)*VLOOKUP(B658,'2-Kosten per locatie'!$A$14:$C$60,3,FALSE)</f>
        <v>0</v>
      </c>
      <c r="P658" s="344">
        <f>IF(L658="nio",0,IF(L658&gt;0,VLOOKUP(G658,'3-Productie normen'!A:J,VLOOKUP(L658,'3-Productie normen'!$B$35:$C$40,2,FALSE),FALSE)))</f>
        <v>0</v>
      </c>
      <c r="Q658" s="344">
        <f t="shared" si="31"/>
        <v>0</v>
      </c>
      <c r="R658" s="541">
        <f>VLOOKUP(G658,'3-Productie normen'!A:L,12,FALSE)</f>
        <v>8</v>
      </c>
      <c r="S658" s="345"/>
      <c r="U658" s="346">
        <f t="shared" si="30"/>
        <v>1969.7600000000002</v>
      </c>
    </row>
    <row r="659" spans="1:21" ht="14.1" hidden="1" customHeight="1">
      <c r="A659" s="78">
        <v>659</v>
      </c>
      <c r="B659" s="493" t="s">
        <v>1232</v>
      </c>
      <c r="C659" s="303" t="s">
        <v>737</v>
      </c>
      <c r="D659" s="537" t="s">
        <v>259</v>
      </c>
      <c r="E659" s="248" t="s">
        <v>749</v>
      </c>
      <c r="F659" s="90" t="s">
        <v>749</v>
      </c>
      <c r="G659" s="513" t="s">
        <v>270</v>
      </c>
      <c r="H659" s="504" t="s">
        <v>328</v>
      </c>
      <c r="I659" s="516" t="s">
        <v>246</v>
      </c>
      <c r="J659" s="501">
        <v>37.03</v>
      </c>
      <c r="K659" s="343">
        <f t="shared" si="29"/>
        <v>52</v>
      </c>
      <c r="L659" s="251">
        <v>52</v>
      </c>
      <c r="M659" s="251"/>
      <c r="N659" s="250" t="e">
        <f>IF(L659="nio",0,IF(L659&gt;0,L659*J659/P659,0))*VLOOKUP(B659,'2-Kosten per locatie'!$A$14:$C$60,3,FALSE)</f>
        <v>#DIV/0!</v>
      </c>
      <c r="O659" s="250">
        <f>IF(M659&gt;0,M659*J659/Q659,0)*VLOOKUP(B659,'2-Kosten per locatie'!$A$14:$C$60,3,FALSE)</f>
        <v>0</v>
      </c>
      <c r="P659" s="344">
        <f>IF(L659="nio",0,IF(L659&gt;0,VLOOKUP(G659,'3-Productie normen'!A:J,VLOOKUP(L659,'3-Productie normen'!$B$35:$C$40,2,FALSE),FALSE)))</f>
        <v>0</v>
      </c>
      <c r="Q659" s="344">
        <f t="shared" si="31"/>
        <v>0</v>
      </c>
      <c r="R659" s="541">
        <f>VLOOKUP(G659,'3-Productie normen'!A:L,12,FALSE)</f>
        <v>8</v>
      </c>
      <c r="S659" s="345"/>
      <c r="U659" s="346">
        <f t="shared" si="30"/>
        <v>1925.56</v>
      </c>
    </row>
    <row r="660" spans="1:21" ht="14.1" hidden="1" customHeight="1">
      <c r="A660" s="78">
        <v>660</v>
      </c>
      <c r="B660" s="493" t="s">
        <v>1232</v>
      </c>
      <c r="C660" s="303" t="s">
        <v>737</v>
      </c>
      <c r="D660" s="537" t="s">
        <v>259</v>
      </c>
      <c r="E660" s="248" t="s">
        <v>750</v>
      </c>
      <c r="F660" s="90" t="s">
        <v>750</v>
      </c>
      <c r="G660" s="90" t="s">
        <v>48</v>
      </c>
      <c r="H660" s="74" t="s">
        <v>82</v>
      </c>
      <c r="I660" s="74" t="s">
        <v>82</v>
      </c>
      <c r="J660" s="501">
        <v>28.19</v>
      </c>
      <c r="K660" s="343">
        <f t="shared" si="29"/>
        <v>52</v>
      </c>
      <c r="L660" s="251">
        <v>52</v>
      </c>
      <c r="M660" s="251"/>
      <c r="N660" s="250" t="e">
        <f>IF(L660="nio",0,IF(L660&gt;0,L660*J660/P660,0))*VLOOKUP(B660,'2-Kosten per locatie'!$A$14:$C$60,3,FALSE)</f>
        <v>#DIV/0!</v>
      </c>
      <c r="O660" s="250">
        <f>IF(M660&gt;0,M660*J660/Q660,0)*VLOOKUP(B660,'2-Kosten per locatie'!$A$14:$C$60,3,FALSE)</f>
        <v>0</v>
      </c>
      <c r="P660" s="344">
        <f>IF(L660="nio",0,IF(L660&gt;0,VLOOKUP(G660,'3-Productie normen'!A:J,VLOOKUP(L660,'3-Productie normen'!$B$35:$C$40,2,FALSE),FALSE)))</f>
        <v>0</v>
      </c>
      <c r="Q660" s="344">
        <f t="shared" si="31"/>
        <v>0</v>
      </c>
      <c r="R660" s="541">
        <f>VLOOKUP(G660,'3-Productie normen'!A:L,12,FALSE)</f>
        <v>10</v>
      </c>
      <c r="S660" s="345"/>
      <c r="U660" s="346">
        <f t="shared" si="30"/>
        <v>1465.88</v>
      </c>
    </row>
    <row r="661" spans="1:21" ht="14.1" hidden="1" customHeight="1">
      <c r="A661" s="78">
        <v>661</v>
      </c>
      <c r="B661" s="493" t="s">
        <v>1232</v>
      </c>
      <c r="C661" s="303" t="s">
        <v>737</v>
      </c>
      <c r="D661" s="537" t="s">
        <v>259</v>
      </c>
      <c r="E661" s="248" t="s">
        <v>751</v>
      </c>
      <c r="F661" s="90" t="s">
        <v>751</v>
      </c>
      <c r="G661" s="502" t="s">
        <v>46</v>
      </c>
      <c r="H661" s="502" t="s">
        <v>371</v>
      </c>
      <c r="I661" s="516" t="s">
        <v>227</v>
      </c>
      <c r="J661" s="501">
        <v>3.54</v>
      </c>
      <c r="K661" s="343">
        <f t="shared" si="29"/>
        <v>52</v>
      </c>
      <c r="L661" s="251">
        <v>52</v>
      </c>
      <c r="M661" s="251"/>
      <c r="N661" s="250" t="e">
        <f>IF(L661="nio",0,IF(L661&gt;0,L661*J661/P661,0))*VLOOKUP(B661,'2-Kosten per locatie'!$A$14:$C$60,3,FALSE)</f>
        <v>#DIV/0!</v>
      </c>
      <c r="O661" s="250">
        <f>IF(M661&gt;0,M661*J661/Q661,0)*VLOOKUP(B661,'2-Kosten per locatie'!$A$14:$C$60,3,FALSE)</f>
        <v>0</v>
      </c>
      <c r="P661" s="344">
        <f>IF(L661="nio",0,IF(L661&gt;0,VLOOKUP(G661,'3-Productie normen'!A:J,VLOOKUP(L661,'3-Productie normen'!$B$35:$C$40,2,FALSE),FALSE)))</f>
        <v>0</v>
      </c>
      <c r="Q661" s="344">
        <f t="shared" si="31"/>
        <v>0</v>
      </c>
      <c r="R661" s="541">
        <f>VLOOKUP(G661,'3-Productie normen'!A:L,12,FALSE)</f>
        <v>11</v>
      </c>
      <c r="S661" s="345"/>
      <c r="U661" s="346">
        <f t="shared" si="30"/>
        <v>184.08</v>
      </c>
    </row>
    <row r="662" spans="1:21" ht="14.1" hidden="1" customHeight="1">
      <c r="A662" s="78">
        <v>662</v>
      </c>
      <c r="B662" s="493" t="s">
        <v>1232</v>
      </c>
      <c r="C662" s="303" t="s">
        <v>737</v>
      </c>
      <c r="D662" s="537" t="s">
        <v>259</v>
      </c>
      <c r="E662" s="248" t="s">
        <v>752</v>
      </c>
      <c r="F662" s="90" t="s">
        <v>752</v>
      </c>
      <c r="G662" s="90" t="s">
        <v>55</v>
      </c>
      <c r="H662" s="504" t="s">
        <v>328</v>
      </c>
      <c r="I662" s="516" t="s">
        <v>246</v>
      </c>
      <c r="J662" s="501">
        <v>1.23</v>
      </c>
      <c r="K662" s="343">
        <f t="shared" si="29"/>
        <v>0</v>
      </c>
      <c r="L662" s="251" t="s">
        <v>279</v>
      </c>
      <c r="M662" s="251"/>
      <c r="N662" s="250">
        <f>IF(L662="nio",0,IF(L662&gt;0,L662*J662/P662,0))*VLOOKUP(B662,'2-Kosten per locatie'!$A$14:$C$60,3,FALSE)</f>
        <v>0</v>
      </c>
      <c r="O662" s="250">
        <f>IF(M662&gt;0,M662*J662/Q662,0)*VLOOKUP(B662,'2-Kosten per locatie'!$A$14:$C$60,3,FALSE)</f>
        <v>0</v>
      </c>
      <c r="P662" s="344">
        <f>IF(L662="nio",0,IF(L662&gt;0,VLOOKUP(G662,'3-Productie normen'!A:J,VLOOKUP(L662,'3-Productie normen'!$B$35:$C$40,2,FALSE),FALSE)))</f>
        <v>0</v>
      </c>
      <c r="Q662" s="344">
        <f t="shared" si="31"/>
        <v>0</v>
      </c>
      <c r="R662" s="541">
        <f>VLOOKUP(G662,'3-Productie normen'!A:L,12,FALSE)</f>
        <v>0</v>
      </c>
      <c r="S662" s="345"/>
      <c r="U662" s="346">
        <f t="shared" si="30"/>
        <v>0</v>
      </c>
    </row>
    <row r="663" spans="1:21" ht="14.1" hidden="1" customHeight="1">
      <c r="A663" s="78">
        <v>663</v>
      </c>
      <c r="B663" s="493" t="s">
        <v>1232</v>
      </c>
      <c r="C663" s="303" t="s">
        <v>737</v>
      </c>
      <c r="D663" s="537" t="s">
        <v>259</v>
      </c>
      <c r="E663" s="248" t="s">
        <v>753</v>
      </c>
      <c r="F663" s="90" t="s">
        <v>753</v>
      </c>
      <c r="G663" s="90" t="s">
        <v>261</v>
      </c>
      <c r="H663" s="502" t="s">
        <v>371</v>
      </c>
      <c r="I663" s="516" t="s">
        <v>246</v>
      </c>
      <c r="J663" s="501">
        <v>61.51</v>
      </c>
      <c r="K663" s="343">
        <f t="shared" si="29"/>
        <v>52</v>
      </c>
      <c r="L663" s="251">
        <v>52</v>
      </c>
      <c r="M663" s="251"/>
      <c r="N663" s="250" t="e">
        <f>IF(L663="nio",0,IF(L663&gt;0,L663*J663/P663,0))*VLOOKUP(B663,'2-Kosten per locatie'!$A$14:$C$60,3,FALSE)</f>
        <v>#DIV/0!</v>
      </c>
      <c r="O663" s="250">
        <f>IF(M663&gt;0,M663*J663/Q663,0)*VLOOKUP(B663,'2-Kosten per locatie'!$A$14:$C$60,3,FALSE)</f>
        <v>0</v>
      </c>
      <c r="P663" s="344">
        <f>IF(L663="nio",0,IF(L663&gt;0,VLOOKUP(G663,'3-Productie normen'!A:J,VLOOKUP(L663,'3-Productie normen'!$B$35:$C$40,2,FALSE),FALSE)))</f>
        <v>0</v>
      </c>
      <c r="Q663" s="344">
        <f t="shared" si="31"/>
        <v>0</v>
      </c>
      <c r="R663" s="541">
        <f>VLOOKUP(G663,'3-Productie normen'!A:L,12,FALSE)</f>
        <v>16</v>
      </c>
      <c r="S663" s="345"/>
      <c r="U663" s="346">
        <f t="shared" si="30"/>
        <v>3198.52</v>
      </c>
    </row>
    <row r="664" spans="1:21" ht="14.1" hidden="1" customHeight="1">
      <c r="A664" s="78">
        <v>664</v>
      </c>
      <c r="B664" s="493" t="s">
        <v>1232</v>
      </c>
      <c r="C664" s="303" t="s">
        <v>737</v>
      </c>
      <c r="D664" s="537">
        <v>1</v>
      </c>
      <c r="E664" s="248" t="s">
        <v>754</v>
      </c>
      <c r="F664" s="90" t="s">
        <v>754</v>
      </c>
      <c r="G664" s="90" t="s">
        <v>48</v>
      </c>
      <c r="H664" s="74" t="s">
        <v>82</v>
      </c>
      <c r="I664" s="74" t="s">
        <v>82</v>
      </c>
      <c r="J664" s="501">
        <v>78.66</v>
      </c>
      <c r="K664" s="343">
        <f t="shared" si="29"/>
        <v>52</v>
      </c>
      <c r="L664" s="251">
        <v>52</v>
      </c>
      <c r="M664" s="251"/>
      <c r="N664" s="250" t="e">
        <f>IF(L664="nio",0,IF(L664&gt;0,L664*J664/P664,0))*VLOOKUP(B664,'2-Kosten per locatie'!$A$14:$C$60,3,FALSE)</f>
        <v>#DIV/0!</v>
      </c>
      <c r="O664" s="250">
        <f>IF(M664&gt;0,M664*J664/Q664,0)*VLOOKUP(B664,'2-Kosten per locatie'!$A$14:$C$60,3,FALSE)</f>
        <v>0</v>
      </c>
      <c r="P664" s="344">
        <f>IF(L664="nio",0,IF(L664&gt;0,VLOOKUP(G664,'3-Productie normen'!A:J,VLOOKUP(L664,'3-Productie normen'!$B$35:$C$40,2,FALSE),FALSE)))</f>
        <v>0</v>
      </c>
      <c r="Q664" s="344">
        <f t="shared" si="31"/>
        <v>0</v>
      </c>
      <c r="R664" s="541">
        <f>VLOOKUP(G664,'3-Productie normen'!A:L,12,FALSE)</f>
        <v>10</v>
      </c>
      <c r="S664" s="345"/>
      <c r="U664" s="346">
        <f t="shared" si="30"/>
        <v>4090.3199999999997</v>
      </c>
    </row>
    <row r="665" spans="1:21" ht="14.1" hidden="1" customHeight="1">
      <c r="A665" s="78">
        <v>665</v>
      </c>
      <c r="B665" s="493" t="s">
        <v>1232</v>
      </c>
      <c r="C665" s="303" t="s">
        <v>737</v>
      </c>
      <c r="D665" s="537">
        <v>1</v>
      </c>
      <c r="E665" s="248" t="s">
        <v>558</v>
      </c>
      <c r="F665" s="90" t="s">
        <v>264</v>
      </c>
      <c r="G665" s="90" t="s">
        <v>45</v>
      </c>
      <c r="H665" s="74" t="s">
        <v>82</v>
      </c>
      <c r="I665" s="74" t="s">
        <v>82</v>
      </c>
      <c r="J665" s="501">
        <v>67.94</v>
      </c>
      <c r="K665" s="343">
        <f t="shared" si="29"/>
        <v>52</v>
      </c>
      <c r="L665" s="251">
        <v>52</v>
      </c>
      <c r="M665" s="251"/>
      <c r="N665" s="250" t="e">
        <f>IF(L665="nio",0,IF(L665&gt;0,L665*J665/P665,0))*VLOOKUP(B665,'2-Kosten per locatie'!$A$14:$C$60,3,FALSE)</f>
        <v>#DIV/0!</v>
      </c>
      <c r="O665" s="250">
        <f>IF(M665&gt;0,M665*J665/Q665,0)*VLOOKUP(B665,'2-Kosten per locatie'!$A$14:$C$60,3,FALSE)</f>
        <v>0</v>
      </c>
      <c r="P665" s="344">
        <f>IF(L665="nio",0,IF(L665&gt;0,VLOOKUP(G665,'3-Productie normen'!A:J,VLOOKUP(L665,'3-Productie normen'!$B$35:$C$40,2,FALSE),FALSE)))</f>
        <v>0</v>
      </c>
      <c r="Q665" s="344">
        <f t="shared" si="31"/>
        <v>0</v>
      </c>
      <c r="R665" s="541">
        <f>VLOOKUP(G665,'3-Productie normen'!A:L,12,FALSE)</f>
        <v>2</v>
      </c>
      <c r="S665" s="345"/>
      <c r="U665" s="346">
        <f t="shared" si="30"/>
        <v>3532.88</v>
      </c>
    </row>
    <row r="666" spans="1:21" ht="14.1" hidden="1" customHeight="1">
      <c r="A666" s="78">
        <v>666</v>
      </c>
      <c r="B666" s="493" t="s">
        <v>1232</v>
      </c>
      <c r="C666" s="303" t="s">
        <v>737</v>
      </c>
      <c r="D666" s="537">
        <v>1</v>
      </c>
      <c r="E666" s="248" t="s">
        <v>559</v>
      </c>
      <c r="F666" s="90" t="s">
        <v>724</v>
      </c>
      <c r="G666" s="504" t="s">
        <v>261</v>
      </c>
      <c r="H666" s="502" t="s">
        <v>371</v>
      </c>
      <c r="I666" s="516" t="s">
        <v>246</v>
      </c>
      <c r="J666" s="501">
        <v>18.399999999999999</v>
      </c>
      <c r="K666" s="343">
        <f t="shared" si="29"/>
        <v>52</v>
      </c>
      <c r="L666" s="251">
        <v>52</v>
      </c>
      <c r="M666" s="251"/>
      <c r="N666" s="250" t="e">
        <f>IF(L666="nio",0,IF(L666&gt;0,L666*J666/P666,0))*VLOOKUP(B666,'2-Kosten per locatie'!$A$14:$C$60,3,FALSE)</f>
        <v>#DIV/0!</v>
      </c>
      <c r="O666" s="250">
        <f>IF(M666&gt;0,M666*J666/Q666,0)*VLOOKUP(B666,'2-Kosten per locatie'!$A$14:$C$60,3,FALSE)</f>
        <v>0</v>
      </c>
      <c r="P666" s="344">
        <f>IF(L666="nio",0,IF(L666&gt;0,VLOOKUP(G666,'3-Productie normen'!A:J,VLOOKUP(L666,'3-Productie normen'!$B$35:$C$40,2,FALSE),FALSE)))</f>
        <v>0</v>
      </c>
      <c r="Q666" s="344">
        <f t="shared" si="31"/>
        <v>0</v>
      </c>
      <c r="R666" s="541">
        <f>VLOOKUP(G666,'3-Productie normen'!A:L,12,FALSE)</f>
        <v>16</v>
      </c>
      <c r="S666" s="345"/>
      <c r="U666" s="346">
        <f t="shared" si="30"/>
        <v>956.8</v>
      </c>
    </row>
    <row r="667" spans="1:21" ht="14.1" hidden="1" customHeight="1">
      <c r="A667" s="78">
        <v>667</v>
      </c>
      <c r="B667" s="493" t="s">
        <v>1232</v>
      </c>
      <c r="C667" s="303" t="s">
        <v>737</v>
      </c>
      <c r="D667" s="537">
        <v>1</v>
      </c>
      <c r="E667" s="248" t="s">
        <v>561</v>
      </c>
      <c r="F667" s="90" t="s">
        <v>410</v>
      </c>
      <c r="G667" s="90" t="s">
        <v>261</v>
      </c>
      <c r="H667" s="504" t="s">
        <v>328</v>
      </c>
      <c r="I667" s="516" t="s">
        <v>246</v>
      </c>
      <c r="J667" s="501">
        <v>6.17</v>
      </c>
      <c r="K667" s="343">
        <f t="shared" si="29"/>
        <v>52</v>
      </c>
      <c r="L667" s="251">
        <v>52</v>
      </c>
      <c r="M667" s="251"/>
      <c r="N667" s="250" t="e">
        <f>IF(L667="nio",0,IF(L667&gt;0,L667*J667/P667,0))*VLOOKUP(B667,'2-Kosten per locatie'!$A$14:$C$60,3,FALSE)</f>
        <v>#DIV/0!</v>
      </c>
      <c r="O667" s="250">
        <f>IF(M667&gt;0,M667*J667/Q667,0)*VLOOKUP(B667,'2-Kosten per locatie'!$A$14:$C$60,3,FALSE)</f>
        <v>0</v>
      </c>
      <c r="P667" s="344">
        <f>IF(L667="nio",0,IF(L667&gt;0,VLOOKUP(G667,'3-Productie normen'!A:J,VLOOKUP(L667,'3-Productie normen'!$B$35:$C$40,2,FALSE),FALSE)))</f>
        <v>0</v>
      </c>
      <c r="Q667" s="344">
        <f t="shared" si="31"/>
        <v>0</v>
      </c>
      <c r="R667" s="541">
        <f>VLOOKUP(G667,'3-Productie normen'!A:L,12,FALSE)</f>
        <v>16</v>
      </c>
      <c r="S667" s="345"/>
      <c r="U667" s="346">
        <f t="shared" si="30"/>
        <v>320.83999999999997</v>
      </c>
    </row>
    <row r="668" spans="1:21" ht="14.1" hidden="1" customHeight="1">
      <c r="A668" s="78">
        <v>668</v>
      </c>
      <c r="B668" s="493" t="s">
        <v>1232</v>
      </c>
      <c r="C668" s="303" t="s">
        <v>737</v>
      </c>
      <c r="D668" s="537">
        <v>1</v>
      </c>
      <c r="E668" s="248" t="s">
        <v>562</v>
      </c>
      <c r="F668" s="90" t="s">
        <v>46</v>
      </c>
      <c r="G668" s="502" t="s">
        <v>46</v>
      </c>
      <c r="H668" s="504" t="s">
        <v>328</v>
      </c>
      <c r="I668" s="516" t="s">
        <v>227</v>
      </c>
      <c r="J668" s="501">
        <v>3.43</v>
      </c>
      <c r="K668" s="343">
        <f t="shared" si="29"/>
        <v>52</v>
      </c>
      <c r="L668" s="251">
        <v>52</v>
      </c>
      <c r="M668" s="251"/>
      <c r="N668" s="250" t="e">
        <f>IF(L668="nio",0,IF(L668&gt;0,L668*J668/P668,0))*VLOOKUP(B668,'2-Kosten per locatie'!$A$14:$C$60,3,FALSE)</f>
        <v>#DIV/0!</v>
      </c>
      <c r="O668" s="250">
        <f>IF(M668&gt;0,M668*J668/Q668,0)*VLOOKUP(B668,'2-Kosten per locatie'!$A$14:$C$60,3,FALSE)</f>
        <v>0</v>
      </c>
      <c r="P668" s="344">
        <f>IF(L668="nio",0,IF(L668&gt;0,VLOOKUP(G668,'3-Productie normen'!A:J,VLOOKUP(L668,'3-Productie normen'!$B$35:$C$40,2,FALSE),FALSE)))</f>
        <v>0</v>
      </c>
      <c r="Q668" s="344">
        <f t="shared" si="31"/>
        <v>0</v>
      </c>
      <c r="R668" s="541">
        <f>VLOOKUP(G668,'3-Productie normen'!A:L,12,FALSE)</f>
        <v>11</v>
      </c>
      <c r="S668" s="345"/>
      <c r="U668" s="346">
        <f t="shared" si="30"/>
        <v>178.36</v>
      </c>
    </row>
    <row r="669" spans="1:21" ht="14.1" hidden="1" customHeight="1">
      <c r="A669" s="78">
        <v>669</v>
      </c>
      <c r="B669" s="493" t="s">
        <v>1232</v>
      </c>
      <c r="C669" s="303" t="s">
        <v>737</v>
      </c>
      <c r="D669" s="537">
        <v>1</v>
      </c>
      <c r="E669" s="248" t="s">
        <v>755</v>
      </c>
      <c r="F669" s="90" t="s">
        <v>410</v>
      </c>
      <c r="G669" s="90" t="s">
        <v>261</v>
      </c>
      <c r="H669" s="504" t="s">
        <v>328</v>
      </c>
      <c r="I669" s="516" t="s">
        <v>246</v>
      </c>
      <c r="J669" s="501">
        <v>14.31</v>
      </c>
      <c r="K669" s="343">
        <f t="shared" si="29"/>
        <v>52</v>
      </c>
      <c r="L669" s="251">
        <v>52</v>
      </c>
      <c r="M669" s="251"/>
      <c r="N669" s="250" t="e">
        <f>IF(L669="nio",0,IF(L669&gt;0,L669*J669/P669,0))*VLOOKUP(B669,'2-Kosten per locatie'!$A$14:$C$60,3,FALSE)</f>
        <v>#DIV/0!</v>
      </c>
      <c r="O669" s="250">
        <f>IF(M669&gt;0,M669*J669/Q669,0)*VLOOKUP(B669,'2-Kosten per locatie'!$A$14:$C$60,3,FALSE)</f>
        <v>0</v>
      </c>
      <c r="P669" s="344">
        <f>IF(L669="nio",0,IF(L669&gt;0,VLOOKUP(G669,'3-Productie normen'!A:J,VLOOKUP(L669,'3-Productie normen'!$B$35:$C$40,2,FALSE),FALSE)))</f>
        <v>0</v>
      </c>
      <c r="Q669" s="344">
        <f t="shared" si="31"/>
        <v>0</v>
      </c>
      <c r="R669" s="541">
        <f>VLOOKUP(G669,'3-Productie normen'!A:L,12,FALSE)</f>
        <v>16</v>
      </c>
      <c r="S669" s="345"/>
      <c r="U669" s="346">
        <f t="shared" si="30"/>
        <v>744.12</v>
      </c>
    </row>
    <row r="670" spans="1:21" ht="14.1" hidden="1" customHeight="1">
      <c r="A670" s="78">
        <v>670</v>
      </c>
      <c r="B670" s="493" t="s">
        <v>1232</v>
      </c>
      <c r="C670" s="303" t="s">
        <v>737</v>
      </c>
      <c r="D670" s="537">
        <v>1</v>
      </c>
      <c r="E670" s="248" t="s">
        <v>572</v>
      </c>
      <c r="F670" s="90" t="s">
        <v>264</v>
      </c>
      <c r="G670" s="90" t="s">
        <v>45</v>
      </c>
      <c r="H670" s="74" t="s">
        <v>82</v>
      </c>
      <c r="I670" s="74" t="s">
        <v>82</v>
      </c>
      <c r="J670" s="501">
        <v>36.61</v>
      </c>
      <c r="K670" s="343">
        <f t="shared" si="29"/>
        <v>52</v>
      </c>
      <c r="L670" s="251">
        <v>52</v>
      </c>
      <c r="M670" s="251"/>
      <c r="N670" s="250" t="e">
        <f>IF(L670="nio",0,IF(L670&gt;0,L670*J670/P670,0))*VLOOKUP(B670,'2-Kosten per locatie'!$A$14:$C$60,3,FALSE)</f>
        <v>#DIV/0!</v>
      </c>
      <c r="O670" s="250">
        <f>IF(M670&gt;0,M670*J670/Q670,0)*VLOOKUP(B670,'2-Kosten per locatie'!$A$14:$C$60,3,FALSE)</f>
        <v>0</v>
      </c>
      <c r="P670" s="344">
        <f>IF(L670="nio",0,IF(L670&gt;0,VLOOKUP(G670,'3-Productie normen'!A:J,VLOOKUP(L670,'3-Productie normen'!$B$35:$C$40,2,FALSE),FALSE)))</f>
        <v>0</v>
      </c>
      <c r="Q670" s="344">
        <f t="shared" si="31"/>
        <v>0</v>
      </c>
      <c r="R670" s="541">
        <f>VLOOKUP(G670,'3-Productie normen'!A:L,12,FALSE)</f>
        <v>2</v>
      </c>
      <c r="S670" s="345"/>
      <c r="U670" s="346">
        <f t="shared" si="30"/>
        <v>1903.72</v>
      </c>
    </row>
    <row r="671" spans="1:21" ht="14.1" hidden="1" customHeight="1">
      <c r="A671" s="78">
        <v>671</v>
      </c>
      <c r="B671" s="493" t="s">
        <v>1232</v>
      </c>
      <c r="C671" s="303" t="s">
        <v>737</v>
      </c>
      <c r="D671" s="537">
        <v>1</v>
      </c>
      <c r="E671" s="248" t="s">
        <v>574</v>
      </c>
      <c r="F671" s="90" t="s">
        <v>265</v>
      </c>
      <c r="G671" s="90" t="s">
        <v>45</v>
      </c>
      <c r="H671" s="502" t="s">
        <v>266</v>
      </c>
      <c r="I671" s="516" t="s">
        <v>247</v>
      </c>
      <c r="J671" s="501">
        <v>20.149999999999999</v>
      </c>
      <c r="K671" s="343">
        <f t="shared" ref="K671:K734" si="32">SUM(L671:M671)</f>
        <v>52</v>
      </c>
      <c r="L671" s="251">
        <v>52</v>
      </c>
      <c r="M671" s="251"/>
      <c r="N671" s="250" t="e">
        <f>IF(L671="nio",0,IF(L671&gt;0,L671*J671/P671,0))*VLOOKUP(B671,'2-Kosten per locatie'!$A$14:$C$60,3,FALSE)</f>
        <v>#DIV/0!</v>
      </c>
      <c r="O671" s="250">
        <f>IF(M671&gt;0,M671*J671/Q671,0)*VLOOKUP(B671,'2-Kosten per locatie'!$A$14:$C$60,3,FALSE)</f>
        <v>0</v>
      </c>
      <c r="P671" s="344">
        <f>IF(L671="nio",0,IF(L671&gt;0,VLOOKUP(G671,'3-Productie normen'!A:J,VLOOKUP(L671,'3-Productie normen'!$B$35:$C$40,2,FALSE),FALSE)))</f>
        <v>0</v>
      </c>
      <c r="Q671" s="344">
        <f t="shared" si="31"/>
        <v>0</v>
      </c>
      <c r="R671" s="541">
        <f>VLOOKUP(G671,'3-Productie normen'!A:L,12,FALSE)</f>
        <v>2</v>
      </c>
      <c r="S671" s="345"/>
      <c r="U671" s="346">
        <f t="shared" ref="U671:U734" si="33">K671*J671</f>
        <v>1047.8</v>
      </c>
    </row>
    <row r="672" spans="1:21" ht="14.1" hidden="1" customHeight="1">
      <c r="A672" s="78">
        <v>672</v>
      </c>
      <c r="B672" s="493" t="s">
        <v>705</v>
      </c>
      <c r="C672" s="303" t="s">
        <v>706</v>
      </c>
      <c r="D672" s="537" t="s">
        <v>259</v>
      </c>
      <c r="E672" s="248"/>
      <c r="F672" s="90" t="s">
        <v>344</v>
      </c>
      <c r="G672" s="502" t="s">
        <v>46</v>
      </c>
      <c r="H672" s="502" t="s">
        <v>371</v>
      </c>
      <c r="I672" s="516" t="s">
        <v>227</v>
      </c>
      <c r="J672" s="501">
        <v>3.27</v>
      </c>
      <c r="K672" s="343">
        <f t="shared" si="32"/>
        <v>52</v>
      </c>
      <c r="L672" s="251">
        <v>52</v>
      </c>
      <c r="M672" s="251"/>
      <c r="N672" s="250" t="e">
        <f>IF(L672="nio",0,IF(L672&gt;0,L672*J672/P672,0))*VLOOKUP(B672,'2-Kosten per locatie'!$A$14:$C$60,3,FALSE)</f>
        <v>#DIV/0!</v>
      </c>
      <c r="O672" s="250">
        <f>IF(M672&gt;0,M672*J672/Q672,0)*VLOOKUP(B672,'2-Kosten per locatie'!$A$14:$C$60,3,FALSE)</f>
        <v>0</v>
      </c>
      <c r="P672" s="344">
        <f>IF(L672="nio",0,IF(L672&gt;0,VLOOKUP(G672,'3-Productie normen'!A:J,VLOOKUP(L672,'3-Productie normen'!$B$35:$C$40,2,FALSE),FALSE)))</f>
        <v>0</v>
      </c>
      <c r="Q672" s="344">
        <f t="shared" ref="Q672:Q735" si="34">IF(M672&gt;0,P672*$Q$8,0)</f>
        <v>0</v>
      </c>
      <c r="R672" s="541">
        <f>VLOOKUP(G672,'3-Productie normen'!A:L,12,FALSE)</f>
        <v>11</v>
      </c>
      <c r="S672" s="345"/>
      <c r="U672" s="346">
        <f t="shared" si="33"/>
        <v>170.04</v>
      </c>
    </row>
    <row r="673" spans="1:21" ht="14.1" hidden="1" customHeight="1">
      <c r="A673" s="78">
        <v>673</v>
      </c>
      <c r="B673" s="493" t="s">
        <v>705</v>
      </c>
      <c r="C673" s="303" t="s">
        <v>706</v>
      </c>
      <c r="D673" s="537" t="s">
        <v>259</v>
      </c>
      <c r="E673" s="248"/>
      <c r="F673" s="90" t="s">
        <v>697</v>
      </c>
      <c r="G673" s="504" t="s">
        <v>261</v>
      </c>
      <c r="H673" s="502" t="s">
        <v>266</v>
      </c>
      <c r="I673" s="516" t="s">
        <v>247</v>
      </c>
      <c r="J673" s="501">
        <v>13.82</v>
      </c>
      <c r="K673" s="343">
        <f t="shared" si="32"/>
        <v>52</v>
      </c>
      <c r="L673" s="251">
        <v>52</v>
      </c>
      <c r="M673" s="251"/>
      <c r="N673" s="250" t="e">
        <f>IF(L673="nio",0,IF(L673&gt;0,L673*J673/P673,0))*VLOOKUP(B673,'2-Kosten per locatie'!$A$14:$C$60,3,FALSE)</f>
        <v>#DIV/0!</v>
      </c>
      <c r="O673" s="250">
        <f>IF(M673&gt;0,M673*J673/Q673,0)*VLOOKUP(B673,'2-Kosten per locatie'!$A$14:$C$60,3,FALSE)</f>
        <v>0</v>
      </c>
      <c r="P673" s="344">
        <f>IF(L673="nio",0,IF(L673&gt;0,VLOOKUP(G673,'3-Productie normen'!A:J,VLOOKUP(L673,'3-Productie normen'!$B$35:$C$40,2,FALSE),FALSE)))</f>
        <v>0</v>
      </c>
      <c r="Q673" s="344">
        <f t="shared" si="34"/>
        <v>0</v>
      </c>
      <c r="R673" s="541">
        <f>VLOOKUP(G673,'3-Productie normen'!A:L,12,FALSE)</f>
        <v>16</v>
      </c>
      <c r="S673" s="345"/>
      <c r="U673" s="346">
        <f t="shared" si="33"/>
        <v>718.64</v>
      </c>
    </row>
    <row r="674" spans="1:21" ht="14.1" hidden="1" customHeight="1">
      <c r="A674" s="78">
        <v>674</v>
      </c>
      <c r="B674" s="493" t="s">
        <v>705</v>
      </c>
      <c r="C674" s="303" t="s">
        <v>706</v>
      </c>
      <c r="D674" s="537" t="s">
        <v>259</v>
      </c>
      <c r="E674" s="248"/>
      <c r="F674" s="90" t="s">
        <v>592</v>
      </c>
      <c r="G674" s="90" t="s">
        <v>49</v>
      </c>
      <c r="H674" s="502" t="s">
        <v>371</v>
      </c>
      <c r="I674" s="516" t="s">
        <v>246</v>
      </c>
      <c r="J674" s="501">
        <v>25.72</v>
      </c>
      <c r="K674" s="343">
        <f t="shared" si="32"/>
        <v>52</v>
      </c>
      <c r="L674" s="251">
        <v>52</v>
      </c>
      <c r="M674" s="251"/>
      <c r="N674" s="250" t="e">
        <f>IF(L674="nio",0,IF(L674&gt;0,L674*J674/P674,0))*VLOOKUP(B674,'2-Kosten per locatie'!$A$14:$C$60,3,FALSE)</f>
        <v>#DIV/0!</v>
      </c>
      <c r="O674" s="250">
        <f>IF(M674&gt;0,M674*J674/Q674,0)*VLOOKUP(B674,'2-Kosten per locatie'!$A$14:$C$60,3,FALSE)</f>
        <v>0</v>
      </c>
      <c r="P674" s="344">
        <f>IF(L674="nio",0,IF(L674&gt;0,VLOOKUP(G674,'3-Productie normen'!A:J,VLOOKUP(L674,'3-Productie normen'!$B$35:$C$40,2,FALSE),FALSE)))</f>
        <v>0</v>
      </c>
      <c r="Q674" s="344">
        <f t="shared" si="34"/>
        <v>0</v>
      </c>
      <c r="R674" s="541">
        <f>VLOOKUP(G674,'3-Productie normen'!A:L,12,FALSE)</f>
        <v>5</v>
      </c>
      <c r="S674" s="345"/>
      <c r="U674" s="346">
        <f t="shared" si="33"/>
        <v>1337.44</v>
      </c>
    </row>
    <row r="675" spans="1:21" ht="14.1" hidden="1" customHeight="1">
      <c r="A675" s="78">
        <v>675</v>
      </c>
      <c r="B675" s="493" t="s">
        <v>705</v>
      </c>
      <c r="C675" s="303" t="s">
        <v>706</v>
      </c>
      <c r="D675" s="537" t="s">
        <v>259</v>
      </c>
      <c r="E675" s="248"/>
      <c r="F675" s="90" t="s">
        <v>707</v>
      </c>
      <c r="G675" s="90" t="s">
        <v>49</v>
      </c>
      <c r="H675" s="502" t="s">
        <v>371</v>
      </c>
      <c r="I675" s="516" t="s">
        <v>246</v>
      </c>
      <c r="J675" s="501">
        <v>14.11</v>
      </c>
      <c r="K675" s="343">
        <f t="shared" si="32"/>
        <v>52</v>
      </c>
      <c r="L675" s="251">
        <v>52</v>
      </c>
      <c r="M675" s="251"/>
      <c r="N675" s="250" t="e">
        <f>IF(L675="nio",0,IF(L675&gt;0,L675*J675/P675,0))*VLOOKUP(B675,'2-Kosten per locatie'!$A$14:$C$60,3,FALSE)</f>
        <v>#DIV/0!</v>
      </c>
      <c r="O675" s="250">
        <f>IF(M675&gt;0,M675*J675/Q675,0)*VLOOKUP(B675,'2-Kosten per locatie'!$A$14:$C$60,3,FALSE)</f>
        <v>0</v>
      </c>
      <c r="P675" s="344">
        <f>IF(L675="nio",0,IF(L675&gt;0,VLOOKUP(G675,'3-Productie normen'!A:J,VLOOKUP(L675,'3-Productie normen'!$B$35:$C$40,2,FALSE),FALSE)))</f>
        <v>0</v>
      </c>
      <c r="Q675" s="344">
        <f t="shared" si="34"/>
        <v>0</v>
      </c>
      <c r="R675" s="541">
        <f>VLOOKUP(G675,'3-Productie normen'!A:L,12,FALSE)</f>
        <v>5</v>
      </c>
      <c r="S675" s="345"/>
      <c r="U675" s="346">
        <f t="shared" si="33"/>
        <v>733.72</v>
      </c>
    </row>
    <row r="676" spans="1:21" ht="14.1" hidden="1" customHeight="1">
      <c r="A676" s="78">
        <v>676</v>
      </c>
      <c r="B676" s="493" t="s">
        <v>705</v>
      </c>
      <c r="C676" s="303" t="s">
        <v>706</v>
      </c>
      <c r="D676" s="537" t="s">
        <v>259</v>
      </c>
      <c r="E676" s="248"/>
      <c r="F676" s="90" t="s">
        <v>708</v>
      </c>
      <c r="G676" s="303" t="s">
        <v>55</v>
      </c>
      <c r="H676" s="504" t="s">
        <v>328</v>
      </c>
      <c r="I676" s="516" t="s">
        <v>246</v>
      </c>
      <c r="J676" s="501">
        <v>120.14</v>
      </c>
      <c r="K676" s="343">
        <f t="shared" si="32"/>
        <v>0</v>
      </c>
      <c r="L676" s="251" t="s">
        <v>279</v>
      </c>
      <c r="M676" s="251"/>
      <c r="N676" s="250">
        <f>IF(L676="nio",0,IF(L676&gt;0,L676*J676/P676,0))*VLOOKUP(B676,'2-Kosten per locatie'!$A$14:$C$60,3,FALSE)</f>
        <v>0</v>
      </c>
      <c r="O676" s="250">
        <f>IF(M676&gt;0,M676*J676/Q676,0)*VLOOKUP(B676,'2-Kosten per locatie'!$A$14:$C$60,3,FALSE)</f>
        <v>0</v>
      </c>
      <c r="P676" s="344">
        <f>IF(L676="nio",0,IF(L676&gt;0,VLOOKUP(G676,'3-Productie normen'!A:J,VLOOKUP(L676,'3-Productie normen'!$B$35:$C$40,2,FALSE),FALSE)))</f>
        <v>0</v>
      </c>
      <c r="Q676" s="344">
        <f t="shared" si="34"/>
        <v>0</v>
      </c>
      <c r="R676" s="541">
        <f>VLOOKUP(G676,'3-Productie normen'!A:L,12,FALSE)</f>
        <v>0</v>
      </c>
      <c r="S676" s="345"/>
      <c r="U676" s="346">
        <f t="shared" si="33"/>
        <v>0</v>
      </c>
    </row>
    <row r="677" spans="1:21" ht="14.1" hidden="1" customHeight="1">
      <c r="A677" s="78">
        <v>677</v>
      </c>
      <c r="B677" s="493" t="s">
        <v>705</v>
      </c>
      <c r="C677" s="303" t="s">
        <v>706</v>
      </c>
      <c r="D677" s="537" t="s">
        <v>259</v>
      </c>
      <c r="E677" s="248"/>
      <c r="F677" s="90" t="s">
        <v>316</v>
      </c>
      <c r="G677" s="502" t="s">
        <v>46</v>
      </c>
      <c r="H677" s="502" t="s">
        <v>371</v>
      </c>
      <c r="I677" s="516" t="s">
        <v>227</v>
      </c>
      <c r="J677" s="501">
        <v>1.06</v>
      </c>
      <c r="K677" s="343">
        <f t="shared" si="32"/>
        <v>52</v>
      </c>
      <c r="L677" s="251">
        <v>52</v>
      </c>
      <c r="M677" s="251"/>
      <c r="N677" s="250" t="e">
        <f>IF(L677="nio",0,IF(L677&gt;0,L677*J677/P677,0))*VLOOKUP(B677,'2-Kosten per locatie'!$A$14:$C$60,3,FALSE)</f>
        <v>#DIV/0!</v>
      </c>
      <c r="O677" s="250">
        <f>IF(M677&gt;0,M677*J677/Q677,0)*VLOOKUP(B677,'2-Kosten per locatie'!$A$14:$C$60,3,FALSE)</f>
        <v>0</v>
      </c>
      <c r="P677" s="344">
        <f>IF(L677="nio",0,IF(L677&gt;0,VLOOKUP(G677,'3-Productie normen'!A:J,VLOOKUP(L677,'3-Productie normen'!$B$35:$C$40,2,FALSE),FALSE)))</f>
        <v>0</v>
      </c>
      <c r="Q677" s="344">
        <f t="shared" si="34"/>
        <v>0</v>
      </c>
      <c r="R677" s="541">
        <f>VLOOKUP(G677,'3-Productie normen'!A:L,12,FALSE)</f>
        <v>11</v>
      </c>
      <c r="S677" s="345"/>
      <c r="U677" s="346">
        <f t="shared" si="33"/>
        <v>55.120000000000005</v>
      </c>
    </row>
    <row r="678" spans="1:21" ht="14.1" hidden="1" customHeight="1">
      <c r="A678" s="78">
        <v>678</v>
      </c>
      <c r="B678" s="493" t="s">
        <v>705</v>
      </c>
      <c r="C678" s="303" t="s">
        <v>706</v>
      </c>
      <c r="D678" s="537" t="s">
        <v>259</v>
      </c>
      <c r="E678" s="248"/>
      <c r="F678" s="90" t="s">
        <v>564</v>
      </c>
      <c r="G678" s="504" t="s">
        <v>53</v>
      </c>
      <c r="H678" s="504" t="s">
        <v>328</v>
      </c>
      <c r="I678" s="516" t="s">
        <v>246</v>
      </c>
      <c r="J678" s="501">
        <v>3.88</v>
      </c>
      <c r="K678" s="343">
        <f t="shared" si="32"/>
        <v>52</v>
      </c>
      <c r="L678" s="251">
        <v>52</v>
      </c>
      <c r="M678" s="251"/>
      <c r="N678" s="250" t="e">
        <f>IF(L678="nio",0,IF(L678&gt;0,L678*J678/P678,0))*VLOOKUP(B678,'2-Kosten per locatie'!$A$14:$C$60,3,FALSE)</f>
        <v>#DIV/0!</v>
      </c>
      <c r="O678" s="250">
        <f>IF(M678&gt;0,M678*J678/Q678,0)*VLOOKUP(B678,'2-Kosten per locatie'!$A$14:$C$60,3,FALSE)</f>
        <v>0</v>
      </c>
      <c r="P678" s="344">
        <f>IF(L678="nio",0,IF(L678&gt;0,VLOOKUP(G678,'3-Productie normen'!A:J,VLOOKUP(L678,'3-Productie normen'!$B$35:$C$40,2,FALSE),FALSE)))</f>
        <v>0</v>
      </c>
      <c r="Q678" s="344">
        <f t="shared" si="34"/>
        <v>0</v>
      </c>
      <c r="R678" s="541">
        <f>VLOOKUP(G678,'3-Productie normen'!A:L,12,FALSE)</f>
        <v>14</v>
      </c>
      <c r="S678" s="345"/>
      <c r="U678" s="346">
        <f t="shared" si="33"/>
        <v>201.76</v>
      </c>
    </row>
    <row r="679" spans="1:21" ht="14.1" hidden="1" customHeight="1">
      <c r="A679" s="78">
        <v>679</v>
      </c>
      <c r="B679" s="493" t="s">
        <v>705</v>
      </c>
      <c r="C679" s="303" t="s">
        <v>706</v>
      </c>
      <c r="D679" s="537" t="s">
        <v>259</v>
      </c>
      <c r="E679" s="248"/>
      <c r="F679" s="90" t="s">
        <v>709</v>
      </c>
      <c r="G679" s="502" t="s">
        <v>46</v>
      </c>
      <c r="H679" s="502" t="s">
        <v>371</v>
      </c>
      <c r="I679" s="516" t="s">
        <v>227</v>
      </c>
      <c r="J679" s="501">
        <v>4.87</v>
      </c>
      <c r="K679" s="343">
        <f t="shared" si="32"/>
        <v>52</v>
      </c>
      <c r="L679" s="251">
        <v>52</v>
      </c>
      <c r="M679" s="251"/>
      <c r="N679" s="250" t="e">
        <f>IF(L679="nio",0,IF(L679&gt;0,L679*J679/P679,0))*VLOOKUP(B679,'2-Kosten per locatie'!$A$14:$C$60,3,FALSE)</f>
        <v>#DIV/0!</v>
      </c>
      <c r="O679" s="250">
        <f>IF(M679&gt;0,M679*J679/Q679,0)*VLOOKUP(B679,'2-Kosten per locatie'!$A$14:$C$60,3,FALSE)</f>
        <v>0</v>
      </c>
      <c r="P679" s="344">
        <f>IF(L679="nio",0,IF(L679&gt;0,VLOOKUP(G679,'3-Productie normen'!A:J,VLOOKUP(L679,'3-Productie normen'!$B$35:$C$40,2,FALSE),FALSE)))</f>
        <v>0</v>
      </c>
      <c r="Q679" s="344">
        <f t="shared" si="34"/>
        <v>0</v>
      </c>
      <c r="R679" s="541">
        <f>VLOOKUP(G679,'3-Productie normen'!A:L,12,FALSE)</f>
        <v>11</v>
      </c>
      <c r="S679" s="345"/>
      <c r="U679" s="346">
        <f t="shared" si="33"/>
        <v>253.24</v>
      </c>
    </row>
    <row r="680" spans="1:21" ht="14.1" hidden="1" customHeight="1">
      <c r="A680" s="78">
        <v>680</v>
      </c>
      <c r="B680" s="493" t="s">
        <v>705</v>
      </c>
      <c r="C680" s="303" t="s">
        <v>706</v>
      </c>
      <c r="D680" s="537" t="s">
        <v>259</v>
      </c>
      <c r="E680" s="248"/>
      <c r="F680" s="90" t="s">
        <v>263</v>
      </c>
      <c r="G680" s="303" t="s">
        <v>55</v>
      </c>
      <c r="H680" s="74" t="s">
        <v>82</v>
      </c>
      <c r="I680" s="74" t="s">
        <v>82</v>
      </c>
      <c r="J680" s="501">
        <v>2.84</v>
      </c>
      <c r="K680" s="343">
        <f t="shared" si="32"/>
        <v>0</v>
      </c>
      <c r="L680" s="251" t="s">
        <v>279</v>
      </c>
      <c r="M680" s="251"/>
      <c r="N680" s="250">
        <f>IF(L680="nio",0,IF(L680&gt;0,L680*J680/P680,0))*VLOOKUP(B680,'2-Kosten per locatie'!$A$14:$C$60,3,FALSE)</f>
        <v>0</v>
      </c>
      <c r="O680" s="250">
        <f>IF(M680&gt;0,M680*J680/Q680,0)*VLOOKUP(B680,'2-Kosten per locatie'!$A$14:$C$60,3,FALSE)</f>
        <v>0</v>
      </c>
      <c r="P680" s="344">
        <f>IF(L680="nio",0,IF(L680&gt;0,VLOOKUP(G680,'3-Productie normen'!A:J,VLOOKUP(L680,'3-Productie normen'!$B$35:$C$40,2,FALSE),FALSE)))</f>
        <v>0</v>
      </c>
      <c r="Q680" s="344">
        <f t="shared" si="34"/>
        <v>0</v>
      </c>
      <c r="R680" s="541">
        <f>VLOOKUP(G680,'3-Productie normen'!A:L,12,FALSE)</f>
        <v>0</v>
      </c>
      <c r="S680" s="345"/>
      <c r="U680" s="346">
        <f t="shared" si="33"/>
        <v>0</v>
      </c>
    </row>
    <row r="681" spans="1:21" ht="14.1" hidden="1" customHeight="1">
      <c r="A681" s="78">
        <v>681</v>
      </c>
      <c r="B681" s="493" t="s">
        <v>705</v>
      </c>
      <c r="C681" s="303" t="s">
        <v>706</v>
      </c>
      <c r="D681" s="537">
        <v>2</v>
      </c>
      <c r="E681" s="248"/>
      <c r="F681" s="90" t="s">
        <v>710</v>
      </c>
      <c r="G681" s="504" t="s">
        <v>261</v>
      </c>
      <c r="H681" s="74" t="s">
        <v>82</v>
      </c>
      <c r="I681" s="74" t="s">
        <v>82</v>
      </c>
      <c r="J681" s="501">
        <v>18.649999999999999</v>
      </c>
      <c r="K681" s="343">
        <f t="shared" si="32"/>
        <v>52</v>
      </c>
      <c r="L681" s="251">
        <v>52</v>
      </c>
      <c r="M681" s="251"/>
      <c r="N681" s="250" t="e">
        <f>IF(L681="nio",0,IF(L681&gt;0,L681*J681/P681,0))*VLOOKUP(B681,'2-Kosten per locatie'!$A$14:$C$60,3,FALSE)</f>
        <v>#DIV/0!</v>
      </c>
      <c r="O681" s="250">
        <f>IF(M681&gt;0,M681*J681/Q681,0)*VLOOKUP(B681,'2-Kosten per locatie'!$A$14:$C$60,3,FALSE)</f>
        <v>0</v>
      </c>
      <c r="P681" s="344">
        <f>IF(L681="nio",0,IF(L681&gt;0,VLOOKUP(G681,'3-Productie normen'!A:J,VLOOKUP(L681,'3-Productie normen'!$B$35:$C$40,2,FALSE),FALSE)))</f>
        <v>0</v>
      </c>
      <c r="Q681" s="344">
        <f t="shared" si="34"/>
        <v>0</v>
      </c>
      <c r="R681" s="541">
        <f>VLOOKUP(G681,'3-Productie normen'!A:L,12,FALSE)</f>
        <v>16</v>
      </c>
      <c r="S681" s="345"/>
      <c r="U681" s="346">
        <f t="shared" si="33"/>
        <v>969.8</v>
      </c>
    </row>
    <row r="682" spans="1:21" ht="14.1" hidden="1" customHeight="1">
      <c r="A682" s="78">
        <v>682</v>
      </c>
      <c r="B682" s="493" t="s">
        <v>705</v>
      </c>
      <c r="C682" s="303" t="s">
        <v>706</v>
      </c>
      <c r="D682" s="537">
        <v>2</v>
      </c>
      <c r="E682" s="248"/>
      <c r="F682" s="90" t="s">
        <v>359</v>
      </c>
      <c r="G682" s="90" t="s">
        <v>45</v>
      </c>
      <c r="H682" s="74" t="s">
        <v>82</v>
      </c>
      <c r="I682" s="74" t="s">
        <v>82</v>
      </c>
      <c r="J682" s="501">
        <v>34.43</v>
      </c>
      <c r="K682" s="343">
        <f t="shared" si="32"/>
        <v>52</v>
      </c>
      <c r="L682" s="251">
        <v>52</v>
      </c>
      <c r="M682" s="251"/>
      <c r="N682" s="250" t="e">
        <f>IF(L682="nio",0,IF(L682&gt;0,L682*J682/P682,0))*VLOOKUP(B682,'2-Kosten per locatie'!$A$14:$C$60,3,FALSE)</f>
        <v>#DIV/0!</v>
      </c>
      <c r="O682" s="250">
        <f>IF(M682&gt;0,M682*J682/Q682,0)*VLOOKUP(B682,'2-Kosten per locatie'!$A$14:$C$60,3,FALSE)</f>
        <v>0</v>
      </c>
      <c r="P682" s="344">
        <f>IF(L682="nio",0,IF(L682&gt;0,VLOOKUP(G682,'3-Productie normen'!A:J,VLOOKUP(L682,'3-Productie normen'!$B$35:$C$40,2,FALSE),FALSE)))</f>
        <v>0</v>
      </c>
      <c r="Q682" s="344">
        <f t="shared" si="34"/>
        <v>0</v>
      </c>
      <c r="R682" s="541">
        <f>VLOOKUP(G682,'3-Productie normen'!A:L,12,FALSE)</f>
        <v>2</v>
      </c>
      <c r="S682" s="345"/>
      <c r="U682" s="346">
        <f t="shared" si="33"/>
        <v>1790.36</v>
      </c>
    </row>
    <row r="683" spans="1:21" ht="14.1" hidden="1" customHeight="1">
      <c r="A683" s="78">
        <v>683</v>
      </c>
      <c r="B683" s="493" t="s">
        <v>705</v>
      </c>
      <c r="C683" s="303" t="s">
        <v>706</v>
      </c>
      <c r="D683" s="537">
        <v>2</v>
      </c>
      <c r="E683" s="248"/>
      <c r="F683" s="90" t="s">
        <v>634</v>
      </c>
      <c r="G683" s="513" t="s">
        <v>270</v>
      </c>
      <c r="H683" s="74" t="s">
        <v>82</v>
      </c>
      <c r="I683" s="74" t="s">
        <v>82</v>
      </c>
      <c r="J683" s="501">
        <v>17.22</v>
      </c>
      <c r="K683" s="343">
        <f t="shared" si="32"/>
        <v>52</v>
      </c>
      <c r="L683" s="251">
        <v>52</v>
      </c>
      <c r="M683" s="251"/>
      <c r="N683" s="250" t="e">
        <f>IF(L683="nio",0,IF(L683&gt;0,L683*J683/P683,0))*VLOOKUP(B683,'2-Kosten per locatie'!$A$14:$C$60,3,FALSE)</f>
        <v>#DIV/0!</v>
      </c>
      <c r="O683" s="250">
        <f>IF(M683&gt;0,M683*J683/Q683,0)*VLOOKUP(B683,'2-Kosten per locatie'!$A$14:$C$60,3,FALSE)</f>
        <v>0</v>
      </c>
      <c r="P683" s="344">
        <f>IF(L683="nio",0,IF(L683&gt;0,VLOOKUP(G683,'3-Productie normen'!A:J,VLOOKUP(L683,'3-Productie normen'!$B$35:$C$40,2,FALSE),FALSE)))</f>
        <v>0</v>
      </c>
      <c r="Q683" s="344">
        <f t="shared" si="34"/>
        <v>0</v>
      </c>
      <c r="R683" s="541">
        <f>VLOOKUP(G683,'3-Productie normen'!A:L,12,FALSE)</f>
        <v>8</v>
      </c>
      <c r="S683" s="345"/>
      <c r="U683" s="346">
        <f t="shared" si="33"/>
        <v>895.43999999999994</v>
      </c>
    </row>
    <row r="684" spans="1:21" ht="14.1" hidden="1" customHeight="1">
      <c r="A684" s="78">
        <v>684</v>
      </c>
      <c r="B684" s="493" t="s">
        <v>705</v>
      </c>
      <c r="C684" s="303" t="s">
        <v>706</v>
      </c>
      <c r="D684" s="537">
        <v>1</v>
      </c>
      <c r="E684" s="248"/>
      <c r="F684" s="90" t="s">
        <v>698</v>
      </c>
      <c r="G684" s="90" t="s">
        <v>48</v>
      </c>
      <c r="H684" s="74" t="s">
        <v>82</v>
      </c>
      <c r="I684" s="74" t="s">
        <v>82</v>
      </c>
      <c r="J684" s="501">
        <v>82.06</v>
      </c>
      <c r="K684" s="343">
        <f t="shared" si="32"/>
        <v>52</v>
      </c>
      <c r="L684" s="251">
        <v>52</v>
      </c>
      <c r="M684" s="251"/>
      <c r="N684" s="250" t="e">
        <f>IF(L684="nio",0,IF(L684&gt;0,L684*J684/P684,0))*VLOOKUP(B684,'2-Kosten per locatie'!$A$14:$C$60,3,FALSE)</f>
        <v>#DIV/0!</v>
      </c>
      <c r="O684" s="250">
        <f>IF(M684&gt;0,M684*J684/Q684,0)*VLOOKUP(B684,'2-Kosten per locatie'!$A$14:$C$60,3,FALSE)</f>
        <v>0</v>
      </c>
      <c r="P684" s="344">
        <f>IF(L684="nio",0,IF(L684&gt;0,VLOOKUP(G684,'3-Productie normen'!A:J,VLOOKUP(L684,'3-Productie normen'!$B$35:$C$40,2,FALSE),FALSE)))</f>
        <v>0</v>
      </c>
      <c r="Q684" s="344">
        <f t="shared" si="34"/>
        <v>0</v>
      </c>
      <c r="R684" s="541">
        <f>VLOOKUP(G684,'3-Productie normen'!A:L,12,FALSE)</f>
        <v>10</v>
      </c>
      <c r="S684" s="345"/>
      <c r="U684" s="346">
        <f t="shared" si="33"/>
        <v>4267.12</v>
      </c>
    </row>
    <row r="685" spans="1:21" ht="14.1" hidden="1" customHeight="1">
      <c r="A685" s="78">
        <v>685</v>
      </c>
      <c r="B685" s="493" t="s">
        <v>705</v>
      </c>
      <c r="C685" s="303" t="s">
        <v>706</v>
      </c>
      <c r="D685" s="537">
        <v>1</v>
      </c>
      <c r="E685" s="248"/>
      <c r="F685" s="90" t="s">
        <v>699</v>
      </c>
      <c r="G685" s="504" t="s">
        <v>47</v>
      </c>
      <c r="H685" s="74" t="s">
        <v>82</v>
      </c>
      <c r="I685" s="74" t="s">
        <v>82</v>
      </c>
      <c r="J685" s="501">
        <v>9.7200000000000006</v>
      </c>
      <c r="K685" s="343">
        <f t="shared" si="32"/>
        <v>52</v>
      </c>
      <c r="L685" s="251">
        <v>52</v>
      </c>
      <c r="M685" s="251"/>
      <c r="N685" s="250" t="e">
        <f>IF(L685="nio",0,IF(L685&gt;0,L685*J685/P685,0))*VLOOKUP(B685,'2-Kosten per locatie'!$A$14:$C$60,3,FALSE)</f>
        <v>#DIV/0!</v>
      </c>
      <c r="O685" s="250">
        <f>IF(M685&gt;0,M685*J685/Q685,0)*VLOOKUP(B685,'2-Kosten per locatie'!$A$14:$C$60,3,FALSE)</f>
        <v>0</v>
      </c>
      <c r="P685" s="344">
        <f>IF(L685="nio",0,IF(L685&gt;0,VLOOKUP(G685,'3-Productie normen'!A:J,VLOOKUP(L685,'3-Productie normen'!$B$35:$C$40,2,FALSE),FALSE)))</f>
        <v>0</v>
      </c>
      <c r="Q685" s="344">
        <f t="shared" si="34"/>
        <v>0</v>
      </c>
      <c r="R685" s="541">
        <f>VLOOKUP(G685,'3-Productie normen'!A:L,12,FALSE)</f>
        <v>9</v>
      </c>
      <c r="S685" s="345"/>
      <c r="U685" s="346">
        <f t="shared" si="33"/>
        <v>505.44000000000005</v>
      </c>
    </row>
    <row r="686" spans="1:21" ht="14.1" hidden="1" customHeight="1">
      <c r="A686" s="78">
        <v>686</v>
      </c>
      <c r="B686" s="493" t="s">
        <v>705</v>
      </c>
      <c r="C686" s="303" t="s">
        <v>706</v>
      </c>
      <c r="D686" s="537">
        <v>1</v>
      </c>
      <c r="E686" s="248"/>
      <c r="F686" s="90" t="s">
        <v>711</v>
      </c>
      <c r="G686" s="504" t="s">
        <v>53</v>
      </c>
      <c r="H686" s="504" t="s">
        <v>278</v>
      </c>
      <c r="I686" s="516" t="s">
        <v>246</v>
      </c>
      <c r="J686" s="501">
        <v>2.99</v>
      </c>
      <c r="K686" s="343">
        <f t="shared" si="32"/>
        <v>52</v>
      </c>
      <c r="L686" s="251">
        <v>52</v>
      </c>
      <c r="M686" s="251"/>
      <c r="N686" s="250" t="e">
        <f>IF(L686="nio",0,IF(L686&gt;0,L686*J686/P686,0))*VLOOKUP(B686,'2-Kosten per locatie'!$A$14:$C$60,3,FALSE)</f>
        <v>#DIV/0!</v>
      </c>
      <c r="O686" s="250">
        <f>IF(M686&gt;0,M686*J686/Q686,0)*VLOOKUP(B686,'2-Kosten per locatie'!$A$14:$C$60,3,FALSE)</f>
        <v>0</v>
      </c>
      <c r="P686" s="344">
        <f>IF(L686="nio",0,IF(L686&gt;0,VLOOKUP(G686,'3-Productie normen'!A:J,VLOOKUP(L686,'3-Productie normen'!$B$35:$C$40,2,FALSE),FALSE)))</f>
        <v>0</v>
      </c>
      <c r="Q686" s="344">
        <f t="shared" si="34"/>
        <v>0</v>
      </c>
      <c r="R686" s="541">
        <f>VLOOKUP(G686,'3-Productie normen'!A:L,12,FALSE)</f>
        <v>14</v>
      </c>
      <c r="S686" s="345"/>
      <c r="U686" s="346">
        <f t="shared" si="33"/>
        <v>155.48000000000002</v>
      </c>
    </row>
    <row r="687" spans="1:21" ht="14.1" hidden="1" customHeight="1">
      <c r="A687" s="78">
        <v>687</v>
      </c>
      <c r="B687" s="493" t="s">
        <v>756</v>
      </c>
      <c r="C687" s="303" t="s">
        <v>757</v>
      </c>
      <c r="D687" s="537" t="s">
        <v>259</v>
      </c>
      <c r="E687" s="248">
        <v>1</v>
      </c>
      <c r="F687" s="90" t="s">
        <v>758</v>
      </c>
      <c r="G687" s="502" t="s">
        <v>52</v>
      </c>
      <c r="H687" s="502" t="s">
        <v>266</v>
      </c>
      <c r="I687" s="516" t="s">
        <v>247</v>
      </c>
      <c r="J687" s="501">
        <v>4.9409999999999998</v>
      </c>
      <c r="K687" s="343">
        <f t="shared" si="32"/>
        <v>52</v>
      </c>
      <c r="L687" s="251">
        <v>52</v>
      </c>
      <c r="M687" s="251"/>
      <c r="N687" s="250" t="e">
        <f>IF(L687="nio",0,IF(L687&gt;0,L687*J687/P687,0))*VLOOKUP(B687,'2-Kosten per locatie'!$A$14:$C$60,3,FALSE)</f>
        <v>#DIV/0!</v>
      </c>
      <c r="O687" s="250">
        <f>IF(M687&gt;0,M687*J687/Q687,0)*VLOOKUP(B687,'2-Kosten per locatie'!$A$14:$C$60,3,FALSE)</f>
        <v>0</v>
      </c>
      <c r="P687" s="344">
        <f>IF(L687="nio",0,IF(L687&gt;0,VLOOKUP(G687,'3-Productie normen'!A:J,VLOOKUP(L687,'3-Productie normen'!$B$35:$C$40,2,FALSE),FALSE)))</f>
        <v>0</v>
      </c>
      <c r="Q687" s="344">
        <f t="shared" si="34"/>
        <v>0</v>
      </c>
      <c r="R687" s="541">
        <f>VLOOKUP(G687,'3-Productie normen'!A:L,12,FALSE)</f>
        <v>4</v>
      </c>
      <c r="S687" s="345"/>
      <c r="U687" s="346">
        <f t="shared" si="33"/>
        <v>256.93200000000002</v>
      </c>
    </row>
    <row r="688" spans="1:21" ht="14.1" hidden="1" customHeight="1">
      <c r="A688" s="78">
        <v>688</v>
      </c>
      <c r="B688" s="493" t="s">
        <v>756</v>
      </c>
      <c r="C688" s="303" t="s">
        <v>757</v>
      </c>
      <c r="D688" s="537" t="s">
        <v>259</v>
      </c>
      <c r="E688" s="248">
        <v>1</v>
      </c>
      <c r="F688" s="90" t="s">
        <v>758</v>
      </c>
      <c r="G688" s="502" t="s">
        <v>52</v>
      </c>
      <c r="H688" s="74" t="s">
        <v>275</v>
      </c>
      <c r="I688" s="516" t="s">
        <v>246</v>
      </c>
      <c r="J688" s="501">
        <v>3.56</v>
      </c>
      <c r="K688" s="343">
        <f t="shared" si="32"/>
        <v>52</v>
      </c>
      <c r="L688" s="251">
        <v>52</v>
      </c>
      <c r="M688" s="251"/>
      <c r="N688" s="250" t="e">
        <f>IF(L688="nio",0,IF(L688&gt;0,L688*J688/P688,0))*VLOOKUP(B688,'2-Kosten per locatie'!$A$14:$C$60,3,FALSE)</f>
        <v>#DIV/0!</v>
      </c>
      <c r="O688" s="250">
        <f>IF(M688&gt;0,M688*J688/Q688,0)*VLOOKUP(B688,'2-Kosten per locatie'!$A$14:$C$60,3,FALSE)</f>
        <v>0</v>
      </c>
      <c r="P688" s="344">
        <f>IF(L688="nio",0,IF(L688&gt;0,VLOOKUP(G688,'3-Productie normen'!A:J,VLOOKUP(L688,'3-Productie normen'!$B$35:$C$40,2,FALSE),FALSE)))</f>
        <v>0</v>
      </c>
      <c r="Q688" s="344">
        <f t="shared" si="34"/>
        <v>0</v>
      </c>
      <c r="R688" s="541">
        <f>VLOOKUP(G688,'3-Productie normen'!A:L,12,FALSE)</f>
        <v>4</v>
      </c>
      <c r="S688" s="345"/>
      <c r="U688" s="346">
        <f t="shared" si="33"/>
        <v>185.12</v>
      </c>
    </row>
    <row r="689" spans="1:21" ht="14.1" hidden="1" customHeight="1">
      <c r="A689" s="78">
        <v>689</v>
      </c>
      <c r="B689" s="493" t="s">
        <v>756</v>
      </c>
      <c r="C689" s="303" t="s">
        <v>757</v>
      </c>
      <c r="D689" s="537" t="s">
        <v>259</v>
      </c>
      <c r="E689" s="248">
        <v>2</v>
      </c>
      <c r="F689" s="90" t="s">
        <v>376</v>
      </c>
      <c r="G689" s="303" t="s">
        <v>55</v>
      </c>
      <c r="H689" s="502" t="s">
        <v>266</v>
      </c>
      <c r="I689" s="516" t="s">
        <v>247</v>
      </c>
      <c r="J689" s="501">
        <v>0.38</v>
      </c>
      <c r="K689" s="343">
        <f t="shared" si="32"/>
        <v>0</v>
      </c>
      <c r="L689" s="251" t="s">
        <v>279</v>
      </c>
      <c r="M689" s="251"/>
      <c r="N689" s="250">
        <f>IF(L689="nio",0,IF(L689&gt;0,L689*J689/P689,0))*VLOOKUP(B689,'2-Kosten per locatie'!$A$14:$C$60,3,FALSE)</f>
        <v>0</v>
      </c>
      <c r="O689" s="250">
        <f>IF(M689&gt;0,M689*J689/Q689,0)*VLOOKUP(B689,'2-Kosten per locatie'!$A$14:$C$60,3,FALSE)</f>
        <v>0</v>
      </c>
      <c r="P689" s="344">
        <f>IF(L689="nio",0,IF(L689&gt;0,VLOOKUP(G689,'3-Productie normen'!A:J,VLOOKUP(L689,'3-Productie normen'!$B$35:$C$40,2,FALSE),FALSE)))</f>
        <v>0</v>
      </c>
      <c r="Q689" s="344">
        <f t="shared" si="34"/>
        <v>0</v>
      </c>
      <c r="R689" s="541">
        <f>VLOOKUP(G689,'3-Productie normen'!A:L,12,FALSE)</f>
        <v>0</v>
      </c>
      <c r="S689" s="345"/>
      <c r="U689" s="346">
        <f t="shared" si="33"/>
        <v>0</v>
      </c>
    </row>
    <row r="690" spans="1:21" ht="14.1" hidden="1" customHeight="1">
      <c r="A690" s="78">
        <v>690</v>
      </c>
      <c r="B690" s="493" t="s">
        <v>756</v>
      </c>
      <c r="C690" s="303" t="s">
        <v>757</v>
      </c>
      <c r="D690" s="537" t="s">
        <v>259</v>
      </c>
      <c r="E690" s="248" t="s">
        <v>759</v>
      </c>
      <c r="F690" s="90" t="s">
        <v>760</v>
      </c>
      <c r="G690" s="502" t="s">
        <v>46</v>
      </c>
      <c r="H690" s="502" t="s">
        <v>371</v>
      </c>
      <c r="I690" s="516" t="s">
        <v>227</v>
      </c>
      <c r="J690" s="501">
        <v>1.03</v>
      </c>
      <c r="K690" s="343">
        <f t="shared" si="32"/>
        <v>52</v>
      </c>
      <c r="L690" s="251">
        <v>52</v>
      </c>
      <c r="M690" s="251"/>
      <c r="N690" s="250" t="e">
        <f>IF(L690="nio",0,IF(L690&gt;0,L690*J690/P690,0))*VLOOKUP(B690,'2-Kosten per locatie'!$A$14:$C$60,3,FALSE)</f>
        <v>#DIV/0!</v>
      </c>
      <c r="O690" s="250">
        <f>IF(M690&gt;0,M690*J690/Q690,0)*VLOOKUP(B690,'2-Kosten per locatie'!$A$14:$C$60,3,FALSE)</f>
        <v>0</v>
      </c>
      <c r="P690" s="344">
        <f>IF(L690="nio",0,IF(L690&gt;0,VLOOKUP(G690,'3-Productie normen'!A:J,VLOOKUP(L690,'3-Productie normen'!$B$35:$C$40,2,FALSE),FALSE)))</f>
        <v>0</v>
      </c>
      <c r="Q690" s="344">
        <f t="shared" si="34"/>
        <v>0</v>
      </c>
      <c r="R690" s="541">
        <f>VLOOKUP(G690,'3-Productie normen'!A:L,12,FALSE)</f>
        <v>11</v>
      </c>
      <c r="S690" s="345"/>
      <c r="U690" s="346">
        <f t="shared" si="33"/>
        <v>53.56</v>
      </c>
    </row>
    <row r="691" spans="1:21" ht="14.1" hidden="1" customHeight="1">
      <c r="A691" s="78">
        <v>691</v>
      </c>
      <c r="B691" s="493" t="s">
        <v>756</v>
      </c>
      <c r="C691" s="303" t="s">
        <v>757</v>
      </c>
      <c r="D691" s="537" t="s">
        <v>259</v>
      </c>
      <c r="E691" s="248" t="s">
        <v>761</v>
      </c>
      <c r="F691" s="90" t="s">
        <v>760</v>
      </c>
      <c r="G691" s="502" t="s">
        <v>46</v>
      </c>
      <c r="H691" s="502" t="s">
        <v>371</v>
      </c>
      <c r="I691" s="516" t="s">
        <v>227</v>
      </c>
      <c r="J691" s="501">
        <v>1.02</v>
      </c>
      <c r="K691" s="343">
        <f t="shared" si="32"/>
        <v>52</v>
      </c>
      <c r="L691" s="251">
        <v>52</v>
      </c>
      <c r="M691" s="251"/>
      <c r="N691" s="250" t="e">
        <f>IF(L691="nio",0,IF(L691&gt;0,L691*J691/P691,0))*VLOOKUP(B691,'2-Kosten per locatie'!$A$14:$C$60,3,FALSE)</f>
        <v>#DIV/0!</v>
      </c>
      <c r="O691" s="250">
        <f>IF(M691&gt;0,M691*J691/Q691,0)*VLOOKUP(B691,'2-Kosten per locatie'!$A$14:$C$60,3,FALSE)</f>
        <v>0</v>
      </c>
      <c r="P691" s="344">
        <f>IF(L691="nio",0,IF(L691&gt;0,VLOOKUP(G691,'3-Productie normen'!A:J,VLOOKUP(L691,'3-Productie normen'!$B$35:$C$40,2,FALSE),FALSE)))</f>
        <v>0</v>
      </c>
      <c r="Q691" s="344">
        <f t="shared" si="34"/>
        <v>0</v>
      </c>
      <c r="R691" s="541">
        <f>VLOOKUP(G691,'3-Productie normen'!A:L,12,FALSE)</f>
        <v>11</v>
      </c>
      <c r="S691" s="345"/>
      <c r="U691" s="346">
        <f t="shared" si="33"/>
        <v>53.04</v>
      </c>
    </row>
    <row r="692" spans="1:21" ht="14.1" hidden="1" customHeight="1">
      <c r="A692" s="78">
        <v>692</v>
      </c>
      <c r="B692" s="493" t="s">
        <v>756</v>
      </c>
      <c r="C692" s="303" t="s">
        <v>757</v>
      </c>
      <c r="D692" s="537" t="s">
        <v>259</v>
      </c>
      <c r="E692" s="248">
        <v>4</v>
      </c>
      <c r="F692" s="90" t="s">
        <v>721</v>
      </c>
      <c r="G692" s="90" t="s">
        <v>48</v>
      </c>
      <c r="H692" s="74" t="s">
        <v>275</v>
      </c>
      <c r="I692" s="516" t="s">
        <v>246</v>
      </c>
      <c r="J692" s="501">
        <v>75.17</v>
      </c>
      <c r="K692" s="343">
        <f t="shared" si="32"/>
        <v>52</v>
      </c>
      <c r="L692" s="251">
        <v>52</v>
      </c>
      <c r="M692" s="251"/>
      <c r="N692" s="250" t="e">
        <f>IF(L692="nio",0,IF(L692&gt;0,L692*J692/P692,0))*VLOOKUP(B692,'2-Kosten per locatie'!$A$14:$C$60,3,FALSE)</f>
        <v>#DIV/0!</v>
      </c>
      <c r="O692" s="250">
        <f>IF(M692&gt;0,M692*J692/Q692,0)*VLOOKUP(B692,'2-Kosten per locatie'!$A$14:$C$60,3,FALSE)</f>
        <v>0</v>
      </c>
      <c r="P692" s="344">
        <f>IF(L692="nio",0,IF(L692&gt;0,VLOOKUP(G692,'3-Productie normen'!A:J,VLOOKUP(L692,'3-Productie normen'!$B$35:$C$40,2,FALSE),FALSE)))</f>
        <v>0</v>
      </c>
      <c r="Q692" s="344">
        <f t="shared" si="34"/>
        <v>0</v>
      </c>
      <c r="R692" s="541">
        <f>VLOOKUP(G692,'3-Productie normen'!A:L,12,FALSE)</f>
        <v>10</v>
      </c>
      <c r="S692" s="345"/>
      <c r="U692" s="346">
        <f t="shared" si="33"/>
        <v>3908.84</v>
      </c>
    </row>
    <row r="693" spans="1:21" ht="14.1" hidden="1" customHeight="1">
      <c r="A693" s="78">
        <v>693</v>
      </c>
      <c r="B693" s="493" t="s">
        <v>756</v>
      </c>
      <c r="C693" s="303" t="s">
        <v>757</v>
      </c>
      <c r="D693" s="537" t="s">
        <v>259</v>
      </c>
      <c r="E693" s="248">
        <v>5</v>
      </c>
      <c r="F693" s="90" t="s">
        <v>762</v>
      </c>
      <c r="G693" s="90" t="s">
        <v>55</v>
      </c>
      <c r="H693" s="74" t="s">
        <v>275</v>
      </c>
      <c r="I693" s="516" t="s">
        <v>246</v>
      </c>
      <c r="J693" s="501">
        <v>4.3899999999999997</v>
      </c>
      <c r="K693" s="343">
        <f t="shared" si="32"/>
        <v>0</v>
      </c>
      <c r="L693" s="251" t="s">
        <v>279</v>
      </c>
      <c r="M693" s="251"/>
      <c r="N693" s="250">
        <f>IF(L693="nio",0,IF(L693&gt;0,L693*J693/P693,0))*VLOOKUP(B693,'2-Kosten per locatie'!$A$14:$C$60,3,FALSE)</f>
        <v>0</v>
      </c>
      <c r="O693" s="250">
        <f>IF(M693&gt;0,M693*J693/Q693,0)*VLOOKUP(B693,'2-Kosten per locatie'!$A$14:$C$60,3,FALSE)</f>
        <v>0</v>
      </c>
      <c r="P693" s="344">
        <f>IF(L693="nio",0,IF(L693&gt;0,VLOOKUP(G693,'3-Productie normen'!A:J,VLOOKUP(L693,'3-Productie normen'!$B$35:$C$40,2,FALSE),FALSE)))</f>
        <v>0</v>
      </c>
      <c r="Q693" s="344">
        <f t="shared" si="34"/>
        <v>0</v>
      </c>
      <c r="R693" s="541">
        <f>VLOOKUP(G693,'3-Productie normen'!A:L,12,FALSE)</f>
        <v>0</v>
      </c>
      <c r="S693" s="345"/>
      <c r="U693" s="346">
        <f t="shared" si="33"/>
        <v>0</v>
      </c>
    </row>
    <row r="694" spans="1:21" ht="14.1" hidden="1" customHeight="1">
      <c r="A694" s="78">
        <v>694</v>
      </c>
      <c r="B694" s="493" t="s">
        <v>756</v>
      </c>
      <c r="C694" s="303" t="s">
        <v>757</v>
      </c>
      <c r="D694" s="537" t="s">
        <v>259</v>
      </c>
      <c r="E694" s="248">
        <v>6</v>
      </c>
      <c r="F694" s="90" t="s">
        <v>264</v>
      </c>
      <c r="G694" s="90" t="s">
        <v>45</v>
      </c>
      <c r="H694" s="74" t="s">
        <v>275</v>
      </c>
      <c r="I694" s="516" t="s">
        <v>246</v>
      </c>
      <c r="J694" s="501">
        <v>14.86</v>
      </c>
      <c r="K694" s="343">
        <f t="shared" si="32"/>
        <v>52</v>
      </c>
      <c r="L694" s="251">
        <v>52</v>
      </c>
      <c r="M694" s="251"/>
      <c r="N694" s="250" t="e">
        <f>IF(L694="nio",0,IF(L694&gt;0,L694*J694/P694,0))*VLOOKUP(B694,'2-Kosten per locatie'!$A$14:$C$60,3,FALSE)</f>
        <v>#DIV/0!</v>
      </c>
      <c r="O694" s="250">
        <f>IF(M694&gt;0,M694*J694/Q694,0)*VLOOKUP(B694,'2-Kosten per locatie'!$A$14:$C$60,3,FALSE)</f>
        <v>0</v>
      </c>
      <c r="P694" s="344">
        <f>IF(L694="nio",0,IF(L694&gt;0,VLOOKUP(G694,'3-Productie normen'!A:J,VLOOKUP(L694,'3-Productie normen'!$B$35:$C$40,2,FALSE),FALSE)))</f>
        <v>0</v>
      </c>
      <c r="Q694" s="344">
        <f t="shared" si="34"/>
        <v>0</v>
      </c>
      <c r="R694" s="541">
        <f>VLOOKUP(G694,'3-Productie normen'!A:L,12,FALSE)</f>
        <v>2</v>
      </c>
      <c r="S694" s="345"/>
      <c r="U694" s="346">
        <f t="shared" si="33"/>
        <v>772.72</v>
      </c>
    </row>
    <row r="695" spans="1:21" ht="14.1" hidden="1" customHeight="1">
      <c r="A695" s="78">
        <v>695</v>
      </c>
      <c r="B695" s="493" t="s">
        <v>756</v>
      </c>
      <c r="C695" s="303" t="s">
        <v>757</v>
      </c>
      <c r="D695" s="537" t="s">
        <v>259</v>
      </c>
      <c r="E695" s="248">
        <v>7</v>
      </c>
      <c r="F695" s="90" t="s">
        <v>295</v>
      </c>
      <c r="G695" s="303" t="s">
        <v>55</v>
      </c>
      <c r="H695" s="74" t="s">
        <v>275</v>
      </c>
      <c r="I695" s="516" t="s">
        <v>246</v>
      </c>
      <c r="J695" s="501">
        <v>11.12</v>
      </c>
      <c r="K695" s="343">
        <f t="shared" si="32"/>
        <v>0</v>
      </c>
      <c r="L695" s="251" t="s">
        <v>279</v>
      </c>
      <c r="M695" s="251"/>
      <c r="N695" s="250">
        <f>IF(L695="nio",0,IF(L695&gt;0,L695*J695/P695,0))*VLOOKUP(B695,'2-Kosten per locatie'!$A$14:$C$60,3,FALSE)</f>
        <v>0</v>
      </c>
      <c r="O695" s="250">
        <f>IF(M695&gt;0,M695*J695/Q695,0)*VLOOKUP(B695,'2-Kosten per locatie'!$A$14:$C$60,3,FALSE)</f>
        <v>0</v>
      </c>
      <c r="P695" s="344">
        <f>IF(L695="nio",0,IF(L695&gt;0,VLOOKUP(G695,'3-Productie normen'!A:J,VLOOKUP(L695,'3-Productie normen'!$B$35:$C$40,2,FALSE),FALSE)))</f>
        <v>0</v>
      </c>
      <c r="Q695" s="344">
        <f t="shared" si="34"/>
        <v>0</v>
      </c>
      <c r="R695" s="541">
        <f>VLOOKUP(G695,'3-Productie normen'!A:L,12,FALSE)</f>
        <v>0</v>
      </c>
      <c r="S695" s="345"/>
      <c r="U695" s="346">
        <f t="shared" si="33"/>
        <v>0</v>
      </c>
    </row>
    <row r="696" spans="1:21" ht="14.1" hidden="1" customHeight="1">
      <c r="A696" s="78">
        <v>696</v>
      </c>
      <c r="B696" s="493" t="s">
        <v>756</v>
      </c>
      <c r="C696" s="303" t="s">
        <v>757</v>
      </c>
      <c r="D696" s="537" t="s">
        <v>259</v>
      </c>
      <c r="E696" s="248">
        <v>8</v>
      </c>
      <c r="F696" s="90" t="s">
        <v>262</v>
      </c>
      <c r="G696" s="502" t="s">
        <v>46</v>
      </c>
      <c r="H696" s="502" t="s">
        <v>371</v>
      </c>
      <c r="I696" s="516" t="s">
        <v>227</v>
      </c>
      <c r="J696" s="501">
        <v>6.97</v>
      </c>
      <c r="K696" s="343">
        <f t="shared" si="32"/>
        <v>52</v>
      </c>
      <c r="L696" s="251">
        <v>52</v>
      </c>
      <c r="M696" s="251"/>
      <c r="N696" s="250" t="e">
        <f>IF(L696="nio",0,IF(L696&gt;0,L696*J696/P696,0))*VLOOKUP(B696,'2-Kosten per locatie'!$A$14:$C$60,3,FALSE)</f>
        <v>#DIV/0!</v>
      </c>
      <c r="O696" s="250">
        <f>IF(M696&gt;0,M696*J696/Q696,0)*VLOOKUP(B696,'2-Kosten per locatie'!$A$14:$C$60,3,FALSE)</f>
        <v>0</v>
      </c>
      <c r="P696" s="344">
        <f>IF(L696="nio",0,IF(L696&gt;0,VLOOKUP(G696,'3-Productie normen'!A:J,VLOOKUP(L696,'3-Productie normen'!$B$35:$C$40,2,FALSE),FALSE)))</f>
        <v>0</v>
      </c>
      <c r="Q696" s="344">
        <f t="shared" si="34"/>
        <v>0</v>
      </c>
      <c r="R696" s="541">
        <f>VLOOKUP(G696,'3-Productie normen'!A:L,12,FALSE)</f>
        <v>11</v>
      </c>
      <c r="S696" s="345"/>
      <c r="U696" s="346">
        <f t="shared" si="33"/>
        <v>362.44</v>
      </c>
    </row>
    <row r="697" spans="1:21" ht="14.1" hidden="1" customHeight="1">
      <c r="A697" s="78">
        <v>697</v>
      </c>
      <c r="B697" s="493" t="s">
        <v>756</v>
      </c>
      <c r="C697" s="303" t="s">
        <v>757</v>
      </c>
      <c r="D697" s="537" t="s">
        <v>259</v>
      </c>
      <c r="E697" s="248">
        <v>8</v>
      </c>
      <c r="F697" s="90" t="s">
        <v>760</v>
      </c>
      <c r="G697" s="502" t="s">
        <v>46</v>
      </c>
      <c r="H697" s="502" t="s">
        <v>371</v>
      </c>
      <c r="I697" s="516" t="s">
        <v>227</v>
      </c>
      <c r="J697" s="501">
        <v>1.05</v>
      </c>
      <c r="K697" s="343">
        <f t="shared" si="32"/>
        <v>52</v>
      </c>
      <c r="L697" s="251">
        <v>52</v>
      </c>
      <c r="M697" s="251"/>
      <c r="N697" s="250" t="e">
        <f>IF(L697="nio",0,IF(L697&gt;0,L697*J697/P697,0))*VLOOKUP(B697,'2-Kosten per locatie'!$A$14:$C$60,3,FALSE)</f>
        <v>#DIV/0!</v>
      </c>
      <c r="O697" s="250">
        <f>IF(M697&gt;0,M697*J697/Q697,0)*VLOOKUP(B697,'2-Kosten per locatie'!$A$14:$C$60,3,FALSE)</f>
        <v>0</v>
      </c>
      <c r="P697" s="344">
        <f>IF(L697="nio",0,IF(L697&gt;0,VLOOKUP(G697,'3-Productie normen'!A:J,VLOOKUP(L697,'3-Productie normen'!$B$35:$C$40,2,FALSE),FALSE)))</f>
        <v>0</v>
      </c>
      <c r="Q697" s="344">
        <f t="shared" si="34"/>
        <v>0</v>
      </c>
      <c r="R697" s="541">
        <f>VLOOKUP(G697,'3-Productie normen'!A:L,12,FALSE)</f>
        <v>11</v>
      </c>
      <c r="S697" s="345"/>
      <c r="U697" s="346">
        <f t="shared" si="33"/>
        <v>54.6</v>
      </c>
    </row>
    <row r="698" spans="1:21" ht="14.1" hidden="1" customHeight="1">
      <c r="A698" s="78">
        <v>698</v>
      </c>
      <c r="B698" s="493" t="s">
        <v>756</v>
      </c>
      <c r="C698" s="303" t="s">
        <v>757</v>
      </c>
      <c r="D698" s="537" t="s">
        <v>259</v>
      </c>
      <c r="E698" s="248">
        <v>8</v>
      </c>
      <c r="F698" s="90" t="s">
        <v>763</v>
      </c>
      <c r="G698" s="502" t="s">
        <v>46</v>
      </c>
      <c r="H698" s="502" t="s">
        <v>371</v>
      </c>
      <c r="I698" s="516" t="s">
        <v>227</v>
      </c>
      <c r="J698" s="501">
        <v>1.23</v>
      </c>
      <c r="K698" s="343">
        <f t="shared" si="32"/>
        <v>52</v>
      </c>
      <c r="L698" s="251">
        <v>52</v>
      </c>
      <c r="M698" s="251"/>
      <c r="N698" s="250" t="e">
        <f>IF(L698="nio",0,IF(L698&gt;0,L698*J698/P698,0))*VLOOKUP(B698,'2-Kosten per locatie'!$A$14:$C$60,3,FALSE)</f>
        <v>#DIV/0!</v>
      </c>
      <c r="O698" s="250">
        <f>IF(M698&gt;0,M698*J698/Q698,0)*VLOOKUP(B698,'2-Kosten per locatie'!$A$14:$C$60,3,FALSE)</f>
        <v>0</v>
      </c>
      <c r="P698" s="344">
        <f>IF(L698="nio",0,IF(L698&gt;0,VLOOKUP(G698,'3-Productie normen'!A:J,VLOOKUP(L698,'3-Productie normen'!$B$35:$C$40,2,FALSE),FALSE)))</f>
        <v>0</v>
      </c>
      <c r="Q698" s="344">
        <f t="shared" si="34"/>
        <v>0</v>
      </c>
      <c r="R698" s="541">
        <f>VLOOKUP(G698,'3-Productie normen'!A:L,12,FALSE)</f>
        <v>11</v>
      </c>
      <c r="S698" s="345"/>
      <c r="U698" s="346">
        <f t="shared" si="33"/>
        <v>63.96</v>
      </c>
    </row>
    <row r="699" spans="1:21" ht="14.1" hidden="1" customHeight="1">
      <c r="A699" s="78">
        <v>699</v>
      </c>
      <c r="B699" s="493" t="s">
        <v>756</v>
      </c>
      <c r="C699" s="303" t="s">
        <v>757</v>
      </c>
      <c r="D699" s="537" t="s">
        <v>259</v>
      </c>
      <c r="E699" s="248">
        <v>8</v>
      </c>
      <c r="F699" s="90" t="s">
        <v>764</v>
      </c>
      <c r="G699" s="502" t="s">
        <v>46</v>
      </c>
      <c r="H699" s="502" t="s">
        <v>371</v>
      </c>
      <c r="I699" s="516" t="s">
        <v>227</v>
      </c>
      <c r="J699" s="501">
        <v>1.52</v>
      </c>
      <c r="K699" s="343">
        <f t="shared" si="32"/>
        <v>52</v>
      </c>
      <c r="L699" s="251">
        <v>52</v>
      </c>
      <c r="M699" s="251"/>
      <c r="N699" s="250" t="e">
        <f>IF(L699="nio",0,IF(L699&gt;0,L699*J699/P699,0))*VLOOKUP(B699,'2-Kosten per locatie'!$A$14:$C$60,3,FALSE)</f>
        <v>#DIV/0!</v>
      </c>
      <c r="O699" s="250">
        <f>IF(M699&gt;0,M699*J699/Q699,0)*VLOOKUP(B699,'2-Kosten per locatie'!$A$14:$C$60,3,FALSE)</f>
        <v>0</v>
      </c>
      <c r="P699" s="344">
        <f>IF(L699="nio",0,IF(L699&gt;0,VLOOKUP(G699,'3-Productie normen'!A:J,VLOOKUP(L699,'3-Productie normen'!$B$35:$C$40,2,FALSE),FALSE)))</f>
        <v>0</v>
      </c>
      <c r="Q699" s="344">
        <f t="shared" si="34"/>
        <v>0</v>
      </c>
      <c r="R699" s="541">
        <f>VLOOKUP(G699,'3-Productie normen'!A:L,12,FALSE)</f>
        <v>11</v>
      </c>
      <c r="S699" s="345"/>
      <c r="U699" s="346">
        <f t="shared" si="33"/>
        <v>79.040000000000006</v>
      </c>
    </row>
    <row r="700" spans="1:21" ht="14.1" hidden="1" customHeight="1">
      <c r="A700" s="78">
        <v>700</v>
      </c>
      <c r="B700" s="493" t="s">
        <v>756</v>
      </c>
      <c r="C700" s="303" t="s">
        <v>757</v>
      </c>
      <c r="D700" s="537" t="s">
        <v>259</v>
      </c>
      <c r="E700" s="248">
        <v>9</v>
      </c>
      <c r="F700" s="90" t="s">
        <v>765</v>
      </c>
      <c r="G700" s="502" t="s">
        <v>46</v>
      </c>
      <c r="H700" s="502" t="s">
        <v>371</v>
      </c>
      <c r="I700" s="516" t="s">
        <v>227</v>
      </c>
      <c r="J700" s="501">
        <v>14.45</v>
      </c>
      <c r="K700" s="343">
        <f t="shared" si="32"/>
        <v>52</v>
      </c>
      <c r="L700" s="251">
        <v>52</v>
      </c>
      <c r="M700" s="251"/>
      <c r="N700" s="250" t="e">
        <f>IF(L700="nio",0,IF(L700&gt;0,L700*J700/P700,0))*VLOOKUP(B700,'2-Kosten per locatie'!$A$14:$C$60,3,FALSE)</f>
        <v>#DIV/0!</v>
      </c>
      <c r="O700" s="250">
        <f>IF(M700&gt;0,M700*J700/Q700,0)*VLOOKUP(B700,'2-Kosten per locatie'!$A$14:$C$60,3,FALSE)</f>
        <v>0</v>
      </c>
      <c r="P700" s="344">
        <f>IF(L700="nio",0,IF(L700&gt;0,VLOOKUP(G700,'3-Productie normen'!A:J,VLOOKUP(L700,'3-Productie normen'!$B$35:$C$40,2,FALSE),FALSE)))</f>
        <v>0</v>
      </c>
      <c r="Q700" s="344">
        <f t="shared" si="34"/>
        <v>0</v>
      </c>
      <c r="R700" s="541">
        <f>VLOOKUP(G700,'3-Productie normen'!A:L,12,FALSE)</f>
        <v>11</v>
      </c>
      <c r="S700" s="345"/>
      <c r="U700" s="346">
        <f t="shared" si="33"/>
        <v>751.4</v>
      </c>
    </row>
    <row r="701" spans="1:21" ht="14.1" hidden="1" customHeight="1">
      <c r="A701" s="78">
        <v>701</v>
      </c>
      <c r="B701" s="493" t="s">
        <v>756</v>
      </c>
      <c r="C701" s="303" t="s">
        <v>757</v>
      </c>
      <c r="D701" s="537" t="s">
        <v>259</v>
      </c>
      <c r="E701" s="248">
        <v>9</v>
      </c>
      <c r="F701" s="90" t="s">
        <v>766</v>
      </c>
      <c r="G701" s="502" t="s">
        <v>46</v>
      </c>
      <c r="H701" s="502" t="s">
        <v>371</v>
      </c>
      <c r="I701" s="516" t="s">
        <v>227</v>
      </c>
      <c r="J701" s="501">
        <v>1.04</v>
      </c>
      <c r="K701" s="343">
        <f t="shared" si="32"/>
        <v>52</v>
      </c>
      <c r="L701" s="251">
        <v>52</v>
      </c>
      <c r="M701" s="251"/>
      <c r="N701" s="250" t="e">
        <f>IF(L701="nio",0,IF(L701&gt;0,L701*J701/P701,0))*VLOOKUP(B701,'2-Kosten per locatie'!$A$14:$C$60,3,FALSE)</f>
        <v>#DIV/0!</v>
      </c>
      <c r="O701" s="250">
        <f>IF(M701&gt;0,M701*J701/Q701,0)*VLOOKUP(B701,'2-Kosten per locatie'!$A$14:$C$60,3,FALSE)</f>
        <v>0</v>
      </c>
      <c r="P701" s="344">
        <f>IF(L701="nio",0,IF(L701&gt;0,VLOOKUP(G701,'3-Productie normen'!A:J,VLOOKUP(L701,'3-Productie normen'!$B$35:$C$40,2,FALSE),FALSE)))</f>
        <v>0</v>
      </c>
      <c r="Q701" s="344">
        <f t="shared" si="34"/>
        <v>0</v>
      </c>
      <c r="R701" s="541">
        <f>VLOOKUP(G701,'3-Productie normen'!A:L,12,FALSE)</f>
        <v>11</v>
      </c>
      <c r="S701" s="345"/>
      <c r="U701" s="346">
        <f t="shared" si="33"/>
        <v>54.08</v>
      </c>
    </row>
    <row r="702" spans="1:21" ht="14.1" hidden="1" customHeight="1">
      <c r="A702" s="78">
        <v>702</v>
      </c>
      <c r="B702" s="493" t="s">
        <v>756</v>
      </c>
      <c r="C702" s="303" t="s">
        <v>757</v>
      </c>
      <c r="D702" s="537" t="s">
        <v>259</v>
      </c>
      <c r="E702" s="248">
        <v>9</v>
      </c>
      <c r="F702" s="90" t="s">
        <v>767</v>
      </c>
      <c r="G702" s="502" t="s">
        <v>46</v>
      </c>
      <c r="H702" s="502" t="s">
        <v>371</v>
      </c>
      <c r="I702" s="516" t="s">
        <v>227</v>
      </c>
      <c r="J702" s="501">
        <v>4.5190000000000001</v>
      </c>
      <c r="K702" s="343">
        <f t="shared" si="32"/>
        <v>52</v>
      </c>
      <c r="L702" s="251">
        <v>52</v>
      </c>
      <c r="M702" s="251"/>
      <c r="N702" s="250" t="e">
        <f>IF(L702="nio",0,IF(L702&gt;0,L702*J702/P702,0))*VLOOKUP(B702,'2-Kosten per locatie'!$A$14:$C$60,3,FALSE)</f>
        <v>#DIV/0!</v>
      </c>
      <c r="O702" s="250">
        <f>IF(M702&gt;0,M702*J702/Q702,0)*VLOOKUP(B702,'2-Kosten per locatie'!$A$14:$C$60,3,FALSE)</f>
        <v>0</v>
      </c>
      <c r="P702" s="344">
        <f>IF(L702="nio",0,IF(L702&gt;0,VLOOKUP(G702,'3-Productie normen'!A:J,VLOOKUP(L702,'3-Productie normen'!$B$35:$C$40,2,FALSE),FALSE)))</f>
        <v>0</v>
      </c>
      <c r="Q702" s="344">
        <f t="shared" si="34"/>
        <v>0</v>
      </c>
      <c r="R702" s="541">
        <f>VLOOKUP(G702,'3-Productie normen'!A:L,12,FALSE)</f>
        <v>11</v>
      </c>
      <c r="S702" s="345"/>
      <c r="U702" s="346">
        <f t="shared" si="33"/>
        <v>234.988</v>
      </c>
    </row>
    <row r="703" spans="1:21" ht="14.1" hidden="1" customHeight="1">
      <c r="A703" s="78">
        <v>703</v>
      </c>
      <c r="B703" s="493" t="s">
        <v>756</v>
      </c>
      <c r="C703" s="303" t="s">
        <v>757</v>
      </c>
      <c r="D703" s="537" t="s">
        <v>259</v>
      </c>
      <c r="E703" s="248">
        <v>10</v>
      </c>
      <c r="F703" s="90" t="s">
        <v>295</v>
      </c>
      <c r="G703" s="303" t="s">
        <v>55</v>
      </c>
      <c r="H703" s="74" t="s">
        <v>275</v>
      </c>
      <c r="I703" s="516" t="s">
        <v>246</v>
      </c>
      <c r="J703" s="501">
        <v>120.94</v>
      </c>
      <c r="K703" s="343">
        <f t="shared" si="32"/>
        <v>0</v>
      </c>
      <c r="L703" s="251" t="s">
        <v>279</v>
      </c>
      <c r="M703" s="251"/>
      <c r="N703" s="250">
        <f>IF(L703="nio",0,IF(L703&gt;0,L703*J703/P703,0))*VLOOKUP(B703,'2-Kosten per locatie'!$A$14:$C$60,3,FALSE)</f>
        <v>0</v>
      </c>
      <c r="O703" s="250">
        <f>IF(M703&gt;0,M703*J703/Q703,0)*VLOOKUP(B703,'2-Kosten per locatie'!$A$14:$C$60,3,FALSE)</f>
        <v>0</v>
      </c>
      <c r="P703" s="344">
        <f>IF(L703="nio",0,IF(L703&gt;0,VLOOKUP(G703,'3-Productie normen'!A:J,VLOOKUP(L703,'3-Productie normen'!$B$35:$C$40,2,FALSE),FALSE)))</f>
        <v>0</v>
      </c>
      <c r="Q703" s="344">
        <f t="shared" si="34"/>
        <v>0</v>
      </c>
      <c r="R703" s="541">
        <f>VLOOKUP(G703,'3-Productie normen'!A:L,12,FALSE)</f>
        <v>0</v>
      </c>
      <c r="S703" s="345"/>
      <c r="U703" s="346">
        <f t="shared" si="33"/>
        <v>0</v>
      </c>
    </row>
    <row r="704" spans="1:21" ht="14.1" hidden="1" customHeight="1">
      <c r="A704" s="78">
        <v>704</v>
      </c>
      <c r="B704" s="493" t="s">
        <v>756</v>
      </c>
      <c r="C704" s="303" t="s">
        <v>757</v>
      </c>
      <c r="D704" s="537" t="s">
        <v>259</v>
      </c>
      <c r="E704" s="248">
        <v>11</v>
      </c>
      <c r="F704" s="90" t="s">
        <v>717</v>
      </c>
      <c r="G704" s="513" t="s">
        <v>270</v>
      </c>
      <c r="H704" s="74" t="s">
        <v>275</v>
      </c>
      <c r="I704" s="516" t="s">
        <v>246</v>
      </c>
      <c r="J704" s="501">
        <v>15.06</v>
      </c>
      <c r="K704" s="343">
        <f t="shared" si="32"/>
        <v>52</v>
      </c>
      <c r="L704" s="251">
        <v>52</v>
      </c>
      <c r="M704" s="251"/>
      <c r="N704" s="250" t="e">
        <f>IF(L704="nio",0,IF(L704&gt;0,L704*J704/P704,0))*VLOOKUP(B704,'2-Kosten per locatie'!$A$14:$C$60,3,FALSE)</f>
        <v>#DIV/0!</v>
      </c>
      <c r="O704" s="250">
        <f>IF(M704&gt;0,M704*J704/Q704,0)*VLOOKUP(B704,'2-Kosten per locatie'!$A$14:$C$60,3,FALSE)</f>
        <v>0</v>
      </c>
      <c r="P704" s="344">
        <f>IF(L704="nio",0,IF(L704&gt;0,VLOOKUP(G704,'3-Productie normen'!A:J,VLOOKUP(L704,'3-Productie normen'!$B$35:$C$40,2,FALSE),FALSE)))</f>
        <v>0</v>
      </c>
      <c r="Q704" s="344">
        <f t="shared" si="34"/>
        <v>0</v>
      </c>
      <c r="R704" s="541">
        <f>VLOOKUP(G704,'3-Productie normen'!A:L,12,FALSE)</f>
        <v>8</v>
      </c>
      <c r="S704" s="345"/>
      <c r="U704" s="346">
        <f t="shared" si="33"/>
        <v>783.12</v>
      </c>
    </row>
    <row r="705" spans="1:21" ht="14.1" hidden="1" customHeight="1">
      <c r="A705" s="78">
        <v>705</v>
      </c>
      <c r="B705" s="493" t="s">
        <v>334</v>
      </c>
      <c r="C705" s="303" t="s">
        <v>335</v>
      </c>
      <c r="D705" s="503" t="s">
        <v>259</v>
      </c>
      <c r="E705" s="508">
        <v>1</v>
      </c>
      <c r="F705" s="91" t="s">
        <v>52</v>
      </c>
      <c r="G705" s="502" t="s">
        <v>52</v>
      </c>
      <c r="H705" s="74" t="s">
        <v>275</v>
      </c>
      <c r="I705" s="516" t="s">
        <v>246</v>
      </c>
      <c r="J705" s="518">
        <v>16.010000000000002</v>
      </c>
      <c r="K705" s="343">
        <f t="shared" si="32"/>
        <v>52</v>
      </c>
      <c r="L705" s="251">
        <v>52</v>
      </c>
      <c r="M705" s="251"/>
      <c r="N705" s="250" t="e">
        <f>IF(L705="nio",0,IF(L705&gt;0,L705*J705/P705,0))*VLOOKUP(B705,'2-Kosten per locatie'!$A$14:$C$60,3,FALSE)</f>
        <v>#DIV/0!</v>
      </c>
      <c r="O705" s="250">
        <f>IF(M705&gt;0,M705*J705/Q705,0)*VLOOKUP(B705,'2-Kosten per locatie'!$A$14:$C$60,3,FALSE)</f>
        <v>0</v>
      </c>
      <c r="P705" s="344">
        <f>IF(L705="nio",0,IF(L705&gt;0,VLOOKUP(G705,'3-Productie normen'!A:J,VLOOKUP(L705,'3-Productie normen'!$B$35:$C$40,2,FALSE),FALSE)))</f>
        <v>0</v>
      </c>
      <c r="Q705" s="344">
        <f t="shared" si="34"/>
        <v>0</v>
      </c>
      <c r="R705" s="541">
        <f>VLOOKUP(G705,'3-Productie normen'!A:L,12,FALSE)</f>
        <v>4</v>
      </c>
      <c r="S705" s="345"/>
      <c r="U705" s="346">
        <f t="shared" si="33"/>
        <v>832.5200000000001</v>
      </c>
    </row>
    <row r="706" spans="1:21" ht="14.1" hidden="1" customHeight="1">
      <c r="A706" s="78">
        <v>706</v>
      </c>
      <c r="B706" s="493" t="s">
        <v>334</v>
      </c>
      <c r="C706" s="303" t="s">
        <v>335</v>
      </c>
      <c r="D706" s="503" t="s">
        <v>259</v>
      </c>
      <c r="E706" s="508">
        <v>2</v>
      </c>
      <c r="F706" s="91" t="s">
        <v>262</v>
      </c>
      <c r="G706" s="502" t="s">
        <v>46</v>
      </c>
      <c r="H706" s="504" t="s">
        <v>328</v>
      </c>
      <c r="I706" s="516" t="s">
        <v>227</v>
      </c>
      <c r="J706" s="518">
        <v>19.5</v>
      </c>
      <c r="K706" s="343">
        <f t="shared" si="32"/>
        <v>52</v>
      </c>
      <c r="L706" s="251">
        <v>52</v>
      </c>
      <c r="M706" s="251"/>
      <c r="N706" s="250" t="e">
        <f>IF(L706="nio",0,IF(L706&gt;0,L706*J706/P706,0))*VLOOKUP(B706,'2-Kosten per locatie'!$A$14:$C$60,3,FALSE)</f>
        <v>#DIV/0!</v>
      </c>
      <c r="O706" s="250">
        <f>IF(M706&gt;0,M706*J706/Q706,0)*VLOOKUP(B706,'2-Kosten per locatie'!$A$14:$C$60,3,FALSE)</f>
        <v>0</v>
      </c>
      <c r="P706" s="344">
        <f>IF(L706="nio",0,IF(L706&gt;0,VLOOKUP(G706,'3-Productie normen'!A:J,VLOOKUP(L706,'3-Productie normen'!$B$35:$C$40,2,FALSE),FALSE)))</f>
        <v>0</v>
      </c>
      <c r="Q706" s="344">
        <f t="shared" si="34"/>
        <v>0</v>
      </c>
      <c r="R706" s="541">
        <f>VLOOKUP(G706,'3-Productie normen'!A:L,12,FALSE)</f>
        <v>11</v>
      </c>
      <c r="S706" s="345"/>
      <c r="U706" s="346">
        <f t="shared" si="33"/>
        <v>1014</v>
      </c>
    </row>
    <row r="707" spans="1:21" ht="14.1" hidden="1" customHeight="1">
      <c r="A707" s="78">
        <v>707</v>
      </c>
      <c r="B707" s="493" t="s">
        <v>334</v>
      </c>
      <c r="C707" s="303" t="s">
        <v>335</v>
      </c>
      <c r="D707" s="503" t="s">
        <v>259</v>
      </c>
      <c r="E707" s="508">
        <v>3</v>
      </c>
      <c r="F707" s="91" t="s">
        <v>264</v>
      </c>
      <c r="G707" s="90" t="s">
        <v>45</v>
      </c>
      <c r="H707" s="74" t="s">
        <v>275</v>
      </c>
      <c r="I707" s="516" t="s">
        <v>246</v>
      </c>
      <c r="J707" s="518">
        <v>14</v>
      </c>
      <c r="K707" s="343">
        <f t="shared" si="32"/>
        <v>52</v>
      </c>
      <c r="L707" s="251">
        <v>52</v>
      </c>
      <c r="M707" s="251"/>
      <c r="N707" s="250" t="e">
        <f>IF(L707="nio",0,IF(L707&gt;0,L707*J707/P707,0))*VLOOKUP(B707,'2-Kosten per locatie'!$A$14:$C$60,3,FALSE)</f>
        <v>#DIV/0!</v>
      </c>
      <c r="O707" s="250">
        <f>IF(M707&gt;0,M707*J707/Q707,0)*VLOOKUP(B707,'2-Kosten per locatie'!$A$14:$C$60,3,FALSE)</f>
        <v>0</v>
      </c>
      <c r="P707" s="344">
        <f>IF(L707="nio",0,IF(L707&gt;0,VLOOKUP(G707,'3-Productie normen'!A:J,VLOOKUP(L707,'3-Productie normen'!$B$35:$C$40,2,FALSE),FALSE)))</f>
        <v>0</v>
      </c>
      <c r="Q707" s="344">
        <f t="shared" si="34"/>
        <v>0</v>
      </c>
      <c r="R707" s="541">
        <f>VLOOKUP(G707,'3-Productie normen'!A:L,12,FALSE)</f>
        <v>2</v>
      </c>
      <c r="S707" s="345"/>
      <c r="U707" s="346">
        <f t="shared" si="33"/>
        <v>728</v>
      </c>
    </row>
    <row r="708" spans="1:21" ht="14.1" hidden="1" customHeight="1">
      <c r="A708" s="78">
        <v>708</v>
      </c>
      <c r="B708" s="493" t="s">
        <v>334</v>
      </c>
      <c r="C708" s="303" t="s">
        <v>335</v>
      </c>
      <c r="D708" s="503" t="s">
        <v>259</v>
      </c>
      <c r="E708" s="508">
        <v>4</v>
      </c>
      <c r="F708" s="512" t="s">
        <v>288</v>
      </c>
      <c r="G708" s="504" t="s">
        <v>47</v>
      </c>
      <c r="H708" s="74" t="s">
        <v>275</v>
      </c>
      <c r="I708" s="516" t="s">
        <v>246</v>
      </c>
      <c r="J708" s="518">
        <v>9.7100000000000009</v>
      </c>
      <c r="K708" s="343">
        <f t="shared" si="32"/>
        <v>52</v>
      </c>
      <c r="L708" s="251">
        <v>52</v>
      </c>
      <c r="M708" s="251"/>
      <c r="N708" s="250" t="e">
        <f>IF(L708="nio",0,IF(L708&gt;0,L708*J708/P708,0))*VLOOKUP(B708,'2-Kosten per locatie'!$A$14:$C$60,3,FALSE)</f>
        <v>#DIV/0!</v>
      </c>
      <c r="O708" s="250">
        <f>IF(M708&gt;0,M708*J708/Q708,0)*VLOOKUP(B708,'2-Kosten per locatie'!$A$14:$C$60,3,FALSE)</f>
        <v>0</v>
      </c>
      <c r="P708" s="344">
        <f>IF(L708="nio",0,IF(L708&gt;0,VLOOKUP(G708,'3-Productie normen'!A:J,VLOOKUP(L708,'3-Productie normen'!$B$35:$C$40,2,FALSE),FALSE)))</f>
        <v>0</v>
      </c>
      <c r="Q708" s="344">
        <f t="shared" si="34"/>
        <v>0</v>
      </c>
      <c r="R708" s="541">
        <f>VLOOKUP(G708,'3-Productie normen'!A:L,12,FALSE)</f>
        <v>9</v>
      </c>
      <c r="S708" s="345"/>
      <c r="U708" s="346">
        <f t="shared" si="33"/>
        <v>504.92000000000007</v>
      </c>
    </row>
    <row r="709" spans="1:21" ht="14.1" hidden="1" customHeight="1">
      <c r="A709" s="78">
        <v>709</v>
      </c>
      <c r="B709" s="493" t="s">
        <v>334</v>
      </c>
      <c r="C709" s="303" t="s">
        <v>335</v>
      </c>
      <c r="D709" s="503" t="s">
        <v>259</v>
      </c>
      <c r="E709" s="508">
        <v>5</v>
      </c>
      <c r="F709" s="512" t="s">
        <v>336</v>
      </c>
      <c r="G709" s="504" t="s">
        <v>261</v>
      </c>
      <c r="H709" s="74" t="s">
        <v>275</v>
      </c>
      <c r="I709" s="516" t="s">
        <v>246</v>
      </c>
      <c r="J709" s="518">
        <v>55.9</v>
      </c>
      <c r="K709" s="343">
        <f t="shared" si="32"/>
        <v>52</v>
      </c>
      <c r="L709" s="251">
        <v>52</v>
      </c>
      <c r="M709" s="251"/>
      <c r="N709" s="250" t="e">
        <f>IF(L709="nio",0,IF(L709&gt;0,L709*J709/P709,0))*VLOOKUP(B709,'2-Kosten per locatie'!$A$14:$C$60,3,FALSE)</f>
        <v>#DIV/0!</v>
      </c>
      <c r="O709" s="250">
        <f>IF(M709&gt;0,M709*J709/Q709,0)*VLOOKUP(B709,'2-Kosten per locatie'!$A$14:$C$60,3,FALSE)</f>
        <v>0</v>
      </c>
      <c r="P709" s="344">
        <f>IF(L709="nio",0,IF(L709&gt;0,VLOOKUP(G709,'3-Productie normen'!A:J,VLOOKUP(L709,'3-Productie normen'!$B$35:$C$40,2,FALSE),FALSE)))</f>
        <v>0</v>
      </c>
      <c r="Q709" s="344">
        <f t="shared" si="34"/>
        <v>0</v>
      </c>
      <c r="R709" s="541">
        <f>VLOOKUP(G709,'3-Productie normen'!A:L,12,FALSE)</f>
        <v>16</v>
      </c>
      <c r="S709" s="345"/>
      <c r="U709" s="346">
        <f t="shared" si="33"/>
        <v>2906.7999999999997</v>
      </c>
    </row>
    <row r="710" spans="1:21" ht="14.1" hidden="1" customHeight="1">
      <c r="A710" s="78">
        <v>710</v>
      </c>
      <c r="B710" s="493" t="s">
        <v>334</v>
      </c>
      <c r="C710" s="303" t="s">
        <v>335</v>
      </c>
      <c r="D710" s="503" t="s">
        <v>259</v>
      </c>
      <c r="E710" s="508">
        <v>7</v>
      </c>
      <c r="F710" s="512" t="s">
        <v>337</v>
      </c>
      <c r="G710" s="513" t="s">
        <v>270</v>
      </c>
      <c r="H710" s="504" t="s">
        <v>328</v>
      </c>
      <c r="I710" s="516" t="s">
        <v>246</v>
      </c>
      <c r="J710" s="518">
        <v>17.62</v>
      </c>
      <c r="K710" s="343">
        <f t="shared" si="32"/>
        <v>52</v>
      </c>
      <c r="L710" s="251">
        <v>52</v>
      </c>
      <c r="M710" s="251"/>
      <c r="N710" s="250" t="e">
        <f>IF(L710="nio",0,IF(L710&gt;0,L710*J710/P710,0))*VLOOKUP(B710,'2-Kosten per locatie'!$A$14:$C$60,3,FALSE)</f>
        <v>#DIV/0!</v>
      </c>
      <c r="O710" s="250">
        <f>IF(M710&gt;0,M710*J710/Q710,0)*VLOOKUP(B710,'2-Kosten per locatie'!$A$14:$C$60,3,FALSE)</f>
        <v>0</v>
      </c>
      <c r="P710" s="344">
        <f>IF(L710="nio",0,IF(L710&gt;0,VLOOKUP(G710,'3-Productie normen'!A:J,VLOOKUP(L710,'3-Productie normen'!$B$35:$C$40,2,FALSE),FALSE)))</f>
        <v>0</v>
      </c>
      <c r="Q710" s="344">
        <f t="shared" si="34"/>
        <v>0</v>
      </c>
      <c r="R710" s="541">
        <f>VLOOKUP(G710,'3-Productie normen'!A:L,12,FALSE)</f>
        <v>8</v>
      </c>
      <c r="S710" s="345"/>
      <c r="U710" s="346">
        <f t="shared" si="33"/>
        <v>916.24</v>
      </c>
    </row>
    <row r="711" spans="1:21" ht="14.1" hidden="1" customHeight="1">
      <c r="A711" s="78">
        <v>711</v>
      </c>
      <c r="B711" s="493" t="s">
        <v>334</v>
      </c>
      <c r="C711" s="303" t="s">
        <v>335</v>
      </c>
      <c r="D711" s="503" t="s">
        <v>259</v>
      </c>
      <c r="E711" s="508">
        <v>8</v>
      </c>
      <c r="F711" s="91" t="s">
        <v>295</v>
      </c>
      <c r="G711" s="303" t="s">
        <v>55</v>
      </c>
      <c r="H711" s="504" t="s">
        <v>328</v>
      </c>
      <c r="I711" s="516" t="s">
        <v>246</v>
      </c>
      <c r="J711" s="518">
        <v>153.63999999999999</v>
      </c>
      <c r="K711" s="343">
        <f t="shared" si="32"/>
        <v>0</v>
      </c>
      <c r="L711" s="251" t="s">
        <v>279</v>
      </c>
      <c r="M711" s="251"/>
      <c r="N711" s="250">
        <f>IF(L711="nio",0,IF(L711&gt;0,L711*J711/P711,0))*VLOOKUP(B711,'2-Kosten per locatie'!$A$14:$C$60,3,FALSE)</f>
        <v>0</v>
      </c>
      <c r="O711" s="250">
        <f>IF(M711&gt;0,M711*J711/Q711,0)*VLOOKUP(B711,'2-Kosten per locatie'!$A$14:$C$60,3,FALSE)</f>
        <v>0</v>
      </c>
      <c r="P711" s="344">
        <f>IF(L711="nio",0,IF(L711&gt;0,VLOOKUP(G711,'3-Productie normen'!A:J,VLOOKUP(L711,'3-Productie normen'!$B$35:$C$40,2,FALSE),FALSE)))</f>
        <v>0</v>
      </c>
      <c r="Q711" s="344">
        <f t="shared" si="34"/>
        <v>0</v>
      </c>
      <c r="R711" s="541">
        <f>VLOOKUP(G711,'3-Productie normen'!A:L,12,FALSE)</f>
        <v>0</v>
      </c>
      <c r="S711" s="345"/>
      <c r="U711" s="346">
        <f t="shared" si="33"/>
        <v>0</v>
      </c>
    </row>
    <row r="712" spans="1:21" ht="14.1" hidden="1" customHeight="1">
      <c r="A712" s="78">
        <v>712</v>
      </c>
      <c r="B712" s="493" t="s">
        <v>334</v>
      </c>
      <c r="C712" s="303" t="s">
        <v>335</v>
      </c>
      <c r="D712" s="503" t="s">
        <v>259</v>
      </c>
      <c r="E712" s="508">
        <v>12</v>
      </c>
      <c r="F712" s="91" t="s">
        <v>295</v>
      </c>
      <c r="G712" s="303" t="s">
        <v>55</v>
      </c>
      <c r="H712" s="504" t="s">
        <v>328</v>
      </c>
      <c r="I712" s="516" t="s">
        <v>246</v>
      </c>
      <c r="J712" s="518">
        <v>40.119999999999997</v>
      </c>
      <c r="K712" s="343">
        <f t="shared" si="32"/>
        <v>0</v>
      </c>
      <c r="L712" s="251" t="s">
        <v>279</v>
      </c>
      <c r="M712" s="251"/>
      <c r="N712" s="250">
        <f>IF(L712="nio",0,IF(L712&gt;0,L712*J712/P712,0))*VLOOKUP(B712,'2-Kosten per locatie'!$A$14:$C$60,3,FALSE)</f>
        <v>0</v>
      </c>
      <c r="O712" s="250">
        <f>IF(M712&gt;0,M712*J712/Q712,0)*VLOOKUP(B712,'2-Kosten per locatie'!$A$14:$C$60,3,FALSE)</f>
        <v>0</v>
      </c>
      <c r="P712" s="344">
        <f>IF(L712="nio",0,IF(L712&gt;0,VLOOKUP(G712,'3-Productie normen'!A:J,VLOOKUP(L712,'3-Productie normen'!$B$35:$C$40,2,FALSE),FALSE)))</f>
        <v>0</v>
      </c>
      <c r="Q712" s="344">
        <f t="shared" si="34"/>
        <v>0</v>
      </c>
      <c r="R712" s="541">
        <f>VLOOKUP(G712,'3-Productie normen'!A:L,12,FALSE)</f>
        <v>0</v>
      </c>
      <c r="S712" s="345"/>
      <c r="U712" s="346">
        <f t="shared" si="33"/>
        <v>0</v>
      </c>
    </row>
    <row r="713" spans="1:21" ht="14.1" hidden="1" customHeight="1">
      <c r="A713" s="78">
        <v>713</v>
      </c>
      <c r="B713" s="493" t="s">
        <v>334</v>
      </c>
      <c r="C713" s="303" t="s">
        <v>335</v>
      </c>
      <c r="D713" s="503" t="s">
        <v>259</v>
      </c>
      <c r="E713" s="508" t="s">
        <v>338</v>
      </c>
      <c r="F713" s="91" t="s">
        <v>262</v>
      </c>
      <c r="G713" s="502" t="s">
        <v>46</v>
      </c>
      <c r="H713" s="504" t="s">
        <v>328</v>
      </c>
      <c r="I713" s="516" t="s">
        <v>227</v>
      </c>
      <c r="J713" s="518">
        <v>1.08</v>
      </c>
      <c r="K713" s="343">
        <f t="shared" si="32"/>
        <v>52</v>
      </c>
      <c r="L713" s="251">
        <v>52</v>
      </c>
      <c r="M713" s="251"/>
      <c r="N713" s="250" t="e">
        <f>IF(L713="nio",0,IF(L713&gt;0,L713*J713/P713,0))*VLOOKUP(B713,'2-Kosten per locatie'!$A$14:$C$60,3,FALSE)</f>
        <v>#DIV/0!</v>
      </c>
      <c r="O713" s="250">
        <f>IF(M713&gt;0,M713*J713/Q713,0)*VLOOKUP(B713,'2-Kosten per locatie'!$A$14:$C$60,3,FALSE)</f>
        <v>0</v>
      </c>
      <c r="P713" s="344">
        <f>IF(L713="nio",0,IF(L713&gt;0,VLOOKUP(G713,'3-Productie normen'!A:J,VLOOKUP(L713,'3-Productie normen'!$B$35:$C$40,2,FALSE),FALSE)))</f>
        <v>0</v>
      </c>
      <c r="Q713" s="344">
        <f t="shared" si="34"/>
        <v>0</v>
      </c>
      <c r="R713" s="541">
        <f>VLOOKUP(G713,'3-Productie normen'!A:L,12,FALSE)</f>
        <v>11</v>
      </c>
      <c r="S713" s="345"/>
      <c r="U713" s="346">
        <f t="shared" si="33"/>
        <v>56.160000000000004</v>
      </c>
    </row>
    <row r="714" spans="1:21" ht="14.1" hidden="1" customHeight="1">
      <c r="A714" s="78">
        <v>714</v>
      </c>
      <c r="B714" s="493" t="s">
        <v>973</v>
      </c>
      <c r="C714" s="303" t="s">
        <v>974</v>
      </c>
      <c r="D714" s="537" t="s">
        <v>259</v>
      </c>
      <c r="E714" s="248" t="s">
        <v>975</v>
      </c>
      <c r="F714" s="90" t="s">
        <v>975</v>
      </c>
      <c r="G714" s="504" t="s">
        <v>261</v>
      </c>
      <c r="H714" s="74" t="s">
        <v>82</v>
      </c>
      <c r="I714" s="74" t="s">
        <v>82</v>
      </c>
      <c r="J714" s="501">
        <v>62</v>
      </c>
      <c r="K714" s="343">
        <f t="shared" si="32"/>
        <v>255</v>
      </c>
      <c r="L714" s="251">
        <v>255</v>
      </c>
      <c r="M714" s="251"/>
      <c r="N714" s="250" t="e">
        <f>IF(L714="nio",0,IF(L714&gt;0,L714*J714/P714,0))*VLOOKUP(B714,'2-Kosten per locatie'!$A$14:$C$60,3,FALSE)</f>
        <v>#DIV/0!</v>
      </c>
      <c r="O714" s="250">
        <f>IF(M714&gt;0,M714*J714/Q714,0)*VLOOKUP(B714,'2-Kosten per locatie'!$A$14:$C$60,3,FALSE)</f>
        <v>0</v>
      </c>
      <c r="P714" s="344">
        <f>IF(L714="nio",0,IF(L714&gt;0,VLOOKUP(G714,'3-Productie normen'!A:J,VLOOKUP(L714,'3-Productie normen'!$B$35:$C$40,2,FALSE),FALSE)))</f>
        <v>0</v>
      </c>
      <c r="Q714" s="344">
        <f t="shared" si="34"/>
        <v>0</v>
      </c>
      <c r="R714" s="541">
        <f>VLOOKUP(G714,'3-Productie normen'!A:L,12,FALSE)</f>
        <v>16</v>
      </c>
      <c r="S714" s="345"/>
      <c r="U714" s="346">
        <f t="shared" si="33"/>
        <v>15810</v>
      </c>
    </row>
    <row r="715" spans="1:21" ht="14.1" hidden="1" customHeight="1">
      <c r="A715" s="78">
        <v>715</v>
      </c>
      <c r="B715" s="493" t="s">
        <v>973</v>
      </c>
      <c r="C715" s="303" t="s">
        <v>974</v>
      </c>
      <c r="D715" s="537" t="s">
        <v>259</v>
      </c>
      <c r="E715" s="248" t="s">
        <v>976</v>
      </c>
      <c r="F715" s="90" t="s">
        <v>976</v>
      </c>
      <c r="G715" s="90" t="s">
        <v>47</v>
      </c>
      <c r="H715" s="74" t="s">
        <v>82</v>
      </c>
      <c r="I715" s="74" t="s">
        <v>82</v>
      </c>
      <c r="J715" s="501">
        <v>1.07</v>
      </c>
      <c r="K715" s="343">
        <f t="shared" si="32"/>
        <v>255</v>
      </c>
      <c r="L715" s="251">
        <v>255</v>
      </c>
      <c r="M715" s="251"/>
      <c r="N715" s="250" t="e">
        <f>IF(L715="nio",0,IF(L715&gt;0,L715*J715/P715,0))*VLOOKUP(B715,'2-Kosten per locatie'!$A$14:$C$60,3,FALSE)</f>
        <v>#DIV/0!</v>
      </c>
      <c r="O715" s="250">
        <f>IF(M715&gt;0,M715*J715/Q715,0)*VLOOKUP(B715,'2-Kosten per locatie'!$A$14:$C$60,3,FALSE)</f>
        <v>0</v>
      </c>
      <c r="P715" s="344">
        <f>IF(L715="nio",0,IF(L715&gt;0,VLOOKUP(G715,'3-Productie normen'!A:J,VLOOKUP(L715,'3-Productie normen'!$B$35:$C$40,2,FALSE),FALSE)))</f>
        <v>0</v>
      </c>
      <c r="Q715" s="344">
        <f t="shared" si="34"/>
        <v>0</v>
      </c>
      <c r="R715" s="541">
        <f>VLOOKUP(G715,'3-Productie normen'!A:L,12,FALSE)</f>
        <v>9</v>
      </c>
      <c r="S715" s="345"/>
      <c r="U715" s="346">
        <f t="shared" si="33"/>
        <v>272.85000000000002</v>
      </c>
    </row>
    <row r="716" spans="1:21" ht="14.1" hidden="1" customHeight="1">
      <c r="A716" s="78">
        <v>716</v>
      </c>
      <c r="B716" s="493" t="s">
        <v>973</v>
      </c>
      <c r="C716" s="303" t="s">
        <v>974</v>
      </c>
      <c r="D716" s="537" t="s">
        <v>259</v>
      </c>
      <c r="E716" s="248" t="s">
        <v>977</v>
      </c>
      <c r="F716" s="90" t="s">
        <v>977</v>
      </c>
      <c r="G716" s="90" t="s">
        <v>49</v>
      </c>
      <c r="H716" s="74" t="s">
        <v>82</v>
      </c>
      <c r="I716" s="74" t="s">
        <v>82</v>
      </c>
      <c r="J716" s="501">
        <v>6.94</v>
      </c>
      <c r="K716" s="343">
        <f t="shared" si="32"/>
        <v>255</v>
      </c>
      <c r="L716" s="251">
        <v>255</v>
      </c>
      <c r="M716" s="251"/>
      <c r="N716" s="250" t="e">
        <f>IF(L716="nio",0,IF(L716&gt;0,L716*J716/P716,0))*VLOOKUP(B716,'2-Kosten per locatie'!$A$14:$C$60,3,FALSE)</f>
        <v>#DIV/0!</v>
      </c>
      <c r="O716" s="250">
        <f>IF(M716&gt;0,M716*J716/Q716,0)*VLOOKUP(B716,'2-Kosten per locatie'!$A$14:$C$60,3,FALSE)</f>
        <v>0</v>
      </c>
      <c r="P716" s="344">
        <f>IF(L716="nio",0,IF(L716&gt;0,VLOOKUP(G716,'3-Productie normen'!A:J,VLOOKUP(L716,'3-Productie normen'!$B$35:$C$40,2,FALSE),FALSE)))</f>
        <v>0</v>
      </c>
      <c r="Q716" s="344">
        <f t="shared" si="34"/>
        <v>0</v>
      </c>
      <c r="R716" s="541">
        <f>VLOOKUP(G716,'3-Productie normen'!A:L,12,FALSE)</f>
        <v>5</v>
      </c>
      <c r="S716" s="345"/>
      <c r="U716" s="346">
        <f t="shared" si="33"/>
        <v>1769.7</v>
      </c>
    </row>
    <row r="717" spans="1:21" ht="14.1" hidden="1" customHeight="1">
      <c r="A717" s="78">
        <v>717</v>
      </c>
      <c r="B717" s="493" t="s">
        <v>973</v>
      </c>
      <c r="C717" s="303" t="s">
        <v>974</v>
      </c>
      <c r="D717" s="537" t="s">
        <v>259</v>
      </c>
      <c r="E717" s="248" t="s">
        <v>978</v>
      </c>
      <c r="F717" s="90" t="s">
        <v>978</v>
      </c>
      <c r="G717" s="303" t="s">
        <v>55</v>
      </c>
      <c r="H717" s="504" t="s">
        <v>328</v>
      </c>
      <c r="I717" s="516" t="s">
        <v>246</v>
      </c>
      <c r="J717" s="501">
        <v>245.13</v>
      </c>
      <c r="K717" s="343">
        <f t="shared" si="32"/>
        <v>0</v>
      </c>
      <c r="L717" s="251" t="s">
        <v>279</v>
      </c>
      <c r="M717" s="251"/>
      <c r="N717" s="250">
        <f>IF(L717="nio",0,IF(L717&gt;0,L717*J717/P717,0))*VLOOKUP(B717,'2-Kosten per locatie'!$A$14:$C$60,3,FALSE)</f>
        <v>0</v>
      </c>
      <c r="O717" s="250">
        <f>IF(M717&gt;0,M717*J717/Q717,0)*VLOOKUP(B717,'2-Kosten per locatie'!$A$14:$C$60,3,FALSE)</f>
        <v>0</v>
      </c>
      <c r="P717" s="344">
        <f>IF(L717="nio",0,IF(L717&gt;0,VLOOKUP(G717,'3-Productie normen'!A:J,VLOOKUP(L717,'3-Productie normen'!$B$35:$C$40,2,FALSE),FALSE)))</f>
        <v>0</v>
      </c>
      <c r="Q717" s="344">
        <f t="shared" si="34"/>
        <v>0</v>
      </c>
      <c r="R717" s="541">
        <f>VLOOKUP(G717,'3-Productie normen'!A:L,12,FALSE)</f>
        <v>0</v>
      </c>
      <c r="S717" s="345"/>
      <c r="U717" s="346">
        <f t="shared" si="33"/>
        <v>0</v>
      </c>
    </row>
    <row r="718" spans="1:21" ht="14.1" hidden="1" customHeight="1">
      <c r="A718" s="78">
        <v>718</v>
      </c>
      <c r="B718" s="493" t="s">
        <v>973</v>
      </c>
      <c r="C718" s="303" t="s">
        <v>974</v>
      </c>
      <c r="D718" s="537" t="s">
        <v>259</v>
      </c>
      <c r="E718" s="248" t="s">
        <v>979</v>
      </c>
      <c r="F718" s="90" t="s">
        <v>979</v>
      </c>
      <c r="G718" s="502" t="s">
        <v>52</v>
      </c>
      <c r="H718" s="74" t="s">
        <v>82</v>
      </c>
      <c r="I718" s="74" t="s">
        <v>82</v>
      </c>
      <c r="J718" s="501">
        <v>14.52</v>
      </c>
      <c r="K718" s="343">
        <f t="shared" si="32"/>
        <v>255</v>
      </c>
      <c r="L718" s="251">
        <v>255</v>
      </c>
      <c r="M718" s="251"/>
      <c r="N718" s="250" t="e">
        <f>IF(L718="nio",0,IF(L718&gt;0,L718*J718/P718,0))*VLOOKUP(B718,'2-Kosten per locatie'!$A$14:$C$60,3,FALSE)</f>
        <v>#DIV/0!</v>
      </c>
      <c r="O718" s="250">
        <f>IF(M718&gt;0,M718*J718/Q718,0)*VLOOKUP(B718,'2-Kosten per locatie'!$A$14:$C$60,3,FALSE)</f>
        <v>0</v>
      </c>
      <c r="P718" s="344">
        <f>IF(L718="nio",0,IF(L718&gt;0,VLOOKUP(G718,'3-Productie normen'!A:J,VLOOKUP(L718,'3-Productie normen'!$B$35:$C$40,2,FALSE),FALSE)))</f>
        <v>0</v>
      </c>
      <c r="Q718" s="344">
        <f t="shared" si="34"/>
        <v>0</v>
      </c>
      <c r="R718" s="541">
        <f>VLOOKUP(G718,'3-Productie normen'!A:L,12,FALSE)</f>
        <v>4</v>
      </c>
      <c r="S718" s="345"/>
      <c r="U718" s="346">
        <f t="shared" si="33"/>
        <v>3702.6</v>
      </c>
    </row>
    <row r="719" spans="1:21" ht="14.1" hidden="1" customHeight="1">
      <c r="A719" s="78">
        <v>719</v>
      </c>
      <c r="B719" s="493" t="s">
        <v>973</v>
      </c>
      <c r="C719" s="303" t="s">
        <v>974</v>
      </c>
      <c r="D719" s="537" t="s">
        <v>259</v>
      </c>
      <c r="E719" s="248" t="s">
        <v>980</v>
      </c>
      <c r="F719" s="90" t="s">
        <v>980</v>
      </c>
      <c r="G719" s="504" t="s">
        <v>53</v>
      </c>
      <c r="H719" s="504" t="s">
        <v>278</v>
      </c>
      <c r="I719" s="516" t="s">
        <v>246</v>
      </c>
      <c r="J719" s="501">
        <v>4.96</v>
      </c>
      <c r="K719" s="343">
        <f t="shared" si="32"/>
        <v>255</v>
      </c>
      <c r="L719" s="251">
        <v>255</v>
      </c>
      <c r="M719" s="251"/>
      <c r="N719" s="250" t="e">
        <f>IF(L719="nio",0,IF(L719&gt;0,L719*J719/P719,0))*VLOOKUP(B719,'2-Kosten per locatie'!$A$14:$C$60,3,FALSE)</f>
        <v>#DIV/0!</v>
      </c>
      <c r="O719" s="250">
        <f>IF(M719&gt;0,M719*J719/Q719,0)*VLOOKUP(B719,'2-Kosten per locatie'!$A$14:$C$60,3,FALSE)</f>
        <v>0</v>
      </c>
      <c r="P719" s="344">
        <f>IF(L719="nio",0,IF(L719&gt;0,VLOOKUP(G719,'3-Productie normen'!A:J,VLOOKUP(L719,'3-Productie normen'!$B$35:$C$40,2,FALSE),FALSE)))</f>
        <v>0</v>
      </c>
      <c r="Q719" s="344">
        <f t="shared" si="34"/>
        <v>0</v>
      </c>
      <c r="R719" s="541">
        <f>VLOOKUP(G719,'3-Productie normen'!A:L,12,FALSE)</f>
        <v>14</v>
      </c>
      <c r="S719" s="345"/>
      <c r="U719" s="346">
        <f t="shared" si="33"/>
        <v>1264.8</v>
      </c>
    </row>
    <row r="720" spans="1:21" ht="14.1" hidden="1" customHeight="1">
      <c r="A720" s="78">
        <v>720</v>
      </c>
      <c r="B720" s="493" t="s">
        <v>973</v>
      </c>
      <c r="C720" s="303" t="s">
        <v>974</v>
      </c>
      <c r="D720" s="537" t="s">
        <v>259</v>
      </c>
      <c r="E720" s="248" t="s">
        <v>981</v>
      </c>
      <c r="F720" s="90" t="s">
        <v>981</v>
      </c>
      <c r="G720" s="90" t="s">
        <v>403</v>
      </c>
      <c r="H720" s="74" t="s">
        <v>82</v>
      </c>
      <c r="I720" s="74" t="s">
        <v>82</v>
      </c>
      <c r="J720" s="501">
        <v>43.11</v>
      </c>
      <c r="K720" s="343">
        <f t="shared" si="32"/>
        <v>255</v>
      </c>
      <c r="L720" s="251">
        <v>255</v>
      </c>
      <c r="M720" s="251"/>
      <c r="N720" s="250" t="e">
        <f>IF(L720="nio",0,IF(L720&gt;0,L720*J720/P720,0))*VLOOKUP(B720,'2-Kosten per locatie'!$A$14:$C$60,3,FALSE)</f>
        <v>#DIV/0!</v>
      </c>
      <c r="O720" s="250">
        <f>IF(M720&gt;0,M720*J720/Q720,0)*VLOOKUP(B720,'2-Kosten per locatie'!$A$14:$C$60,3,FALSE)</f>
        <v>0</v>
      </c>
      <c r="P720" s="344">
        <f>IF(L720="nio",0,IF(L720&gt;0,VLOOKUP(G720,'3-Productie normen'!A:J,VLOOKUP(L720,'3-Productie normen'!$B$35:$C$40,2,FALSE),FALSE)))</f>
        <v>0</v>
      </c>
      <c r="Q720" s="344">
        <f t="shared" si="34"/>
        <v>0</v>
      </c>
      <c r="R720" s="541">
        <f>VLOOKUP(G720,'3-Productie normen'!A:L,12,FALSE)</f>
        <v>6</v>
      </c>
      <c r="S720" s="345"/>
      <c r="U720" s="346">
        <f t="shared" si="33"/>
        <v>10993.05</v>
      </c>
    </row>
    <row r="721" spans="1:21" ht="14.1" hidden="1" customHeight="1">
      <c r="A721" s="78">
        <v>721</v>
      </c>
      <c r="B721" s="493" t="s">
        <v>973</v>
      </c>
      <c r="C721" s="303" t="s">
        <v>974</v>
      </c>
      <c r="D721" s="537" t="s">
        <v>259</v>
      </c>
      <c r="E721" s="248" t="s">
        <v>982</v>
      </c>
      <c r="F721" s="90" t="s">
        <v>982</v>
      </c>
      <c r="G721" s="502" t="s">
        <v>46</v>
      </c>
      <c r="H721" s="90" t="s">
        <v>983</v>
      </c>
      <c r="I721" s="516" t="s">
        <v>227</v>
      </c>
      <c r="J721" s="501">
        <v>3.36</v>
      </c>
      <c r="K721" s="343">
        <f t="shared" si="32"/>
        <v>255</v>
      </c>
      <c r="L721" s="251">
        <v>255</v>
      </c>
      <c r="M721" s="251"/>
      <c r="N721" s="250" t="e">
        <f>IF(L721="nio",0,IF(L721&gt;0,L721*J721/P721,0))*VLOOKUP(B721,'2-Kosten per locatie'!$A$14:$C$60,3,FALSE)</f>
        <v>#DIV/0!</v>
      </c>
      <c r="O721" s="250">
        <f>IF(M721&gt;0,M721*J721/Q721,0)*VLOOKUP(B721,'2-Kosten per locatie'!$A$14:$C$60,3,FALSE)</f>
        <v>0</v>
      </c>
      <c r="P721" s="344">
        <f>IF(L721="nio",0,IF(L721&gt;0,VLOOKUP(G721,'3-Productie normen'!A:J,VLOOKUP(L721,'3-Productie normen'!$B$35:$C$40,2,FALSE),FALSE)))</f>
        <v>0</v>
      </c>
      <c r="Q721" s="344">
        <f t="shared" si="34"/>
        <v>0</v>
      </c>
      <c r="R721" s="541">
        <f>VLOOKUP(G721,'3-Productie normen'!A:L,12,FALSE)</f>
        <v>11</v>
      </c>
      <c r="S721" s="345"/>
      <c r="U721" s="346">
        <f t="shared" si="33"/>
        <v>856.8</v>
      </c>
    </row>
    <row r="722" spans="1:21" ht="14.1" hidden="1" customHeight="1">
      <c r="A722" s="78">
        <v>722</v>
      </c>
      <c r="B722" s="493" t="s">
        <v>973</v>
      </c>
      <c r="C722" s="303" t="s">
        <v>974</v>
      </c>
      <c r="D722" s="537" t="s">
        <v>259</v>
      </c>
      <c r="E722" s="248" t="s">
        <v>984</v>
      </c>
      <c r="F722" s="90" t="s">
        <v>984</v>
      </c>
      <c r="G722" s="502" t="s">
        <v>46</v>
      </c>
      <c r="H722" s="90" t="s">
        <v>983</v>
      </c>
      <c r="I722" s="516" t="s">
        <v>227</v>
      </c>
      <c r="J722" s="501">
        <v>7.11</v>
      </c>
      <c r="K722" s="343">
        <f t="shared" si="32"/>
        <v>255</v>
      </c>
      <c r="L722" s="251">
        <v>255</v>
      </c>
      <c r="M722" s="251"/>
      <c r="N722" s="250" t="e">
        <f>IF(L722="nio",0,IF(L722&gt;0,L722*J722/P722,0))*VLOOKUP(B722,'2-Kosten per locatie'!$A$14:$C$60,3,FALSE)</f>
        <v>#DIV/0!</v>
      </c>
      <c r="O722" s="250">
        <f>IF(M722&gt;0,M722*J722/Q722,0)*VLOOKUP(B722,'2-Kosten per locatie'!$A$14:$C$60,3,FALSE)</f>
        <v>0</v>
      </c>
      <c r="P722" s="344">
        <f>IF(L722="nio",0,IF(L722&gt;0,VLOOKUP(G722,'3-Productie normen'!A:J,VLOOKUP(L722,'3-Productie normen'!$B$35:$C$40,2,FALSE),FALSE)))</f>
        <v>0</v>
      </c>
      <c r="Q722" s="344">
        <f t="shared" si="34"/>
        <v>0</v>
      </c>
      <c r="R722" s="541">
        <f>VLOOKUP(G722,'3-Productie normen'!A:L,12,FALSE)</f>
        <v>11</v>
      </c>
      <c r="S722" s="345"/>
      <c r="U722" s="346">
        <f t="shared" si="33"/>
        <v>1813.0500000000002</v>
      </c>
    </row>
    <row r="723" spans="1:21" ht="14.1" hidden="1" customHeight="1">
      <c r="A723" s="78">
        <v>723</v>
      </c>
      <c r="B723" s="493" t="s">
        <v>973</v>
      </c>
      <c r="C723" s="303" t="s">
        <v>974</v>
      </c>
      <c r="D723" s="537" t="s">
        <v>259</v>
      </c>
      <c r="E723" s="248" t="s">
        <v>985</v>
      </c>
      <c r="F723" s="90" t="s">
        <v>985</v>
      </c>
      <c r="G723" s="502" t="s">
        <v>46</v>
      </c>
      <c r="H723" s="90" t="s">
        <v>983</v>
      </c>
      <c r="I723" s="516" t="s">
        <v>227</v>
      </c>
      <c r="J723" s="501">
        <v>2.39</v>
      </c>
      <c r="K723" s="343">
        <f t="shared" si="32"/>
        <v>255</v>
      </c>
      <c r="L723" s="251">
        <v>255</v>
      </c>
      <c r="M723" s="251"/>
      <c r="N723" s="250" t="e">
        <f>IF(L723="nio",0,IF(L723&gt;0,L723*J723/P723,0))*VLOOKUP(B723,'2-Kosten per locatie'!$A$14:$C$60,3,FALSE)</f>
        <v>#DIV/0!</v>
      </c>
      <c r="O723" s="250">
        <f>IF(M723&gt;0,M723*J723/Q723,0)*VLOOKUP(B723,'2-Kosten per locatie'!$A$14:$C$60,3,FALSE)</f>
        <v>0</v>
      </c>
      <c r="P723" s="344">
        <f>IF(L723="nio",0,IF(L723&gt;0,VLOOKUP(G723,'3-Productie normen'!A:J,VLOOKUP(L723,'3-Productie normen'!$B$35:$C$40,2,FALSE),FALSE)))</f>
        <v>0</v>
      </c>
      <c r="Q723" s="344">
        <f t="shared" si="34"/>
        <v>0</v>
      </c>
      <c r="R723" s="541">
        <f>VLOOKUP(G723,'3-Productie normen'!A:L,12,FALSE)</f>
        <v>11</v>
      </c>
      <c r="S723" s="345"/>
      <c r="U723" s="346">
        <f t="shared" si="33"/>
        <v>609.45000000000005</v>
      </c>
    </row>
    <row r="724" spans="1:21" ht="14.1" hidden="1" customHeight="1">
      <c r="A724" s="78">
        <v>724</v>
      </c>
      <c r="B724" s="493" t="s">
        <v>973</v>
      </c>
      <c r="C724" s="303" t="s">
        <v>974</v>
      </c>
      <c r="D724" s="537" t="s">
        <v>259</v>
      </c>
      <c r="E724" s="248" t="s">
        <v>986</v>
      </c>
      <c r="F724" s="90" t="s">
        <v>986</v>
      </c>
      <c r="G724" s="502" t="s">
        <v>46</v>
      </c>
      <c r="H724" s="90" t="s">
        <v>983</v>
      </c>
      <c r="I724" s="516" t="s">
        <v>227</v>
      </c>
      <c r="J724" s="501">
        <v>6.98</v>
      </c>
      <c r="K724" s="343">
        <f t="shared" si="32"/>
        <v>255</v>
      </c>
      <c r="L724" s="251">
        <v>255</v>
      </c>
      <c r="M724" s="251"/>
      <c r="N724" s="250" t="e">
        <f>IF(L724="nio",0,IF(L724&gt;0,L724*J724/P724,0))*VLOOKUP(B724,'2-Kosten per locatie'!$A$14:$C$60,3,FALSE)</f>
        <v>#DIV/0!</v>
      </c>
      <c r="O724" s="250">
        <f>IF(M724&gt;0,M724*J724/Q724,0)*VLOOKUP(B724,'2-Kosten per locatie'!$A$14:$C$60,3,FALSE)</f>
        <v>0</v>
      </c>
      <c r="P724" s="344">
        <f>IF(L724="nio",0,IF(L724&gt;0,VLOOKUP(G724,'3-Productie normen'!A:J,VLOOKUP(L724,'3-Productie normen'!$B$35:$C$40,2,FALSE),FALSE)))</f>
        <v>0</v>
      </c>
      <c r="Q724" s="344">
        <f t="shared" si="34"/>
        <v>0</v>
      </c>
      <c r="R724" s="541">
        <f>VLOOKUP(G724,'3-Productie normen'!A:L,12,FALSE)</f>
        <v>11</v>
      </c>
      <c r="S724" s="345"/>
      <c r="U724" s="346">
        <f t="shared" si="33"/>
        <v>1779.9</v>
      </c>
    </row>
    <row r="725" spans="1:21" ht="14.1" hidden="1" customHeight="1">
      <c r="A725" s="78">
        <v>725</v>
      </c>
      <c r="B725" s="493" t="s">
        <v>973</v>
      </c>
      <c r="C725" s="303" t="s">
        <v>974</v>
      </c>
      <c r="D725" s="537" t="s">
        <v>259</v>
      </c>
      <c r="E725" s="248" t="s">
        <v>987</v>
      </c>
      <c r="F725" s="90" t="s">
        <v>987</v>
      </c>
      <c r="G725" s="502" t="s">
        <v>46</v>
      </c>
      <c r="H725" s="90" t="s">
        <v>983</v>
      </c>
      <c r="I725" s="516" t="s">
        <v>227</v>
      </c>
      <c r="J725" s="501">
        <v>3.44</v>
      </c>
      <c r="K725" s="343">
        <f t="shared" si="32"/>
        <v>255</v>
      </c>
      <c r="L725" s="251">
        <v>255</v>
      </c>
      <c r="M725" s="251"/>
      <c r="N725" s="250" t="e">
        <f>IF(L725="nio",0,IF(L725&gt;0,L725*J725/P725,0))*VLOOKUP(B725,'2-Kosten per locatie'!$A$14:$C$60,3,FALSE)</f>
        <v>#DIV/0!</v>
      </c>
      <c r="O725" s="250">
        <f>IF(M725&gt;0,M725*J725/Q725,0)*VLOOKUP(B725,'2-Kosten per locatie'!$A$14:$C$60,3,FALSE)</f>
        <v>0</v>
      </c>
      <c r="P725" s="344">
        <f>IF(L725="nio",0,IF(L725&gt;0,VLOOKUP(G725,'3-Productie normen'!A:J,VLOOKUP(L725,'3-Productie normen'!$B$35:$C$40,2,FALSE),FALSE)))</f>
        <v>0</v>
      </c>
      <c r="Q725" s="344">
        <f t="shared" si="34"/>
        <v>0</v>
      </c>
      <c r="R725" s="541">
        <f>VLOOKUP(G725,'3-Productie normen'!A:L,12,FALSE)</f>
        <v>11</v>
      </c>
      <c r="S725" s="345"/>
      <c r="U725" s="346">
        <f t="shared" si="33"/>
        <v>877.19999999999993</v>
      </c>
    </row>
    <row r="726" spans="1:21" ht="14.1" hidden="1" customHeight="1">
      <c r="A726" s="78">
        <v>726</v>
      </c>
      <c r="B726" s="493" t="s">
        <v>973</v>
      </c>
      <c r="C726" s="303" t="s">
        <v>974</v>
      </c>
      <c r="D726" s="537" t="s">
        <v>259</v>
      </c>
      <c r="E726" s="248" t="s">
        <v>988</v>
      </c>
      <c r="F726" s="90" t="s">
        <v>988</v>
      </c>
      <c r="G726" s="502" t="s">
        <v>46</v>
      </c>
      <c r="H726" s="90" t="s">
        <v>983</v>
      </c>
      <c r="I726" s="516" t="s">
        <v>227</v>
      </c>
      <c r="J726" s="501">
        <v>13.64</v>
      </c>
      <c r="K726" s="343">
        <f t="shared" si="32"/>
        <v>255</v>
      </c>
      <c r="L726" s="251">
        <v>255</v>
      </c>
      <c r="M726" s="251"/>
      <c r="N726" s="250" t="e">
        <f>IF(L726="nio",0,IF(L726&gt;0,L726*J726/P726,0))*VLOOKUP(B726,'2-Kosten per locatie'!$A$14:$C$60,3,FALSE)</f>
        <v>#DIV/0!</v>
      </c>
      <c r="O726" s="250">
        <f>IF(M726&gt;0,M726*J726/Q726,0)*VLOOKUP(B726,'2-Kosten per locatie'!$A$14:$C$60,3,FALSE)</f>
        <v>0</v>
      </c>
      <c r="P726" s="344">
        <f>IF(L726="nio",0,IF(L726&gt;0,VLOOKUP(G726,'3-Productie normen'!A:J,VLOOKUP(L726,'3-Productie normen'!$B$35:$C$40,2,FALSE),FALSE)))</f>
        <v>0</v>
      </c>
      <c r="Q726" s="344">
        <f t="shared" si="34"/>
        <v>0</v>
      </c>
      <c r="R726" s="541">
        <f>VLOOKUP(G726,'3-Productie normen'!A:L,12,FALSE)</f>
        <v>11</v>
      </c>
      <c r="S726" s="345"/>
      <c r="U726" s="346">
        <f t="shared" si="33"/>
        <v>3478.2000000000003</v>
      </c>
    </row>
    <row r="727" spans="1:21" ht="14.1" hidden="1" customHeight="1">
      <c r="A727" s="78">
        <v>727</v>
      </c>
      <c r="B727" s="493" t="s">
        <v>973</v>
      </c>
      <c r="C727" s="303" t="s">
        <v>974</v>
      </c>
      <c r="D727" s="537" t="s">
        <v>259</v>
      </c>
      <c r="E727" s="248" t="s">
        <v>989</v>
      </c>
      <c r="F727" s="90" t="s">
        <v>989</v>
      </c>
      <c r="G727" s="90" t="s">
        <v>49</v>
      </c>
      <c r="H727" s="74" t="s">
        <v>82</v>
      </c>
      <c r="I727" s="74" t="s">
        <v>82</v>
      </c>
      <c r="J727" s="501">
        <v>62.13</v>
      </c>
      <c r="K727" s="343">
        <f t="shared" si="32"/>
        <v>255</v>
      </c>
      <c r="L727" s="251">
        <v>255</v>
      </c>
      <c r="M727" s="251"/>
      <c r="N727" s="250" t="e">
        <f>IF(L727="nio",0,IF(L727&gt;0,L727*J727/P727,0))*VLOOKUP(B727,'2-Kosten per locatie'!$A$14:$C$60,3,FALSE)</f>
        <v>#DIV/0!</v>
      </c>
      <c r="O727" s="250">
        <f>IF(M727&gt;0,M727*J727/Q727,0)*VLOOKUP(B727,'2-Kosten per locatie'!$A$14:$C$60,3,FALSE)</f>
        <v>0</v>
      </c>
      <c r="P727" s="344">
        <f>IF(L727="nio",0,IF(L727&gt;0,VLOOKUP(G727,'3-Productie normen'!A:J,VLOOKUP(L727,'3-Productie normen'!$B$35:$C$40,2,FALSE),FALSE)))</f>
        <v>0</v>
      </c>
      <c r="Q727" s="344">
        <f t="shared" si="34"/>
        <v>0</v>
      </c>
      <c r="R727" s="541">
        <f>VLOOKUP(G727,'3-Productie normen'!A:L,12,FALSE)</f>
        <v>5</v>
      </c>
      <c r="S727" s="345"/>
      <c r="U727" s="346">
        <f t="shared" si="33"/>
        <v>15843.150000000001</v>
      </c>
    </row>
    <row r="728" spans="1:21" ht="14.1" hidden="1" customHeight="1">
      <c r="A728" s="78">
        <v>728</v>
      </c>
      <c r="B728" s="493" t="s">
        <v>973</v>
      </c>
      <c r="C728" s="303" t="s">
        <v>974</v>
      </c>
      <c r="D728" s="537" t="s">
        <v>259</v>
      </c>
      <c r="E728" s="248" t="s">
        <v>677</v>
      </c>
      <c r="F728" s="90" t="s">
        <v>677</v>
      </c>
      <c r="G728" s="504" t="s">
        <v>54</v>
      </c>
      <c r="H728" s="74" t="s">
        <v>82</v>
      </c>
      <c r="I728" s="74" t="s">
        <v>82</v>
      </c>
      <c r="J728" s="501">
        <v>2.2599999999999998</v>
      </c>
      <c r="K728" s="343">
        <f t="shared" si="32"/>
        <v>255</v>
      </c>
      <c r="L728" s="251">
        <v>255</v>
      </c>
      <c r="M728" s="251"/>
      <c r="N728" s="250" t="e">
        <f>IF(L728="nio",0,IF(L728&gt;0,L728*J728/P728,0))*VLOOKUP(B728,'2-Kosten per locatie'!$A$14:$C$60,3,FALSE)</f>
        <v>#DIV/0!</v>
      </c>
      <c r="O728" s="250">
        <f>IF(M728&gt;0,M728*J728/Q728,0)*VLOOKUP(B728,'2-Kosten per locatie'!$A$14:$C$60,3,FALSE)</f>
        <v>0</v>
      </c>
      <c r="P728" s="344">
        <f>IF(L728="nio",0,IF(L728&gt;0,VLOOKUP(G728,'3-Productie normen'!A:J,VLOOKUP(L728,'3-Productie normen'!$B$35:$C$40,2,FALSE),FALSE)))</f>
        <v>0</v>
      </c>
      <c r="Q728" s="344">
        <f t="shared" si="34"/>
        <v>0</v>
      </c>
      <c r="R728" s="541">
        <f>VLOOKUP(G728,'3-Productie normen'!A:L,12,FALSE)</f>
        <v>7</v>
      </c>
      <c r="S728" s="345"/>
      <c r="U728" s="346">
        <f t="shared" si="33"/>
        <v>576.29999999999995</v>
      </c>
    </row>
    <row r="729" spans="1:21" ht="14.1" hidden="1" customHeight="1">
      <c r="A729" s="78">
        <v>729</v>
      </c>
      <c r="B729" s="493" t="s">
        <v>973</v>
      </c>
      <c r="C729" s="303" t="s">
        <v>974</v>
      </c>
      <c r="D729" s="537" t="s">
        <v>259</v>
      </c>
      <c r="E729" s="248" t="s">
        <v>990</v>
      </c>
      <c r="F729" s="90" t="s">
        <v>990</v>
      </c>
      <c r="G729" s="504" t="s">
        <v>53</v>
      </c>
      <c r="H729" s="504" t="s">
        <v>328</v>
      </c>
      <c r="I729" s="516" t="s">
        <v>246</v>
      </c>
      <c r="J729" s="501">
        <v>7.84</v>
      </c>
      <c r="K729" s="343">
        <f t="shared" si="32"/>
        <v>255</v>
      </c>
      <c r="L729" s="251">
        <v>255</v>
      </c>
      <c r="M729" s="251"/>
      <c r="N729" s="250" t="e">
        <f>IF(L729="nio",0,IF(L729&gt;0,L729*J729/P729,0))*VLOOKUP(B729,'2-Kosten per locatie'!$A$14:$C$60,3,FALSE)</f>
        <v>#DIV/0!</v>
      </c>
      <c r="O729" s="250">
        <f>IF(M729&gt;0,M729*J729/Q729,0)*VLOOKUP(B729,'2-Kosten per locatie'!$A$14:$C$60,3,FALSE)</f>
        <v>0</v>
      </c>
      <c r="P729" s="344">
        <f>IF(L729="nio",0,IF(L729&gt;0,VLOOKUP(G729,'3-Productie normen'!A:J,VLOOKUP(L729,'3-Productie normen'!$B$35:$C$40,2,FALSE),FALSE)))</f>
        <v>0</v>
      </c>
      <c r="Q729" s="344">
        <f t="shared" si="34"/>
        <v>0</v>
      </c>
      <c r="R729" s="541">
        <f>VLOOKUP(G729,'3-Productie normen'!A:L,12,FALSE)</f>
        <v>14</v>
      </c>
      <c r="S729" s="345"/>
      <c r="U729" s="346">
        <f t="shared" si="33"/>
        <v>1999.2</v>
      </c>
    </row>
    <row r="730" spans="1:21" ht="14.1" hidden="1" customHeight="1">
      <c r="A730" s="78">
        <v>730</v>
      </c>
      <c r="B730" s="493" t="s">
        <v>973</v>
      </c>
      <c r="C730" s="303" t="s">
        <v>974</v>
      </c>
      <c r="D730" s="537">
        <v>1</v>
      </c>
      <c r="E730" s="248" t="s">
        <v>991</v>
      </c>
      <c r="F730" s="90" t="s">
        <v>991</v>
      </c>
      <c r="G730" s="504" t="s">
        <v>261</v>
      </c>
      <c r="H730" s="74" t="s">
        <v>82</v>
      </c>
      <c r="I730" s="74" t="s">
        <v>82</v>
      </c>
      <c r="J730" s="501">
        <v>11.74</v>
      </c>
      <c r="K730" s="343">
        <f t="shared" si="32"/>
        <v>255</v>
      </c>
      <c r="L730" s="251">
        <v>255</v>
      </c>
      <c r="M730" s="251"/>
      <c r="N730" s="250" t="e">
        <f>IF(L730="nio",0,IF(L730&gt;0,L730*J730/P730,0))*VLOOKUP(B730,'2-Kosten per locatie'!$A$14:$C$60,3,FALSE)</f>
        <v>#DIV/0!</v>
      </c>
      <c r="O730" s="250">
        <f>IF(M730&gt;0,M730*J730/Q730,0)*VLOOKUP(B730,'2-Kosten per locatie'!$A$14:$C$60,3,FALSE)</f>
        <v>0</v>
      </c>
      <c r="P730" s="344">
        <f>IF(L730="nio",0,IF(L730&gt;0,VLOOKUP(G730,'3-Productie normen'!A:J,VLOOKUP(L730,'3-Productie normen'!$B$35:$C$40,2,FALSE),FALSE)))</f>
        <v>0</v>
      </c>
      <c r="Q730" s="344">
        <f t="shared" si="34"/>
        <v>0</v>
      </c>
      <c r="R730" s="541">
        <f>VLOOKUP(G730,'3-Productie normen'!A:L,12,FALSE)</f>
        <v>16</v>
      </c>
      <c r="S730" s="345"/>
      <c r="U730" s="346">
        <f t="shared" si="33"/>
        <v>2993.7000000000003</v>
      </c>
    </row>
    <row r="731" spans="1:21" ht="14.1" hidden="1" customHeight="1">
      <c r="A731" s="78">
        <v>731</v>
      </c>
      <c r="B731" s="493" t="s">
        <v>973</v>
      </c>
      <c r="C731" s="303" t="s">
        <v>974</v>
      </c>
      <c r="D731" s="537">
        <v>1</v>
      </c>
      <c r="E731" s="248" t="s">
        <v>992</v>
      </c>
      <c r="F731" s="90" t="s">
        <v>992</v>
      </c>
      <c r="G731" s="90" t="s">
        <v>286</v>
      </c>
      <c r="H731" s="74" t="s">
        <v>82</v>
      </c>
      <c r="I731" s="74" t="s">
        <v>82</v>
      </c>
      <c r="J731" s="501">
        <v>86.24</v>
      </c>
      <c r="K731" s="343">
        <f t="shared" si="32"/>
        <v>255</v>
      </c>
      <c r="L731" s="251">
        <v>255</v>
      </c>
      <c r="M731" s="251"/>
      <c r="N731" s="250" t="e">
        <f>IF(L731="nio",0,IF(L731&gt;0,L731*J731/P731,0))*VLOOKUP(B731,'2-Kosten per locatie'!$A$14:$C$60,3,FALSE)</f>
        <v>#DIV/0!</v>
      </c>
      <c r="O731" s="250">
        <f>IF(M731&gt;0,M731*J731/Q731,0)*VLOOKUP(B731,'2-Kosten per locatie'!$A$14:$C$60,3,FALSE)</f>
        <v>0</v>
      </c>
      <c r="P731" s="344">
        <f>IF(L731="nio",0,IF(L731&gt;0,VLOOKUP(G731,'3-Productie normen'!A:J,VLOOKUP(L731,'3-Productie normen'!$B$35:$C$40,2,FALSE),FALSE)))</f>
        <v>0</v>
      </c>
      <c r="Q731" s="344">
        <f t="shared" si="34"/>
        <v>0</v>
      </c>
      <c r="R731" s="541">
        <f>VLOOKUP(G731,'3-Productie normen'!A:L,12,FALSE)</f>
        <v>13</v>
      </c>
      <c r="S731" s="345"/>
      <c r="U731" s="346">
        <f t="shared" si="33"/>
        <v>21991.199999999997</v>
      </c>
    </row>
    <row r="732" spans="1:21" ht="14.1" hidden="1" customHeight="1">
      <c r="A732" s="78">
        <v>732</v>
      </c>
      <c r="B732" s="493" t="s">
        <v>973</v>
      </c>
      <c r="C732" s="303" t="s">
        <v>974</v>
      </c>
      <c r="D732" s="537">
        <v>1</v>
      </c>
      <c r="E732" s="248" t="s">
        <v>993</v>
      </c>
      <c r="F732" s="90" t="s">
        <v>993</v>
      </c>
      <c r="G732" s="504" t="s">
        <v>53</v>
      </c>
      <c r="H732" s="504" t="s">
        <v>278</v>
      </c>
      <c r="I732" s="516" t="s">
        <v>246</v>
      </c>
      <c r="J732" s="501">
        <v>3</v>
      </c>
      <c r="K732" s="343">
        <f t="shared" si="32"/>
        <v>255</v>
      </c>
      <c r="L732" s="251">
        <v>255</v>
      </c>
      <c r="M732" s="251"/>
      <c r="N732" s="250" t="e">
        <f>IF(L732="nio",0,IF(L732&gt;0,L732*J732/P732,0))*VLOOKUP(B732,'2-Kosten per locatie'!$A$14:$C$60,3,FALSE)</f>
        <v>#DIV/0!</v>
      </c>
      <c r="O732" s="250">
        <f>IF(M732&gt;0,M732*J732/Q732,0)*VLOOKUP(B732,'2-Kosten per locatie'!$A$14:$C$60,3,FALSE)</f>
        <v>0</v>
      </c>
      <c r="P732" s="344">
        <f>IF(L732="nio",0,IF(L732&gt;0,VLOOKUP(G732,'3-Productie normen'!A:J,VLOOKUP(L732,'3-Productie normen'!$B$35:$C$40,2,FALSE),FALSE)))</f>
        <v>0</v>
      </c>
      <c r="Q732" s="344">
        <f t="shared" si="34"/>
        <v>0</v>
      </c>
      <c r="R732" s="541">
        <f>VLOOKUP(G732,'3-Productie normen'!A:L,12,FALSE)</f>
        <v>14</v>
      </c>
      <c r="S732" s="345"/>
      <c r="U732" s="346">
        <f t="shared" si="33"/>
        <v>765</v>
      </c>
    </row>
    <row r="733" spans="1:21" ht="14.1" hidden="1" customHeight="1">
      <c r="A733" s="78">
        <v>733</v>
      </c>
      <c r="B733" s="493" t="s">
        <v>973</v>
      </c>
      <c r="C733" s="303" t="s">
        <v>974</v>
      </c>
      <c r="D733" s="537">
        <v>1</v>
      </c>
      <c r="E733" s="248" t="s">
        <v>994</v>
      </c>
      <c r="F733" s="90" t="s">
        <v>994</v>
      </c>
      <c r="G733" s="504" t="s">
        <v>53</v>
      </c>
      <c r="H733" s="504" t="s">
        <v>328</v>
      </c>
      <c r="I733" s="516" t="s">
        <v>246</v>
      </c>
      <c r="J733" s="501">
        <v>6.09</v>
      </c>
      <c r="K733" s="343">
        <f t="shared" si="32"/>
        <v>255</v>
      </c>
      <c r="L733" s="251">
        <v>255</v>
      </c>
      <c r="M733" s="251"/>
      <c r="N733" s="250" t="e">
        <f>IF(L733="nio",0,IF(L733&gt;0,L733*J733/P733,0))*VLOOKUP(B733,'2-Kosten per locatie'!$A$14:$C$60,3,FALSE)</f>
        <v>#DIV/0!</v>
      </c>
      <c r="O733" s="250">
        <f>IF(M733&gt;0,M733*J733/Q733,0)*VLOOKUP(B733,'2-Kosten per locatie'!$A$14:$C$60,3,FALSE)</f>
        <v>0</v>
      </c>
      <c r="P733" s="344">
        <f>IF(L733="nio",0,IF(L733&gt;0,VLOOKUP(G733,'3-Productie normen'!A:J,VLOOKUP(L733,'3-Productie normen'!$B$35:$C$40,2,FALSE),FALSE)))</f>
        <v>0</v>
      </c>
      <c r="Q733" s="344">
        <f t="shared" si="34"/>
        <v>0</v>
      </c>
      <c r="R733" s="541">
        <f>VLOOKUP(G733,'3-Productie normen'!A:L,12,FALSE)</f>
        <v>14</v>
      </c>
      <c r="S733" s="345"/>
      <c r="U733" s="346">
        <f t="shared" si="33"/>
        <v>1552.95</v>
      </c>
    </row>
    <row r="734" spans="1:21" ht="14.1" hidden="1" customHeight="1">
      <c r="A734" s="78">
        <v>734</v>
      </c>
      <c r="B734" s="493" t="s">
        <v>973</v>
      </c>
      <c r="C734" s="303" t="s">
        <v>974</v>
      </c>
      <c r="D734" s="537">
        <v>2</v>
      </c>
      <c r="E734" s="248" t="s">
        <v>995</v>
      </c>
      <c r="F734" s="90" t="s">
        <v>995</v>
      </c>
      <c r="G734" s="502" t="s">
        <v>46</v>
      </c>
      <c r="H734" s="90" t="s">
        <v>983</v>
      </c>
      <c r="I734" s="516" t="s">
        <v>227</v>
      </c>
      <c r="J734" s="501">
        <v>4.07</v>
      </c>
      <c r="K734" s="343">
        <f t="shared" si="32"/>
        <v>255</v>
      </c>
      <c r="L734" s="251">
        <v>255</v>
      </c>
      <c r="M734" s="251"/>
      <c r="N734" s="250" t="e">
        <f>IF(L734="nio",0,IF(L734&gt;0,L734*J734/P734,0))*VLOOKUP(B734,'2-Kosten per locatie'!$A$14:$C$60,3,FALSE)</f>
        <v>#DIV/0!</v>
      </c>
      <c r="O734" s="250">
        <f>IF(M734&gt;0,M734*J734/Q734,0)*VLOOKUP(B734,'2-Kosten per locatie'!$A$14:$C$60,3,FALSE)</f>
        <v>0</v>
      </c>
      <c r="P734" s="344">
        <f>IF(L734="nio",0,IF(L734&gt;0,VLOOKUP(G734,'3-Productie normen'!A:J,VLOOKUP(L734,'3-Productie normen'!$B$35:$C$40,2,FALSE),FALSE)))</f>
        <v>0</v>
      </c>
      <c r="Q734" s="344">
        <f t="shared" si="34"/>
        <v>0</v>
      </c>
      <c r="R734" s="541">
        <f>VLOOKUP(G734,'3-Productie normen'!A:L,12,FALSE)</f>
        <v>11</v>
      </c>
      <c r="S734" s="345"/>
      <c r="U734" s="346">
        <f t="shared" si="33"/>
        <v>1037.8500000000001</v>
      </c>
    </row>
    <row r="735" spans="1:21" ht="14.1" hidden="1" customHeight="1">
      <c r="A735" s="78">
        <v>735</v>
      </c>
      <c r="B735" s="493" t="s">
        <v>973</v>
      </c>
      <c r="C735" s="303" t="s">
        <v>974</v>
      </c>
      <c r="D735" s="537">
        <v>2</v>
      </c>
      <c r="E735" s="248" t="s">
        <v>996</v>
      </c>
      <c r="F735" s="90" t="s">
        <v>996</v>
      </c>
      <c r="G735" s="504" t="s">
        <v>53</v>
      </c>
      <c r="H735" s="504" t="s">
        <v>278</v>
      </c>
      <c r="I735" s="516" t="s">
        <v>246</v>
      </c>
      <c r="J735" s="501">
        <v>5.72</v>
      </c>
      <c r="K735" s="343">
        <f t="shared" ref="K735:K798" si="35">SUM(L735:M735)</f>
        <v>255</v>
      </c>
      <c r="L735" s="251">
        <v>255</v>
      </c>
      <c r="M735" s="251"/>
      <c r="N735" s="250" t="e">
        <f>IF(L735="nio",0,IF(L735&gt;0,L735*J735/P735,0))*VLOOKUP(B735,'2-Kosten per locatie'!$A$14:$C$60,3,FALSE)</f>
        <v>#DIV/0!</v>
      </c>
      <c r="O735" s="250">
        <f>IF(M735&gt;0,M735*J735/Q735,0)*VLOOKUP(B735,'2-Kosten per locatie'!$A$14:$C$60,3,FALSE)</f>
        <v>0</v>
      </c>
      <c r="P735" s="344">
        <f>IF(L735="nio",0,IF(L735&gt;0,VLOOKUP(G735,'3-Productie normen'!A:J,VLOOKUP(L735,'3-Productie normen'!$B$35:$C$40,2,FALSE),FALSE)))</f>
        <v>0</v>
      </c>
      <c r="Q735" s="344">
        <f t="shared" si="34"/>
        <v>0</v>
      </c>
      <c r="R735" s="541">
        <f>VLOOKUP(G735,'3-Productie normen'!A:L,12,FALSE)</f>
        <v>14</v>
      </c>
      <c r="S735" s="345"/>
      <c r="U735" s="346">
        <f t="shared" ref="U735:U798" si="36">K735*J735</f>
        <v>1458.6</v>
      </c>
    </row>
    <row r="736" spans="1:21" ht="14.1" hidden="1" customHeight="1">
      <c r="A736" s="78">
        <v>736</v>
      </c>
      <c r="B736" s="493" t="s">
        <v>973</v>
      </c>
      <c r="C736" s="303" t="s">
        <v>974</v>
      </c>
      <c r="D736" s="537">
        <v>2</v>
      </c>
      <c r="E736" s="248" t="s">
        <v>997</v>
      </c>
      <c r="F736" s="90" t="s">
        <v>997</v>
      </c>
      <c r="G736" s="504" t="s">
        <v>261</v>
      </c>
      <c r="H736" s="74" t="s">
        <v>82</v>
      </c>
      <c r="I736" s="74" t="s">
        <v>82</v>
      </c>
      <c r="J736" s="501">
        <v>24.63</v>
      </c>
      <c r="K736" s="343">
        <f t="shared" si="35"/>
        <v>255</v>
      </c>
      <c r="L736" s="251">
        <v>255</v>
      </c>
      <c r="M736" s="251"/>
      <c r="N736" s="250" t="e">
        <f>IF(L736="nio",0,IF(L736&gt;0,L736*J736/P736,0))*VLOOKUP(B736,'2-Kosten per locatie'!$A$14:$C$60,3,FALSE)</f>
        <v>#DIV/0!</v>
      </c>
      <c r="O736" s="250">
        <f>IF(M736&gt;0,M736*J736/Q736,0)*VLOOKUP(B736,'2-Kosten per locatie'!$A$14:$C$60,3,FALSE)</f>
        <v>0</v>
      </c>
      <c r="P736" s="344">
        <f>IF(L736="nio",0,IF(L736&gt;0,VLOOKUP(G736,'3-Productie normen'!A:J,VLOOKUP(L736,'3-Productie normen'!$B$35:$C$40,2,FALSE),FALSE)))</f>
        <v>0</v>
      </c>
      <c r="Q736" s="344">
        <f t="shared" ref="Q736:Q799" si="37">IF(M736&gt;0,P736*$Q$8,0)</f>
        <v>0</v>
      </c>
      <c r="R736" s="541">
        <f>VLOOKUP(G736,'3-Productie normen'!A:L,12,FALSE)</f>
        <v>16</v>
      </c>
      <c r="S736" s="345"/>
      <c r="U736" s="346">
        <f t="shared" si="36"/>
        <v>6280.65</v>
      </c>
    </row>
    <row r="737" spans="1:21" ht="14.1" hidden="1" customHeight="1">
      <c r="A737" s="78">
        <v>737</v>
      </c>
      <c r="B737" s="493" t="s">
        <v>973</v>
      </c>
      <c r="C737" s="303" t="s">
        <v>974</v>
      </c>
      <c r="D737" s="537">
        <v>2</v>
      </c>
      <c r="E737" s="248" t="s">
        <v>998</v>
      </c>
      <c r="F737" s="90" t="s">
        <v>998</v>
      </c>
      <c r="G737" s="90" t="s">
        <v>50</v>
      </c>
      <c r="H737" s="502" t="s">
        <v>266</v>
      </c>
      <c r="I737" s="516" t="s">
        <v>247</v>
      </c>
      <c r="J737" s="501">
        <v>22.25</v>
      </c>
      <c r="K737" s="343">
        <f t="shared" si="35"/>
        <v>255</v>
      </c>
      <c r="L737" s="251">
        <v>255</v>
      </c>
      <c r="M737" s="251"/>
      <c r="N737" s="250" t="e">
        <f>IF(L737="nio",0,IF(L737&gt;0,L737*J737/P737,0))*VLOOKUP(B737,'2-Kosten per locatie'!$A$14:$C$60,3,FALSE)</f>
        <v>#DIV/0!</v>
      </c>
      <c r="O737" s="250">
        <f>IF(M737&gt;0,M737*J737/Q737,0)*VLOOKUP(B737,'2-Kosten per locatie'!$A$14:$C$60,3,FALSE)</f>
        <v>0</v>
      </c>
      <c r="P737" s="344">
        <f>IF(L737="nio",0,IF(L737&gt;0,VLOOKUP(G737,'3-Productie normen'!A:J,VLOOKUP(L737,'3-Productie normen'!$B$35:$C$40,2,FALSE),FALSE)))</f>
        <v>0</v>
      </c>
      <c r="Q737" s="344">
        <f t="shared" si="37"/>
        <v>0</v>
      </c>
      <c r="R737" s="541">
        <f>VLOOKUP(G737,'3-Productie normen'!A:L,12,FALSE)</f>
        <v>15</v>
      </c>
      <c r="S737" s="345"/>
      <c r="U737" s="346">
        <f t="shared" si="36"/>
        <v>5673.75</v>
      </c>
    </row>
    <row r="738" spans="1:21" ht="14.1" hidden="1" customHeight="1">
      <c r="A738" s="78">
        <v>738</v>
      </c>
      <c r="B738" s="493" t="s">
        <v>973</v>
      </c>
      <c r="C738" s="303" t="s">
        <v>974</v>
      </c>
      <c r="D738" s="537">
        <v>2</v>
      </c>
      <c r="E738" s="248" t="s">
        <v>999</v>
      </c>
      <c r="F738" s="90" t="s">
        <v>999</v>
      </c>
      <c r="G738" s="90" t="s">
        <v>50</v>
      </c>
      <c r="H738" s="502" t="s">
        <v>266</v>
      </c>
      <c r="I738" s="516" t="s">
        <v>247</v>
      </c>
      <c r="J738" s="501">
        <v>22.25</v>
      </c>
      <c r="K738" s="343">
        <f t="shared" si="35"/>
        <v>255</v>
      </c>
      <c r="L738" s="251">
        <v>255</v>
      </c>
      <c r="M738" s="251"/>
      <c r="N738" s="250" t="e">
        <f>IF(L738="nio",0,IF(L738&gt;0,L738*J738/P738,0))*VLOOKUP(B738,'2-Kosten per locatie'!$A$14:$C$60,3,FALSE)</f>
        <v>#DIV/0!</v>
      </c>
      <c r="O738" s="250">
        <f>IF(M738&gt;0,M738*J738/Q738,0)*VLOOKUP(B738,'2-Kosten per locatie'!$A$14:$C$60,3,FALSE)</f>
        <v>0</v>
      </c>
      <c r="P738" s="344">
        <f>IF(L738="nio",0,IF(L738&gt;0,VLOOKUP(G738,'3-Productie normen'!A:J,VLOOKUP(L738,'3-Productie normen'!$B$35:$C$40,2,FALSE),FALSE)))</f>
        <v>0</v>
      </c>
      <c r="Q738" s="344">
        <f t="shared" si="37"/>
        <v>0</v>
      </c>
      <c r="R738" s="541">
        <f>VLOOKUP(G738,'3-Productie normen'!A:L,12,FALSE)</f>
        <v>15</v>
      </c>
      <c r="S738" s="345"/>
      <c r="U738" s="346">
        <f t="shared" si="36"/>
        <v>5673.75</v>
      </c>
    </row>
    <row r="739" spans="1:21" ht="14.1" hidden="1" customHeight="1">
      <c r="A739" s="78">
        <v>739</v>
      </c>
      <c r="B739" s="493" t="s">
        <v>973</v>
      </c>
      <c r="C739" s="303" t="s">
        <v>974</v>
      </c>
      <c r="D739" s="537">
        <v>2</v>
      </c>
      <c r="E739" s="248" t="s">
        <v>1000</v>
      </c>
      <c r="F739" s="90" t="s">
        <v>1000</v>
      </c>
      <c r="G739" s="504" t="s">
        <v>53</v>
      </c>
      <c r="H739" s="504" t="s">
        <v>328</v>
      </c>
      <c r="I739" s="516" t="s">
        <v>246</v>
      </c>
      <c r="J739" s="501">
        <v>5.82</v>
      </c>
      <c r="K739" s="343">
        <f t="shared" si="35"/>
        <v>255</v>
      </c>
      <c r="L739" s="251">
        <v>255</v>
      </c>
      <c r="M739" s="251"/>
      <c r="N739" s="250" t="e">
        <f>IF(L739="nio",0,IF(L739&gt;0,L739*J739/P739,0))*VLOOKUP(B739,'2-Kosten per locatie'!$A$14:$C$60,3,FALSE)</f>
        <v>#DIV/0!</v>
      </c>
      <c r="O739" s="250">
        <f>IF(M739&gt;0,M739*J739/Q739,0)*VLOOKUP(B739,'2-Kosten per locatie'!$A$14:$C$60,3,FALSE)</f>
        <v>0</v>
      </c>
      <c r="P739" s="344">
        <f>IF(L739="nio",0,IF(L739&gt;0,VLOOKUP(G739,'3-Productie normen'!A:J,VLOOKUP(L739,'3-Productie normen'!$B$35:$C$40,2,FALSE),FALSE)))</f>
        <v>0</v>
      </c>
      <c r="Q739" s="344">
        <f t="shared" si="37"/>
        <v>0</v>
      </c>
      <c r="R739" s="541">
        <f>VLOOKUP(G739,'3-Productie normen'!A:L,12,FALSE)</f>
        <v>14</v>
      </c>
      <c r="S739" s="345"/>
      <c r="U739" s="346">
        <f t="shared" si="36"/>
        <v>1484.1000000000001</v>
      </c>
    </row>
    <row r="740" spans="1:21" ht="14.1" customHeight="1">
      <c r="A740" s="78">
        <v>740</v>
      </c>
      <c r="B740" s="493" t="s">
        <v>973</v>
      </c>
      <c r="C740" s="303" t="s">
        <v>974</v>
      </c>
      <c r="D740" s="537">
        <v>3</v>
      </c>
      <c r="E740" s="248" t="s">
        <v>1001</v>
      </c>
      <c r="F740" s="90" t="s">
        <v>1001</v>
      </c>
      <c r="G740" s="90" t="s">
        <v>45</v>
      </c>
      <c r="H740" s="502" t="s">
        <v>266</v>
      </c>
      <c r="I740" s="516" t="s">
        <v>247</v>
      </c>
      <c r="J740" s="501">
        <v>45</v>
      </c>
      <c r="K740" s="343">
        <f t="shared" si="35"/>
        <v>255</v>
      </c>
      <c r="L740" s="251">
        <v>255</v>
      </c>
      <c r="M740" s="251"/>
      <c r="N740" s="250" t="e">
        <f>IF(L740="nio",0,IF(L740&gt;0,L740*J740/P740,0))*VLOOKUP(B740,'2-Kosten per locatie'!$A$14:$C$60,3,FALSE)</f>
        <v>#DIV/0!</v>
      </c>
      <c r="O740" s="250">
        <f>IF(M740&gt;0,M740*J740/Q740,0)*VLOOKUP(B740,'2-Kosten per locatie'!$A$14:$C$60,3,FALSE)</f>
        <v>0</v>
      </c>
      <c r="P740" s="344">
        <f>IF(L740="nio",0,IF(L740&gt;0,VLOOKUP(G740,'3-Productie normen'!A:J,VLOOKUP(L740,'3-Productie normen'!$B$35:$C$40,2,FALSE),FALSE)))</f>
        <v>0</v>
      </c>
      <c r="Q740" s="344">
        <f t="shared" si="37"/>
        <v>0</v>
      </c>
      <c r="R740" s="541">
        <f>VLOOKUP(G740,'3-Productie normen'!A:L,12,FALSE)</f>
        <v>2</v>
      </c>
      <c r="S740" s="345"/>
      <c r="U740" s="346">
        <f t="shared" si="36"/>
        <v>11475</v>
      </c>
    </row>
    <row r="741" spans="1:21" ht="14.1" customHeight="1">
      <c r="A741" s="78">
        <v>741</v>
      </c>
      <c r="B741" s="493" t="s">
        <v>973</v>
      </c>
      <c r="C741" s="303" t="s">
        <v>974</v>
      </c>
      <c r="D741" s="537">
        <v>3</v>
      </c>
      <c r="E741" s="248" t="s">
        <v>1002</v>
      </c>
      <c r="F741" s="90" t="s">
        <v>1002</v>
      </c>
      <c r="G741" s="504" t="s">
        <v>261</v>
      </c>
      <c r="H741" s="502" t="s">
        <v>266</v>
      </c>
      <c r="I741" s="516" t="s">
        <v>247</v>
      </c>
      <c r="J741" s="501">
        <v>7.54</v>
      </c>
      <c r="K741" s="343">
        <f t="shared" si="35"/>
        <v>255</v>
      </c>
      <c r="L741" s="251">
        <v>255</v>
      </c>
      <c r="M741" s="251"/>
      <c r="N741" s="250" t="e">
        <f>IF(L741="nio",0,IF(L741&gt;0,L741*J741/P741,0))*VLOOKUP(B741,'2-Kosten per locatie'!$A$14:$C$60,3,FALSE)</f>
        <v>#DIV/0!</v>
      </c>
      <c r="O741" s="250">
        <f>IF(M741&gt;0,M741*J741/Q741,0)*VLOOKUP(B741,'2-Kosten per locatie'!$A$14:$C$60,3,FALSE)</f>
        <v>0</v>
      </c>
      <c r="P741" s="344">
        <f>IF(L741="nio",0,IF(L741&gt;0,VLOOKUP(G741,'3-Productie normen'!A:J,VLOOKUP(L741,'3-Productie normen'!$B$35:$C$40,2,FALSE),FALSE)))</f>
        <v>0</v>
      </c>
      <c r="Q741" s="344">
        <f t="shared" si="37"/>
        <v>0</v>
      </c>
      <c r="R741" s="541">
        <f>VLOOKUP(G741,'3-Productie normen'!A:L,12,FALSE)</f>
        <v>16</v>
      </c>
      <c r="S741" s="345"/>
      <c r="U741" s="346">
        <f t="shared" si="36"/>
        <v>1922.7</v>
      </c>
    </row>
    <row r="742" spans="1:21" ht="14.1" customHeight="1">
      <c r="A742" s="78">
        <v>742</v>
      </c>
      <c r="B742" s="493" t="s">
        <v>973</v>
      </c>
      <c r="C742" s="303" t="s">
        <v>974</v>
      </c>
      <c r="D742" s="537">
        <v>3</v>
      </c>
      <c r="E742" s="248" t="s">
        <v>1003</v>
      </c>
      <c r="F742" s="90" t="s">
        <v>1003</v>
      </c>
      <c r="G742" s="90" t="s">
        <v>795</v>
      </c>
      <c r="H742" s="502" t="s">
        <v>266</v>
      </c>
      <c r="I742" s="516" t="s">
        <v>247</v>
      </c>
      <c r="J742" s="501">
        <v>24</v>
      </c>
      <c r="K742" s="343">
        <f t="shared" si="35"/>
        <v>255</v>
      </c>
      <c r="L742" s="251">
        <v>255</v>
      </c>
      <c r="M742" s="251"/>
      <c r="N742" s="250" t="e">
        <f>IF(L742="nio",0,IF(L742&gt;0,L742*J742/P742,0))*VLOOKUP(B742,'2-Kosten per locatie'!$A$14:$C$60,3,FALSE)</f>
        <v>#DIV/0!</v>
      </c>
      <c r="O742" s="250">
        <f>IF(M742&gt;0,M742*J742/Q742,0)*VLOOKUP(B742,'2-Kosten per locatie'!$A$14:$C$60,3,FALSE)</f>
        <v>0</v>
      </c>
      <c r="P742" s="344">
        <f>IF(L742="nio",0,IF(L742&gt;0,VLOOKUP(G742,'3-Productie normen'!A:J,VLOOKUP(L742,'3-Productie normen'!$B$35:$C$40,2,FALSE),FALSE)))</f>
        <v>0</v>
      </c>
      <c r="Q742" s="344">
        <f t="shared" si="37"/>
        <v>0</v>
      </c>
      <c r="R742" s="541">
        <f>VLOOKUP(G742,'3-Productie normen'!A:L,12,FALSE)</f>
        <v>17</v>
      </c>
      <c r="S742" s="345"/>
      <c r="U742" s="346">
        <f t="shared" si="36"/>
        <v>6120</v>
      </c>
    </row>
    <row r="743" spans="1:21" ht="14.1" customHeight="1">
      <c r="A743" s="78">
        <v>743</v>
      </c>
      <c r="B743" s="493" t="s">
        <v>973</v>
      </c>
      <c r="C743" s="303" t="s">
        <v>974</v>
      </c>
      <c r="D743" s="537">
        <v>3</v>
      </c>
      <c r="E743" s="248" t="s">
        <v>1004</v>
      </c>
      <c r="F743" s="90" t="s">
        <v>1004</v>
      </c>
      <c r="G743" s="90" t="s">
        <v>45</v>
      </c>
      <c r="H743" s="502" t="s">
        <v>266</v>
      </c>
      <c r="I743" s="516" t="s">
        <v>247</v>
      </c>
      <c r="J743" s="501">
        <v>26.63</v>
      </c>
      <c r="K743" s="343">
        <f t="shared" si="35"/>
        <v>255</v>
      </c>
      <c r="L743" s="251">
        <v>255</v>
      </c>
      <c r="M743" s="251"/>
      <c r="N743" s="250" t="e">
        <f>IF(L743="nio",0,IF(L743&gt;0,L743*J743/P743,0))*VLOOKUP(B743,'2-Kosten per locatie'!$A$14:$C$60,3,FALSE)</f>
        <v>#DIV/0!</v>
      </c>
      <c r="O743" s="250">
        <f>IF(M743&gt;0,M743*J743/Q743,0)*VLOOKUP(B743,'2-Kosten per locatie'!$A$14:$C$60,3,FALSE)</f>
        <v>0</v>
      </c>
      <c r="P743" s="344">
        <f>IF(L743="nio",0,IF(L743&gt;0,VLOOKUP(G743,'3-Productie normen'!A:J,VLOOKUP(L743,'3-Productie normen'!$B$35:$C$40,2,FALSE),FALSE)))</f>
        <v>0</v>
      </c>
      <c r="Q743" s="344">
        <f t="shared" si="37"/>
        <v>0</v>
      </c>
      <c r="R743" s="541">
        <f>VLOOKUP(G743,'3-Productie normen'!A:L,12,FALSE)</f>
        <v>2</v>
      </c>
      <c r="S743" s="345"/>
      <c r="U743" s="346">
        <f t="shared" si="36"/>
        <v>6790.65</v>
      </c>
    </row>
    <row r="744" spans="1:21" ht="14.1" customHeight="1">
      <c r="A744" s="78">
        <v>744</v>
      </c>
      <c r="B744" s="493" t="s">
        <v>973</v>
      </c>
      <c r="C744" s="303" t="s">
        <v>974</v>
      </c>
      <c r="D744" s="537">
        <v>3</v>
      </c>
      <c r="E744" s="248" t="s">
        <v>1005</v>
      </c>
      <c r="F744" s="90" t="s">
        <v>1005</v>
      </c>
      <c r="G744" s="504" t="s">
        <v>53</v>
      </c>
      <c r="H744" s="504" t="s">
        <v>328</v>
      </c>
      <c r="I744" s="516" t="s">
        <v>246</v>
      </c>
      <c r="J744" s="501">
        <v>5.82</v>
      </c>
      <c r="K744" s="343">
        <f t="shared" si="35"/>
        <v>255</v>
      </c>
      <c r="L744" s="251">
        <v>255</v>
      </c>
      <c r="M744" s="251"/>
      <c r="N744" s="250" t="e">
        <f>IF(L744="nio",0,IF(L744&gt;0,L744*J744/P744,0))*VLOOKUP(B744,'2-Kosten per locatie'!$A$14:$C$60,3,FALSE)</f>
        <v>#DIV/0!</v>
      </c>
      <c r="O744" s="250">
        <f>IF(M744&gt;0,M744*J744/Q744,0)*VLOOKUP(B744,'2-Kosten per locatie'!$A$14:$C$60,3,FALSE)</f>
        <v>0</v>
      </c>
      <c r="P744" s="344">
        <f>IF(L744="nio",0,IF(L744&gt;0,VLOOKUP(G744,'3-Productie normen'!A:J,VLOOKUP(L744,'3-Productie normen'!$B$35:$C$40,2,FALSE),FALSE)))</f>
        <v>0</v>
      </c>
      <c r="Q744" s="344">
        <f t="shared" si="37"/>
        <v>0</v>
      </c>
      <c r="R744" s="541">
        <f>VLOOKUP(G744,'3-Productie normen'!A:L,12,FALSE)</f>
        <v>14</v>
      </c>
      <c r="S744" s="345"/>
      <c r="U744" s="346">
        <f t="shared" si="36"/>
        <v>1484.1000000000001</v>
      </c>
    </row>
    <row r="745" spans="1:21" ht="14.1" customHeight="1">
      <c r="A745" s="78">
        <v>745</v>
      </c>
      <c r="B745" s="493" t="s">
        <v>973</v>
      </c>
      <c r="C745" s="303" t="s">
        <v>974</v>
      </c>
      <c r="D745" s="537">
        <v>4</v>
      </c>
      <c r="E745" s="248" t="s">
        <v>1006</v>
      </c>
      <c r="F745" s="90" t="s">
        <v>1006</v>
      </c>
      <c r="G745" s="90" t="s">
        <v>48</v>
      </c>
      <c r="H745" s="504" t="s">
        <v>278</v>
      </c>
      <c r="I745" s="516" t="s">
        <v>246</v>
      </c>
      <c r="J745" s="501">
        <v>28.9</v>
      </c>
      <c r="K745" s="343">
        <f t="shared" si="35"/>
        <v>255</v>
      </c>
      <c r="L745" s="251">
        <v>255</v>
      </c>
      <c r="M745" s="251"/>
      <c r="N745" s="250" t="e">
        <f>IF(L745="nio",0,IF(L745&gt;0,L745*J745/P745,0))*VLOOKUP(B745,'2-Kosten per locatie'!$A$14:$C$60,3,FALSE)</f>
        <v>#DIV/0!</v>
      </c>
      <c r="O745" s="250">
        <f>IF(M745&gt;0,M745*J745/Q745,0)*VLOOKUP(B745,'2-Kosten per locatie'!$A$14:$C$60,3,FALSE)</f>
        <v>0</v>
      </c>
      <c r="P745" s="344">
        <f>IF(L745="nio",0,IF(L745&gt;0,VLOOKUP(G745,'3-Productie normen'!A:J,VLOOKUP(L745,'3-Productie normen'!$B$35:$C$40,2,FALSE),FALSE)))</f>
        <v>0</v>
      </c>
      <c r="Q745" s="344">
        <f t="shared" si="37"/>
        <v>0</v>
      </c>
      <c r="R745" s="541">
        <f>VLOOKUP(G745,'3-Productie normen'!A:L,12,FALSE)</f>
        <v>10</v>
      </c>
      <c r="S745" s="345"/>
      <c r="U745" s="346">
        <f t="shared" si="36"/>
        <v>7369.5</v>
      </c>
    </row>
    <row r="746" spans="1:21" ht="14.1" customHeight="1">
      <c r="A746" s="78">
        <v>746</v>
      </c>
      <c r="B746" s="493" t="s">
        <v>973</v>
      </c>
      <c r="C746" s="303" t="s">
        <v>974</v>
      </c>
      <c r="D746" s="537">
        <v>4</v>
      </c>
      <c r="E746" s="248" t="s">
        <v>1007</v>
      </c>
      <c r="F746" s="90" t="s">
        <v>1007</v>
      </c>
      <c r="G746" s="504" t="s">
        <v>261</v>
      </c>
      <c r="H746" s="504" t="s">
        <v>278</v>
      </c>
      <c r="I746" s="516" t="s">
        <v>246</v>
      </c>
      <c r="J746" s="501">
        <v>41</v>
      </c>
      <c r="K746" s="343">
        <f t="shared" si="35"/>
        <v>255</v>
      </c>
      <c r="L746" s="251">
        <v>255</v>
      </c>
      <c r="M746" s="251"/>
      <c r="N746" s="250" t="e">
        <f>IF(L746="nio",0,IF(L746&gt;0,L746*J746/P746,0))*VLOOKUP(B746,'2-Kosten per locatie'!$A$14:$C$60,3,FALSE)</f>
        <v>#DIV/0!</v>
      </c>
      <c r="O746" s="250">
        <f>IF(M746&gt;0,M746*J746/Q746,0)*VLOOKUP(B746,'2-Kosten per locatie'!$A$14:$C$60,3,FALSE)</f>
        <v>0</v>
      </c>
      <c r="P746" s="344">
        <f>IF(L746="nio",0,IF(L746&gt;0,VLOOKUP(G746,'3-Productie normen'!A:J,VLOOKUP(L746,'3-Productie normen'!$B$35:$C$40,2,FALSE),FALSE)))</f>
        <v>0</v>
      </c>
      <c r="Q746" s="344">
        <f t="shared" si="37"/>
        <v>0</v>
      </c>
      <c r="R746" s="541">
        <f>VLOOKUP(G746,'3-Productie normen'!A:L,12,FALSE)</f>
        <v>16</v>
      </c>
      <c r="S746" s="345"/>
      <c r="U746" s="346">
        <f t="shared" si="36"/>
        <v>10455</v>
      </c>
    </row>
    <row r="747" spans="1:21" ht="14.1" customHeight="1">
      <c r="A747" s="78">
        <v>747</v>
      </c>
      <c r="B747" s="493" t="s">
        <v>973</v>
      </c>
      <c r="C747" s="303" t="s">
        <v>974</v>
      </c>
      <c r="D747" s="537">
        <v>4</v>
      </c>
      <c r="E747" s="248" t="s">
        <v>1008</v>
      </c>
      <c r="F747" s="90" t="s">
        <v>1008</v>
      </c>
      <c r="G747" s="502" t="s">
        <v>46</v>
      </c>
      <c r="H747" s="90" t="s">
        <v>983</v>
      </c>
      <c r="I747" s="516" t="s">
        <v>227</v>
      </c>
      <c r="J747" s="501">
        <v>3.27</v>
      </c>
      <c r="K747" s="343">
        <f t="shared" si="35"/>
        <v>255</v>
      </c>
      <c r="L747" s="251">
        <v>255</v>
      </c>
      <c r="M747" s="251"/>
      <c r="N747" s="250" t="e">
        <f>IF(L747="nio",0,IF(L747&gt;0,L747*J747/P747,0))*VLOOKUP(B747,'2-Kosten per locatie'!$A$14:$C$60,3,FALSE)</f>
        <v>#DIV/0!</v>
      </c>
      <c r="O747" s="250">
        <f>IF(M747&gt;0,M747*J747/Q747,0)*VLOOKUP(B747,'2-Kosten per locatie'!$A$14:$C$60,3,FALSE)</f>
        <v>0</v>
      </c>
      <c r="P747" s="344">
        <f>IF(L747="nio",0,IF(L747&gt;0,VLOOKUP(G747,'3-Productie normen'!A:J,VLOOKUP(L747,'3-Productie normen'!$B$35:$C$40,2,FALSE),FALSE)))</f>
        <v>0</v>
      </c>
      <c r="Q747" s="344">
        <f t="shared" si="37"/>
        <v>0</v>
      </c>
      <c r="R747" s="541">
        <f>VLOOKUP(G747,'3-Productie normen'!A:L,12,FALSE)</f>
        <v>11</v>
      </c>
      <c r="S747" s="345"/>
      <c r="U747" s="346">
        <f t="shared" si="36"/>
        <v>833.85</v>
      </c>
    </row>
    <row r="748" spans="1:21" ht="14.1" customHeight="1">
      <c r="A748" s="78">
        <v>748</v>
      </c>
      <c r="B748" s="493" t="s">
        <v>973</v>
      </c>
      <c r="C748" s="303" t="s">
        <v>974</v>
      </c>
      <c r="D748" s="537">
        <v>4</v>
      </c>
      <c r="E748" s="248" t="s">
        <v>1009</v>
      </c>
      <c r="F748" s="90" t="s">
        <v>1009</v>
      </c>
      <c r="G748" s="504" t="s">
        <v>53</v>
      </c>
      <c r="H748" s="504" t="s">
        <v>328</v>
      </c>
      <c r="I748" s="516" t="s">
        <v>246</v>
      </c>
      <c r="J748" s="501">
        <v>4.82</v>
      </c>
      <c r="K748" s="343">
        <f t="shared" si="35"/>
        <v>255</v>
      </c>
      <c r="L748" s="251">
        <v>255</v>
      </c>
      <c r="M748" s="251"/>
      <c r="N748" s="250" t="e">
        <f>IF(L748="nio",0,IF(L748&gt;0,L748*J748/P748,0))*VLOOKUP(B748,'2-Kosten per locatie'!$A$14:$C$60,3,FALSE)</f>
        <v>#DIV/0!</v>
      </c>
      <c r="O748" s="250">
        <f>IF(M748&gt;0,M748*J748/Q748,0)*VLOOKUP(B748,'2-Kosten per locatie'!$A$14:$C$60,3,FALSE)</f>
        <v>0</v>
      </c>
      <c r="P748" s="344">
        <f>IF(L748="nio",0,IF(L748&gt;0,VLOOKUP(G748,'3-Productie normen'!A:J,VLOOKUP(L748,'3-Productie normen'!$B$35:$C$40,2,FALSE),FALSE)))</f>
        <v>0</v>
      </c>
      <c r="Q748" s="344">
        <f t="shared" si="37"/>
        <v>0</v>
      </c>
      <c r="R748" s="541">
        <f>VLOOKUP(G748,'3-Productie normen'!A:L,12,FALSE)</f>
        <v>14</v>
      </c>
      <c r="S748" s="345"/>
      <c r="U748" s="346">
        <f t="shared" si="36"/>
        <v>1229.1000000000001</v>
      </c>
    </row>
    <row r="749" spans="1:21" ht="14.1" customHeight="1">
      <c r="A749" s="78">
        <v>749</v>
      </c>
      <c r="B749" s="493" t="s">
        <v>973</v>
      </c>
      <c r="C749" s="303" t="s">
        <v>974</v>
      </c>
      <c r="D749" s="537">
        <v>5</v>
      </c>
      <c r="E749" s="248" t="s">
        <v>1010</v>
      </c>
      <c r="F749" s="90" t="s">
        <v>1010</v>
      </c>
      <c r="G749" s="504" t="s">
        <v>47</v>
      </c>
      <c r="H749" s="90" t="s">
        <v>983</v>
      </c>
      <c r="I749" s="516" t="s">
        <v>246</v>
      </c>
      <c r="J749" s="501">
        <v>56.9</v>
      </c>
      <c r="K749" s="343">
        <f t="shared" si="35"/>
        <v>255</v>
      </c>
      <c r="L749" s="251">
        <v>255</v>
      </c>
      <c r="M749" s="251"/>
      <c r="N749" s="250" t="e">
        <f>IF(L749="nio",0,IF(L749&gt;0,L749*J749/P749,0))*VLOOKUP(B749,'2-Kosten per locatie'!$A$14:$C$60,3,FALSE)</f>
        <v>#DIV/0!</v>
      </c>
      <c r="O749" s="250">
        <f>IF(M749&gt;0,M749*J749/Q749,0)*VLOOKUP(B749,'2-Kosten per locatie'!$A$14:$C$60,3,FALSE)</f>
        <v>0</v>
      </c>
      <c r="P749" s="344">
        <f>IF(L749="nio",0,IF(L749&gt;0,VLOOKUP(G749,'3-Productie normen'!A:J,VLOOKUP(L749,'3-Productie normen'!$B$35:$C$40,2,FALSE),FALSE)))</f>
        <v>0</v>
      </c>
      <c r="Q749" s="344">
        <f t="shared" si="37"/>
        <v>0</v>
      </c>
      <c r="R749" s="541">
        <f>VLOOKUP(G749,'3-Productie normen'!A:L,12,FALSE)</f>
        <v>9</v>
      </c>
      <c r="S749" s="345"/>
      <c r="U749" s="346">
        <f t="shared" si="36"/>
        <v>14509.5</v>
      </c>
    </row>
    <row r="750" spans="1:21" ht="14.1" customHeight="1">
      <c r="A750" s="78">
        <v>750</v>
      </c>
      <c r="B750" s="493" t="s">
        <v>973</v>
      </c>
      <c r="C750" s="303" t="s">
        <v>974</v>
      </c>
      <c r="D750" s="537">
        <v>5</v>
      </c>
      <c r="E750" s="248" t="s">
        <v>1011</v>
      </c>
      <c r="F750" s="90" t="s">
        <v>1011</v>
      </c>
      <c r="G750" s="504" t="s">
        <v>53</v>
      </c>
      <c r="H750" s="504" t="s">
        <v>328</v>
      </c>
      <c r="I750" s="516" t="s">
        <v>246</v>
      </c>
      <c r="J750" s="501">
        <v>3</v>
      </c>
      <c r="K750" s="343">
        <f t="shared" si="35"/>
        <v>255</v>
      </c>
      <c r="L750" s="251">
        <v>255</v>
      </c>
      <c r="M750" s="251"/>
      <c r="N750" s="250" t="e">
        <f>IF(L750="nio",0,IF(L750&gt;0,L750*J750/P750,0))*VLOOKUP(B750,'2-Kosten per locatie'!$A$14:$C$60,3,FALSE)</f>
        <v>#DIV/0!</v>
      </c>
      <c r="O750" s="250">
        <f>IF(M750&gt;0,M750*J750/Q750,0)*VLOOKUP(B750,'2-Kosten per locatie'!$A$14:$C$60,3,FALSE)</f>
        <v>0</v>
      </c>
      <c r="P750" s="344">
        <f>IF(L750="nio",0,IF(L750&gt;0,VLOOKUP(G750,'3-Productie normen'!A:J,VLOOKUP(L750,'3-Productie normen'!$B$35:$C$40,2,FALSE),FALSE)))</f>
        <v>0</v>
      </c>
      <c r="Q750" s="344">
        <f t="shared" si="37"/>
        <v>0</v>
      </c>
      <c r="R750" s="541">
        <f>VLOOKUP(G750,'3-Productie normen'!A:L,12,FALSE)</f>
        <v>14</v>
      </c>
      <c r="S750" s="345"/>
      <c r="U750" s="346">
        <f t="shared" si="36"/>
        <v>765</v>
      </c>
    </row>
    <row r="751" spans="1:21" ht="14.1" customHeight="1">
      <c r="A751" s="78">
        <v>751</v>
      </c>
      <c r="B751" s="493" t="s">
        <v>973</v>
      </c>
      <c r="C751" s="303" t="s">
        <v>974</v>
      </c>
      <c r="D751" s="537">
        <v>6</v>
      </c>
      <c r="E751" s="248" t="s">
        <v>1012</v>
      </c>
      <c r="F751" s="90" t="s">
        <v>1012</v>
      </c>
      <c r="G751" s="504" t="s">
        <v>261</v>
      </c>
      <c r="H751" s="74" t="s">
        <v>82</v>
      </c>
      <c r="I751" s="74" t="s">
        <v>82</v>
      </c>
      <c r="J751" s="501">
        <v>22.4</v>
      </c>
      <c r="K751" s="343">
        <f t="shared" si="35"/>
        <v>255</v>
      </c>
      <c r="L751" s="251">
        <v>255</v>
      </c>
      <c r="M751" s="251"/>
      <c r="N751" s="250" t="e">
        <f>IF(L751="nio",0,IF(L751&gt;0,L751*J751/P751,0))*VLOOKUP(B751,'2-Kosten per locatie'!$A$14:$C$60,3,FALSE)</f>
        <v>#DIV/0!</v>
      </c>
      <c r="O751" s="250">
        <f>IF(M751&gt;0,M751*J751/Q751,0)*VLOOKUP(B751,'2-Kosten per locatie'!$A$14:$C$60,3,FALSE)</f>
        <v>0</v>
      </c>
      <c r="P751" s="344">
        <f>IF(L751="nio",0,IF(L751&gt;0,VLOOKUP(G751,'3-Productie normen'!A:J,VLOOKUP(L751,'3-Productie normen'!$B$35:$C$40,2,FALSE),FALSE)))</f>
        <v>0</v>
      </c>
      <c r="Q751" s="344">
        <f t="shared" si="37"/>
        <v>0</v>
      </c>
      <c r="R751" s="541">
        <f>VLOOKUP(G751,'3-Productie normen'!A:L,12,FALSE)</f>
        <v>16</v>
      </c>
      <c r="S751" s="345"/>
      <c r="U751" s="346">
        <f t="shared" si="36"/>
        <v>5712</v>
      </c>
    </row>
    <row r="752" spans="1:21" ht="14.1" customHeight="1">
      <c r="A752" s="78">
        <v>752</v>
      </c>
      <c r="B752" s="493" t="s">
        <v>973</v>
      </c>
      <c r="C752" s="303" t="s">
        <v>974</v>
      </c>
      <c r="D752" s="537">
        <v>6</v>
      </c>
      <c r="E752" s="248" t="s">
        <v>1013</v>
      </c>
      <c r="F752" s="90" t="s">
        <v>1013</v>
      </c>
      <c r="G752" s="504" t="s">
        <v>261</v>
      </c>
      <c r="H752" s="74" t="s">
        <v>82</v>
      </c>
      <c r="I752" s="74" t="s">
        <v>82</v>
      </c>
      <c r="J752" s="501">
        <v>18.73</v>
      </c>
      <c r="K752" s="343">
        <f t="shared" si="35"/>
        <v>255</v>
      </c>
      <c r="L752" s="251">
        <v>255</v>
      </c>
      <c r="M752" s="251"/>
      <c r="N752" s="250" t="e">
        <f>IF(L752="nio",0,IF(L752&gt;0,L752*J752/P752,0))*VLOOKUP(B752,'2-Kosten per locatie'!$A$14:$C$60,3,FALSE)</f>
        <v>#DIV/0!</v>
      </c>
      <c r="O752" s="250">
        <f>IF(M752&gt;0,M752*J752/Q752,0)*VLOOKUP(B752,'2-Kosten per locatie'!$A$14:$C$60,3,FALSE)</f>
        <v>0</v>
      </c>
      <c r="P752" s="344">
        <f>IF(L752="nio",0,IF(L752&gt;0,VLOOKUP(G752,'3-Productie normen'!A:J,VLOOKUP(L752,'3-Productie normen'!$B$35:$C$40,2,FALSE),FALSE)))</f>
        <v>0</v>
      </c>
      <c r="Q752" s="344">
        <f t="shared" si="37"/>
        <v>0</v>
      </c>
      <c r="R752" s="541">
        <f>VLOOKUP(G752,'3-Productie normen'!A:L,12,FALSE)</f>
        <v>16</v>
      </c>
      <c r="S752" s="345"/>
      <c r="U752" s="346">
        <f t="shared" si="36"/>
        <v>4776.1500000000005</v>
      </c>
    </row>
    <row r="753" spans="1:21" ht="14.1" customHeight="1">
      <c r="A753" s="78">
        <v>753</v>
      </c>
      <c r="B753" s="493" t="s">
        <v>973</v>
      </c>
      <c r="C753" s="303" t="s">
        <v>974</v>
      </c>
      <c r="D753" s="537">
        <v>6</v>
      </c>
      <c r="E753" s="248" t="s">
        <v>1014</v>
      </c>
      <c r="F753" s="90" t="s">
        <v>1014</v>
      </c>
      <c r="G753" s="504" t="s">
        <v>261</v>
      </c>
      <c r="H753" s="74" t="s">
        <v>82</v>
      </c>
      <c r="I753" s="74" t="s">
        <v>82</v>
      </c>
      <c r="J753" s="501">
        <v>12.05</v>
      </c>
      <c r="K753" s="343">
        <f t="shared" si="35"/>
        <v>255</v>
      </c>
      <c r="L753" s="251">
        <v>255</v>
      </c>
      <c r="M753" s="251"/>
      <c r="N753" s="250" t="e">
        <f>IF(L753="nio",0,IF(L753&gt;0,L753*J753/P753,0))*VLOOKUP(B753,'2-Kosten per locatie'!$A$14:$C$60,3,FALSE)</f>
        <v>#DIV/0!</v>
      </c>
      <c r="O753" s="250">
        <f>IF(M753&gt;0,M753*J753/Q753,0)*VLOOKUP(B753,'2-Kosten per locatie'!$A$14:$C$60,3,FALSE)</f>
        <v>0</v>
      </c>
      <c r="P753" s="344">
        <f>IF(L753="nio",0,IF(L753&gt;0,VLOOKUP(G753,'3-Productie normen'!A:J,VLOOKUP(L753,'3-Productie normen'!$B$35:$C$40,2,FALSE),FALSE)))</f>
        <v>0</v>
      </c>
      <c r="Q753" s="344">
        <f t="shared" si="37"/>
        <v>0</v>
      </c>
      <c r="R753" s="541">
        <f>VLOOKUP(G753,'3-Productie normen'!A:L,12,FALSE)</f>
        <v>16</v>
      </c>
      <c r="S753" s="345"/>
      <c r="U753" s="346">
        <f t="shared" si="36"/>
        <v>3072.75</v>
      </c>
    </row>
    <row r="754" spans="1:21" ht="14.1" customHeight="1">
      <c r="A754" s="78">
        <v>754</v>
      </c>
      <c r="B754" s="493" t="s">
        <v>973</v>
      </c>
      <c r="C754" s="303" t="s">
        <v>974</v>
      </c>
      <c r="D754" s="537">
        <v>6</v>
      </c>
      <c r="E754" s="248" t="s">
        <v>1015</v>
      </c>
      <c r="F754" s="90" t="s">
        <v>1015</v>
      </c>
      <c r="G754" s="504" t="s">
        <v>261</v>
      </c>
      <c r="H754" s="74" t="s">
        <v>82</v>
      </c>
      <c r="I754" s="74" t="s">
        <v>82</v>
      </c>
      <c r="J754" s="501">
        <v>8.57</v>
      </c>
      <c r="K754" s="343">
        <f t="shared" si="35"/>
        <v>255</v>
      </c>
      <c r="L754" s="251">
        <v>255</v>
      </c>
      <c r="M754" s="251"/>
      <c r="N754" s="250" t="e">
        <f>IF(L754="nio",0,IF(L754&gt;0,L754*J754/P754,0))*VLOOKUP(B754,'2-Kosten per locatie'!$A$14:$C$60,3,FALSE)</f>
        <v>#DIV/0!</v>
      </c>
      <c r="O754" s="250">
        <f>IF(M754&gt;0,M754*J754/Q754,0)*VLOOKUP(B754,'2-Kosten per locatie'!$A$14:$C$60,3,FALSE)</f>
        <v>0</v>
      </c>
      <c r="P754" s="344">
        <f>IF(L754="nio",0,IF(L754&gt;0,VLOOKUP(G754,'3-Productie normen'!A:J,VLOOKUP(L754,'3-Productie normen'!$B$35:$C$40,2,FALSE),FALSE)))</f>
        <v>0</v>
      </c>
      <c r="Q754" s="344">
        <f t="shared" si="37"/>
        <v>0</v>
      </c>
      <c r="R754" s="541">
        <f>VLOOKUP(G754,'3-Productie normen'!A:L,12,FALSE)</f>
        <v>16</v>
      </c>
      <c r="S754" s="345"/>
      <c r="U754" s="346">
        <f t="shared" si="36"/>
        <v>2185.35</v>
      </c>
    </row>
    <row r="755" spans="1:21" ht="14.1" customHeight="1">
      <c r="A755" s="78">
        <v>755</v>
      </c>
      <c r="B755" s="493" t="s">
        <v>973</v>
      </c>
      <c r="C755" s="303" t="s">
        <v>974</v>
      </c>
      <c r="D755" s="537">
        <v>6</v>
      </c>
      <c r="E755" s="248" t="s">
        <v>1016</v>
      </c>
      <c r="F755" s="90" t="s">
        <v>1016</v>
      </c>
      <c r="G755" s="90" t="s">
        <v>306</v>
      </c>
      <c r="H755" s="502" t="s">
        <v>266</v>
      </c>
      <c r="I755" s="516" t="s">
        <v>247</v>
      </c>
      <c r="J755" s="501">
        <v>11.32</v>
      </c>
      <c r="K755" s="343">
        <f t="shared" si="35"/>
        <v>255</v>
      </c>
      <c r="L755" s="251">
        <v>255</v>
      </c>
      <c r="M755" s="251"/>
      <c r="N755" s="250" t="e">
        <f>IF(L755="nio",0,IF(L755&gt;0,L755*J755/P755,0))*VLOOKUP(B755,'2-Kosten per locatie'!$A$14:$C$60,3,FALSE)</f>
        <v>#DIV/0!</v>
      </c>
      <c r="O755" s="250">
        <f>IF(M755&gt;0,M755*J755/Q755,0)*VLOOKUP(B755,'2-Kosten per locatie'!$A$14:$C$60,3,FALSE)</f>
        <v>0</v>
      </c>
      <c r="P755" s="344">
        <f>IF(L755="nio",0,IF(L755&gt;0,VLOOKUP(G755,'3-Productie normen'!A:J,VLOOKUP(L755,'3-Productie normen'!$B$35:$C$40,2,FALSE),FALSE)))</f>
        <v>0</v>
      </c>
      <c r="Q755" s="344">
        <f t="shared" si="37"/>
        <v>0</v>
      </c>
      <c r="R755" s="541">
        <f>VLOOKUP(G755,'3-Productie normen'!A:L,12,FALSE)</f>
        <v>12</v>
      </c>
      <c r="S755" s="345"/>
      <c r="U755" s="346">
        <f t="shared" si="36"/>
        <v>2886.6</v>
      </c>
    </row>
    <row r="756" spans="1:21" ht="14.1" customHeight="1">
      <c r="A756" s="78">
        <v>756</v>
      </c>
      <c r="B756" s="493" t="s">
        <v>973</v>
      </c>
      <c r="C756" s="303" t="s">
        <v>974</v>
      </c>
      <c r="D756" s="537">
        <v>6</v>
      </c>
      <c r="E756" s="248" t="s">
        <v>1017</v>
      </c>
      <c r="F756" s="90" t="s">
        <v>1017</v>
      </c>
      <c r="G756" s="90" t="s">
        <v>306</v>
      </c>
      <c r="H756" s="502" t="s">
        <v>266</v>
      </c>
      <c r="I756" s="516" t="s">
        <v>247</v>
      </c>
      <c r="J756" s="501">
        <v>9.4</v>
      </c>
      <c r="K756" s="343">
        <f t="shared" si="35"/>
        <v>255</v>
      </c>
      <c r="L756" s="251">
        <v>255</v>
      </c>
      <c r="M756" s="251"/>
      <c r="N756" s="250" t="e">
        <f>IF(L756="nio",0,IF(L756&gt;0,L756*J756/P756,0))*VLOOKUP(B756,'2-Kosten per locatie'!$A$14:$C$60,3,FALSE)</f>
        <v>#DIV/0!</v>
      </c>
      <c r="O756" s="250">
        <f>IF(M756&gt;0,M756*J756/Q756,0)*VLOOKUP(B756,'2-Kosten per locatie'!$A$14:$C$60,3,FALSE)</f>
        <v>0</v>
      </c>
      <c r="P756" s="344">
        <f>IF(L756="nio",0,IF(L756&gt;0,VLOOKUP(G756,'3-Productie normen'!A:J,VLOOKUP(L756,'3-Productie normen'!$B$35:$C$40,2,FALSE),FALSE)))</f>
        <v>0</v>
      </c>
      <c r="Q756" s="344">
        <f t="shared" si="37"/>
        <v>0</v>
      </c>
      <c r="R756" s="541">
        <f>VLOOKUP(G756,'3-Productie normen'!A:L,12,FALSE)</f>
        <v>12</v>
      </c>
      <c r="S756" s="345"/>
      <c r="U756" s="346">
        <f t="shared" si="36"/>
        <v>2397</v>
      </c>
    </row>
    <row r="757" spans="1:21" ht="14.1" customHeight="1">
      <c r="A757" s="78">
        <v>757</v>
      </c>
      <c r="B757" s="493" t="s">
        <v>973</v>
      </c>
      <c r="C757" s="303" t="s">
        <v>974</v>
      </c>
      <c r="D757" s="537">
        <v>6</v>
      </c>
      <c r="E757" s="248" t="s">
        <v>1018</v>
      </c>
      <c r="F757" s="90" t="s">
        <v>1018</v>
      </c>
      <c r="G757" s="90" t="s">
        <v>306</v>
      </c>
      <c r="H757" s="502" t="s">
        <v>266</v>
      </c>
      <c r="I757" s="516" t="s">
        <v>247</v>
      </c>
      <c r="J757" s="501">
        <v>9.4</v>
      </c>
      <c r="K757" s="343">
        <f t="shared" si="35"/>
        <v>255</v>
      </c>
      <c r="L757" s="251">
        <v>255</v>
      </c>
      <c r="M757" s="251"/>
      <c r="N757" s="250" t="e">
        <f>IF(L757="nio",0,IF(L757&gt;0,L757*J757/P757,0))*VLOOKUP(B757,'2-Kosten per locatie'!$A$14:$C$60,3,FALSE)</f>
        <v>#DIV/0!</v>
      </c>
      <c r="O757" s="250">
        <f>IF(M757&gt;0,M757*J757/Q757,0)*VLOOKUP(B757,'2-Kosten per locatie'!$A$14:$C$60,3,FALSE)</f>
        <v>0</v>
      </c>
      <c r="P757" s="344">
        <f>IF(L757="nio",0,IF(L757&gt;0,VLOOKUP(G757,'3-Productie normen'!A:J,VLOOKUP(L757,'3-Productie normen'!$B$35:$C$40,2,FALSE),FALSE)))</f>
        <v>0</v>
      </c>
      <c r="Q757" s="344">
        <f t="shared" si="37"/>
        <v>0</v>
      </c>
      <c r="R757" s="541">
        <f>VLOOKUP(G757,'3-Productie normen'!A:L,12,FALSE)</f>
        <v>12</v>
      </c>
      <c r="S757" s="345"/>
      <c r="U757" s="346">
        <f t="shared" si="36"/>
        <v>2397</v>
      </c>
    </row>
    <row r="758" spans="1:21" ht="14.1" customHeight="1">
      <c r="A758" s="78">
        <v>758</v>
      </c>
      <c r="B758" s="493" t="s">
        <v>973</v>
      </c>
      <c r="C758" s="303" t="s">
        <v>974</v>
      </c>
      <c r="D758" s="537">
        <v>6</v>
      </c>
      <c r="E758" s="248" t="s">
        <v>1019</v>
      </c>
      <c r="F758" s="90" t="s">
        <v>1019</v>
      </c>
      <c r="G758" s="90" t="s">
        <v>306</v>
      </c>
      <c r="H758" s="502" t="s">
        <v>266</v>
      </c>
      <c r="I758" s="516" t="s">
        <v>247</v>
      </c>
      <c r="J758" s="501">
        <v>9.4</v>
      </c>
      <c r="K758" s="343">
        <f t="shared" si="35"/>
        <v>255</v>
      </c>
      <c r="L758" s="251">
        <v>255</v>
      </c>
      <c r="M758" s="251"/>
      <c r="N758" s="250" t="e">
        <f>IF(L758="nio",0,IF(L758&gt;0,L758*J758/P758,0))*VLOOKUP(B758,'2-Kosten per locatie'!$A$14:$C$60,3,FALSE)</f>
        <v>#DIV/0!</v>
      </c>
      <c r="O758" s="250">
        <f>IF(M758&gt;0,M758*J758/Q758,0)*VLOOKUP(B758,'2-Kosten per locatie'!$A$14:$C$60,3,FALSE)</f>
        <v>0</v>
      </c>
      <c r="P758" s="344">
        <f>IF(L758="nio",0,IF(L758&gt;0,VLOOKUP(G758,'3-Productie normen'!A:J,VLOOKUP(L758,'3-Productie normen'!$B$35:$C$40,2,FALSE),FALSE)))</f>
        <v>0</v>
      </c>
      <c r="Q758" s="344">
        <f t="shared" si="37"/>
        <v>0</v>
      </c>
      <c r="R758" s="541">
        <f>VLOOKUP(G758,'3-Productie normen'!A:L,12,FALSE)</f>
        <v>12</v>
      </c>
      <c r="S758" s="345"/>
      <c r="U758" s="346">
        <f t="shared" si="36"/>
        <v>2397</v>
      </c>
    </row>
    <row r="759" spans="1:21" ht="14.1" customHeight="1">
      <c r="A759" s="78">
        <v>759</v>
      </c>
      <c r="B759" s="493" t="s">
        <v>973</v>
      </c>
      <c r="C759" s="303" t="s">
        <v>974</v>
      </c>
      <c r="D759" s="537">
        <v>6</v>
      </c>
      <c r="E759" s="248" t="s">
        <v>1020</v>
      </c>
      <c r="F759" s="90" t="s">
        <v>1020</v>
      </c>
      <c r="G759" s="90" t="s">
        <v>306</v>
      </c>
      <c r="H759" s="502" t="s">
        <v>266</v>
      </c>
      <c r="I759" s="516" t="s">
        <v>247</v>
      </c>
      <c r="J759" s="501">
        <v>9.4</v>
      </c>
      <c r="K759" s="343">
        <f t="shared" si="35"/>
        <v>255</v>
      </c>
      <c r="L759" s="251">
        <v>255</v>
      </c>
      <c r="M759" s="251"/>
      <c r="N759" s="250" t="e">
        <f>IF(L759="nio",0,IF(L759&gt;0,L759*J759/P759,0))*VLOOKUP(B759,'2-Kosten per locatie'!$A$14:$C$60,3,FALSE)</f>
        <v>#DIV/0!</v>
      </c>
      <c r="O759" s="250">
        <f>IF(M759&gt;0,M759*J759/Q759,0)*VLOOKUP(B759,'2-Kosten per locatie'!$A$14:$C$60,3,FALSE)</f>
        <v>0</v>
      </c>
      <c r="P759" s="344">
        <f>IF(L759="nio",0,IF(L759&gt;0,VLOOKUP(G759,'3-Productie normen'!A:J,VLOOKUP(L759,'3-Productie normen'!$B$35:$C$40,2,FALSE),FALSE)))</f>
        <v>0</v>
      </c>
      <c r="Q759" s="344">
        <f t="shared" si="37"/>
        <v>0</v>
      </c>
      <c r="R759" s="541">
        <f>VLOOKUP(G759,'3-Productie normen'!A:L,12,FALSE)</f>
        <v>12</v>
      </c>
      <c r="S759" s="345"/>
      <c r="U759" s="346">
        <f t="shared" si="36"/>
        <v>2397</v>
      </c>
    </row>
    <row r="760" spans="1:21" ht="14.1" customHeight="1">
      <c r="A760" s="78">
        <v>760</v>
      </c>
      <c r="B760" s="493" t="s">
        <v>973</v>
      </c>
      <c r="C760" s="303" t="s">
        <v>974</v>
      </c>
      <c r="D760" s="537">
        <v>6</v>
      </c>
      <c r="E760" s="248" t="s">
        <v>1021</v>
      </c>
      <c r="F760" s="90" t="s">
        <v>1021</v>
      </c>
      <c r="G760" s="90" t="s">
        <v>306</v>
      </c>
      <c r="H760" s="502" t="s">
        <v>266</v>
      </c>
      <c r="I760" s="516" t="s">
        <v>247</v>
      </c>
      <c r="J760" s="501">
        <v>9.4</v>
      </c>
      <c r="K760" s="343">
        <f t="shared" si="35"/>
        <v>255</v>
      </c>
      <c r="L760" s="251">
        <v>255</v>
      </c>
      <c r="M760" s="251"/>
      <c r="N760" s="250" t="e">
        <f>IF(L760="nio",0,IF(L760&gt;0,L760*J760/P760,0))*VLOOKUP(B760,'2-Kosten per locatie'!$A$14:$C$60,3,FALSE)</f>
        <v>#DIV/0!</v>
      </c>
      <c r="O760" s="250">
        <f>IF(M760&gt;0,M760*J760/Q760,0)*VLOOKUP(B760,'2-Kosten per locatie'!$A$14:$C$60,3,FALSE)</f>
        <v>0</v>
      </c>
      <c r="P760" s="344">
        <f>IF(L760="nio",0,IF(L760&gt;0,VLOOKUP(G760,'3-Productie normen'!A:J,VLOOKUP(L760,'3-Productie normen'!$B$35:$C$40,2,FALSE),FALSE)))</f>
        <v>0</v>
      </c>
      <c r="Q760" s="344">
        <f t="shared" si="37"/>
        <v>0</v>
      </c>
      <c r="R760" s="541">
        <f>VLOOKUP(G760,'3-Productie normen'!A:L,12,FALSE)</f>
        <v>12</v>
      </c>
      <c r="S760" s="345"/>
      <c r="U760" s="346">
        <f t="shared" si="36"/>
        <v>2397</v>
      </c>
    </row>
    <row r="761" spans="1:21" ht="14.1" customHeight="1">
      <c r="A761" s="78">
        <v>761</v>
      </c>
      <c r="B761" s="493" t="s">
        <v>973</v>
      </c>
      <c r="C761" s="303" t="s">
        <v>974</v>
      </c>
      <c r="D761" s="537">
        <v>6</v>
      </c>
      <c r="E761" s="248" t="s">
        <v>1022</v>
      </c>
      <c r="F761" s="90" t="s">
        <v>1022</v>
      </c>
      <c r="G761" s="90" t="s">
        <v>306</v>
      </c>
      <c r="H761" s="502" t="s">
        <v>266</v>
      </c>
      <c r="I761" s="516" t="s">
        <v>247</v>
      </c>
      <c r="J761" s="501">
        <v>5.4</v>
      </c>
      <c r="K761" s="343">
        <f t="shared" si="35"/>
        <v>255</v>
      </c>
      <c r="L761" s="251">
        <v>255</v>
      </c>
      <c r="M761" s="251"/>
      <c r="N761" s="250" t="e">
        <f>IF(L761="nio",0,IF(L761&gt;0,L761*J761/P761,0))*VLOOKUP(B761,'2-Kosten per locatie'!$A$14:$C$60,3,FALSE)</f>
        <v>#DIV/0!</v>
      </c>
      <c r="O761" s="250">
        <f>IF(M761&gt;0,M761*J761/Q761,0)*VLOOKUP(B761,'2-Kosten per locatie'!$A$14:$C$60,3,FALSE)</f>
        <v>0</v>
      </c>
      <c r="P761" s="344">
        <f>IF(L761="nio",0,IF(L761&gt;0,VLOOKUP(G761,'3-Productie normen'!A:J,VLOOKUP(L761,'3-Productie normen'!$B$35:$C$40,2,FALSE),FALSE)))</f>
        <v>0</v>
      </c>
      <c r="Q761" s="344">
        <f t="shared" si="37"/>
        <v>0</v>
      </c>
      <c r="R761" s="541">
        <f>VLOOKUP(G761,'3-Productie normen'!A:L,12,FALSE)</f>
        <v>12</v>
      </c>
      <c r="S761" s="345"/>
      <c r="U761" s="346">
        <f t="shared" si="36"/>
        <v>1377</v>
      </c>
    </row>
    <row r="762" spans="1:21" ht="14.1" customHeight="1">
      <c r="A762" s="78">
        <v>762</v>
      </c>
      <c r="B762" s="493" t="s">
        <v>973</v>
      </c>
      <c r="C762" s="303" t="s">
        <v>974</v>
      </c>
      <c r="D762" s="537">
        <v>6</v>
      </c>
      <c r="E762" s="248" t="s">
        <v>1023</v>
      </c>
      <c r="F762" s="90" t="s">
        <v>1023</v>
      </c>
      <c r="G762" s="90" t="s">
        <v>306</v>
      </c>
      <c r="H762" s="502" t="s">
        <v>266</v>
      </c>
      <c r="I762" s="516" t="s">
        <v>247</v>
      </c>
      <c r="J762" s="501">
        <v>7.35</v>
      </c>
      <c r="K762" s="343">
        <f t="shared" si="35"/>
        <v>255</v>
      </c>
      <c r="L762" s="251">
        <v>255</v>
      </c>
      <c r="M762" s="251"/>
      <c r="N762" s="250" t="e">
        <f>IF(L762="nio",0,IF(L762&gt;0,L762*J762/P762,0))*VLOOKUP(B762,'2-Kosten per locatie'!$A$14:$C$60,3,FALSE)</f>
        <v>#DIV/0!</v>
      </c>
      <c r="O762" s="250">
        <f>IF(M762&gt;0,M762*J762/Q762,0)*VLOOKUP(B762,'2-Kosten per locatie'!$A$14:$C$60,3,FALSE)</f>
        <v>0</v>
      </c>
      <c r="P762" s="344">
        <f>IF(L762="nio",0,IF(L762&gt;0,VLOOKUP(G762,'3-Productie normen'!A:J,VLOOKUP(L762,'3-Productie normen'!$B$35:$C$40,2,FALSE),FALSE)))</f>
        <v>0</v>
      </c>
      <c r="Q762" s="344">
        <f t="shared" si="37"/>
        <v>0</v>
      </c>
      <c r="R762" s="541">
        <f>VLOOKUP(G762,'3-Productie normen'!A:L,12,FALSE)</f>
        <v>12</v>
      </c>
      <c r="S762" s="345"/>
      <c r="U762" s="346">
        <f t="shared" si="36"/>
        <v>1874.25</v>
      </c>
    </row>
    <row r="763" spans="1:21" ht="14.1" customHeight="1">
      <c r="A763" s="78">
        <v>763</v>
      </c>
      <c r="B763" s="493" t="s">
        <v>973</v>
      </c>
      <c r="C763" s="303" t="s">
        <v>974</v>
      </c>
      <c r="D763" s="537">
        <v>6</v>
      </c>
      <c r="E763" s="248" t="s">
        <v>1024</v>
      </c>
      <c r="F763" s="90" t="s">
        <v>1024</v>
      </c>
      <c r="G763" s="90" t="s">
        <v>306</v>
      </c>
      <c r="H763" s="502" t="s">
        <v>266</v>
      </c>
      <c r="I763" s="516" t="s">
        <v>247</v>
      </c>
      <c r="J763" s="501">
        <v>7.35</v>
      </c>
      <c r="K763" s="343">
        <f t="shared" si="35"/>
        <v>255</v>
      </c>
      <c r="L763" s="251">
        <v>255</v>
      </c>
      <c r="M763" s="251"/>
      <c r="N763" s="250" t="e">
        <f>IF(L763="nio",0,IF(L763&gt;0,L763*J763/P763,0))*VLOOKUP(B763,'2-Kosten per locatie'!$A$14:$C$60,3,FALSE)</f>
        <v>#DIV/0!</v>
      </c>
      <c r="O763" s="250">
        <f>IF(M763&gt;0,M763*J763/Q763,0)*VLOOKUP(B763,'2-Kosten per locatie'!$A$14:$C$60,3,FALSE)</f>
        <v>0</v>
      </c>
      <c r="P763" s="344">
        <f>IF(L763="nio",0,IF(L763&gt;0,VLOOKUP(G763,'3-Productie normen'!A:J,VLOOKUP(L763,'3-Productie normen'!$B$35:$C$40,2,FALSE),FALSE)))</f>
        <v>0</v>
      </c>
      <c r="Q763" s="344">
        <f t="shared" si="37"/>
        <v>0</v>
      </c>
      <c r="R763" s="541">
        <f>VLOOKUP(G763,'3-Productie normen'!A:L,12,FALSE)</f>
        <v>12</v>
      </c>
      <c r="S763" s="345"/>
      <c r="U763" s="346">
        <f t="shared" si="36"/>
        <v>1874.25</v>
      </c>
    </row>
    <row r="764" spans="1:21" ht="14.1" customHeight="1">
      <c r="A764" s="78">
        <v>764</v>
      </c>
      <c r="B764" s="493" t="s">
        <v>973</v>
      </c>
      <c r="C764" s="303" t="s">
        <v>974</v>
      </c>
      <c r="D764" s="537">
        <v>6</v>
      </c>
      <c r="E764" s="248" t="s">
        <v>1025</v>
      </c>
      <c r="F764" s="90" t="s">
        <v>1025</v>
      </c>
      <c r="G764" s="513" t="s">
        <v>270</v>
      </c>
      <c r="H764" s="74" t="s">
        <v>82</v>
      </c>
      <c r="I764" s="74" t="s">
        <v>82</v>
      </c>
      <c r="J764" s="501">
        <v>8.94</v>
      </c>
      <c r="K764" s="343">
        <f t="shared" si="35"/>
        <v>52</v>
      </c>
      <c r="L764" s="251">
        <v>52</v>
      </c>
      <c r="M764" s="251"/>
      <c r="N764" s="250" t="e">
        <f>IF(L764="nio",0,IF(L764&gt;0,L764*J764/P764,0))*VLOOKUP(B764,'2-Kosten per locatie'!$A$14:$C$60,3,FALSE)</f>
        <v>#DIV/0!</v>
      </c>
      <c r="O764" s="250">
        <f>IF(M764&gt;0,M764*J764/Q764,0)*VLOOKUP(B764,'2-Kosten per locatie'!$A$14:$C$60,3,FALSE)</f>
        <v>0</v>
      </c>
      <c r="P764" s="344">
        <f>IF(L764="nio",0,IF(L764&gt;0,VLOOKUP(G764,'3-Productie normen'!A:J,VLOOKUP(L764,'3-Productie normen'!$B$35:$C$40,2,FALSE),FALSE)))</f>
        <v>0</v>
      </c>
      <c r="Q764" s="344">
        <f t="shared" si="37"/>
        <v>0</v>
      </c>
      <c r="R764" s="541">
        <f>VLOOKUP(G764,'3-Productie normen'!A:L,12,FALSE)</f>
        <v>8</v>
      </c>
      <c r="S764" s="345"/>
      <c r="U764" s="346">
        <f t="shared" si="36"/>
        <v>464.88</v>
      </c>
    </row>
    <row r="765" spans="1:21" ht="14.1" customHeight="1">
      <c r="A765" s="78">
        <v>765</v>
      </c>
      <c r="B765" s="493" t="s">
        <v>973</v>
      </c>
      <c r="C765" s="303" t="s">
        <v>974</v>
      </c>
      <c r="D765" s="537">
        <v>6</v>
      </c>
      <c r="E765" s="248" t="s">
        <v>1026</v>
      </c>
      <c r="F765" s="90" t="s">
        <v>1026</v>
      </c>
      <c r="G765" s="90" t="s">
        <v>306</v>
      </c>
      <c r="H765" s="502" t="s">
        <v>266</v>
      </c>
      <c r="I765" s="516" t="s">
        <v>247</v>
      </c>
      <c r="J765" s="501">
        <v>7.35</v>
      </c>
      <c r="K765" s="343">
        <f t="shared" si="35"/>
        <v>255</v>
      </c>
      <c r="L765" s="251">
        <v>255</v>
      </c>
      <c r="M765" s="251"/>
      <c r="N765" s="250" t="e">
        <f>IF(L765="nio",0,IF(L765&gt;0,L765*J765/P765,0))*VLOOKUP(B765,'2-Kosten per locatie'!$A$14:$C$60,3,FALSE)</f>
        <v>#DIV/0!</v>
      </c>
      <c r="O765" s="250">
        <f>IF(M765&gt;0,M765*J765/Q765,0)*VLOOKUP(B765,'2-Kosten per locatie'!$A$14:$C$60,3,FALSE)</f>
        <v>0</v>
      </c>
      <c r="P765" s="344">
        <f>IF(L765="nio",0,IF(L765&gt;0,VLOOKUP(G765,'3-Productie normen'!A:J,VLOOKUP(L765,'3-Productie normen'!$B$35:$C$40,2,FALSE),FALSE)))</f>
        <v>0</v>
      </c>
      <c r="Q765" s="344">
        <f t="shared" si="37"/>
        <v>0</v>
      </c>
      <c r="R765" s="541">
        <f>VLOOKUP(G765,'3-Productie normen'!A:L,12,FALSE)</f>
        <v>12</v>
      </c>
      <c r="S765" s="345"/>
      <c r="U765" s="346">
        <f t="shared" si="36"/>
        <v>1874.25</v>
      </c>
    </row>
    <row r="766" spans="1:21" ht="14.1" customHeight="1">
      <c r="A766" s="78">
        <v>766</v>
      </c>
      <c r="B766" s="493" t="s">
        <v>973</v>
      </c>
      <c r="C766" s="303" t="s">
        <v>974</v>
      </c>
      <c r="D766" s="537">
        <v>6</v>
      </c>
      <c r="E766" s="248" t="s">
        <v>1027</v>
      </c>
      <c r="F766" s="90" t="s">
        <v>1027</v>
      </c>
      <c r="G766" s="502" t="s">
        <v>46</v>
      </c>
      <c r="H766" s="504" t="s">
        <v>328</v>
      </c>
      <c r="I766" s="516" t="s">
        <v>227</v>
      </c>
      <c r="J766" s="501">
        <v>12.1</v>
      </c>
      <c r="K766" s="343">
        <f t="shared" si="35"/>
        <v>255</v>
      </c>
      <c r="L766" s="251">
        <v>255</v>
      </c>
      <c r="M766" s="251"/>
      <c r="N766" s="250" t="e">
        <f>IF(L766="nio",0,IF(L766&gt;0,L766*J766/P766,0))*VLOOKUP(B766,'2-Kosten per locatie'!$A$14:$C$60,3,FALSE)</f>
        <v>#DIV/0!</v>
      </c>
      <c r="O766" s="250">
        <f>IF(M766&gt;0,M766*J766/Q766,0)*VLOOKUP(B766,'2-Kosten per locatie'!$A$14:$C$60,3,FALSE)</f>
        <v>0</v>
      </c>
      <c r="P766" s="344">
        <f>IF(L766="nio",0,IF(L766&gt;0,VLOOKUP(G766,'3-Productie normen'!A:J,VLOOKUP(L766,'3-Productie normen'!$B$35:$C$40,2,FALSE),FALSE)))</f>
        <v>0</v>
      </c>
      <c r="Q766" s="344">
        <f t="shared" si="37"/>
        <v>0</v>
      </c>
      <c r="R766" s="541">
        <f>VLOOKUP(G766,'3-Productie normen'!A:L,12,FALSE)</f>
        <v>11</v>
      </c>
      <c r="S766" s="345"/>
      <c r="U766" s="346">
        <f t="shared" si="36"/>
        <v>3085.5</v>
      </c>
    </row>
    <row r="767" spans="1:21" ht="14.1" customHeight="1">
      <c r="A767" s="78">
        <v>767</v>
      </c>
      <c r="B767" s="493" t="s">
        <v>973</v>
      </c>
      <c r="C767" s="303" t="s">
        <v>974</v>
      </c>
      <c r="D767" s="537">
        <v>6</v>
      </c>
      <c r="E767" s="248" t="s">
        <v>1028</v>
      </c>
      <c r="F767" s="90" t="s">
        <v>1028</v>
      </c>
      <c r="G767" s="502" t="s">
        <v>46</v>
      </c>
      <c r="H767" s="504" t="s">
        <v>328</v>
      </c>
      <c r="I767" s="516" t="s">
        <v>227</v>
      </c>
      <c r="J767" s="501">
        <v>7</v>
      </c>
      <c r="K767" s="343">
        <f t="shared" si="35"/>
        <v>255</v>
      </c>
      <c r="L767" s="251">
        <v>255</v>
      </c>
      <c r="M767" s="251"/>
      <c r="N767" s="250" t="e">
        <f>IF(L767="nio",0,IF(L767&gt;0,L767*J767/P767,0))*VLOOKUP(B767,'2-Kosten per locatie'!$A$14:$C$60,3,FALSE)</f>
        <v>#DIV/0!</v>
      </c>
      <c r="O767" s="250">
        <f>IF(M767&gt;0,M767*J767/Q767,0)*VLOOKUP(B767,'2-Kosten per locatie'!$A$14:$C$60,3,FALSE)</f>
        <v>0</v>
      </c>
      <c r="P767" s="344">
        <f>IF(L767="nio",0,IF(L767&gt;0,VLOOKUP(G767,'3-Productie normen'!A:J,VLOOKUP(L767,'3-Productie normen'!$B$35:$C$40,2,FALSE),FALSE)))</f>
        <v>0</v>
      </c>
      <c r="Q767" s="344">
        <f t="shared" si="37"/>
        <v>0</v>
      </c>
      <c r="R767" s="541">
        <f>VLOOKUP(G767,'3-Productie normen'!A:L,12,FALSE)</f>
        <v>11</v>
      </c>
      <c r="S767" s="345"/>
      <c r="U767" s="346">
        <f t="shared" si="36"/>
        <v>1785</v>
      </c>
    </row>
    <row r="768" spans="1:21" ht="14.1" customHeight="1">
      <c r="A768" s="78">
        <v>768</v>
      </c>
      <c r="B768" s="493" t="s">
        <v>973</v>
      </c>
      <c r="C768" s="303" t="s">
        <v>974</v>
      </c>
      <c r="D768" s="537">
        <v>6</v>
      </c>
      <c r="E768" s="248" t="s">
        <v>1029</v>
      </c>
      <c r="F768" s="90" t="s">
        <v>1029</v>
      </c>
      <c r="G768" s="502" t="s">
        <v>46</v>
      </c>
      <c r="H768" s="504" t="s">
        <v>328</v>
      </c>
      <c r="I768" s="516" t="s">
        <v>227</v>
      </c>
      <c r="J768" s="501">
        <v>10</v>
      </c>
      <c r="K768" s="343">
        <f t="shared" si="35"/>
        <v>255</v>
      </c>
      <c r="L768" s="251">
        <v>255</v>
      </c>
      <c r="M768" s="251"/>
      <c r="N768" s="250" t="e">
        <f>IF(L768="nio",0,IF(L768&gt;0,L768*J768/P768,0))*VLOOKUP(B768,'2-Kosten per locatie'!$A$14:$C$60,3,FALSE)</f>
        <v>#DIV/0!</v>
      </c>
      <c r="O768" s="250">
        <f>IF(M768&gt;0,M768*J768/Q768,0)*VLOOKUP(B768,'2-Kosten per locatie'!$A$14:$C$60,3,FALSE)</f>
        <v>0</v>
      </c>
      <c r="P768" s="344">
        <f>IF(L768="nio",0,IF(L768&gt;0,VLOOKUP(G768,'3-Productie normen'!A:J,VLOOKUP(L768,'3-Productie normen'!$B$35:$C$40,2,FALSE),FALSE)))</f>
        <v>0</v>
      </c>
      <c r="Q768" s="344">
        <f t="shared" si="37"/>
        <v>0</v>
      </c>
      <c r="R768" s="541">
        <f>VLOOKUP(G768,'3-Productie normen'!A:L,12,FALSE)</f>
        <v>11</v>
      </c>
      <c r="S768" s="345"/>
      <c r="U768" s="346">
        <f t="shared" si="36"/>
        <v>2550</v>
      </c>
    </row>
    <row r="769" spans="1:21" ht="14.1" customHeight="1">
      <c r="A769" s="78">
        <v>769</v>
      </c>
      <c r="B769" s="493" t="s">
        <v>973</v>
      </c>
      <c r="C769" s="303" t="s">
        <v>974</v>
      </c>
      <c r="D769" s="537">
        <v>6</v>
      </c>
      <c r="E769" s="248" t="s">
        <v>1030</v>
      </c>
      <c r="F769" s="90" t="s">
        <v>1030</v>
      </c>
      <c r="G769" s="502" t="s">
        <v>46</v>
      </c>
      <c r="H769" s="504" t="s">
        <v>328</v>
      </c>
      <c r="I769" s="516" t="s">
        <v>227</v>
      </c>
      <c r="J769" s="501">
        <v>5.41</v>
      </c>
      <c r="K769" s="343">
        <f t="shared" si="35"/>
        <v>255</v>
      </c>
      <c r="L769" s="251">
        <v>255</v>
      </c>
      <c r="M769" s="251"/>
      <c r="N769" s="250" t="e">
        <f>IF(L769="nio",0,IF(L769&gt;0,L769*J769/P769,0))*VLOOKUP(B769,'2-Kosten per locatie'!$A$14:$C$60,3,FALSE)</f>
        <v>#DIV/0!</v>
      </c>
      <c r="O769" s="250">
        <f>IF(M769&gt;0,M769*J769/Q769,0)*VLOOKUP(B769,'2-Kosten per locatie'!$A$14:$C$60,3,FALSE)</f>
        <v>0</v>
      </c>
      <c r="P769" s="344">
        <f>IF(L769="nio",0,IF(L769&gt;0,VLOOKUP(G769,'3-Productie normen'!A:J,VLOOKUP(L769,'3-Productie normen'!$B$35:$C$40,2,FALSE),FALSE)))</f>
        <v>0</v>
      </c>
      <c r="Q769" s="344">
        <f t="shared" si="37"/>
        <v>0</v>
      </c>
      <c r="R769" s="541">
        <f>VLOOKUP(G769,'3-Productie normen'!A:L,12,FALSE)</f>
        <v>11</v>
      </c>
      <c r="S769" s="345"/>
      <c r="U769" s="346">
        <f t="shared" si="36"/>
        <v>1379.55</v>
      </c>
    </row>
    <row r="770" spans="1:21" ht="14.1" customHeight="1">
      <c r="A770" s="78">
        <v>770</v>
      </c>
      <c r="B770" s="493" t="s">
        <v>973</v>
      </c>
      <c r="C770" s="303" t="s">
        <v>974</v>
      </c>
      <c r="D770" s="537">
        <v>6</v>
      </c>
      <c r="E770" s="248" t="s">
        <v>1031</v>
      </c>
      <c r="F770" s="90" t="s">
        <v>1031</v>
      </c>
      <c r="G770" s="504" t="s">
        <v>261</v>
      </c>
      <c r="H770" s="74" t="s">
        <v>82</v>
      </c>
      <c r="I770" s="74" t="s">
        <v>82</v>
      </c>
      <c r="J770" s="501">
        <v>2.89</v>
      </c>
      <c r="K770" s="343">
        <f t="shared" si="35"/>
        <v>255</v>
      </c>
      <c r="L770" s="251">
        <v>255</v>
      </c>
      <c r="M770" s="251"/>
      <c r="N770" s="250" t="e">
        <f>IF(L770="nio",0,IF(L770&gt;0,L770*J770/P770,0))*VLOOKUP(B770,'2-Kosten per locatie'!$A$14:$C$60,3,FALSE)</f>
        <v>#DIV/0!</v>
      </c>
      <c r="O770" s="250">
        <f>IF(M770&gt;0,M770*J770/Q770,0)*VLOOKUP(B770,'2-Kosten per locatie'!$A$14:$C$60,3,FALSE)</f>
        <v>0</v>
      </c>
      <c r="P770" s="344">
        <f>IF(L770="nio",0,IF(L770&gt;0,VLOOKUP(G770,'3-Productie normen'!A:J,VLOOKUP(L770,'3-Productie normen'!$B$35:$C$40,2,FALSE),FALSE)))</f>
        <v>0</v>
      </c>
      <c r="Q770" s="344">
        <f t="shared" si="37"/>
        <v>0</v>
      </c>
      <c r="R770" s="541">
        <f>VLOOKUP(G770,'3-Productie normen'!A:L,12,FALSE)</f>
        <v>16</v>
      </c>
      <c r="S770" s="345"/>
      <c r="U770" s="346">
        <f t="shared" si="36"/>
        <v>736.95</v>
      </c>
    </row>
    <row r="771" spans="1:21" ht="14.1" customHeight="1">
      <c r="A771" s="78">
        <v>771</v>
      </c>
      <c r="B771" s="493" t="s">
        <v>973</v>
      </c>
      <c r="C771" s="303" t="s">
        <v>974</v>
      </c>
      <c r="D771" s="537">
        <v>6</v>
      </c>
      <c r="E771" s="248" t="s">
        <v>1032</v>
      </c>
      <c r="F771" s="90" t="s">
        <v>1032</v>
      </c>
      <c r="G771" s="504" t="s">
        <v>261</v>
      </c>
      <c r="H771" s="74" t="s">
        <v>82</v>
      </c>
      <c r="I771" s="74" t="s">
        <v>82</v>
      </c>
      <c r="J771" s="501">
        <v>2.89</v>
      </c>
      <c r="K771" s="343">
        <f t="shared" si="35"/>
        <v>255</v>
      </c>
      <c r="L771" s="251">
        <v>255</v>
      </c>
      <c r="M771" s="251"/>
      <c r="N771" s="250" t="e">
        <f>IF(L771="nio",0,IF(L771&gt;0,L771*J771/P771,0))*VLOOKUP(B771,'2-Kosten per locatie'!$A$14:$C$60,3,FALSE)</f>
        <v>#DIV/0!</v>
      </c>
      <c r="O771" s="250">
        <f>IF(M771&gt;0,M771*J771/Q771,0)*VLOOKUP(B771,'2-Kosten per locatie'!$A$14:$C$60,3,FALSE)</f>
        <v>0</v>
      </c>
      <c r="P771" s="344">
        <f>IF(L771="nio",0,IF(L771&gt;0,VLOOKUP(G771,'3-Productie normen'!A:J,VLOOKUP(L771,'3-Productie normen'!$B$35:$C$40,2,FALSE),FALSE)))</f>
        <v>0</v>
      </c>
      <c r="Q771" s="344">
        <f t="shared" si="37"/>
        <v>0</v>
      </c>
      <c r="R771" s="541">
        <f>VLOOKUP(G771,'3-Productie normen'!A:L,12,FALSE)</f>
        <v>16</v>
      </c>
      <c r="S771" s="345"/>
      <c r="U771" s="346">
        <f t="shared" si="36"/>
        <v>736.95</v>
      </c>
    </row>
    <row r="772" spans="1:21" ht="14.1" customHeight="1">
      <c r="A772" s="78">
        <v>772</v>
      </c>
      <c r="B772" s="493" t="s">
        <v>973</v>
      </c>
      <c r="C772" s="303" t="s">
        <v>974</v>
      </c>
      <c r="D772" s="537">
        <v>6</v>
      </c>
      <c r="E772" s="248" t="s">
        <v>1033</v>
      </c>
      <c r="F772" s="90" t="s">
        <v>1033</v>
      </c>
      <c r="G772" s="504" t="s">
        <v>261</v>
      </c>
      <c r="H772" s="74" t="s">
        <v>82</v>
      </c>
      <c r="I772" s="74" t="s">
        <v>82</v>
      </c>
      <c r="J772" s="501">
        <v>2.89</v>
      </c>
      <c r="K772" s="343">
        <f t="shared" si="35"/>
        <v>255</v>
      </c>
      <c r="L772" s="251">
        <v>255</v>
      </c>
      <c r="M772" s="251"/>
      <c r="N772" s="250" t="e">
        <f>IF(L772="nio",0,IF(L772&gt;0,L772*J772/P772,0))*VLOOKUP(B772,'2-Kosten per locatie'!$A$14:$C$60,3,FALSE)</f>
        <v>#DIV/0!</v>
      </c>
      <c r="O772" s="250">
        <f>IF(M772&gt;0,M772*J772/Q772,0)*VLOOKUP(B772,'2-Kosten per locatie'!$A$14:$C$60,3,FALSE)</f>
        <v>0</v>
      </c>
      <c r="P772" s="344">
        <f>IF(L772="nio",0,IF(L772&gt;0,VLOOKUP(G772,'3-Productie normen'!A:J,VLOOKUP(L772,'3-Productie normen'!$B$35:$C$40,2,FALSE),FALSE)))</f>
        <v>0</v>
      </c>
      <c r="Q772" s="344">
        <f t="shared" si="37"/>
        <v>0</v>
      </c>
      <c r="R772" s="541">
        <f>VLOOKUP(G772,'3-Productie normen'!A:L,12,FALSE)</f>
        <v>16</v>
      </c>
      <c r="S772" s="345"/>
      <c r="U772" s="346">
        <f t="shared" si="36"/>
        <v>736.95</v>
      </c>
    </row>
    <row r="773" spans="1:21" ht="14.1" customHeight="1">
      <c r="A773" s="78">
        <v>773</v>
      </c>
      <c r="B773" s="493" t="s">
        <v>973</v>
      </c>
      <c r="C773" s="303" t="s">
        <v>974</v>
      </c>
      <c r="D773" s="537">
        <v>6</v>
      </c>
      <c r="E773" s="248" t="s">
        <v>1034</v>
      </c>
      <c r="F773" s="90" t="s">
        <v>1034</v>
      </c>
      <c r="G773" s="504" t="s">
        <v>261</v>
      </c>
      <c r="H773" s="74" t="s">
        <v>82</v>
      </c>
      <c r="I773" s="74" t="s">
        <v>82</v>
      </c>
      <c r="J773" s="501">
        <v>2.89</v>
      </c>
      <c r="K773" s="343">
        <f t="shared" si="35"/>
        <v>255</v>
      </c>
      <c r="L773" s="251">
        <v>255</v>
      </c>
      <c r="M773" s="251"/>
      <c r="N773" s="250" t="e">
        <f>IF(L773="nio",0,IF(L773&gt;0,L773*J773/P773,0))*VLOOKUP(B773,'2-Kosten per locatie'!$A$14:$C$60,3,FALSE)</f>
        <v>#DIV/0!</v>
      </c>
      <c r="O773" s="250">
        <f>IF(M773&gt;0,M773*J773/Q773,0)*VLOOKUP(B773,'2-Kosten per locatie'!$A$14:$C$60,3,FALSE)</f>
        <v>0</v>
      </c>
      <c r="P773" s="344">
        <f>IF(L773="nio",0,IF(L773&gt;0,VLOOKUP(G773,'3-Productie normen'!A:J,VLOOKUP(L773,'3-Productie normen'!$B$35:$C$40,2,FALSE),FALSE)))</f>
        <v>0</v>
      </c>
      <c r="Q773" s="344">
        <f t="shared" si="37"/>
        <v>0</v>
      </c>
      <c r="R773" s="541">
        <f>VLOOKUP(G773,'3-Productie normen'!A:L,12,FALSE)</f>
        <v>16</v>
      </c>
      <c r="S773" s="345"/>
      <c r="U773" s="346">
        <f t="shared" si="36"/>
        <v>736.95</v>
      </c>
    </row>
    <row r="774" spans="1:21" ht="14.1" customHeight="1">
      <c r="A774" s="78">
        <v>774</v>
      </c>
      <c r="B774" s="493" t="s">
        <v>973</v>
      </c>
      <c r="C774" s="303" t="s">
        <v>974</v>
      </c>
      <c r="D774" s="537">
        <v>6</v>
      </c>
      <c r="E774" s="248" t="s">
        <v>1035</v>
      </c>
      <c r="F774" s="90" t="s">
        <v>1035</v>
      </c>
      <c r="G774" s="504" t="s">
        <v>261</v>
      </c>
      <c r="H774" s="74" t="s">
        <v>82</v>
      </c>
      <c r="I774" s="74" t="s">
        <v>82</v>
      </c>
      <c r="J774" s="501">
        <v>2.89</v>
      </c>
      <c r="K774" s="343">
        <f t="shared" si="35"/>
        <v>255</v>
      </c>
      <c r="L774" s="251">
        <v>255</v>
      </c>
      <c r="M774" s="251"/>
      <c r="N774" s="250" t="e">
        <f>IF(L774="nio",0,IF(L774&gt;0,L774*J774/P774,0))*VLOOKUP(B774,'2-Kosten per locatie'!$A$14:$C$60,3,FALSE)</f>
        <v>#DIV/0!</v>
      </c>
      <c r="O774" s="250">
        <f>IF(M774&gt;0,M774*J774/Q774,0)*VLOOKUP(B774,'2-Kosten per locatie'!$A$14:$C$60,3,FALSE)</f>
        <v>0</v>
      </c>
      <c r="P774" s="344">
        <f>IF(L774="nio",0,IF(L774&gt;0,VLOOKUP(G774,'3-Productie normen'!A:J,VLOOKUP(L774,'3-Productie normen'!$B$35:$C$40,2,FALSE),FALSE)))</f>
        <v>0</v>
      </c>
      <c r="Q774" s="344">
        <f t="shared" si="37"/>
        <v>0</v>
      </c>
      <c r="R774" s="541">
        <f>VLOOKUP(G774,'3-Productie normen'!A:L,12,FALSE)</f>
        <v>16</v>
      </c>
      <c r="S774" s="345"/>
      <c r="U774" s="346">
        <f t="shared" si="36"/>
        <v>736.95</v>
      </c>
    </row>
    <row r="775" spans="1:21" ht="14.1" hidden="1" customHeight="1">
      <c r="A775" s="78">
        <v>775</v>
      </c>
      <c r="B775" s="493" t="s">
        <v>768</v>
      </c>
      <c r="C775" s="303" t="s">
        <v>769</v>
      </c>
      <c r="D775" s="537">
        <v>1</v>
      </c>
      <c r="E775" s="248" t="s">
        <v>770</v>
      </c>
      <c r="F775" s="90" t="s">
        <v>771</v>
      </c>
      <c r="G775" s="303" t="s">
        <v>55</v>
      </c>
      <c r="H775" s="504" t="s">
        <v>328</v>
      </c>
      <c r="I775" s="516" t="s">
        <v>246</v>
      </c>
      <c r="J775" s="501">
        <v>151.44503737950029</v>
      </c>
      <c r="K775" s="343">
        <f t="shared" si="35"/>
        <v>0</v>
      </c>
      <c r="L775" s="251" t="s">
        <v>279</v>
      </c>
      <c r="M775" s="251"/>
      <c r="N775" s="250">
        <f>IF(L775="nio",0,IF(L775&gt;0,L775*J775/P775,0))*VLOOKUP(B775,'2-Kosten per locatie'!$A$14:$C$60,3,FALSE)</f>
        <v>0</v>
      </c>
      <c r="O775" s="250">
        <f>IF(M775&gt;0,M775*J775/Q775,0)*VLOOKUP(B775,'2-Kosten per locatie'!$A$14:$C$60,3,FALSE)</f>
        <v>0</v>
      </c>
      <c r="P775" s="344">
        <f>IF(L775="nio",0,IF(L775&gt;0,VLOOKUP(G775,'3-Productie normen'!A:J,VLOOKUP(L775,'3-Productie normen'!$B$35:$C$40,2,FALSE),FALSE)))</f>
        <v>0</v>
      </c>
      <c r="Q775" s="344">
        <f t="shared" si="37"/>
        <v>0</v>
      </c>
      <c r="R775" s="541">
        <f>VLOOKUP(G775,'3-Productie normen'!A:L,12,FALSE)</f>
        <v>0</v>
      </c>
      <c r="S775" s="345"/>
      <c r="U775" s="346">
        <f t="shared" si="36"/>
        <v>0</v>
      </c>
    </row>
    <row r="776" spans="1:21" ht="14.1" hidden="1" customHeight="1">
      <c r="A776" s="78">
        <v>776</v>
      </c>
      <c r="B776" s="493" t="s">
        <v>768</v>
      </c>
      <c r="C776" s="303" t="s">
        <v>769</v>
      </c>
      <c r="D776" s="537">
        <v>1</v>
      </c>
      <c r="E776" s="248" t="s">
        <v>772</v>
      </c>
      <c r="F776" s="90" t="s">
        <v>773</v>
      </c>
      <c r="G776" s="303" t="s">
        <v>55</v>
      </c>
      <c r="H776" s="504" t="s">
        <v>328</v>
      </c>
      <c r="I776" s="516" t="s">
        <v>246</v>
      </c>
      <c r="J776" s="501">
        <v>85.266589612433592</v>
      </c>
      <c r="K776" s="343">
        <f t="shared" si="35"/>
        <v>0</v>
      </c>
      <c r="L776" s="251" t="s">
        <v>279</v>
      </c>
      <c r="M776" s="251"/>
      <c r="N776" s="250">
        <f>IF(L776="nio",0,IF(L776&gt;0,L776*J776/P776,0))*VLOOKUP(B776,'2-Kosten per locatie'!$A$14:$C$60,3,FALSE)</f>
        <v>0</v>
      </c>
      <c r="O776" s="250">
        <f>IF(M776&gt;0,M776*J776/Q776,0)*VLOOKUP(B776,'2-Kosten per locatie'!$A$14:$C$60,3,FALSE)</f>
        <v>0</v>
      </c>
      <c r="P776" s="344">
        <f>IF(L776="nio",0,IF(L776&gt;0,VLOOKUP(G776,'3-Productie normen'!A:J,VLOOKUP(L776,'3-Productie normen'!$B$35:$C$40,2,FALSE),FALSE)))</f>
        <v>0</v>
      </c>
      <c r="Q776" s="344">
        <f t="shared" si="37"/>
        <v>0</v>
      </c>
      <c r="R776" s="541">
        <f>VLOOKUP(G776,'3-Productie normen'!A:L,12,FALSE)</f>
        <v>0</v>
      </c>
      <c r="S776" s="345"/>
      <c r="U776" s="346">
        <f t="shared" si="36"/>
        <v>0</v>
      </c>
    </row>
    <row r="777" spans="1:21" ht="14.1" hidden="1" customHeight="1">
      <c r="A777" s="78">
        <v>777</v>
      </c>
      <c r="B777" s="493" t="s">
        <v>768</v>
      </c>
      <c r="C777" s="303" t="s">
        <v>769</v>
      </c>
      <c r="D777" s="537">
        <v>1</v>
      </c>
      <c r="E777" s="248" t="s">
        <v>774</v>
      </c>
      <c r="F777" s="90" t="s">
        <v>775</v>
      </c>
      <c r="G777" s="303" t="s">
        <v>55</v>
      </c>
      <c r="H777" s="74" t="s">
        <v>82</v>
      </c>
      <c r="I777" s="74" t="s">
        <v>82</v>
      </c>
      <c r="J777" s="501">
        <v>29.267447045707918</v>
      </c>
      <c r="K777" s="343">
        <f t="shared" si="35"/>
        <v>0</v>
      </c>
      <c r="L777" s="251" t="s">
        <v>279</v>
      </c>
      <c r="M777" s="251"/>
      <c r="N777" s="250">
        <f>IF(L777="nio",0,IF(L777&gt;0,L777*J777/P777,0))*VLOOKUP(B777,'2-Kosten per locatie'!$A$14:$C$60,3,FALSE)</f>
        <v>0</v>
      </c>
      <c r="O777" s="250">
        <f>IF(M777&gt;0,M777*J777/Q777,0)*VLOOKUP(B777,'2-Kosten per locatie'!$A$14:$C$60,3,FALSE)</f>
        <v>0</v>
      </c>
      <c r="P777" s="344">
        <f>IF(L777="nio",0,IF(L777&gt;0,VLOOKUP(G777,'3-Productie normen'!A:J,VLOOKUP(L777,'3-Productie normen'!$B$35:$C$40,2,FALSE),FALSE)))</f>
        <v>0</v>
      </c>
      <c r="Q777" s="344">
        <f t="shared" si="37"/>
        <v>0</v>
      </c>
      <c r="R777" s="541">
        <f>VLOOKUP(G777,'3-Productie normen'!A:L,12,FALSE)</f>
        <v>0</v>
      </c>
      <c r="S777" s="345"/>
      <c r="U777" s="346">
        <f t="shared" si="36"/>
        <v>0</v>
      </c>
    </row>
    <row r="778" spans="1:21" ht="14.1" hidden="1" customHeight="1">
      <c r="A778" s="78">
        <v>778</v>
      </c>
      <c r="B778" s="493" t="s">
        <v>768</v>
      </c>
      <c r="C778" s="303" t="s">
        <v>769</v>
      </c>
      <c r="D778" s="537">
        <v>1</v>
      </c>
      <c r="E778" s="248" t="s">
        <v>776</v>
      </c>
      <c r="F778" s="90" t="s">
        <v>777</v>
      </c>
      <c r="G778" s="90" t="s">
        <v>45</v>
      </c>
      <c r="H778" s="74" t="s">
        <v>82</v>
      </c>
      <c r="I778" s="74" t="s">
        <v>82</v>
      </c>
      <c r="J778" s="501">
        <v>29.267447045707918</v>
      </c>
      <c r="K778" s="343">
        <f t="shared" si="35"/>
        <v>255</v>
      </c>
      <c r="L778" s="251">
        <v>255</v>
      </c>
      <c r="M778" s="251"/>
      <c r="N778" s="250" t="e">
        <f>IF(L778="nio",0,IF(L778&gt;0,L778*J778/P778,0))*VLOOKUP(B778,'2-Kosten per locatie'!$A$14:$C$60,3,FALSE)</f>
        <v>#DIV/0!</v>
      </c>
      <c r="O778" s="250">
        <f>IF(M778&gt;0,M778*J778/Q778,0)*VLOOKUP(B778,'2-Kosten per locatie'!$A$14:$C$60,3,FALSE)</f>
        <v>0</v>
      </c>
      <c r="P778" s="344">
        <f>IF(L778="nio",0,IF(L778&gt;0,VLOOKUP(G778,'3-Productie normen'!A:J,VLOOKUP(L778,'3-Productie normen'!$B$35:$C$40,2,FALSE),FALSE)))</f>
        <v>0</v>
      </c>
      <c r="Q778" s="344">
        <f t="shared" si="37"/>
        <v>0</v>
      </c>
      <c r="R778" s="541">
        <f>VLOOKUP(G778,'3-Productie normen'!A:L,12,FALSE)</f>
        <v>2</v>
      </c>
      <c r="S778" s="345"/>
      <c r="U778" s="346">
        <f t="shared" si="36"/>
        <v>7463.1989966555193</v>
      </c>
    </row>
    <row r="779" spans="1:21" ht="14.1" hidden="1" customHeight="1">
      <c r="A779" s="78">
        <v>779</v>
      </c>
      <c r="B779" s="493" t="s">
        <v>768</v>
      </c>
      <c r="C779" s="303" t="s">
        <v>769</v>
      </c>
      <c r="D779" s="537">
        <v>1</v>
      </c>
      <c r="E779" s="248" t="s">
        <v>778</v>
      </c>
      <c r="F779" s="90" t="s">
        <v>779</v>
      </c>
      <c r="G779" s="303" t="s">
        <v>55</v>
      </c>
      <c r="H779" s="504" t="s">
        <v>328</v>
      </c>
      <c r="I779" s="516" t="s">
        <v>246</v>
      </c>
      <c r="J779" s="501">
        <v>29.267447045707918</v>
      </c>
      <c r="K779" s="343">
        <f t="shared" si="35"/>
        <v>0</v>
      </c>
      <c r="L779" s="251" t="s">
        <v>279</v>
      </c>
      <c r="M779" s="251"/>
      <c r="N779" s="250">
        <f>IF(L779="nio",0,IF(L779&gt;0,L779*J779/P779,0))*VLOOKUP(B779,'2-Kosten per locatie'!$A$14:$C$60,3,FALSE)</f>
        <v>0</v>
      </c>
      <c r="O779" s="250">
        <f>IF(M779&gt;0,M779*J779/Q779,0)*VLOOKUP(B779,'2-Kosten per locatie'!$A$14:$C$60,3,FALSE)</f>
        <v>0</v>
      </c>
      <c r="P779" s="344">
        <f>IF(L779="nio",0,IF(L779&gt;0,VLOOKUP(G779,'3-Productie normen'!A:J,VLOOKUP(L779,'3-Productie normen'!$B$35:$C$40,2,FALSE),FALSE)))</f>
        <v>0</v>
      </c>
      <c r="Q779" s="344">
        <f t="shared" si="37"/>
        <v>0</v>
      </c>
      <c r="R779" s="541">
        <f>VLOOKUP(G779,'3-Productie normen'!A:L,12,FALSE)</f>
        <v>0</v>
      </c>
      <c r="S779" s="345"/>
      <c r="U779" s="346">
        <f t="shared" si="36"/>
        <v>0</v>
      </c>
    </row>
    <row r="780" spans="1:21" ht="14.1" hidden="1" customHeight="1">
      <c r="A780" s="78">
        <v>780</v>
      </c>
      <c r="B780" s="493" t="s">
        <v>768</v>
      </c>
      <c r="C780" s="303" t="s">
        <v>769</v>
      </c>
      <c r="D780" s="537">
        <v>1</v>
      </c>
      <c r="E780" s="248" t="s">
        <v>780</v>
      </c>
      <c r="F780" s="90" t="s">
        <v>521</v>
      </c>
      <c r="G780" s="513" t="s">
        <v>270</v>
      </c>
      <c r="H780" s="504" t="s">
        <v>328</v>
      </c>
      <c r="I780" s="516" t="s">
        <v>246</v>
      </c>
      <c r="J780" s="501">
        <v>33.498885172798211</v>
      </c>
      <c r="K780" s="343">
        <f t="shared" si="35"/>
        <v>52</v>
      </c>
      <c r="L780" s="251">
        <v>52</v>
      </c>
      <c r="M780" s="251"/>
      <c r="N780" s="250" t="e">
        <f>IF(L780="nio",0,IF(L780&gt;0,L780*J780/P780,0))*VLOOKUP(B780,'2-Kosten per locatie'!$A$14:$C$60,3,FALSE)</f>
        <v>#DIV/0!</v>
      </c>
      <c r="O780" s="250">
        <f>IF(M780&gt;0,M780*J780/Q780,0)*VLOOKUP(B780,'2-Kosten per locatie'!$A$14:$C$60,3,FALSE)</f>
        <v>0</v>
      </c>
      <c r="P780" s="344">
        <f>IF(L780="nio",0,IF(L780&gt;0,VLOOKUP(G780,'3-Productie normen'!A:J,VLOOKUP(L780,'3-Productie normen'!$B$35:$C$40,2,FALSE),FALSE)))</f>
        <v>0</v>
      </c>
      <c r="Q780" s="344">
        <f t="shared" si="37"/>
        <v>0</v>
      </c>
      <c r="R780" s="541">
        <f>VLOOKUP(G780,'3-Productie normen'!A:L,12,FALSE)</f>
        <v>8</v>
      </c>
      <c r="S780" s="345"/>
      <c r="U780" s="346">
        <f t="shared" si="36"/>
        <v>1741.942028985507</v>
      </c>
    </row>
    <row r="781" spans="1:21" ht="14.1" hidden="1" customHeight="1">
      <c r="A781" s="78">
        <v>781</v>
      </c>
      <c r="B781" s="493" t="s">
        <v>768</v>
      </c>
      <c r="C781" s="303" t="s">
        <v>769</v>
      </c>
      <c r="D781" s="537">
        <v>1</v>
      </c>
      <c r="E781" s="248" t="s">
        <v>776</v>
      </c>
      <c r="F781" s="90" t="s">
        <v>104</v>
      </c>
      <c r="G781" s="303" t="s">
        <v>55</v>
      </c>
      <c r="H781" s="504" t="s">
        <v>328</v>
      </c>
      <c r="I781" s="516" t="s">
        <v>246</v>
      </c>
      <c r="J781" s="501">
        <v>21.862430323299886</v>
      </c>
      <c r="K781" s="343">
        <f t="shared" si="35"/>
        <v>0</v>
      </c>
      <c r="L781" s="251" t="s">
        <v>279</v>
      </c>
      <c r="M781" s="251"/>
      <c r="N781" s="250">
        <f>IF(L781="nio",0,IF(L781&gt;0,L781*J781/P781,0))*VLOOKUP(B781,'2-Kosten per locatie'!$A$14:$C$60,3,FALSE)</f>
        <v>0</v>
      </c>
      <c r="O781" s="250">
        <f>IF(M781&gt;0,M781*J781/Q781,0)*VLOOKUP(B781,'2-Kosten per locatie'!$A$14:$C$60,3,FALSE)</f>
        <v>0</v>
      </c>
      <c r="P781" s="344">
        <f>IF(L781="nio",0,IF(L781&gt;0,VLOOKUP(G781,'3-Productie normen'!A:J,VLOOKUP(L781,'3-Productie normen'!$B$35:$C$40,2,FALSE),FALSE)))</f>
        <v>0</v>
      </c>
      <c r="Q781" s="344">
        <f t="shared" si="37"/>
        <v>0</v>
      </c>
      <c r="R781" s="541">
        <f>VLOOKUP(G781,'3-Productie normen'!A:L,12,FALSE)</f>
        <v>0</v>
      </c>
      <c r="S781" s="345"/>
      <c r="U781" s="346">
        <f t="shared" si="36"/>
        <v>0</v>
      </c>
    </row>
    <row r="782" spans="1:21" ht="14.1" hidden="1" customHeight="1">
      <c r="A782" s="78">
        <v>782</v>
      </c>
      <c r="B782" s="493" t="s">
        <v>768</v>
      </c>
      <c r="C782" s="303" t="s">
        <v>769</v>
      </c>
      <c r="D782" s="537">
        <v>1</v>
      </c>
      <c r="E782" s="248" t="s">
        <v>781</v>
      </c>
      <c r="F782" s="90" t="s">
        <v>269</v>
      </c>
      <c r="G782" s="513" t="s">
        <v>270</v>
      </c>
      <c r="H782" s="504" t="s">
        <v>328</v>
      </c>
      <c r="I782" s="516" t="s">
        <v>246</v>
      </c>
      <c r="J782" s="501">
        <v>154.01190241983082</v>
      </c>
      <c r="K782" s="343">
        <f t="shared" si="35"/>
        <v>52</v>
      </c>
      <c r="L782" s="251">
        <v>52</v>
      </c>
      <c r="M782" s="251"/>
      <c r="N782" s="250" t="e">
        <f>IF(L782="nio",0,IF(L782&gt;0,L782*J782/P782,0))*VLOOKUP(B782,'2-Kosten per locatie'!$A$14:$C$60,3,FALSE)</f>
        <v>#DIV/0!</v>
      </c>
      <c r="O782" s="250">
        <f>IF(M782&gt;0,M782*J782/Q782,0)*VLOOKUP(B782,'2-Kosten per locatie'!$A$14:$C$60,3,FALSE)</f>
        <v>0</v>
      </c>
      <c r="P782" s="344">
        <f>IF(L782="nio",0,IF(L782&gt;0,VLOOKUP(G782,'3-Productie normen'!A:J,VLOOKUP(L782,'3-Productie normen'!$B$35:$C$40,2,FALSE),FALSE)))</f>
        <v>0</v>
      </c>
      <c r="Q782" s="344">
        <f t="shared" si="37"/>
        <v>0</v>
      </c>
      <c r="R782" s="541">
        <f>VLOOKUP(G782,'3-Productie normen'!A:L,12,FALSE)</f>
        <v>8</v>
      </c>
      <c r="S782" s="345"/>
      <c r="U782" s="346">
        <f t="shared" si="36"/>
        <v>8008.6189258312024</v>
      </c>
    </row>
    <row r="783" spans="1:21" ht="14.1" hidden="1" customHeight="1">
      <c r="A783" s="78">
        <v>783</v>
      </c>
      <c r="B783" s="493" t="s">
        <v>768</v>
      </c>
      <c r="C783" s="303" t="s">
        <v>769</v>
      </c>
      <c r="D783" s="537">
        <v>1</v>
      </c>
      <c r="E783" s="248" t="s">
        <v>782</v>
      </c>
      <c r="F783" s="90" t="s">
        <v>783</v>
      </c>
      <c r="G783" s="90" t="s">
        <v>48</v>
      </c>
      <c r="H783" s="74" t="s">
        <v>82</v>
      </c>
      <c r="I783" s="74" t="s">
        <v>82</v>
      </c>
      <c r="J783" s="501">
        <v>58.897885107220148</v>
      </c>
      <c r="K783" s="343">
        <f t="shared" si="35"/>
        <v>255</v>
      </c>
      <c r="L783" s="251">
        <v>255</v>
      </c>
      <c r="M783" s="251"/>
      <c r="N783" s="250" t="e">
        <f>IF(L783="nio",0,IF(L783&gt;0,L783*J783/P783,0))*VLOOKUP(B783,'2-Kosten per locatie'!$A$14:$C$60,3,FALSE)</f>
        <v>#DIV/0!</v>
      </c>
      <c r="O783" s="250">
        <f>IF(M783&gt;0,M783*J783/Q783,0)*VLOOKUP(B783,'2-Kosten per locatie'!$A$14:$C$60,3,FALSE)</f>
        <v>0</v>
      </c>
      <c r="P783" s="344">
        <f>IF(L783="nio",0,IF(L783&gt;0,VLOOKUP(G783,'3-Productie normen'!A:J,VLOOKUP(L783,'3-Productie normen'!$B$35:$C$40,2,FALSE),FALSE)))</f>
        <v>0</v>
      </c>
      <c r="Q783" s="344">
        <f t="shared" si="37"/>
        <v>0</v>
      </c>
      <c r="R783" s="541">
        <f>VLOOKUP(G783,'3-Productie normen'!A:L,12,FALSE)</f>
        <v>10</v>
      </c>
      <c r="S783" s="345"/>
      <c r="U783" s="346">
        <f t="shared" si="36"/>
        <v>15018.960702341137</v>
      </c>
    </row>
    <row r="784" spans="1:21" ht="14.1" hidden="1" customHeight="1">
      <c r="A784" s="78">
        <v>784</v>
      </c>
      <c r="B784" s="493" t="s">
        <v>768</v>
      </c>
      <c r="C784" s="303" t="s">
        <v>769</v>
      </c>
      <c r="D784" s="537">
        <v>1</v>
      </c>
      <c r="E784" s="248" t="s">
        <v>784</v>
      </c>
      <c r="F784" s="90" t="s">
        <v>785</v>
      </c>
      <c r="G784" s="502" t="s">
        <v>52</v>
      </c>
      <c r="H784" s="74" t="s">
        <v>82</v>
      </c>
      <c r="I784" s="74" t="s">
        <v>82</v>
      </c>
      <c r="J784" s="501">
        <v>82.025598399895088</v>
      </c>
      <c r="K784" s="343">
        <f t="shared" si="35"/>
        <v>255</v>
      </c>
      <c r="L784" s="251">
        <v>255</v>
      </c>
      <c r="M784" s="251"/>
      <c r="N784" s="250" t="e">
        <f>IF(L784="nio",0,IF(L784&gt;0,L784*J784/P784,0))*VLOOKUP(B784,'2-Kosten per locatie'!$A$14:$C$60,3,FALSE)</f>
        <v>#DIV/0!</v>
      </c>
      <c r="O784" s="250">
        <f>IF(M784&gt;0,M784*J784/Q784,0)*VLOOKUP(B784,'2-Kosten per locatie'!$A$14:$C$60,3,FALSE)</f>
        <v>0</v>
      </c>
      <c r="P784" s="344">
        <f>IF(L784="nio",0,IF(L784&gt;0,VLOOKUP(G784,'3-Productie normen'!A:J,VLOOKUP(L784,'3-Productie normen'!$B$35:$C$40,2,FALSE),FALSE)))</f>
        <v>0</v>
      </c>
      <c r="Q784" s="344">
        <f t="shared" si="37"/>
        <v>0</v>
      </c>
      <c r="R784" s="541">
        <f>VLOOKUP(G784,'3-Productie normen'!A:L,12,FALSE)</f>
        <v>4</v>
      </c>
      <c r="S784" s="345"/>
      <c r="U784" s="346">
        <f t="shared" si="36"/>
        <v>20916.527591973248</v>
      </c>
    </row>
    <row r="785" spans="1:21" ht="14.1" hidden="1" customHeight="1">
      <c r="A785" s="78">
        <v>785</v>
      </c>
      <c r="B785" s="493" t="s">
        <v>768</v>
      </c>
      <c r="C785" s="303" t="s">
        <v>769</v>
      </c>
      <c r="D785" s="537">
        <v>1</v>
      </c>
      <c r="E785" s="248" t="s">
        <v>786</v>
      </c>
      <c r="F785" s="90" t="s">
        <v>787</v>
      </c>
      <c r="G785" s="90" t="s">
        <v>50</v>
      </c>
      <c r="H785" s="74" t="s">
        <v>82</v>
      </c>
      <c r="I785" s="74" t="s">
        <v>82</v>
      </c>
      <c r="J785" s="501">
        <v>34.6</v>
      </c>
      <c r="K785" s="343">
        <f t="shared" si="35"/>
        <v>255</v>
      </c>
      <c r="L785" s="251">
        <v>255</v>
      </c>
      <c r="M785" s="251"/>
      <c r="N785" s="250" t="e">
        <f>IF(L785="nio",0,IF(L785&gt;0,L785*J785/P785,0))*VLOOKUP(B785,'2-Kosten per locatie'!$A$14:$C$60,3,FALSE)</f>
        <v>#DIV/0!</v>
      </c>
      <c r="O785" s="250">
        <f>IF(M785&gt;0,M785*J785/Q785,0)*VLOOKUP(B785,'2-Kosten per locatie'!$A$14:$C$60,3,FALSE)</f>
        <v>0</v>
      </c>
      <c r="P785" s="344">
        <f>IF(L785="nio",0,IF(L785&gt;0,VLOOKUP(G785,'3-Productie normen'!A:J,VLOOKUP(L785,'3-Productie normen'!$B$35:$C$40,2,FALSE),FALSE)))</f>
        <v>0</v>
      </c>
      <c r="Q785" s="344">
        <f t="shared" si="37"/>
        <v>0</v>
      </c>
      <c r="R785" s="541">
        <f>VLOOKUP(G785,'3-Productie normen'!A:L,12,FALSE)</f>
        <v>15</v>
      </c>
      <c r="S785" s="345"/>
      <c r="U785" s="346">
        <f t="shared" si="36"/>
        <v>8823</v>
      </c>
    </row>
    <row r="786" spans="1:21" ht="14.1" hidden="1" customHeight="1">
      <c r="A786" s="78">
        <v>786</v>
      </c>
      <c r="B786" s="493" t="s">
        <v>768</v>
      </c>
      <c r="C786" s="303" t="s">
        <v>769</v>
      </c>
      <c r="D786" s="537">
        <v>1</v>
      </c>
      <c r="E786" s="248" t="s">
        <v>788</v>
      </c>
      <c r="F786" s="90" t="s">
        <v>789</v>
      </c>
      <c r="G786" s="90" t="s">
        <v>45</v>
      </c>
      <c r="H786" s="74" t="s">
        <v>82</v>
      </c>
      <c r="I786" s="74" t="s">
        <v>82</v>
      </c>
      <c r="J786" s="501">
        <v>23.9</v>
      </c>
      <c r="K786" s="343">
        <f t="shared" si="35"/>
        <v>255</v>
      </c>
      <c r="L786" s="251">
        <v>255</v>
      </c>
      <c r="M786" s="251"/>
      <c r="N786" s="250" t="e">
        <f>IF(L786="nio",0,IF(L786&gt;0,L786*J786/P786,0))*VLOOKUP(B786,'2-Kosten per locatie'!$A$14:$C$60,3,FALSE)</f>
        <v>#DIV/0!</v>
      </c>
      <c r="O786" s="250">
        <f>IF(M786&gt;0,M786*J786/Q786,0)*VLOOKUP(B786,'2-Kosten per locatie'!$A$14:$C$60,3,FALSE)</f>
        <v>0</v>
      </c>
      <c r="P786" s="344">
        <f>IF(L786="nio",0,IF(L786&gt;0,VLOOKUP(G786,'3-Productie normen'!A:J,VLOOKUP(L786,'3-Productie normen'!$B$35:$C$40,2,FALSE),FALSE)))</f>
        <v>0</v>
      </c>
      <c r="Q786" s="344">
        <f t="shared" si="37"/>
        <v>0</v>
      </c>
      <c r="R786" s="541">
        <f>VLOOKUP(G786,'3-Productie normen'!A:L,12,FALSE)</f>
        <v>2</v>
      </c>
      <c r="S786" s="345"/>
      <c r="U786" s="346">
        <f t="shared" si="36"/>
        <v>6094.5</v>
      </c>
    </row>
    <row r="787" spans="1:21" ht="14.1" hidden="1" customHeight="1">
      <c r="A787" s="78">
        <v>787</v>
      </c>
      <c r="B787" s="493" t="s">
        <v>768</v>
      </c>
      <c r="C787" s="303" t="s">
        <v>769</v>
      </c>
      <c r="D787" s="537">
        <v>1</v>
      </c>
      <c r="E787" s="248" t="s">
        <v>790</v>
      </c>
      <c r="F787" s="90" t="s">
        <v>789</v>
      </c>
      <c r="G787" s="90" t="s">
        <v>45</v>
      </c>
      <c r="H787" s="74" t="s">
        <v>82</v>
      </c>
      <c r="I787" s="74" t="s">
        <v>82</v>
      </c>
      <c r="J787" s="501">
        <v>26.1</v>
      </c>
      <c r="K787" s="343">
        <f t="shared" si="35"/>
        <v>255</v>
      </c>
      <c r="L787" s="251">
        <v>255</v>
      </c>
      <c r="M787" s="251"/>
      <c r="N787" s="250" t="e">
        <f>IF(L787="nio",0,IF(L787&gt;0,L787*J787/P787,0))*VLOOKUP(B787,'2-Kosten per locatie'!$A$14:$C$60,3,FALSE)</f>
        <v>#DIV/0!</v>
      </c>
      <c r="O787" s="250">
        <f>IF(M787&gt;0,M787*J787/Q787,0)*VLOOKUP(B787,'2-Kosten per locatie'!$A$14:$C$60,3,FALSE)</f>
        <v>0</v>
      </c>
      <c r="P787" s="344">
        <f>IF(L787="nio",0,IF(L787&gt;0,VLOOKUP(G787,'3-Productie normen'!A:J,VLOOKUP(L787,'3-Productie normen'!$B$35:$C$40,2,FALSE),FALSE)))</f>
        <v>0</v>
      </c>
      <c r="Q787" s="344">
        <f t="shared" si="37"/>
        <v>0</v>
      </c>
      <c r="R787" s="541">
        <f>VLOOKUP(G787,'3-Productie normen'!A:L,12,FALSE)</f>
        <v>2</v>
      </c>
      <c r="S787" s="345"/>
      <c r="U787" s="346">
        <f t="shared" si="36"/>
        <v>6655.5</v>
      </c>
    </row>
    <row r="788" spans="1:21" ht="14.1" hidden="1" customHeight="1">
      <c r="A788" s="78">
        <v>788</v>
      </c>
      <c r="B788" s="493" t="s">
        <v>768</v>
      </c>
      <c r="C788" s="303" t="s">
        <v>769</v>
      </c>
      <c r="D788" s="537">
        <v>1</v>
      </c>
      <c r="E788" s="248" t="s">
        <v>791</v>
      </c>
      <c r="F788" s="90" t="s">
        <v>53</v>
      </c>
      <c r="G788" s="504" t="s">
        <v>53</v>
      </c>
      <c r="H788" s="90" t="s">
        <v>792</v>
      </c>
      <c r="I788" s="516" t="s">
        <v>246</v>
      </c>
      <c r="J788" s="501">
        <v>28.697032592301134</v>
      </c>
      <c r="K788" s="343">
        <f t="shared" si="35"/>
        <v>255</v>
      </c>
      <c r="L788" s="251">
        <v>255</v>
      </c>
      <c r="M788" s="251"/>
      <c r="N788" s="250" t="e">
        <f>IF(L788="nio",0,IF(L788&gt;0,L788*J788/P788,0))*VLOOKUP(B788,'2-Kosten per locatie'!$A$14:$C$60,3,FALSE)</f>
        <v>#DIV/0!</v>
      </c>
      <c r="O788" s="250">
        <f>IF(M788&gt;0,M788*J788/Q788,0)*VLOOKUP(B788,'2-Kosten per locatie'!$A$14:$C$60,3,FALSE)</f>
        <v>0</v>
      </c>
      <c r="P788" s="344">
        <f>IF(L788="nio",0,IF(L788&gt;0,VLOOKUP(G788,'3-Productie normen'!A:J,VLOOKUP(L788,'3-Productie normen'!$B$35:$C$40,2,FALSE),FALSE)))</f>
        <v>0</v>
      </c>
      <c r="Q788" s="344">
        <f t="shared" si="37"/>
        <v>0</v>
      </c>
      <c r="R788" s="541">
        <f>VLOOKUP(G788,'3-Productie normen'!A:L,12,FALSE)</f>
        <v>14</v>
      </c>
      <c r="S788" s="345"/>
      <c r="U788" s="346">
        <f t="shared" si="36"/>
        <v>7317.7433110367892</v>
      </c>
    </row>
    <row r="789" spans="1:21" ht="14.1" hidden="1" customHeight="1">
      <c r="A789" s="78">
        <v>789</v>
      </c>
      <c r="B789" s="493" t="s">
        <v>768</v>
      </c>
      <c r="C789" s="303" t="s">
        <v>769</v>
      </c>
      <c r="D789" s="537">
        <v>2</v>
      </c>
      <c r="E789" s="248" t="s">
        <v>793</v>
      </c>
      <c r="F789" s="90" t="s">
        <v>794</v>
      </c>
      <c r="G789" s="90" t="s">
        <v>795</v>
      </c>
      <c r="H789" s="504" t="s">
        <v>278</v>
      </c>
      <c r="I789" s="516" t="s">
        <v>246</v>
      </c>
      <c r="J789" s="501">
        <v>93.470186569611116</v>
      </c>
      <c r="K789" s="343">
        <f t="shared" si="35"/>
        <v>357</v>
      </c>
      <c r="L789" s="251">
        <v>255</v>
      </c>
      <c r="M789" s="251">
        <v>102</v>
      </c>
      <c r="N789" s="250" t="e">
        <f>IF(L789="nio",0,IF(L789&gt;0,L789*J789/P789,0))*VLOOKUP(B789,'2-Kosten per locatie'!$A$14:$C$60,3,FALSE)</f>
        <v>#DIV/0!</v>
      </c>
      <c r="O789" s="250" t="e">
        <f>IF(M789&gt;0,M789*J789/Q789,0)*VLOOKUP(B789,'2-Kosten per locatie'!$A$14:$C$60,3,FALSE)</f>
        <v>#DIV/0!</v>
      </c>
      <c r="P789" s="344">
        <f>IF(L789="nio",0,IF(L789&gt;0,VLOOKUP(G789,'3-Productie normen'!A:J,VLOOKUP(L789,'3-Productie normen'!$B$35:$C$40,2,FALSE),FALSE)))</f>
        <v>0</v>
      </c>
      <c r="Q789" s="344">
        <f t="shared" si="37"/>
        <v>0</v>
      </c>
      <c r="R789" s="541">
        <f>VLOOKUP(G789,'3-Productie normen'!A:L,12,FALSE)</f>
        <v>17</v>
      </c>
      <c r="S789" s="345"/>
      <c r="U789" s="346">
        <f t="shared" si="36"/>
        <v>33368.856605351168</v>
      </c>
    </row>
    <row r="790" spans="1:21" ht="14.1" hidden="1" customHeight="1">
      <c r="A790" s="78">
        <v>790</v>
      </c>
      <c r="B790" s="493" t="s">
        <v>768</v>
      </c>
      <c r="C790" s="303" t="s">
        <v>769</v>
      </c>
      <c r="D790" s="537">
        <v>2</v>
      </c>
      <c r="E790" s="248" t="s">
        <v>796</v>
      </c>
      <c r="F790" s="90" t="s">
        <v>288</v>
      </c>
      <c r="G790" s="504" t="s">
        <v>47</v>
      </c>
      <c r="H790" s="74" t="s">
        <v>82</v>
      </c>
      <c r="I790" s="74" t="s">
        <v>82</v>
      </c>
      <c r="J790" s="501">
        <v>13.487709030100334</v>
      </c>
      <c r="K790" s="343">
        <f t="shared" si="35"/>
        <v>357</v>
      </c>
      <c r="L790" s="251">
        <v>255</v>
      </c>
      <c r="M790" s="251">
        <v>102</v>
      </c>
      <c r="N790" s="250" t="e">
        <f>IF(L790="nio",0,IF(L790&gt;0,L790*J790/P790,0))*VLOOKUP(B790,'2-Kosten per locatie'!$A$14:$C$60,3,FALSE)</f>
        <v>#DIV/0!</v>
      </c>
      <c r="O790" s="250" t="e">
        <f>IF(M790&gt;0,M790*J790/Q790,0)*VLOOKUP(B790,'2-Kosten per locatie'!$A$14:$C$60,3,FALSE)</f>
        <v>#DIV/0!</v>
      </c>
      <c r="P790" s="344">
        <f>IF(L790="nio",0,IF(L790&gt;0,VLOOKUP(G790,'3-Productie normen'!A:J,VLOOKUP(L790,'3-Productie normen'!$B$35:$C$40,2,FALSE),FALSE)))</f>
        <v>0</v>
      </c>
      <c r="Q790" s="344">
        <f t="shared" si="37"/>
        <v>0</v>
      </c>
      <c r="R790" s="541">
        <f>VLOOKUP(G790,'3-Productie normen'!A:L,12,FALSE)</f>
        <v>9</v>
      </c>
      <c r="S790" s="345"/>
      <c r="U790" s="346">
        <f t="shared" si="36"/>
        <v>4815.1121237458192</v>
      </c>
    </row>
    <row r="791" spans="1:21" ht="14.1" hidden="1" customHeight="1">
      <c r="A791" s="78">
        <v>791</v>
      </c>
      <c r="B791" s="493" t="s">
        <v>768</v>
      </c>
      <c r="C791" s="303" t="s">
        <v>769</v>
      </c>
      <c r="D791" s="537">
        <v>2</v>
      </c>
      <c r="E791" s="248" t="s">
        <v>797</v>
      </c>
      <c r="F791" s="90" t="s">
        <v>798</v>
      </c>
      <c r="G791" s="504" t="s">
        <v>261</v>
      </c>
      <c r="H791" s="74" t="s">
        <v>82</v>
      </c>
      <c r="I791" s="74" t="s">
        <v>82</v>
      </c>
      <c r="J791" s="501">
        <v>6.907200472162109</v>
      </c>
      <c r="K791" s="343">
        <f t="shared" si="35"/>
        <v>255</v>
      </c>
      <c r="L791" s="251">
        <v>255</v>
      </c>
      <c r="M791" s="251"/>
      <c r="N791" s="250" t="e">
        <f>IF(L791="nio",0,IF(L791&gt;0,L791*J791/P791,0))*VLOOKUP(B791,'2-Kosten per locatie'!$A$14:$C$60,3,FALSE)</f>
        <v>#DIV/0!</v>
      </c>
      <c r="O791" s="250">
        <f>IF(M791&gt;0,M791*J791/Q791,0)*VLOOKUP(B791,'2-Kosten per locatie'!$A$14:$C$60,3,FALSE)</f>
        <v>0</v>
      </c>
      <c r="P791" s="344">
        <f>IF(L791="nio",0,IF(L791&gt;0,VLOOKUP(G791,'3-Productie normen'!A:J,VLOOKUP(L791,'3-Productie normen'!$B$35:$C$40,2,FALSE),FALSE)))</f>
        <v>0</v>
      </c>
      <c r="Q791" s="344">
        <f t="shared" si="37"/>
        <v>0</v>
      </c>
      <c r="R791" s="541">
        <f>VLOOKUP(G791,'3-Productie normen'!A:L,12,FALSE)</f>
        <v>16</v>
      </c>
      <c r="S791" s="345"/>
      <c r="U791" s="346">
        <f t="shared" si="36"/>
        <v>1761.3361204013379</v>
      </c>
    </row>
    <row r="792" spans="1:21" ht="14.1" hidden="1" customHeight="1">
      <c r="A792" s="78">
        <v>792</v>
      </c>
      <c r="B792" s="493" t="s">
        <v>768</v>
      </c>
      <c r="C792" s="303" t="s">
        <v>769</v>
      </c>
      <c r="D792" s="537">
        <v>2</v>
      </c>
      <c r="E792" s="248" t="s">
        <v>799</v>
      </c>
      <c r="F792" s="90" t="s">
        <v>800</v>
      </c>
      <c r="G792" s="504" t="s">
        <v>261</v>
      </c>
      <c r="H792" s="74" t="s">
        <v>82</v>
      </c>
      <c r="I792" s="74" t="s">
        <v>82</v>
      </c>
      <c r="J792" s="501">
        <v>2.9868975014755064</v>
      </c>
      <c r="K792" s="343">
        <f t="shared" si="35"/>
        <v>255</v>
      </c>
      <c r="L792" s="251">
        <v>255</v>
      </c>
      <c r="M792" s="251"/>
      <c r="N792" s="250" t="e">
        <f>IF(L792="nio",0,IF(L792&gt;0,L792*J792/P792,0))*VLOOKUP(B792,'2-Kosten per locatie'!$A$14:$C$60,3,FALSE)</f>
        <v>#DIV/0!</v>
      </c>
      <c r="O792" s="250">
        <f>IF(M792&gt;0,M792*J792/Q792,0)*VLOOKUP(B792,'2-Kosten per locatie'!$A$14:$C$60,3,FALSE)</f>
        <v>0</v>
      </c>
      <c r="P792" s="344">
        <f>IF(L792="nio",0,IF(L792&gt;0,VLOOKUP(G792,'3-Productie normen'!A:J,VLOOKUP(L792,'3-Productie normen'!$B$35:$C$40,2,FALSE),FALSE)))</f>
        <v>0</v>
      </c>
      <c r="Q792" s="344">
        <f t="shared" si="37"/>
        <v>0</v>
      </c>
      <c r="R792" s="541">
        <f>VLOOKUP(G792,'3-Productie normen'!A:L,12,FALSE)</f>
        <v>16</v>
      </c>
      <c r="S792" s="345"/>
      <c r="U792" s="346">
        <f t="shared" si="36"/>
        <v>761.65886287625415</v>
      </c>
    </row>
    <row r="793" spans="1:21" ht="14.1" hidden="1" customHeight="1">
      <c r="A793" s="78">
        <v>793</v>
      </c>
      <c r="B793" s="493" t="s">
        <v>768</v>
      </c>
      <c r="C793" s="303" t="s">
        <v>769</v>
      </c>
      <c r="D793" s="537">
        <v>2</v>
      </c>
      <c r="E793" s="248" t="s">
        <v>801</v>
      </c>
      <c r="F793" s="90" t="s">
        <v>802</v>
      </c>
      <c r="G793" s="504" t="s">
        <v>261</v>
      </c>
      <c r="H793" s="90" t="s">
        <v>792</v>
      </c>
      <c r="I793" s="516" t="s">
        <v>246</v>
      </c>
      <c r="J793" s="501">
        <v>41.240964981310256</v>
      </c>
      <c r="K793" s="343">
        <f t="shared" si="35"/>
        <v>255</v>
      </c>
      <c r="L793" s="251">
        <v>255</v>
      </c>
      <c r="M793" s="251"/>
      <c r="N793" s="250" t="e">
        <f>IF(L793="nio",0,IF(L793&gt;0,L793*J793/P793,0))*VLOOKUP(B793,'2-Kosten per locatie'!$A$14:$C$60,3,FALSE)</f>
        <v>#DIV/0!</v>
      </c>
      <c r="O793" s="250">
        <f>IF(M793&gt;0,M793*J793/Q793,0)*VLOOKUP(B793,'2-Kosten per locatie'!$A$14:$C$60,3,FALSE)</f>
        <v>0</v>
      </c>
      <c r="P793" s="344">
        <f>IF(L793="nio",0,IF(L793&gt;0,VLOOKUP(G793,'3-Productie normen'!A:J,VLOOKUP(L793,'3-Productie normen'!$B$35:$C$40,2,FALSE),FALSE)))</f>
        <v>0</v>
      </c>
      <c r="Q793" s="344">
        <f t="shared" si="37"/>
        <v>0</v>
      </c>
      <c r="R793" s="541">
        <f>VLOOKUP(G793,'3-Productie normen'!A:L,12,FALSE)</f>
        <v>16</v>
      </c>
      <c r="S793" s="345"/>
      <c r="U793" s="346">
        <f t="shared" si="36"/>
        <v>10516.446070234115</v>
      </c>
    </row>
    <row r="794" spans="1:21" ht="14.1" hidden="1" customHeight="1">
      <c r="A794" s="78">
        <v>794</v>
      </c>
      <c r="B794" s="493" t="s">
        <v>768</v>
      </c>
      <c r="C794" s="303" t="s">
        <v>769</v>
      </c>
      <c r="D794" s="537">
        <v>2</v>
      </c>
      <c r="E794" s="248" t="s">
        <v>803</v>
      </c>
      <c r="F794" s="90" t="s">
        <v>51</v>
      </c>
      <c r="G794" s="90" t="s">
        <v>286</v>
      </c>
      <c r="H794" s="74" t="s">
        <v>82</v>
      </c>
      <c r="I794" s="74" t="s">
        <v>82</v>
      </c>
      <c r="J794" s="501">
        <v>232.3868483179225</v>
      </c>
      <c r="K794" s="343">
        <f t="shared" si="35"/>
        <v>255</v>
      </c>
      <c r="L794" s="251">
        <v>255</v>
      </c>
      <c r="M794" s="251"/>
      <c r="N794" s="250" t="e">
        <f>IF(L794="nio",0,IF(L794&gt;0,L794*J794/P794,0))*VLOOKUP(B794,'2-Kosten per locatie'!$A$14:$C$60,3,FALSE)</f>
        <v>#DIV/0!</v>
      </c>
      <c r="O794" s="250">
        <f>IF(M794&gt;0,M794*J794/Q794,0)*VLOOKUP(B794,'2-Kosten per locatie'!$A$14:$C$60,3,FALSE)</f>
        <v>0</v>
      </c>
      <c r="P794" s="344">
        <f>IF(L794="nio",0,IF(L794&gt;0,VLOOKUP(G794,'3-Productie normen'!A:J,VLOOKUP(L794,'3-Productie normen'!$B$35:$C$40,2,FALSE),FALSE)))</f>
        <v>0</v>
      </c>
      <c r="Q794" s="344">
        <f t="shared" si="37"/>
        <v>0</v>
      </c>
      <c r="R794" s="541">
        <f>VLOOKUP(G794,'3-Productie normen'!A:L,12,FALSE)</f>
        <v>13</v>
      </c>
      <c r="S794" s="345"/>
      <c r="U794" s="346">
        <f t="shared" si="36"/>
        <v>59258.646321070235</v>
      </c>
    </row>
    <row r="795" spans="1:21" ht="14.1" hidden="1" customHeight="1">
      <c r="A795" s="78">
        <v>795</v>
      </c>
      <c r="B795" s="493" t="s">
        <v>768</v>
      </c>
      <c r="C795" s="303" t="s">
        <v>769</v>
      </c>
      <c r="D795" s="537">
        <v>2</v>
      </c>
      <c r="E795" s="248" t="s">
        <v>804</v>
      </c>
      <c r="F795" s="90" t="s">
        <v>805</v>
      </c>
      <c r="G795" s="303" t="s">
        <v>55</v>
      </c>
      <c r="H795" s="504" t="s">
        <v>278</v>
      </c>
      <c r="I795" s="516" t="s">
        <v>246</v>
      </c>
      <c r="J795" s="501">
        <v>3.5936110564627186</v>
      </c>
      <c r="K795" s="343">
        <f t="shared" si="35"/>
        <v>0</v>
      </c>
      <c r="L795" s="251" t="s">
        <v>279</v>
      </c>
      <c r="M795" s="251"/>
      <c r="N795" s="250">
        <f>IF(L795="nio",0,IF(L795&gt;0,L795*J795/P795,0))*VLOOKUP(B795,'2-Kosten per locatie'!$A$14:$C$60,3,FALSE)</f>
        <v>0</v>
      </c>
      <c r="O795" s="250">
        <f>IF(M795&gt;0,M795*J795/Q795,0)*VLOOKUP(B795,'2-Kosten per locatie'!$A$14:$C$60,3,FALSE)</f>
        <v>0</v>
      </c>
      <c r="P795" s="344">
        <f>IF(L795="nio",0,IF(L795&gt;0,VLOOKUP(G795,'3-Productie normen'!A:J,VLOOKUP(L795,'3-Productie normen'!$B$35:$C$40,2,FALSE),FALSE)))</f>
        <v>0</v>
      </c>
      <c r="Q795" s="344">
        <f t="shared" si="37"/>
        <v>0</v>
      </c>
      <c r="R795" s="541">
        <f>VLOOKUP(G795,'3-Productie normen'!A:L,12,FALSE)</f>
        <v>0</v>
      </c>
      <c r="S795" s="345"/>
      <c r="U795" s="346">
        <f t="shared" si="36"/>
        <v>0</v>
      </c>
    </row>
    <row r="796" spans="1:21" ht="14.1" hidden="1" customHeight="1">
      <c r="A796" s="78">
        <v>796</v>
      </c>
      <c r="B796" s="493" t="s">
        <v>768</v>
      </c>
      <c r="C796" s="303" t="s">
        <v>769</v>
      </c>
      <c r="D796" s="537">
        <v>2</v>
      </c>
      <c r="E796" s="248" t="s">
        <v>806</v>
      </c>
      <c r="F796" s="90" t="s">
        <v>263</v>
      </c>
      <c r="G796" s="303" t="s">
        <v>55</v>
      </c>
      <c r="H796" s="74" t="s">
        <v>371</v>
      </c>
      <c r="I796" s="493" t="s">
        <v>246</v>
      </c>
      <c r="J796" s="501">
        <v>1.8512541806020066</v>
      </c>
      <c r="K796" s="343">
        <f t="shared" si="35"/>
        <v>0</v>
      </c>
      <c r="L796" s="251" t="s">
        <v>279</v>
      </c>
      <c r="M796" s="251"/>
      <c r="N796" s="250">
        <f>IF(L796="nio",0,IF(L796&gt;0,L796*J796/P796,0))*VLOOKUP(B796,'2-Kosten per locatie'!$A$14:$C$60,3,FALSE)</f>
        <v>0</v>
      </c>
      <c r="O796" s="250">
        <f>IF(M796&gt;0,M796*J796/Q796,0)*VLOOKUP(B796,'2-Kosten per locatie'!$A$14:$C$60,3,FALSE)</f>
        <v>0</v>
      </c>
      <c r="P796" s="344">
        <f>IF(L796="nio",0,IF(L796&gt;0,VLOOKUP(G796,'3-Productie normen'!A:J,VLOOKUP(L796,'3-Productie normen'!$B$35:$C$40,2,FALSE),FALSE)))</f>
        <v>0</v>
      </c>
      <c r="Q796" s="344">
        <f t="shared" si="37"/>
        <v>0</v>
      </c>
      <c r="R796" s="541">
        <f>VLOOKUP(G796,'3-Productie normen'!A:L,12,FALSE)</f>
        <v>0</v>
      </c>
      <c r="S796" s="345"/>
      <c r="U796" s="346">
        <f t="shared" si="36"/>
        <v>0</v>
      </c>
    </row>
    <row r="797" spans="1:21" ht="14.1" hidden="1" customHeight="1">
      <c r="A797" s="78">
        <v>797</v>
      </c>
      <c r="B797" s="493" t="s">
        <v>768</v>
      </c>
      <c r="C797" s="303" t="s">
        <v>769</v>
      </c>
      <c r="D797" s="537">
        <v>2</v>
      </c>
      <c r="E797" s="248" t="s">
        <v>807</v>
      </c>
      <c r="F797" s="90" t="s">
        <v>808</v>
      </c>
      <c r="G797" s="90" t="s">
        <v>45</v>
      </c>
      <c r="H797" s="502" t="s">
        <v>266</v>
      </c>
      <c r="I797" s="516" t="s">
        <v>247</v>
      </c>
      <c r="J797" s="501">
        <v>9.074775395107876</v>
      </c>
      <c r="K797" s="343">
        <f t="shared" si="35"/>
        <v>255</v>
      </c>
      <c r="L797" s="251">
        <v>255</v>
      </c>
      <c r="M797" s="251"/>
      <c r="N797" s="250" t="e">
        <f>IF(L797="nio",0,IF(L797&gt;0,L797*J797/P797,0))*VLOOKUP(B797,'2-Kosten per locatie'!$A$14:$C$60,3,FALSE)</f>
        <v>#DIV/0!</v>
      </c>
      <c r="O797" s="250">
        <f>IF(M797&gt;0,M797*J797/Q797,0)*VLOOKUP(B797,'2-Kosten per locatie'!$A$14:$C$60,3,FALSE)</f>
        <v>0</v>
      </c>
      <c r="P797" s="344">
        <f>IF(L797="nio",0,IF(L797&gt;0,VLOOKUP(G797,'3-Productie normen'!A:J,VLOOKUP(L797,'3-Productie normen'!$B$35:$C$40,2,FALSE),FALSE)))</f>
        <v>0</v>
      </c>
      <c r="Q797" s="344">
        <f t="shared" si="37"/>
        <v>0</v>
      </c>
      <c r="R797" s="541">
        <f>VLOOKUP(G797,'3-Productie normen'!A:L,12,FALSE)</f>
        <v>2</v>
      </c>
      <c r="S797" s="345"/>
      <c r="U797" s="346">
        <f t="shared" si="36"/>
        <v>2314.0677257525085</v>
      </c>
    </row>
    <row r="798" spans="1:21" ht="14.1" hidden="1" customHeight="1">
      <c r="A798" s="78">
        <v>798</v>
      </c>
      <c r="B798" s="493" t="s">
        <v>768</v>
      </c>
      <c r="C798" s="303" t="s">
        <v>769</v>
      </c>
      <c r="D798" s="537">
        <v>2</v>
      </c>
      <c r="E798" s="248" t="s">
        <v>809</v>
      </c>
      <c r="F798" s="90" t="s">
        <v>296</v>
      </c>
      <c r="G798" s="90" t="s">
        <v>50</v>
      </c>
      <c r="H798" s="502" t="s">
        <v>266</v>
      </c>
      <c r="I798" s="516" t="s">
        <v>247</v>
      </c>
      <c r="J798" s="501">
        <v>16.770184930159356</v>
      </c>
      <c r="K798" s="343">
        <f t="shared" si="35"/>
        <v>255</v>
      </c>
      <c r="L798" s="251">
        <v>255</v>
      </c>
      <c r="M798" s="251"/>
      <c r="N798" s="250" t="e">
        <f>IF(L798="nio",0,IF(L798&gt;0,L798*J798/P798,0))*VLOOKUP(B798,'2-Kosten per locatie'!$A$14:$C$60,3,FALSE)</f>
        <v>#DIV/0!</v>
      </c>
      <c r="O798" s="250">
        <f>IF(M798&gt;0,M798*J798/Q798,0)*VLOOKUP(B798,'2-Kosten per locatie'!$A$14:$C$60,3,FALSE)</f>
        <v>0</v>
      </c>
      <c r="P798" s="344">
        <f>IF(L798="nio",0,IF(L798&gt;0,VLOOKUP(G798,'3-Productie normen'!A:J,VLOOKUP(L798,'3-Productie normen'!$B$35:$C$40,2,FALSE),FALSE)))</f>
        <v>0</v>
      </c>
      <c r="Q798" s="344">
        <f t="shared" si="37"/>
        <v>0</v>
      </c>
      <c r="R798" s="541">
        <f>VLOOKUP(G798,'3-Productie normen'!A:L,12,FALSE)</f>
        <v>15</v>
      </c>
      <c r="S798" s="345"/>
      <c r="U798" s="346">
        <f t="shared" si="36"/>
        <v>4276.3971571906359</v>
      </c>
    </row>
    <row r="799" spans="1:21" ht="14.1" hidden="1" customHeight="1">
      <c r="A799" s="78">
        <v>799</v>
      </c>
      <c r="B799" s="493" t="s">
        <v>768</v>
      </c>
      <c r="C799" s="303" t="s">
        <v>769</v>
      </c>
      <c r="D799" s="537">
        <v>2</v>
      </c>
      <c r="E799" s="248" t="s">
        <v>810</v>
      </c>
      <c r="F799" s="90" t="s">
        <v>296</v>
      </c>
      <c r="G799" s="90" t="s">
        <v>50</v>
      </c>
      <c r="H799" s="502" t="s">
        <v>266</v>
      </c>
      <c r="I799" s="516" t="s">
        <v>247</v>
      </c>
      <c r="J799" s="501">
        <v>18.668109384221914</v>
      </c>
      <c r="K799" s="343">
        <f t="shared" ref="K799:K862" si="38">SUM(L799:M799)</f>
        <v>255</v>
      </c>
      <c r="L799" s="251">
        <v>255</v>
      </c>
      <c r="M799" s="251"/>
      <c r="N799" s="250" t="e">
        <f>IF(L799="nio",0,IF(L799&gt;0,L799*J799/P799,0))*VLOOKUP(B799,'2-Kosten per locatie'!$A$14:$C$60,3,FALSE)</f>
        <v>#DIV/0!</v>
      </c>
      <c r="O799" s="250">
        <f>IF(M799&gt;0,M799*J799/Q799,0)*VLOOKUP(B799,'2-Kosten per locatie'!$A$14:$C$60,3,FALSE)</f>
        <v>0</v>
      </c>
      <c r="P799" s="344">
        <f>IF(L799="nio",0,IF(L799&gt;0,VLOOKUP(G799,'3-Productie normen'!A:J,VLOOKUP(L799,'3-Productie normen'!$B$35:$C$40,2,FALSE),FALSE)))</f>
        <v>0</v>
      </c>
      <c r="Q799" s="344">
        <f t="shared" si="37"/>
        <v>0</v>
      </c>
      <c r="R799" s="541">
        <f>VLOOKUP(G799,'3-Productie normen'!A:L,12,FALSE)</f>
        <v>15</v>
      </c>
      <c r="S799" s="345"/>
      <c r="U799" s="346">
        <f t="shared" ref="U799:U862" si="39">K799*J799</f>
        <v>4760.3678929765883</v>
      </c>
    </row>
    <row r="800" spans="1:21" ht="14.1" hidden="1" customHeight="1">
      <c r="A800" s="78">
        <v>800</v>
      </c>
      <c r="B800" s="493" t="s">
        <v>768</v>
      </c>
      <c r="C800" s="303" t="s">
        <v>769</v>
      </c>
      <c r="D800" s="537">
        <v>2</v>
      </c>
      <c r="E800" s="248" t="s">
        <v>811</v>
      </c>
      <c r="F800" s="90" t="s">
        <v>296</v>
      </c>
      <c r="G800" s="90" t="s">
        <v>50</v>
      </c>
      <c r="H800" s="502" t="s">
        <v>266</v>
      </c>
      <c r="I800" s="516" t="s">
        <v>247</v>
      </c>
      <c r="J800" s="501">
        <v>10.88973047412945</v>
      </c>
      <c r="K800" s="343">
        <f t="shared" si="38"/>
        <v>255</v>
      </c>
      <c r="L800" s="251">
        <v>255</v>
      </c>
      <c r="M800" s="251"/>
      <c r="N800" s="250" t="e">
        <f>IF(L800="nio",0,IF(L800&gt;0,L800*J800/P800,0))*VLOOKUP(B800,'2-Kosten per locatie'!$A$14:$C$60,3,FALSE)</f>
        <v>#DIV/0!</v>
      </c>
      <c r="O800" s="250">
        <f>IF(M800&gt;0,M800*J800/Q800,0)*VLOOKUP(B800,'2-Kosten per locatie'!$A$14:$C$60,3,FALSE)</f>
        <v>0</v>
      </c>
      <c r="P800" s="344">
        <f>IF(L800="nio",0,IF(L800&gt;0,VLOOKUP(G800,'3-Productie normen'!A:J,VLOOKUP(L800,'3-Productie normen'!$B$35:$C$40,2,FALSE),FALSE)))</f>
        <v>0</v>
      </c>
      <c r="Q800" s="344">
        <f t="shared" ref="Q800:Q863" si="40">IF(M800&gt;0,P800*$Q$8,0)</f>
        <v>0</v>
      </c>
      <c r="R800" s="541">
        <f>VLOOKUP(G800,'3-Productie normen'!A:L,12,FALSE)</f>
        <v>15</v>
      </c>
      <c r="S800" s="345"/>
      <c r="U800" s="346">
        <f t="shared" si="39"/>
        <v>2776.8812709030099</v>
      </c>
    </row>
    <row r="801" spans="1:21" ht="14.1" hidden="1" customHeight="1">
      <c r="A801" s="78">
        <v>801</v>
      </c>
      <c r="B801" s="493" t="s">
        <v>768</v>
      </c>
      <c r="C801" s="303" t="s">
        <v>769</v>
      </c>
      <c r="D801" s="537">
        <v>2</v>
      </c>
      <c r="E801" s="248" t="s">
        <v>812</v>
      </c>
      <c r="F801" s="90" t="s">
        <v>813</v>
      </c>
      <c r="G801" s="90" t="s">
        <v>45</v>
      </c>
      <c r="H801" s="502" t="s">
        <v>266</v>
      </c>
      <c r="I801" s="516" t="s">
        <v>247</v>
      </c>
      <c r="J801" s="501">
        <v>5.3204111745032456</v>
      </c>
      <c r="K801" s="343">
        <f t="shared" si="38"/>
        <v>255</v>
      </c>
      <c r="L801" s="251">
        <v>255</v>
      </c>
      <c r="M801" s="251"/>
      <c r="N801" s="250" t="e">
        <f>IF(L801="nio",0,IF(L801&gt;0,L801*J801/P801,0))*VLOOKUP(B801,'2-Kosten per locatie'!$A$14:$C$60,3,FALSE)</f>
        <v>#DIV/0!</v>
      </c>
      <c r="O801" s="250">
        <f>IF(M801&gt;0,M801*J801/Q801,0)*VLOOKUP(B801,'2-Kosten per locatie'!$A$14:$C$60,3,FALSE)</f>
        <v>0</v>
      </c>
      <c r="P801" s="344">
        <f>IF(L801="nio",0,IF(L801&gt;0,VLOOKUP(G801,'3-Productie normen'!A:J,VLOOKUP(L801,'3-Productie normen'!$B$35:$C$40,2,FALSE),FALSE)))</f>
        <v>0</v>
      </c>
      <c r="Q801" s="344">
        <f t="shared" si="40"/>
        <v>0</v>
      </c>
      <c r="R801" s="541">
        <f>VLOOKUP(G801,'3-Productie normen'!A:L,12,FALSE)</f>
        <v>2</v>
      </c>
      <c r="S801" s="345"/>
      <c r="U801" s="346">
        <f t="shared" si="39"/>
        <v>1356.7048494983276</v>
      </c>
    </row>
    <row r="802" spans="1:21" ht="14.1" hidden="1" customHeight="1">
      <c r="A802" s="78">
        <v>802</v>
      </c>
      <c r="B802" s="493" t="s">
        <v>768</v>
      </c>
      <c r="C802" s="303" t="s">
        <v>769</v>
      </c>
      <c r="D802" s="537">
        <v>2</v>
      </c>
      <c r="E802" s="248" t="s">
        <v>814</v>
      </c>
      <c r="F802" s="90" t="s">
        <v>813</v>
      </c>
      <c r="G802" s="90" t="s">
        <v>45</v>
      </c>
      <c r="H802" s="502" t="s">
        <v>266</v>
      </c>
      <c r="I802" s="516" t="s">
        <v>247</v>
      </c>
      <c r="J802" s="501">
        <v>5.3204111745032456</v>
      </c>
      <c r="K802" s="343">
        <f t="shared" si="38"/>
        <v>255</v>
      </c>
      <c r="L802" s="251">
        <v>255</v>
      </c>
      <c r="M802" s="251"/>
      <c r="N802" s="250" t="e">
        <f>IF(L802="nio",0,IF(L802&gt;0,L802*J802/P802,0))*VLOOKUP(B802,'2-Kosten per locatie'!$A$14:$C$60,3,FALSE)</f>
        <v>#DIV/0!</v>
      </c>
      <c r="O802" s="250">
        <f>IF(M802&gt;0,M802*J802/Q802,0)*VLOOKUP(B802,'2-Kosten per locatie'!$A$14:$C$60,3,FALSE)</f>
        <v>0</v>
      </c>
      <c r="P802" s="344">
        <f>IF(L802="nio",0,IF(L802&gt;0,VLOOKUP(G802,'3-Productie normen'!A:J,VLOOKUP(L802,'3-Productie normen'!$B$35:$C$40,2,FALSE),FALSE)))</f>
        <v>0</v>
      </c>
      <c r="Q802" s="344">
        <f t="shared" si="40"/>
        <v>0</v>
      </c>
      <c r="R802" s="541">
        <f>VLOOKUP(G802,'3-Productie normen'!A:L,12,FALSE)</f>
        <v>2</v>
      </c>
      <c r="S802" s="345"/>
      <c r="U802" s="346">
        <f t="shared" si="39"/>
        <v>1356.7048494983276</v>
      </c>
    </row>
    <row r="803" spans="1:21" ht="14.1" hidden="1" customHeight="1">
      <c r="A803" s="78">
        <v>803</v>
      </c>
      <c r="B803" s="493" t="s">
        <v>768</v>
      </c>
      <c r="C803" s="303" t="s">
        <v>769</v>
      </c>
      <c r="D803" s="537">
        <v>2</v>
      </c>
      <c r="E803" s="248" t="s">
        <v>815</v>
      </c>
      <c r="F803" s="90" t="s">
        <v>816</v>
      </c>
      <c r="G803" s="502" t="s">
        <v>46</v>
      </c>
      <c r="H803" s="502" t="s">
        <v>371</v>
      </c>
      <c r="I803" s="516" t="s">
        <v>227</v>
      </c>
      <c r="J803" s="501">
        <v>7.0005410190832187</v>
      </c>
      <c r="K803" s="343">
        <f t="shared" si="38"/>
        <v>255</v>
      </c>
      <c r="L803" s="251">
        <v>255</v>
      </c>
      <c r="M803" s="251"/>
      <c r="N803" s="250" t="e">
        <f>IF(L803="nio",0,IF(L803&gt;0,L803*J803/P803,0))*VLOOKUP(B803,'2-Kosten per locatie'!$A$14:$C$60,3,FALSE)</f>
        <v>#DIV/0!</v>
      </c>
      <c r="O803" s="250">
        <f>IF(M803&gt;0,M803*J803/Q803,0)*VLOOKUP(B803,'2-Kosten per locatie'!$A$14:$C$60,3,FALSE)</f>
        <v>0</v>
      </c>
      <c r="P803" s="344">
        <f>IF(L803="nio",0,IF(L803&gt;0,VLOOKUP(G803,'3-Productie normen'!A:J,VLOOKUP(L803,'3-Productie normen'!$B$35:$C$40,2,FALSE),FALSE)))</f>
        <v>0</v>
      </c>
      <c r="Q803" s="344">
        <f t="shared" si="40"/>
        <v>0</v>
      </c>
      <c r="R803" s="541">
        <f>VLOOKUP(G803,'3-Productie normen'!A:L,12,FALSE)</f>
        <v>11</v>
      </c>
      <c r="S803" s="345"/>
      <c r="U803" s="346">
        <f t="shared" si="39"/>
        <v>1785.1379598662209</v>
      </c>
    </row>
    <row r="804" spans="1:21" ht="14.1" hidden="1" customHeight="1">
      <c r="A804" s="78">
        <v>804</v>
      </c>
      <c r="B804" s="493" t="s">
        <v>768</v>
      </c>
      <c r="C804" s="303" t="s">
        <v>769</v>
      </c>
      <c r="D804" s="537">
        <v>2</v>
      </c>
      <c r="E804" s="248" t="s">
        <v>817</v>
      </c>
      <c r="F804" s="90" t="s">
        <v>316</v>
      </c>
      <c r="G804" s="502" t="s">
        <v>46</v>
      </c>
      <c r="H804" s="502" t="s">
        <v>371</v>
      </c>
      <c r="I804" s="516" t="s">
        <v>227</v>
      </c>
      <c r="J804" s="501">
        <v>1.4519640632172601</v>
      </c>
      <c r="K804" s="343">
        <f t="shared" si="38"/>
        <v>255</v>
      </c>
      <c r="L804" s="251">
        <v>255</v>
      </c>
      <c r="M804" s="251"/>
      <c r="N804" s="250" t="e">
        <f>IF(L804="nio",0,IF(L804&gt;0,L804*J804/P804,0))*VLOOKUP(B804,'2-Kosten per locatie'!$A$14:$C$60,3,FALSE)</f>
        <v>#DIV/0!</v>
      </c>
      <c r="O804" s="250">
        <f>IF(M804&gt;0,M804*J804/Q804,0)*VLOOKUP(B804,'2-Kosten per locatie'!$A$14:$C$60,3,FALSE)</f>
        <v>0</v>
      </c>
      <c r="P804" s="344">
        <f>IF(L804="nio",0,IF(L804&gt;0,VLOOKUP(G804,'3-Productie normen'!A:J,VLOOKUP(L804,'3-Productie normen'!$B$35:$C$40,2,FALSE),FALSE)))</f>
        <v>0</v>
      </c>
      <c r="Q804" s="344">
        <f t="shared" si="40"/>
        <v>0</v>
      </c>
      <c r="R804" s="541">
        <f>VLOOKUP(G804,'3-Productie normen'!A:L,12,FALSE)</f>
        <v>11</v>
      </c>
      <c r="S804" s="345"/>
      <c r="U804" s="346">
        <f t="shared" si="39"/>
        <v>370.25083612040135</v>
      </c>
    </row>
    <row r="805" spans="1:21" ht="14.1" hidden="1" customHeight="1">
      <c r="A805" s="78">
        <v>805</v>
      </c>
      <c r="B805" s="493" t="s">
        <v>768</v>
      </c>
      <c r="C805" s="303" t="s">
        <v>769</v>
      </c>
      <c r="D805" s="537">
        <v>2</v>
      </c>
      <c r="E805" s="248" t="s">
        <v>818</v>
      </c>
      <c r="F805" s="90" t="s">
        <v>316</v>
      </c>
      <c r="G805" s="502" t="s">
        <v>46</v>
      </c>
      <c r="H805" s="502" t="s">
        <v>371</v>
      </c>
      <c r="I805" s="516" t="s">
        <v>227</v>
      </c>
      <c r="J805" s="501">
        <v>1.4519640632172601</v>
      </c>
      <c r="K805" s="343">
        <f t="shared" si="38"/>
        <v>255</v>
      </c>
      <c r="L805" s="251">
        <v>255</v>
      </c>
      <c r="M805" s="251"/>
      <c r="N805" s="250" t="e">
        <f>IF(L805="nio",0,IF(L805&gt;0,L805*J805/P805,0))*VLOOKUP(B805,'2-Kosten per locatie'!$A$14:$C$60,3,FALSE)</f>
        <v>#DIV/0!</v>
      </c>
      <c r="O805" s="250">
        <f>IF(M805&gt;0,M805*J805/Q805,0)*VLOOKUP(B805,'2-Kosten per locatie'!$A$14:$C$60,3,FALSE)</f>
        <v>0</v>
      </c>
      <c r="P805" s="344">
        <f>IF(L805="nio",0,IF(L805&gt;0,VLOOKUP(G805,'3-Productie normen'!A:J,VLOOKUP(L805,'3-Productie normen'!$B$35:$C$40,2,FALSE),FALSE)))</f>
        <v>0</v>
      </c>
      <c r="Q805" s="344">
        <f t="shared" si="40"/>
        <v>0</v>
      </c>
      <c r="R805" s="541">
        <f>VLOOKUP(G805,'3-Productie normen'!A:L,12,FALSE)</f>
        <v>11</v>
      </c>
      <c r="S805" s="345"/>
      <c r="U805" s="346">
        <f t="shared" si="39"/>
        <v>370.25083612040135</v>
      </c>
    </row>
    <row r="806" spans="1:21" ht="14.1" hidden="1" customHeight="1">
      <c r="A806" s="78">
        <v>806</v>
      </c>
      <c r="B806" s="493" t="s">
        <v>768</v>
      </c>
      <c r="C806" s="303" t="s">
        <v>769</v>
      </c>
      <c r="D806" s="537">
        <v>2</v>
      </c>
      <c r="E806" s="248" t="s">
        <v>819</v>
      </c>
      <c r="F806" s="90" t="s">
        <v>316</v>
      </c>
      <c r="G806" s="502" t="s">
        <v>46</v>
      </c>
      <c r="H806" s="502" t="s">
        <v>371</v>
      </c>
      <c r="I806" s="516" t="s">
        <v>227</v>
      </c>
      <c r="J806" s="501">
        <v>1.4519640632172601</v>
      </c>
      <c r="K806" s="343">
        <f t="shared" si="38"/>
        <v>255</v>
      </c>
      <c r="L806" s="251">
        <v>255</v>
      </c>
      <c r="M806" s="251"/>
      <c r="N806" s="250" t="e">
        <f>IF(L806="nio",0,IF(L806&gt;0,L806*J806/P806,0))*VLOOKUP(B806,'2-Kosten per locatie'!$A$14:$C$60,3,FALSE)</f>
        <v>#DIV/0!</v>
      </c>
      <c r="O806" s="250">
        <f>IF(M806&gt;0,M806*J806/Q806,0)*VLOOKUP(B806,'2-Kosten per locatie'!$A$14:$C$60,3,FALSE)</f>
        <v>0</v>
      </c>
      <c r="P806" s="344">
        <f>IF(L806="nio",0,IF(L806&gt;0,VLOOKUP(G806,'3-Productie normen'!A:J,VLOOKUP(L806,'3-Productie normen'!$B$35:$C$40,2,FALSE),FALSE)))</f>
        <v>0</v>
      </c>
      <c r="Q806" s="344">
        <f t="shared" si="40"/>
        <v>0</v>
      </c>
      <c r="R806" s="541">
        <f>VLOOKUP(G806,'3-Productie normen'!A:L,12,FALSE)</f>
        <v>11</v>
      </c>
      <c r="S806" s="345"/>
      <c r="U806" s="346">
        <f t="shared" si="39"/>
        <v>370.25083612040135</v>
      </c>
    </row>
    <row r="807" spans="1:21" ht="14.1" hidden="1" customHeight="1">
      <c r="A807" s="78">
        <v>807</v>
      </c>
      <c r="B807" s="493" t="s">
        <v>768</v>
      </c>
      <c r="C807" s="303" t="s">
        <v>769</v>
      </c>
      <c r="D807" s="537">
        <v>2</v>
      </c>
      <c r="E807" s="248" t="s">
        <v>820</v>
      </c>
      <c r="F807" s="90" t="s">
        <v>821</v>
      </c>
      <c r="G807" s="502" t="s">
        <v>46</v>
      </c>
      <c r="H807" s="502" t="s">
        <v>371</v>
      </c>
      <c r="I807" s="516" t="s">
        <v>227</v>
      </c>
      <c r="J807" s="501">
        <v>4.3558921896517795</v>
      </c>
      <c r="K807" s="343">
        <f t="shared" si="38"/>
        <v>255</v>
      </c>
      <c r="L807" s="251">
        <v>255</v>
      </c>
      <c r="M807" s="251"/>
      <c r="N807" s="250" t="e">
        <f>IF(L807="nio",0,IF(L807&gt;0,L807*J807/P807,0))*VLOOKUP(B807,'2-Kosten per locatie'!$A$14:$C$60,3,FALSE)</f>
        <v>#DIV/0!</v>
      </c>
      <c r="O807" s="250">
        <f>IF(M807&gt;0,M807*J807/Q807,0)*VLOOKUP(B807,'2-Kosten per locatie'!$A$14:$C$60,3,FALSE)</f>
        <v>0</v>
      </c>
      <c r="P807" s="344">
        <f>IF(L807="nio",0,IF(L807&gt;0,VLOOKUP(G807,'3-Productie normen'!A:J,VLOOKUP(L807,'3-Productie normen'!$B$35:$C$40,2,FALSE),FALSE)))</f>
        <v>0</v>
      </c>
      <c r="Q807" s="344">
        <f t="shared" si="40"/>
        <v>0</v>
      </c>
      <c r="R807" s="541">
        <f>VLOOKUP(G807,'3-Productie normen'!A:L,12,FALSE)</f>
        <v>11</v>
      </c>
      <c r="S807" s="345"/>
      <c r="U807" s="346">
        <f t="shared" si="39"/>
        <v>1110.7525083612038</v>
      </c>
    </row>
    <row r="808" spans="1:21" ht="14.1" hidden="1" customHeight="1">
      <c r="A808" s="78">
        <v>808</v>
      </c>
      <c r="B808" s="493" t="s">
        <v>768</v>
      </c>
      <c r="C808" s="303" t="s">
        <v>769</v>
      </c>
      <c r="D808" s="537">
        <v>2</v>
      </c>
      <c r="E808" s="248" t="s">
        <v>822</v>
      </c>
      <c r="F808" s="90" t="s">
        <v>316</v>
      </c>
      <c r="G808" s="502" t="s">
        <v>46</v>
      </c>
      <c r="H808" s="502" t="s">
        <v>371</v>
      </c>
      <c r="I808" s="516" t="s">
        <v>227</v>
      </c>
      <c r="J808" s="501">
        <v>1.4519640632172601</v>
      </c>
      <c r="K808" s="343">
        <f t="shared" si="38"/>
        <v>255</v>
      </c>
      <c r="L808" s="251">
        <v>255</v>
      </c>
      <c r="M808" s="251"/>
      <c r="N808" s="250" t="e">
        <f>IF(L808="nio",0,IF(L808&gt;0,L808*J808/P808,0))*VLOOKUP(B808,'2-Kosten per locatie'!$A$14:$C$60,3,FALSE)</f>
        <v>#DIV/0!</v>
      </c>
      <c r="O808" s="250">
        <f>IF(M808&gt;0,M808*J808/Q808,0)*VLOOKUP(B808,'2-Kosten per locatie'!$A$14:$C$60,3,FALSE)</f>
        <v>0</v>
      </c>
      <c r="P808" s="344">
        <f>IF(L808="nio",0,IF(L808&gt;0,VLOOKUP(G808,'3-Productie normen'!A:J,VLOOKUP(L808,'3-Productie normen'!$B$35:$C$40,2,FALSE),FALSE)))</f>
        <v>0</v>
      </c>
      <c r="Q808" s="344">
        <f t="shared" si="40"/>
        <v>0</v>
      </c>
      <c r="R808" s="541">
        <f>VLOOKUP(G808,'3-Productie normen'!A:L,12,FALSE)</f>
        <v>11</v>
      </c>
      <c r="S808" s="345"/>
      <c r="U808" s="346">
        <f t="shared" si="39"/>
        <v>370.25083612040135</v>
      </c>
    </row>
    <row r="809" spans="1:21" ht="14.1" hidden="1" customHeight="1">
      <c r="A809" s="78">
        <v>809</v>
      </c>
      <c r="B809" s="493" t="s">
        <v>768</v>
      </c>
      <c r="C809" s="303" t="s">
        <v>769</v>
      </c>
      <c r="D809" s="537">
        <v>2</v>
      </c>
      <c r="E809" s="248" t="s">
        <v>823</v>
      </c>
      <c r="F809" s="90" t="s">
        <v>316</v>
      </c>
      <c r="G809" s="502" t="s">
        <v>46</v>
      </c>
      <c r="H809" s="502" t="s">
        <v>371</v>
      </c>
      <c r="I809" s="516" t="s">
        <v>227</v>
      </c>
      <c r="J809" s="501">
        <v>1.4519640632172601</v>
      </c>
      <c r="K809" s="343">
        <f t="shared" si="38"/>
        <v>255</v>
      </c>
      <c r="L809" s="251">
        <v>255</v>
      </c>
      <c r="M809" s="251"/>
      <c r="N809" s="250" t="e">
        <f>IF(L809="nio",0,IF(L809&gt;0,L809*J809/P809,0))*VLOOKUP(B809,'2-Kosten per locatie'!$A$14:$C$60,3,FALSE)</f>
        <v>#DIV/0!</v>
      </c>
      <c r="O809" s="250">
        <f>IF(M809&gt;0,M809*J809/Q809,0)*VLOOKUP(B809,'2-Kosten per locatie'!$A$14:$C$60,3,FALSE)</f>
        <v>0</v>
      </c>
      <c r="P809" s="344">
        <f>IF(L809="nio",0,IF(L809&gt;0,VLOOKUP(G809,'3-Productie normen'!A:J,VLOOKUP(L809,'3-Productie normen'!$B$35:$C$40,2,FALSE),FALSE)))</f>
        <v>0</v>
      </c>
      <c r="Q809" s="344">
        <f t="shared" si="40"/>
        <v>0</v>
      </c>
      <c r="R809" s="541">
        <f>VLOOKUP(G809,'3-Productie normen'!A:L,12,FALSE)</f>
        <v>11</v>
      </c>
      <c r="S809" s="345"/>
      <c r="U809" s="346">
        <f t="shared" si="39"/>
        <v>370.25083612040135</v>
      </c>
    </row>
    <row r="810" spans="1:21" ht="14.1" hidden="1" customHeight="1">
      <c r="A810" s="78">
        <v>810</v>
      </c>
      <c r="B810" s="493" t="s">
        <v>768</v>
      </c>
      <c r="C810" s="303" t="s">
        <v>769</v>
      </c>
      <c r="D810" s="537">
        <v>2</v>
      </c>
      <c r="E810" s="248" t="s">
        <v>824</v>
      </c>
      <c r="F810" s="90" t="s">
        <v>825</v>
      </c>
      <c r="G810" s="502" t="s">
        <v>46</v>
      </c>
      <c r="H810" s="502" t="s">
        <v>371</v>
      </c>
      <c r="I810" s="516" t="s">
        <v>227</v>
      </c>
      <c r="J810" s="501">
        <v>3.6973227752639515</v>
      </c>
      <c r="K810" s="343">
        <f t="shared" si="38"/>
        <v>255</v>
      </c>
      <c r="L810" s="251">
        <v>255</v>
      </c>
      <c r="M810" s="251"/>
      <c r="N810" s="250" t="e">
        <f>IF(L810="nio",0,IF(L810&gt;0,L810*J810/P810,0))*VLOOKUP(B810,'2-Kosten per locatie'!$A$14:$C$60,3,FALSE)</f>
        <v>#DIV/0!</v>
      </c>
      <c r="O810" s="250">
        <f>IF(M810&gt;0,M810*J810/Q810,0)*VLOOKUP(B810,'2-Kosten per locatie'!$A$14:$C$60,3,FALSE)</f>
        <v>0</v>
      </c>
      <c r="P810" s="344">
        <f>IF(L810="nio",0,IF(L810&gt;0,VLOOKUP(G810,'3-Productie normen'!A:J,VLOOKUP(L810,'3-Productie normen'!$B$35:$C$40,2,FALSE),FALSE)))</f>
        <v>0</v>
      </c>
      <c r="Q810" s="344">
        <f t="shared" si="40"/>
        <v>0</v>
      </c>
      <c r="R810" s="541">
        <f>VLOOKUP(G810,'3-Productie normen'!A:L,12,FALSE)</f>
        <v>11</v>
      </c>
      <c r="S810" s="345"/>
      <c r="U810" s="346">
        <f t="shared" si="39"/>
        <v>942.81730769230762</v>
      </c>
    </row>
    <row r="811" spans="1:21" ht="14.1" hidden="1" customHeight="1">
      <c r="A811" s="78">
        <v>811</v>
      </c>
      <c r="B811" s="493" t="s">
        <v>768</v>
      </c>
      <c r="C811" s="303" t="s">
        <v>769</v>
      </c>
      <c r="D811" s="537">
        <v>2</v>
      </c>
      <c r="E811" s="248" t="s">
        <v>826</v>
      </c>
      <c r="F811" s="90" t="s">
        <v>263</v>
      </c>
      <c r="G811" s="303" t="s">
        <v>55</v>
      </c>
      <c r="H811" s="502" t="s">
        <v>371</v>
      </c>
      <c r="I811" s="516" t="s">
        <v>246</v>
      </c>
      <c r="J811" s="501">
        <v>2.2038740245261983</v>
      </c>
      <c r="K811" s="343">
        <f t="shared" si="38"/>
        <v>0</v>
      </c>
      <c r="L811" s="251" t="s">
        <v>279</v>
      </c>
      <c r="M811" s="251"/>
      <c r="N811" s="250">
        <f>IF(L811="nio",0,IF(L811&gt;0,L811*J811/P811,0))*VLOOKUP(B811,'2-Kosten per locatie'!$A$14:$C$60,3,FALSE)</f>
        <v>0</v>
      </c>
      <c r="O811" s="250">
        <f>IF(M811&gt;0,M811*J811/Q811,0)*VLOOKUP(B811,'2-Kosten per locatie'!$A$14:$C$60,3,FALSE)</f>
        <v>0</v>
      </c>
      <c r="P811" s="344">
        <f>IF(L811="nio",0,IF(L811&gt;0,VLOOKUP(G811,'3-Productie normen'!A:J,VLOOKUP(L811,'3-Productie normen'!$B$35:$C$40,2,FALSE),FALSE)))</f>
        <v>0</v>
      </c>
      <c r="Q811" s="344">
        <f t="shared" si="40"/>
        <v>0</v>
      </c>
      <c r="R811" s="541">
        <f>VLOOKUP(G811,'3-Productie normen'!A:L,12,FALSE)</f>
        <v>0</v>
      </c>
      <c r="S811" s="345"/>
      <c r="U811" s="346">
        <f t="shared" si="39"/>
        <v>0</v>
      </c>
    </row>
    <row r="812" spans="1:21" ht="14.1" hidden="1" customHeight="1">
      <c r="A812" s="78">
        <v>812</v>
      </c>
      <c r="B812" s="493" t="s">
        <v>768</v>
      </c>
      <c r="C812" s="303" t="s">
        <v>769</v>
      </c>
      <c r="D812" s="537">
        <v>2</v>
      </c>
      <c r="E812" s="248" t="s">
        <v>827</v>
      </c>
      <c r="F812" s="90" t="s">
        <v>828</v>
      </c>
      <c r="G812" s="90" t="s">
        <v>50</v>
      </c>
      <c r="H812" s="502" t="s">
        <v>266</v>
      </c>
      <c r="I812" s="516" t="s">
        <v>247</v>
      </c>
      <c r="J812" s="501">
        <v>2.7224326185323626</v>
      </c>
      <c r="K812" s="343">
        <f t="shared" si="38"/>
        <v>255</v>
      </c>
      <c r="L812" s="251">
        <v>255</v>
      </c>
      <c r="M812" s="251"/>
      <c r="N812" s="250" t="e">
        <f>IF(L812="nio",0,IF(L812&gt;0,L812*J812/P812,0))*VLOOKUP(B812,'2-Kosten per locatie'!$A$14:$C$60,3,FALSE)</f>
        <v>#DIV/0!</v>
      </c>
      <c r="O812" s="250">
        <f>IF(M812&gt;0,M812*J812/Q812,0)*VLOOKUP(B812,'2-Kosten per locatie'!$A$14:$C$60,3,FALSE)</f>
        <v>0</v>
      </c>
      <c r="P812" s="344">
        <f>IF(L812="nio",0,IF(L812&gt;0,VLOOKUP(G812,'3-Productie normen'!A:J,VLOOKUP(L812,'3-Productie normen'!$B$35:$C$40,2,FALSE),FALSE)))</f>
        <v>0</v>
      </c>
      <c r="Q812" s="344">
        <f t="shared" si="40"/>
        <v>0</v>
      </c>
      <c r="R812" s="541">
        <f>VLOOKUP(G812,'3-Productie normen'!A:L,12,FALSE)</f>
        <v>15</v>
      </c>
      <c r="S812" s="345"/>
      <c r="U812" s="346">
        <f t="shared" si="39"/>
        <v>694.22031772575247</v>
      </c>
    </row>
    <row r="813" spans="1:21" ht="14.1" hidden="1" customHeight="1">
      <c r="A813" s="78">
        <v>813</v>
      </c>
      <c r="B813" s="493" t="s">
        <v>768</v>
      </c>
      <c r="C813" s="303" t="s">
        <v>769</v>
      </c>
      <c r="D813" s="537">
        <v>2</v>
      </c>
      <c r="E813" s="248" t="s">
        <v>829</v>
      </c>
      <c r="F813" s="90" t="s">
        <v>828</v>
      </c>
      <c r="G813" s="90" t="s">
        <v>50</v>
      </c>
      <c r="H813" s="502" t="s">
        <v>266</v>
      </c>
      <c r="I813" s="516" t="s">
        <v>247</v>
      </c>
      <c r="J813" s="501">
        <v>2.7224326185323626</v>
      </c>
      <c r="K813" s="343">
        <f t="shared" si="38"/>
        <v>255</v>
      </c>
      <c r="L813" s="251">
        <v>255</v>
      </c>
      <c r="M813" s="251"/>
      <c r="N813" s="250" t="e">
        <f>IF(L813="nio",0,IF(L813&gt;0,L813*J813/P813,0))*VLOOKUP(B813,'2-Kosten per locatie'!$A$14:$C$60,3,FALSE)</f>
        <v>#DIV/0!</v>
      </c>
      <c r="O813" s="250">
        <f>IF(M813&gt;0,M813*J813/Q813,0)*VLOOKUP(B813,'2-Kosten per locatie'!$A$14:$C$60,3,FALSE)</f>
        <v>0</v>
      </c>
      <c r="P813" s="344">
        <f>IF(L813="nio",0,IF(L813&gt;0,VLOOKUP(G813,'3-Productie normen'!A:J,VLOOKUP(L813,'3-Productie normen'!$B$35:$C$40,2,FALSE),FALSE)))</f>
        <v>0</v>
      </c>
      <c r="Q813" s="344">
        <f t="shared" si="40"/>
        <v>0</v>
      </c>
      <c r="R813" s="541">
        <f>VLOOKUP(G813,'3-Productie normen'!A:L,12,FALSE)</f>
        <v>15</v>
      </c>
      <c r="S813" s="345"/>
      <c r="U813" s="346">
        <f t="shared" si="39"/>
        <v>694.22031772575247</v>
      </c>
    </row>
    <row r="814" spans="1:21" ht="14.1" hidden="1" customHeight="1">
      <c r="A814" s="78">
        <v>814</v>
      </c>
      <c r="B814" s="493" t="s">
        <v>768</v>
      </c>
      <c r="C814" s="303" t="s">
        <v>769</v>
      </c>
      <c r="D814" s="537">
        <v>2</v>
      </c>
      <c r="E814" s="248" t="s">
        <v>830</v>
      </c>
      <c r="F814" s="90" t="s">
        <v>805</v>
      </c>
      <c r="G814" s="303" t="s">
        <v>55</v>
      </c>
      <c r="H814" s="504" t="s">
        <v>278</v>
      </c>
      <c r="I814" s="516" t="s">
        <v>246</v>
      </c>
      <c r="J814" s="501">
        <v>9.6244475047544089</v>
      </c>
      <c r="K814" s="343">
        <f t="shared" si="38"/>
        <v>0</v>
      </c>
      <c r="L814" s="251" t="s">
        <v>279</v>
      </c>
      <c r="M814" s="251"/>
      <c r="N814" s="250">
        <f>IF(L814="nio",0,IF(L814&gt;0,L814*J814/P814,0))*VLOOKUP(B814,'2-Kosten per locatie'!$A$14:$C$60,3,FALSE)</f>
        <v>0</v>
      </c>
      <c r="O814" s="250">
        <f>IF(M814&gt;0,M814*J814/Q814,0)*VLOOKUP(B814,'2-Kosten per locatie'!$A$14:$C$60,3,FALSE)</f>
        <v>0</v>
      </c>
      <c r="P814" s="344">
        <f>IF(L814="nio",0,IF(L814&gt;0,VLOOKUP(G814,'3-Productie normen'!A:J,VLOOKUP(L814,'3-Productie normen'!$B$35:$C$40,2,FALSE),FALSE)))</f>
        <v>0</v>
      </c>
      <c r="Q814" s="344">
        <f t="shared" si="40"/>
        <v>0</v>
      </c>
      <c r="R814" s="541">
        <f>VLOOKUP(G814,'3-Productie normen'!A:L,12,FALSE)</f>
        <v>0</v>
      </c>
      <c r="S814" s="345"/>
      <c r="U814" s="346">
        <f t="shared" si="39"/>
        <v>0</v>
      </c>
    </row>
    <row r="815" spans="1:21" ht="14.1" hidden="1" customHeight="1">
      <c r="A815" s="78">
        <v>815</v>
      </c>
      <c r="B815" s="493" t="s">
        <v>768</v>
      </c>
      <c r="C815" s="303" t="s">
        <v>769</v>
      </c>
      <c r="D815" s="537">
        <v>2</v>
      </c>
      <c r="E815" s="248" t="s">
        <v>831</v>
      </c>
      <c r="F815" s="90" t="s">
        <v>832</v>
      </c>
      <c r="G815" s="504" t="s">
        <v>47</v>
      </c>
      <c r="H815" s="502" t="s">
        <v>371</v>
      </c>
      <c r="I815" s="516" t="s">
        <v>246</v>
      </c>
      <c r="J815" s="501">
        <v>8.4213915666601071</v>
      </c>
      <c r="K815" s="343">
        <f t="shared" si="38"/>
        <v>255</v>
      </c>
      <c r="L815" s="251">
        <v>255</v>
      </c>
      <c r="M815" s="251"/>
      <c r="N815" s="250" t="e">
        <f>IF(L815="nio",0,IF(L815&gt;0,L815*J815/P815,0))*VLOOKUP(B815,'2-Kosten per locatie'!$A$14:$C$60,3,FALSE)</f>
        <v>#DIV/0!</v>
      </c>
      <c r="O815" s="250">
        <f>IF(M815&gt;0,M815*J815/Q815,0)*VLOOKUP(B815,'2-Kosten per locatie'!$A$14:$C$60,3,FALSE)</f>
        <v>0</v>
      </c>
      <c r="P815" s="344">
        <f>IF(L815="nio",0,IF(L815&gt;0,VLOOKUP(G815,'3-Productie normen'!A:J,VLOOKUP(L815,'3-Productie normen'!$B$35:$C$40,2,FALSE),FALSE)))</f>
        <v>0</v>
      </c>
      <c r="Q815" s="344">
        <f t="shared" si="40"/>
        <v>0</v>
      </c>
      <c r="R815" s="541">
        <f>VLOOKUP(G815,'3-Productie normen'!A:L,12,FALSE)</f>
        <v>9</v>
      </c>
      <c r="S815" s="345"/>
      <c r="U815" s="346">
        <f t="shared" si="39"/>
        <v>2147.4548494983273</v>
      </c>
    </row>
    <row r="816" spans="1:21" ht="14.1" hidden="1" customHeight="1">
      <c r="A816" s="78">
        <v>816</v>
      </c>
      <c r="B816" s="493" t="s">
        <v>768</v>
      </c>
      <c r="C816" s="303" t="s">
        <v>769</v>
      </c>
      <c r="D816" s="537">
        <v>2</v>
      </c>
      <c r="E816" s="248" t="s">
        <v>833</v>
      </c>
      <c r="F816" s="90" t="s">
        <v>263</v>
      </c>
      <c r="G816" s="303" t="s">
        <v>55</v>
      </c>
      <c r="H816" s="74" t="s">
        <v>371</v>
      </c>
      <c r="I816" s="493" t="s">
        <v>246</v>
      </c>
      <c r="J816" s="501">
        <v>1.4156649616368289</v>
      </c>
      <c r="K816" s="343">
        <f t="shared" si="38"/>
        <v>0</v>
      </c>
      <c r="L816" s="251" t="s">
        <v>279</v>
      </c>
      <c r="M816" s="251"/>
      <c r="N816" s="250">
        <f>IF(L816="nio",0,IF(L816&gt;0,L816*J816/P816,0))*VLOOKUP(B816,'2-Kosten per locatie'!$A$14:$C$60,3,FALSE)</f>
        <v>0</v>
      </c>
      <c r="O816" s="250">
        <f>IF(M816&gt;0,M816*J816/Q816,0)*VLOOKUP(B816,'2-Kosten per locatie'!$A$14:$C$60,3,FALSE)</f>
        <v>0</v>
      </c>
      <c r="P816" s="344">
        <f>IF(L816="nio",0,IF(L816&gt;0,VLOOKUP(G816,'3-Productie normen'!A:J,VLOOKUP(L816,'3-Productie normen'!$B$35:$C$40,2,FALSE),FALSE)))</f>
        <v>0</v>
      </c>
      <c r="Q816" s="344">
        <f t="shared" si="40"/>
        <v>0</v>
      </c>
      <c r="R816" s="541">
        <f>VLOOKUP(G816,'3-Productie normen'!A:L,12,FALSE)</f>
        <v>0</v>
      </c>
      <c r="S816" s="345"/>
      <c r="U816" s="346">
        <f t="shared" si="39"/>
        <v>0</v>
      </c>
    </row>
    <row r="817" spans="1:21" ht="14.1" hidden="1" customHeight="1">
      <c r="A817" s="78">
        <v>817</v>
      </c>
      <c r="B817" s="493" t="s">
        <v>768</v>
      </c>
      <c r="C817" s="303" t="s">
        <v>769</v>
      </c>
      <c r="D817" s="537">
        <v>2</v>
      </c>
      <c r="E817" s="248" t="s">
        <v>834</v>
      </c>
      <c r="F817" s="90" t="s">
        <v>805</v>
      </c>
      <c r="G817" s="303" t="s">
        <v>55</v>
      </c>
      <c r="H817" s="504" t="s">
        <v>278</v>
      </c>
      <c r="I817" s="516" t="s">
        <v>246</v>
      </c>
      <c r="J817" s="501">
        <v>7.5761410584300606</v>
      </c>
      <c r="K817" s="343">
        <f t="shared" si="38"/>
        <v>0</v>
      </c>
      <c r="L817" s="251" t="s">
        <v>279</v>
      </c>
      <c r="M817" s="251"/>
      <c r="N817" s="250">
        <f>IF(L817="nio",0,IF(L817&gt;0,L817*J817/P817,0))*VLOOKUP(B817,'2-Kosten per locatie'!$A$14:$C$60,3,FALSE)</f>
        <v>0</v>
      </c>
      <c r="O817" s="250">
        <f>IF(M817&gt;0,M817*J817/Q817,0)*VLOOKUP(B817,'2-Kosten per locatie'!$A$14:$C$60,3,FALSE)</f>
        <v>0</v>
      </c>
      <c r="P817" s="344">
        <f>IF(L817="nio",0,IF(L817&gt;0,VLOOKUP(G817,'3-Productie normen'!A:J,VLOOKUP(L817,'3-Productie normen'!$B$35:$C$40,2,FALSE),FALSE)))</f>
        <v>0</v>
      </c>
      <c r="Q817" s="344">
        <f t="shared" si="40"/>
        <v>0</v>
      </c>
      <c r="R817" s="541">
        <f>VLOOKUP(G817,'3-Productie normen'!A:L,12,FALSE)</f>
        <v>0</v>
      </c>
      <c r="S817" s="345"/>
      <c r="U817" s="346">
        <f t="shared" si="39"/>
        <v>0</v>
      </c>
    </row>
    <row r="818" spans="1:21" ht="14.1" hidden="1" customHeight="1">
      <c r="A818" s="78">
        <v>818</v>
      </c>
      <c r="B818" s="493" t="s">
        <v>768</v>
      </c>
      <c r="C818" s="303" t="s">
        <v>769</v>
      </c>
      <c r="D818" s="537">
        <v>2</v>
      </c>
      <c r="E818" s="248" t="s">
        <v>835</v>
      </c>
      <c r="F818" s="90" t="s">
        <v>444</v>
      </c>
      <c r="G818" s="504" t="s">
        <v>261</v>
      </c>
      <c r="H818" s="74" t="s">
        <v>82</v>
      </c>
      <c r="I818" s="74" t="s">
        <v>82</v>
      </c>
      <c r="J818" s="501">
        <v>3.5002705095416093</v>
      </c>
      <c r="K818" s="343">
        <f t="shared" si="38"/>
        <v>255</v>
      </c>
      <c r="L818" s="251">
        <v>255</v>
      </c>
      <c r="M818" s="251"/>
      <c r="N818" s="250" t="e">
        <f>IF(L818="nio",0,IF(L818&gt;0,L818*J818/P818,0))*VLOOKUP(B818,'2-Kosten per locatie'!$A$14:$C$60,3,FALSE)</f>
        <v>#DIV/0!</v>
      </c>
      <c r="O818" s="250">
        <f>IF(M818&gt;0,M818*J818/Q818,0)*VLOOKUP(B818,'2-Kosten per locatie'!$A$14:$C$60,3,FALSE)</f>
        <v>0</v>
      </c>
      <c r="P818" s="344">
        <f>IF(L818="nio",0,IF(L818&gt;0,VLOOKUP(G818,'3-Productie normen'!A:J,VLOOKUP(L818,'3-Productie normen'!$B$35:$C$40,2,FALSE),FALSE)))</f>
        <v>0</v>
      </c>
      <c r="Q818" s="344">
        <f t="shared" si="40"/>
        <v>0</v>
      </c>
      <c r="R818" s="541">
        <f>VLOOKUP(G818,'3-Productie normen'!A:L,12,FALSE)</f>
        <v>16</v>
      </c>
      <c r="S818" s="345"/>
      <c r="U818" s="346">
        <f t="shared" si="39"/>
        <v>892.56897993311043</v>
      </c>
    </row>
    <row r="819" spans="1:21" ht="14.1" hidden="1" customHeight="1">
      <c r="A819" s="78">
        <v>819</v>
      </c>
      <c r="B819" s="493" t="s">
        <v>768</v>
      </c>
      <c r="C819" s="303" t="s">
        <v>769</v>
      </c>
      <c r="D819" s="537">
        <v>2</v>
      </c>
      <c r="E819" s="248" t="s">
        <v>836</v>
      </c>
      <c r="F819" s="90" t="s">
        <v>288</v>
      </c>
      <c r="G819" s="504" t="s">
        <v>47</v>
      </c>
      <c r="H819" s="502" t="s">
        <v>371</v>
      </c>
      <c r="I819" s="516" t="s">
        <v>246</v>
      </c>
      <c r="J819" s="501">
        <v>34.556744704570797</v>
      </c>
      <c r="K819" s="343">
        <f t="shared" si="38"/>
        <v>255</v>
      </c>
      <c r="L819" s="251">
        <v>255</v>
      </c>
      <c r="M819" s="251"/>
      <c r="N819" s="250" t="e">
        <f>IF(L819="nio",0,IF(L819&gt;0,L819*J819/P819,0))*VLOOKUP(B819,'2-Kosten per locatie'!$A$14:$C$60,3,FALSE)</f>
        <v>#DIV/0!</v>
      </c>
      <c r="O819" s="250">
        <f>IF(M819&gt;0,M819*J819/Q819,0)*VLOOKUP(B819,'2-Kosten per locatie'!$A$14:$C$60,3,FALSE)</f>
        <v>0</v>
      </c>
      <c r="P819" s="344">
        <f>IF(L819="nio",0,IF(L819&gt;0,VLOOKUP(G819,'3-Productie normen'!A:J,VLOOKUP(L819,'3-Productie normen'!$B$35:$C$40,2,FALSE),FALSE)))</f>
        <v>0</v>
      </c>
      <c r="Q819" s="344">
        <f t="shared" si="40"/>
        <v>0</v>
      </c>
      <c r="R819" s="541">
        <f>VLOOKUP(G819,'3-Productie normen'!A:L,12,FALSE)</f>
        <v>9</v>
      </c>
      <c r="S819" s="345"/>
      <c r="U819" s="346">
        <f t="shared" si="39"/>
        <v>8811.9698996655534</v>
      </c>
    </row>
    <row r="820" spans="1:21" ht="14.1" hidden="1" customHeight="1">
      <c r="A820" s="78">
        <v>820</v>
      </c>
      <c r="B820" s="493" t="s">
        <v>768</v>
      </c>
      <c r="C820" s="303" t="s">
        <v>769</v>
      </c>
      <c r="D820" s="537">
        <v>2</v>
      </c>
      <c r="E820" s="248" t="s">
        <v>837</v>
      </c>
      <c r="F820" s="90" t="s">
        <v>838</v>
      </c>
      <c r="G820" s="90" t="s">
        <v>48</v>
      </c>
      <c r="H820" s="74" t="s">
        <v>82</v>
      </c>
      <c r="I820" s="74" t="s">
        <v>82</v>
      </c>
      <c r="J820" s="501">
        <v>217.86202209980985</v>
      </c>
      <c r="K820" s="343">
        <f t="shared" si="38"/>
        <v>255</v>
      </c>
      <c r="L820" s="251">
        <v>255</v>
      </c>
      <c r="M820" s="251"/>
      <c r="N820" s="250" t="e">
        <f>IF(L820="nio",0,IF(L820&gt;0,L820*J820/P820,0))*VLOOKUP(B820,'2-Kosten per locatie'!$A$14:$C$60,3,FALSE)</f>
        <v>#DIV/0!</v>
      </c>
      <c r="O820" s="250">
        <f>IF(M820&gt;0,M820*J820/Q820,0)*VLOOKUP(B820,'2-Kosten per locatie'!$A$14:$C$60,3,FALSE)</f>
        <v>0</v>
      </c>
      <c r="P820" s="344">
        <f>IF(L820="nio",0,IF(L820&gt;0,VLOOKUP(G820,'3-Productie normen'!A:J,VLOOKUP(L820,'3-Productie normen'!$B$35:$C$40,2,FALSE),FALSE)))</f>
        <v>0</v>
      </c>
      <c r="Q820" s="344">
        <f t="shared" si="40"/>
        <v>0</v>
      </c>
      <c r="R820" s="541">
        <f>VLOOKUP(G820,'3-Productie normen'!A:L,12,FALSE)</f>
        <v>10</v>
      </c>
      <c r="S820" s="345"/>
      <c r="U820" s="346">
        <f t="shared" si="39"/>
        <v>55554.815635451509</v>
      </c>
    </row>
    <row r="821" spans="1:21" ht="14.1" hidden="1" customHeight="1">
      <c r="A821" s="78">
        <v>821</v>
      </c>
      <c r="B821" s="493" t="s">
        <v>768</v>
      </c>
      <c r="C821" s="303" t="s">
        <v>769</v>
      </c>
      <c r="D821" s="537">
        <v>2</v>
      </c>
      <c r="E821" s="248" t="s">
        <v>839</v>
      </c>
      <c r="F821" s="90" t="s">
        <v>272</v>
      </c>
      <c r="G821" s="504" t="s">
        <v>53</v>
      </c>
      <c r="H821" s="504" t="s">
        <v>278</v>
      </c>
      <c r="I821" s="516" t="s">
        <v>246</v>
      </c>
      <c r="J821" s="501">
        <v>22.557298839268149</v>
      </c>
      <c r="K821" s="343">
        <f t="shared" si="38"/>
        <v>255</v>
      </c>
      <c r="L821" s="251">
        <v>255</v>
      </c>
      <c r="M821" s="251"/>
      <c r="N821" s="250" t="e">
        <f>IF(L821="nio",0,IF(L821&gt;0,L821*J821/P821,0))*VLOOKUP(B821,'2-Kosten per locatie'!$A$14:$C$60,3,FALSE)</f>
        <v>#DIV/0!</v>
      </c>
      <c r="O821" s="250">
        <f>IF(M821&gt;0,M821*J821/Q821,0)*VLOOKUP(B821,'2-Kosten per locatie'!$A$14:$C$60,3,FALSE)</f>
        <v>0</v>
      </c>
      <c r="P821" s="344">
        <f>IF(L821="nio",0,IF(L821&gt;0,VLOOKUP(G821,'3-Productie normen'!A:J,VLOOKUP(L821,'3-Productie normen'!$B$35:$C$40,2,FALSE),FALSE)))</f>
        <v>0</v>
      </c>
      <c r="Q821" s="344">
        <f t="shared" si="40"/>
        <v>0</v>
      </c>
      <c r="R821" s="541">
        <f>VLOOKUP(G821,'3-Productie normen'!A:L,12,FALSE)</f>
        <v>14</v>
      </c>
      <c r="S821" s="345"/>
      <c r="U821" s="346">
        <f t="shared" si="39"/>
        <v>5752.1112040133785</v>
      </c>
    </row>
    <row r="822" spans="1:21" ht="14.1" hidden="1" customHeight="1">
      <c r="A822" s="78">
        <v>822</v>
      </c>
      <c r="B822" s="493" t="s">
        <v>768</v>
      </c>
      <c r="C822" s="303" t="s">
        <v>769</v>
      </c>
      <c r="D822" s="537">
        <v>2</v>
      </c>
      <c r="E822" s="248" t="s">
        <v>840</v>
      </c>
      <c r="F822" s="90" t="s">
        <v>673</v>
      </c>
      <c r="G822" s="504" t="s">
        <v>261</v>
      </c>
      <c r="H822" s="74" t="s">
        <v>82</v>
      </c>
      <c r="I822" s="74" t="s">
        <v>82</v>
      </c>
      <c r="J822" s="501">
        <v>138.33069053708439</v>
      </c>
      <c r="K822" s="343">
        <f t="shared" si="38"/>
        <v>255</v>
      </c>
      <c r="L822" s="251">
        <v>255</v>
      </c>
      <c r="M822" s="251"/>
      <c r="N822" s="250" t="e">
        <f>IF(L822="nio",0,IF(L822&gt;0,L822*J822/P822,0))*VLOOKUP(B822,'2-Kosten per locatie'!$A$14:$C$60,3,FALSE)</f>
        <v>#DIV/0!</v>
      </c>
      <c r="O822" s="250">
        <f>IF(M822&gt;0,M822*J822/Q822,0)*VLOOKUP(B822,'2-Kosten per locatie'!$A$14:$C$60,3,FALSE)</f>
        <v>0</v>
      </c>
      <c r="P822" s="344">
        <f>IF(L822="nio",0,IF(L822&gt;0,VLOOKUP(G822,'3-Productie normen'!A:J,VLOOKUP(L822,'3-Productie normen'!$B$35:$C$40,2,FALSE),FALSE)))</f>
        <v>0</v>
      </c>
      <c r="Q822" s="344">
        <f t="shared" si="40"/>
        <v>0</v>
      </c>
      <c r="R822" s="541">
        <f>VLOOKUP(G822,'3-Productie normen'!A:L,12,FALSE)</f>
        <v>16</v>
      </c>
      <c r="S822" s="345"/>
      <c r="U822" s="346">
        <f t="shared" si="39"/>
        <v>35274.32608695652</v>
      </c>
    </row>
    <row r="823" spans="1:21" ht="14.1" hidden="1" customHeight="1">
      <c r="A823" s="78">
        <v>823</v>
      </c>
      <c r="B823" s="493" t="s">
        <v>768</v>
      </c>
      <c r="C823" s="303" t="s">
        <v>769</v>
      </c>
      <c r="D823" s="537">
        <v>2</v>
      </c>
      <c r="E823" s="248" t="s">
        <v>841</v>
      </c>
      <c r="F823" s="90" t="s">
        <v>282</v>
      </c>
      <c r="G823" s="504" t="s">
        <v>261</v>
      </c>
      <c r="H823" s="74" t="s">
        <v>82</v>
      </c>
      <c r="I823" s="74" t="s">
        <v>82</v>
      </c>
      <c r="J823" s="501">
        <v>37.704395370188216</v>
      </c>
      <c r="K823" s="343">
        <f t="shared" si="38"/>
        <v>255</v>
      </c>
      <c r="L823" s="251">
        <v>255</v>
      </c>
      <c r="M823" s="251"/>
      <c r="N823" s="250" t="e">
        <f>IF(L823="nio",0,IF(L823&gt;0,L823*J823/P823,0))*VLOOKUP(B823,'2-Kosten per locatie'!$A$14:$C$60,3,FALSE)</f>
        <v>#DIV/0!</v>
      </c>
      <c r="O823" s="250">
        <f>IF(M823&gt;0,M823*J823/Q823,0)*VLOOKUP(B823,'2-Kosten per locatie'!$A$14:$C$60,3,FALSE)</f>
        <v>0</v>
      </c>
      <c r="P823" s="344">
        <f>IF(L823="nio",0,IF(L823&gt;0,VLOOKUP(G823,'3-Productie normen'!A:J,VLOOKUP(L823,'3-Productie normen'!$B$35:$C$40,2,FALSE),FALSE)))</f>
        <v>0</v>
      </c>
      <c r="Q823" s="344">
        <f t="shared" si="40"/>
        <v>0</v>
      </c>
      <c r="R823" s="541">
        <f>VLOOKUP(G823,'3-Productie normen'!A:L,12,FALSE)</f>
        <v>16</v>
      </c>
      <c r="S823" s="345"/>
      <c r="U823" s="346">
        <f t="shared" si="39"/>
        <v>9614.6208193979946</v>
      </c>
    </row>
    <row r="824" spans="1:21" ht="14.1" hidden="1" customHeight="1">
      <c r="A824" s="78">
        <v>824</v>
      </c>
      <c r="B824" s="493" t="s">
        <v>768</v>
      </c>
      <c r="C824" s="303" t="s">
        <v>769</v>
      </c>
      <c r="D824" s="537">
        <v>2</v>
      </c>
      <c r="E824" s="248" t="s">
        <v>842</v>
      </c>
      <c r="F824" s="90" t="s">
        <v>843</v>
      </c>
      <c r="G824" s="502" t="s">
        <v>52</v>
      </c>
      <c r="H824" s="74" t="s">
        <v>82</v>
      </c>
      <c r="I824" s="74" t="s">
        <v>82</v>
      </c>
      <c r="J824" s="501">
        <v>192.12595907928389</v>
      </c>
      <c r="K824" s="343">
        <f t="shared" si="38"/>
        <v>255</v>
      </c>
      <c r="L824" s="251">
        <v>255</v>
      </c>
      <c r="M824" s="251"/>
      <c r="N824" s="250" t="e">
        <f>IF(L824="nio",0,IF(L824&gt;0,L824*J824/P824,0))*VLOOKUP(B824,'2-Kosten per locatie'!$A$14:$C$60,3,FALSE)</f>
        <v>#DIV/0!</v>
      </c>
      <c r="O824" s="250">
        <f>IF(M824&gt;0,M824*J824/Q824,0)*VLOOKUP(B824,'2-Kosten per locatie'!$A$14:$C$60,3,FALSE)</f>
        <v>0</v>
      </c>
      <c r="P824" s="344">
        <f>IF(L824="nio",0,IF(L824&gt;0,VLOOKUP(G824,'3-Productie normen'!A:J,VLOOKUP(L824,'3-Productie normen'!$B$35:$C$40,2,FALSE),FALSE)))</f>
        <v>0</v>
      </c>
      <c r="Q824" s="344">
        <f t="shared" si="40"/>
        <v>0</v>
      </c>
      <c r="R824" s="541">
        <f>VLOOKUP(G824,'3-Productie normen'!A:L,12,FALSE)</f>
        <v>4</v>
      </c>
      <c r="S824" s="345"/>
      <c r="U824" s="346">
        <f t="shared" si="39"/>
        <v>48992.119565217392</v>
      </c>
    </row>
    <row r="825" spans="1:21" ht="14.1" hidden="1" customHeight="1">
      <c r="A825" s="78">
        <v>825</v>
      </c>
      <c r="B825" s="493" t="s">
        <v>768</v>
      </c>
      <c r="C825" s="303" t="s">
        <v>769</v>
      </c>
      <c r="D825" s="537">
        <v>2</v>
      </c>
      <c r="E825" s="248" t="s">
        <v>844</v>
      </c>
      <c r="F825" s="90" t="s">
        <v>845</v>
      </c>
      <c r="G825" s="90" t="s">
        <v>45</v>
      </c>
      <c r="H825" s="74" t="s">
        <v>82</v>
      </c>
      <c r="I825" s="74" t="s">
        <v>82</v>
      </c>
      <c r="J825" s="501">
        <v>45.550186897501476</v>
      </c>
      <c r="K825" s="343">
        <f t="shared" si="38"/>
        <v>255</v>
      </c>
      <c r="L825" s="251">
        <v>255</v>
      </c>
      <c r="M825" s="251"/>
      <c r="N825" s="250" t="e">
        <f>IF(L825="nio",0,IF(L825&gt;0,L825*J825/P825,0))*VLOOKUP(B825,'2-Kosten per locatie'!$A$14:$C$60,3,FALSE)</f>
        <v>#DIV/0!</v>
      </c>
      <c r="O825" s="250">
        <f>IF(M825&gt;0,M825*J825/Q825,0)*VLOOKUP(B825,'2-Kosten per locatie'!$A$14:$C$60,3,FALSE)</f>
        <v>0</v>
      </c>
      <c r="P825" s="344">
        <f>IF(L825="nio",0,IF(L825&gt;0,VLOOKUP(G825,'3-Productie normen'!A:J,VLOOKUP(L825,'3-Productie normen'!$B$35:$C$40,2,FALSE),FALSE)))</f>
        <v>0</v>
      </c>
      <c r="Q825" s="344">
        <f t="shared" si="40"/>
        <v>0</v>
      </c>
      <c r="R825" s="541">
        <f>VLOOKUP(G825,'3-Productie normen'!A:L,12,FALSE)</f>
        <v>2</v>
      </c>
      <c r="S825" s="345"/>
      <c r="U825" s="346">
        <f t="shared" si="39"/>
        <v>11615.297658862877</v>
      </c>
    </row>
    <row r="826" spans="1:21" ht="14.1" hidden="1" customHeight="1">
      <c r="A826" s="78">
        <v>826</v>
      </c>
      <c r="B826" s="493" t="s">
        <v>768</v>
      </c>
      <c r="C826" s="303" t="s">
        <v>769</v>
      </c>
      <c r="D826" s="537">
        <v>2</v>
      </c>
      <c r="E826" s="248" t="s">
        <v>846</v>
      </c>
      <c r="F826" s="90" t="s">
        <v>272</v>
      </c>
      <c r="G826" s="504" t="s">
        <v>53</v>
      </c>
      <c r="H826" s="90" t="s">
        <v>792</v>
      </c>
      <c r="I826" s="516" t="s">
        <v>246</v>
      </c>
      <c r="J826" s="501">
        <v>16.827226375500032</v>
      </c>
      <c r="K826" s="343">
        <f t="shared" si="38"/>
        <v>255</v>
      </c>
      <c r="L826" s="251">
        <v>255</v>
      </c>
      <c r="M826" s="251"/>
      <c r="N826" s="250" t="e">
        <f>IF(L826="nio",0,IF(L826&gt;0,L826*J826/P826,0))*VLOOKUP(B826,'2-Kosten per locatie'!$A$14:$C$60,3,FALSE)</f>
        <v>#DIV/0!</v>
      </c>
      <c r="O826" s="250">
        <f>IF(M826&gt;0,M826*J826/Q826,0)*VLOOKUP(B826,'2-Kosten per locatie'!$A$14:$C$60,3,FALSE)</f>
        <v>0</v>
      </c>
      <c r="P826" s="344">
        <f>IF(L826="nio",0,IF(L826&gt;0,VLOOKUP(G826,'3-Productie normen'!A:J,VLOOKUP(L826,'3-Productie normen'!$B$35:$C$40,2,FALSE),FALSE)))</f>
        <v>0</v>
      </c>
      <c r="Q826" s="344">
        <f t="shared" si="40"/>
        <v>0</v>
      </c>
      <c r="R826" s="541">
        <f>VLOOKUP(G826,'3-Productie normen'!A:L,12,FALSE)</f>
        <v>14</v>
      </c>
      <c r="S826" s="345"/>
      <c r="U826" s="346">
        <f t="shared" si="39"/>
        <v>4290.9427257525085</v>
      </c>
    </row>
    <row r="827" spans="1:21" ht="14.1" hidden="1" customHeight="1">
      <c r="A827" s="78">
        <v>827</v>
      </c>
      <c r="B827" s="493" t="s">
        <v>768</v>
      </c>
      <c r="C827" s="303" t="s">
        <v>769</v>
      </c>
      <c r="D827" s="537">
        <v>2</v>
      </c>
      <c r="E827" s="248" t="s">
        <v>847</v>
      </c>
      <c r="F827" s="90" t="s">
        <v>848</v>
      </c>
      <c r="G827" s="90" t="s">
        <v>45</v>
      </c>
      <c r="H827" s="74" t="s">
        <v>82</v>
      </c>
      <c r="I827" s="74" t="s">
        <v>82</v>
      </c>
      <c r="J827" s="501">
        <v>26.166466653551051</v>
      </c>
      <c r="K827" s="343">
        <f t="shared" si="38"/>
        <v>255</v>
      </c>
      <c r="L827" s="251">
        <v>255</v>
      </c>
      <c r="M827" s="251"/>
      <c r="N827" s="250" t="e">
        <f>IF(L827="nio",0,IF(L827&gt;0,L827*J827/P827,0))*VLOOKUP(B827,'2-Kosten per locatie'!$A$14:$C$60,3,FALSE)</f>
        <v>#DIV/0!</v>
      </c>
      <c r="O827" s="250">
        <f>IF(M827&gt;0,M827*J827/Q827,0)*VLOOKUP(B827,'2-Kosten per locatie'!$A$14:$C$60,3,FALSE)</f>
        <v>0</v>
      </c>
      <c r="P827" s="344">
        <f>IF(L827="nio",0,IF(L827&gt;0,VLOOKUP(G827,'3-Productie normen'!A:J,VLOOKUP(L827,'3-Productie normen'!$B$35:$C$40,2,FALSE),FALSE)))</f>
        <v>0</v>
      </c>
      <c r="Q827" s="344">
        <f t="shared" si="40"/>
        <v>0</v>
      </c>
      <c r="R827" s="541">
        <f>VLOOKUP(G827,'3-Productie normen'!A:L,12,FALSE)</f>
        <v>2</v>
      </c>
      <c r="S827" s="345"/>
      <c r="U827" s="346">
        <f t="shared" si="39"/>
        <v>6672.4489966555184</v>
      </c>
    </row>
    <row r="828" spans="1:21" ht="14.1" hidden="1" customHeight="1">
      <c r="A828" s="78">
        <v>828</v>
      </c>
      <c r="B828" s="493" t="s">
        <v>768</v>
      </c>
      <c r="C828" s="303" t="s">
        <v>769</v>
      </c>
      <c r="D828" s="537">
        <v>2</v>
      </c>
      <c r="E828" s="248" t="s">
        <v>849</v>
      </c>
      <c r="F828" s="90" t="s">
        <v>850</v>
      </c>
      <c r="G828" s="502" t="s">
        <v>52</v>
      </c>
      <c r="H828" s="74" t="s">
        <v>82</v>
      </c>
      <c r="I828" s="74" t="s">
        <v>82</v>
      </c>
      <c r="J828" s="501">
        <v>12.149827857564434</v>
      </c>
      <c r="K828" s="343">
        <f t="shared" si="38"/>
        <v>255</v>
      </c>
      <c r="L828" s="251">
        <v>255</v>
      </c>
      <c r="M828" s="251"/>
      <c r="N828" s="250" t="e">
        <f>IF(L828="nio",0,IF(L828&gt;0,L828*J828/P828,0))*VLOOKUP(B828,'2-Kosten per locatie'!$A$14:$C$60,3,FALSE)</f>
        <v>#DIV/0!</v>
      </c>
      <c r="O828" s="250">
        <f>IF(M828&gt;0,M828*J828/Q828,0)*VLOOKUP(B828,'2-Kosten per locatie'!$A$14:$C$60,3,FALSE)</f>
        <v>0</v>
      </c>
      <c r="P828" s="344">
        <f>IF(L828="nio",0,IF(L828&gt;0,VLOOKUP(G828,'3-Productie normen'!A:J,VLOOKUP(L828,'3-Productie normen'!$B$35:$C$40,2,FALSE),FALSE)))</f>
        <v>0</v>
      </c>
      <c r="Q828" s="344">
        <f t="shared" si="40"/>
        <v>0</v>
      </c>
      <c r="R828" s="541">
        <f>VLOOKUP(G828,'3-Productie normen'!A:L,12,FALSE)</f>
        <v>4</v>
      </c>
      <c r="S828" s="345"/>
      <c r="U828" s="346">
        <f t="shared" si="39"/>
        <v>3098.2061036789305</v>
      </c>
    </row>
    <row r="829" spans="1:21" ht="14.1" hidden="1" customHeight="1">
      <c r="A829" s="78">
        <v>829</v>
      </c>
      <c r="B829" s="493" t="s">
        <v>768</v>
      </c>
      <c r="C829" s="303" t="s">
        <v>769</v>
      </c>
      <c r="D829" s="537">
        <v>2</v>
      </c>
      <c r="E829" s="248" t="s">
        <v>851</v>
      </c>
      <c r="F829" s="90" t="s">
        <v>848</v>
      </c>
      <c r="G829" s="90" t="s">
        <v>45</v>
      </c>
      <c r="H829" s="74" t="s">
        <v>82</v>
      </c>
      <c r="I829" s="74" t="s">
        <v>82</v>
      </c>
      <c r="J829" s="501">
        <v>70.269875073775353</v>
      </c>
      <c r="K829" s="343">
        <f t="shared" si="38"/>
        <v>255</v>
      </c>
      <c r="L829" s="251">
        <v>255</v>
      </c>
      <c r="M829" s="251"/>
      <c r="N829" s="250" t="e">
        <f>IF(L829="nio",0,IF(L829&gt;0,L829*J829/P829,0))*VLOOKUP(B829,'2-Kosten per locatie'!$A$14:$C$60,3,FALSE)</f>
        <v>#DIV/0!</v>
      </c>
      <c r="O829" s="250">
        <f>IF(M829&gt;0,M829*J829/Q829,0)*VLOOKUP(B829,'2-Kosten per locatie'!$A$14:$C$60,3,FALSE)</f>
        <v>0</v>
      </c>
      <c r="P829" s="344">
        <f>IF(L829="nio",0,IF(L829&gt;0,VLOOKUP(G829,'3-Productie normen'!A:J,VLOOKUP(L829,'3-Productie normen'!$B$35:$C$40,2,FALSE),FALSE)))</f>
        <v>0</v>
      </c>
      <c r="Q829" s="344">
        <f t="shared" si="40"/>
        <v>0</v>
      </c>
      <c r="R829" s="541">
        <f>VLOOKUP(G829,'3-Productie normen'!A:L,12,FALSE)</f>
        <v>2</v>
      </c>
      <c r="S829" s="345"/>
      <c r="U829" s="346">
        <f t="shared" si="39"/>
        <v>17918.818143812714</v>
      </c>
    </row>
    <row r="830" spans="1:21" ht="14.1" hidden="1" customHeight="1">
      <c r="A830" s="78">
        <v>830</v>
      </c>
      <c r="B830" s="493" t="s">
        <v>768</v>
      </c>
      <c r="C830" s="303" t="s">
        <v>769</v>
      </c>
      <c r="D830" s="537">
        <v>2</v>
      </c>
      <c r="E830" s="248" t="s">
        <v>852</v>
      </c>
      <c r="F830" s="90" t="s">
        <v>848</v>
      </c>
      <c r="G830" s="90" t="s">
        <v>45</v>
      </c>
      <c r="H830" s="74" t="s">
        <v>82</v>
      </c>
      <c r="I830" s="74" t="s">
        <v>82</v>
      </c>
      <c r="J830" s="501">
        <v>113.96880779067479</v>
      </c>
      <c r="K830" s="343">
        <f t="shared" si="38"/>
        <v>255</v>
      </c>
      <c r="L830" s="251">
        <v>255</v>
      </c>
      <c r="M830" s="251"/>
      <c r="N830" s="250" t="e">
        <f>IF(L830="nio",0,IF(L830&gt;0,L830*J830/P830,0))*VLOOKUP(B830,'2-Kosten per locatie'!$A$14:$C$60,3,FALSE)</f>
        <v>#DIV/0!</v>
      </c>
      <c r="O830" s="250">
        <f>IF(M830&gt;0,M830*J830/Q830,0)*VLOOKUP(B830,'2-Kosten per locatie'!$A$14:$C$60,3,FALSE)</f>
        <v>0</v>
      </c>
      <c r="P830" s="344">
        <f>IF(L830="nio",0,IF(L830&gt;0,VLOOKUP(G830,'3-Productie normen'!A:J,VLOOKUP(L830,'3-Productie normen'!$B$35:$C$40,2,FALSE),FALSE)))</f>
        <v>0</v>
      </c>
      <c r="Q830" s="344">
        <f t="shared" si="40"/>
        <v>0</v>
      </c>
      <c r="R830" s="541">
        <f>VLOOKUP(G830,'3-Productie normen'!A:L,12,FALSE)</f>
        <v>2</v>
      </c>
      <c r="S830" s="345"/>
      <c r="U830" s="346">
        <f t="shared" si="39"/>
        <v>29062.04598662207</v>
      </c>
    </row>
    <row r="831" spans="1:21" ht="14.1" hidden="1" customHeight="1">
      <c r="A831" s="78">
        <v>831</v>
      </c>
      <c r="B831" s="493" t="s">
        <v>768</v>
      </c>
      <c r="C831" s="303" t="s">
        <v>769</v>
      </c>
      <c r="D831" s="537">
        <v>2</v>
      </c>
      <c r="E831" s="248" t="s">
        <v>853</v>
      </c>
      <c r="F831" s="90" t="s">
        <v>272</v>
      </c>
      <c r="G831" s="504" t="s">
        <v>53</v>
      </c>
      <c r="H831" s="504" t="s">
        <v>278</v>
      </c>
      <c r="I831" s="516" t="s">
        <v>246</v>
      </c>
      <c r="J831" s="501">
        <v>13.824772116204342</v>
      </c>
      <c r="K831" s="343">
        <f t="shared" si="38"/>
        <v>255</v>
      </c>
      <c r="L831" s="251">
        <v>255</v>
      </c>
      <c r="M831" s="251"/>
      <c r="N831" s="250" t="e">
        <f>IF(L831="nio",0,IF(L831&gt;0,L831*J831/P831,0))*VLOOKUP(B831,'2-Kosten per locatie'!$A$14:$C$60,3,FALSE)</f>
        <v>#DIV/0!</v>
      </c>
      <c r="O831" s="250">
        <f>IF(M831&gt;0,M831*J831/Q831,0)*VLOOKUP(B831,'2-Kosten per locatie'!$A$14:$C$60,3,FALSE)</f>
        <v>0</v>
      </c>
      <c r="P831" s="344">
        <f>IF(L831="nio",0,IF(L831&gt;0,VLOOKUP(G831,'3-Productie normen'!A:J,VLOOKUP(L831,'3-Productie normen'!$B$35:$C$40,2,FALSE),FALSE)))</f>
        <v>0</v>
      </c>
      <c r="Q831" s="344">
        <f t="shared" si="40"/>
        <v>0</v>
      </c>
      <c r="R831" s="541">
        <f>VLOOKUP(G831,'3-Productie normen'!A:L,12,FALSE)</f>
        <v>14</v>
      </c>
      <c r="S831" s="345"/>
      <c r="U831" s="346">
        <f t="shared" si="39"/>
        <v>3525.3168896321072</v>
      </c>
    </row>
    <row r="832" spans="1:21" ht="14.1" customHeight="1">
      <c r="A832" s="78">
        <v>832</v>
      </c>
      <c r="B832" s="493" t="s">
        <v>768</v>
      </c>
      <c r="C832" s="303" t="s">
        <v>769</v>
      </c>
      <c r="D832" s="537">
        <v>3</v>
      </c>
      <c r="E832" s="248" t="s">
        <v>854</v>
      </c>
      <c r="F832" s="90" t="s">
        <v>296</v>
      </c>
      <c r="G832" s="90" t="s">
        <v>50</v>
      </c>
      <c r="H832" s="502" t="s">
        <v>266</v>
      </c>
      <c r="I832" s="516" t="s">
        <v>247</v>
      </c>
      <c r="J832" s="501">
        <v>21.852059151419766</v>
      </c>
      <c r="K832" s="343">
        <f t="shared" si="38"/>
        <v>255</v>
      </c>
      <c r="L832" s="251">
        <v>255</v>
      </c>
      <c r="M832" s="251"/>
      <c r="N832" s="250" t="e">
        <f>IF(L832="nio",0,IF(L832&gt;0,L832*J832/P832,0))*VLOOKUP(B832,'2-Kosten per locatie'!$A$14:$C$60,3,FALSE)</f>
        <v>#DIV/0!</v>
      </c>
      <c r="O832" s="250">
        <f>IF(M832&gt;0,M832*J832/Q832,0)*VLOOKUP(B832,'2-Kosten per locatie'!$A$14:$C$60,3,FALSE)</f>
        <v>0</v>
      </c>
      <c r="P832" s="344">
        <f>IF(L832="nio",0,IF(L832&gt;0,VLOOKUP(G832,'3-Productie normen'!A:J,VLOOKUP(L832,'3-Productie normen'!$B$35:$C$40,2,FALSE),FALSE)))</f>
        <v>0</v>
      </c>
      <c r="Q832" s="344">
        <f t="shared" si="40"/>
        <v>0</v>
      </c>
      <c r="R832" s="541">
        <f>VLOOKUP(G832,'3-Productie normen'!A:L,12,FALSE)</f>
        <v>15</v>
      </c>
      <c r="S832" s="345"/>
      <c r="U832" s="346">
        <f t="shared" si="39"/>
        <v>5572.2750836120404</v>
      </c>
    </row>
    <row r="833" spans="1:21" ht="14.1" customHeight="1">
      <c r="A833" s="78">
        <v>833</v>
      </c>
      <c r="B833" s="493" t="s">
        <v>768</v>
      </c>
      <c r="C833" s="303" t="s">
        <v>769</v>
      </c>
      <c r="D833" s="537">
        <v>3</v>
      </c>
      <c r="E833" s="248" t="s">
        <v>855</v>
      </c>
      <c r="F833" s="90" t="s">
        <v>856</v>
      </c>
      <c r="G833" s="90" t="s">
        <v>50</v>
      </c>
      <c r="H833" s="502" t="s">
        <v>266</v>
      </c>
      <c r="I833" s="516" t="s">
        <v>247</v>
      </c>
      <c r="J833" s="501">
        <v>55.745048855662667</v>
      </c>
      <c r="K833" s="343">
        <f t="shared" si="38"/>
        <v>255</v>
      </c>
      <c r="L833" s="251">
        <v>255</v>
      </c>
      <c r="M833" s="251"/>
      <c r="N833" s="250" t="e">
        <f>IF(L833="nio",0,IF(L833&gt;0,L833*J833/P833,0))*VLOOKUP(B833,'2-Kosten per locatie'!$A$14:$C$60,3,FALSE)</f>
        <v>#DIV/0!</v>
      </c>
      <c r="O833" s="250">
        <f>IF(M833&gt;0,M833*J833/Q833,0)*VLOOKUP(B833,'2-Kosten per locatie'!$A$14:$C$60,3,FALSE)</f>
        <v>0</v>
      </c>
      <c r="P833" s="344">
        <f>IF(L833="nio",0,IF(L833&gt;0,VLOOKUP(G833,'3-Productie normen'!A:J,VLOOKUP(L833,'3-Productie normen'!$B$35:$C$40,2,FALSE),FALSE)))</f>
        <v>0</v>
      </c>
      <c r="Q833" s="344">
        <f t="shared" si="40"/>
        <v>0</v>
      </c>
      <c r="R833" s="541">
        <f>VLOOKUP(G833,'3-Productie normen'!A:L,12,FALSE)</f>
        <v>15</v>
      </c>
      <c r="S833" s="345"/>
      <c r="U833" s="346">
        <f t="shared" si="39"/>
        <v>14214.98745819398</v>
      </c>
    </row>
    <row r="834" spans="1:21" ht="14.1" customHeight="1">
      <c r="A834" s="78">
        <v>834</v>
      </c>
      <c r="B834" s="493" t="s">
        <v>768</v>
      </c>
      <c r="C834" s="303" t="s">
        <v>769</v>
      </c>
      <c r="D834" s="537">
        <v>3</v>
      </c>
      <c r="E834" s="248" t="s">
        <v>857</v>
      </c>
      <c r="F834" s="90" t="s">
        <v>858</v>
      </c>
      <c r="G834" s="90" t="s">
        <v>50</v>
      </c>
      <c r="H834" s="502" t="s">
        <v>266</v>
      </c>
      <c r="I834" s="516" t="s">
        <v>247</v>
      </c>
      <c r="J834" s="501">
        <v>85.043609417010956</v>
      </c>
      <c r="K834" s="343">
        <f t="shared" si="38"/>
        <v>255</v>
      </c>
      <c r="L834" s="251">
        <v>255</v>
      </c>
      <c r="M834" s="251"/>
      <c r="N834" s="250" t="e">
        <f>IF(L834="nio",0,IF(L834&gt;0,L834*J834/P834,0))*VLOOKUP(B834,'2-Kosten per locatie'!$A$14:$C$60,3,FALSE)</f>
        <v>#DIV/0!</v>
      </c>
      <c r="O834" s="250">
        <f>IF(M834&gt;0,M834*J834/Q834,0)*VLOOKUP(B834,'2-Kosten per locatie'!$A$14:$C$60,3,FALSE)</f>
        <v>0</v>
      </c>
      <c r="P834" s="344">
        <f>IF(L834="nio",0,IF(L834&gt;0,VLOOKUP(G834,'3-Productie normen'!A:J,VLOOKUP(L834,'3-Productie normen'!$B$35:$C$40,2,FALSE),FALSE)))</f>
        <v>0</v>
      </c>
      <c r="Q834" s="344">
        <f t="shared" si="40"/>
        <v>0</v>
      </c>
      <c r="R834" s="541">
        <f>VLOOKUP(G834,'3-Productie normen'!A:L,12,FALSE)</f>
        <v>15</v>
      </c>
      <c r="S834" s="345"/>
      <c r="U834" s="346">
        <f t="shared" si="39"/>
        <v>21686.120401337794</v>
      </c>
    </row>
    <row r="835" spans="1:21" ht="14.1" customHeight="1">
      <c r="A835" s="78">
        <v>835</v>
      </c>
      <c r="B835" s="493" t="s">
        <v>768</v>
      </c>
      <c r="C835" s="303" t="s">
        <v>769</v>
      </c>
      <c r="D835" s="537">
        <v>3</v>
      </c>
      <c r="E835" s="248" t="s">
        <v>859</v>
      </c>
      <c r="F835" s="90" t="s">
        <v>860</v>
      </c>
      <c r="G835" s="502" t="s">
        <v>46</v>
      </c>
      <c r="H835" s="502" t="s">
        <v>371</v>
      </c>
      <c r="I835" s="516" t="s">
        <v>227</v>
      </c>
      <c r="J835" s="501">
        <v>4.2106957833300536</v>
      </c>
      <c r="K835" s="343">
        <f t="shared" si="38"/>
        <v>255</v>
      </c>
      <c r="L835" s="251">
        <v>255</v>
      </c>
      <c r="M835" s="251"/>
      <c r="N835" s="250" t="e">
        <f>IF(L835="nio",0,IF(L835&gt;0,L835*J835/P835,0))*VLOOKUP(B835,'2-Kosten per locatie'!$A$14:$C$60,3,FALSE)</f>
        <v>#DIV/0!</v>
      </c>
      <c r="O835" s="250">
        <f>IF(M835&gt;0,M835*J835/Q835,0)*VLOOKUP(B835,'2-Kosten per locatie'!$A$14:$C$60,3,FALSE)</f>
        <v>0</v>
      </c>
      <c r="P835" s="344">
        <f>IF(L835="nio",0,IF(L835&gt;0,VLOOKUP(G835,'3-Productie normen'!A:J,VLOOKUP(L835,'3-Productie normen'!$B$35:$C$40,2,FALSE),FALSE)))</f>
        <v>0</v>
      </c>
      <c r="Q835" s="344">
        <f t="shared" si="40"/>
        <v>0</v>
      </c>
      <c r="R835" s="541">
        <f>VLOOKUP(G835,'3-Productie normen'!A:L,12,FALSE)</f>
        <v>11</v>
      </c>
      <c r="S835" s="345"/>
      <c r="U835" s="346">
        <f t="shared" si="39"/>
        <v>1073.7274247491637</v>
      </c>
    </row>
    <row r="836" spans="1:21" ht="14.1" customHeight="1">
      <c r="A836" s="78">
        <v>836</v>
      </c>
      <c r="B836" s="493" t="s">
        <v>768</v>
      </c>
      <c r="C836" s="303" t="s">
        <v>769</v>
      </c>
      <c r="D836" s="537">
        <v>3</v>
      </c>
      <c r="E836" s="248" t="s">
        <v>861</v>
      </c>
      <c r="F836" s="90" t="s">
        <v>862</v>
      </c>
      <c r="G836" s="502" t="s">
        <v>46</v>
      </c>
      <c r="H836" s="502" t="s">
        <v>371</v>
      </c>
      <c r="I836" s="516" t="s">
        <v>227</v>
      </c>
      <c r="J836" s="501">
        <v>0.98007574267165065</v>
      </c>
      <c r="K836" s="343">
        <f t="shared" si="38"/>
        <v>255</v>
      </c>
      <c r="L836" s="251">
        <v>255</v>
      </c>
      <c r="M836" s="251"/>
      <c r="N836" s="250" t="e">
        <f>IF(L836="nio",0,IF(L836&gt;0,L836*J836/P836,0))*VLOOKUP(B836,'2-Kosten per locatie'!$A$14:$C$60,3,FALSE)</f>
        <v>#DIV/0!</v>
      </c>
      <c r="O836" s="250">
        <f>IF(M836&gt;0,M836*J836/Q836,0)*VLOOKUP(B836,'2-Kosten per locatie'!$A$14:$C$60,3,FALSE)</f>
        <v>0</v>
      </c>
      <c r="P836" s="344">
        <f>IF(L836="nio",0,IF(L836&gt;0,VLOOKUP(G836,'3-Productie normen'!A:J,VLOOKUP(L836,'3-Productie normen'!$B$35:$C$40,2,FALSE),FALSE)))</f>
        <v>0</v>
      </c>
      <c r="Q836" s="344">
        <f t="shared" si="40"/>
        <v>0</v>
      </c>
      <c r="R836" s="541">
        <f>VLOOKUP(G836,'3-Productie normen'!A:L,12,FALSE)</f>
        <v>11</v>
      </c>
      <c r="S836" s="345"/>
      <c r="U836" s="346">
        <f t="shared" si="39"/>
        <v>249.91931438127091</v>
      </c>
    </row>
    <row r="837" spans="1:21" ht="14.1" customHeight="1">
      <c r="A837" s="78">
        <v>837</v>
      </c>
      <c r="B837" s="493" t="s">
        <v>768</v>
      </c>
      <c r="C837" s="303" t="s">
        <v>769</v>
      </c>
      <c r="D837" s="537">
        <v>3</v>
      </c>
      <c r="E837" s="248" t="s">
        <v>863</v>
      </c>
      <c r="F837" s="90" t="s">
        <v>862</v>
      </c>
      <c r="G837" s="502" t="s">
        <v>46</v>
      </c>
      <c r="H837" s="502" t="s">
        <v>371</v>
      </c>
      <c r="I837" s="516" t="s">
        <v>227</v>
      </c>
      <c r="J837" s="501">
        <v>0.98007574267165065</v>
      </c>
      <c r="K837" s="343">
        <f t="shared" si="38"/>
        <v>255</v>
      </c>
      <c r="L837" s="251">
        <v>255</v>
      </c>
      <c r="M837" s="251"/>
      <c r="N837" s="250" t="e">
        <f>IF(L837="nio",0,IF(L837&gt;0,L837*J837/P837,0))*VLOOKUP(B837,'2-Kosten per locatie'!$A$14:$C$60,3,FALSE)</f>
        <v>#DIV/0!</v>
      </c>
      <c r="O837" s="250">
        <f>IF(M837&gt;0,M837*J837/Q837,0)*VLOOKUP(B837,'2-Kosten per locatie'!$A$14:$C$60,3,FALSE)</f>
        <v>0</v>
      </c>
      <c r="P837" s="344">
        <f>IF(L837="nio",0,IF(L837&gt;0,VLOOKUP(G837,'3-Productie normen'!A:J,VLOOKUP(L837,'3-Productie normen'!$B$35:$C$40,2,FALSE),FALSE)))</f>
        <v>0</v>
      </c>
      <c r="Q837" s="344">
        <f t="shared" si="40"/>
        <v>0</v>
      </c>
      <c r="R837" s="541">
        <f>VLOOKUP(G837,'3-Productie normen'!A:L,12,FALSE)</f>
        <v>11</v>
      </c>
      <c r="S837" s="345"/>
      <c r="U837" s="346">
        <f t="shared" si="39"/>
        <v>249.91931438127091</v>
      </c>
    </row>
    <row r="838" spans="1:21" ht="14.1" customHeight="1">
      <c r="A838" s="78">
        <v>838</v>
      </c>
      <c r="B838" s="493" t="s">
        <v>768</v>
      </c>
      <c r="C838" s="303" t="s">
        <v>769</v>
      </c>
      <c r="D838" s="537">
        <v>3</v>
      </c>
      <c r="E838" s="248" t="s">
        <v>864</v>
      </c>
      <c r="F838" s="90" t="s">
        <v>263</v>
      </c>
      <c r="G838" s="303" t="s">
        <v>55</v>
      </c>
      <c r="H838" s="74" t="s">
        <v>371</v>
      </c>
      <c r="I838" s="493" t="s">
        <v>246</v>
      </c>
      <c r="J838" s="501">
        <v>2.2557298839268145</v>
      </c>
      <c r="K838" s="343">
        <f t="shared" si="38"/>
        <v>0</v>
      </c>
      <c r="L838" s="251" t="s">
        <v>279</v>
      </c>
      <c r="M838" s="251"/>
      <c r="N838" s="250">
        <f>IF(L838="nio",0,IF(L838&gt;0,L838*J838/P838,0))*VLOOKUP(B838,'2-Kosten per locatie'!$A$14:$C$60,3,FALSE)</f>
        <v>0</v>
      </c>
      <c r="O838" s="250">
        <f>IF(M838&gt;0,M838*J838/Q838,0)*VLOOKUP(B838,'2-Kosten per locatie'!$A$14:$C$60,3,FALSE)</f>
        <v>0</v>
      </c>
      <c r="P838" s="344">
        <f>IF(L838="nio",0,IF(L838&gt;0,VLOOKUP(G838,'3-Productie normen'!A:J,VLOOKUP(L838,'3-Productie normen'!$B$35:$C$40,2,FALSE),FALSE)))</f>
        <v>0</v>
      </c>
      <c r="Q838" s="344">
        <f t="shared" si="40"/>
        <v>0</v>
      </c>
      <c r="R838" s="541">
        <f>VLOOKUP(G838,'3-Productie normen'!A:L,12,FALSE)</f>
        <v>0</v>
      </c>
      <c r="S838" s="345"/>
      <c r="U838" s="346">
        <f t="shared" si="39"/>
        <v>0</v>
      </c>
    </row>
    <row r="839" spans="1:21" ht="14.1" customHeight="1">
      <c r="A839" s="78">
        <v>839</v>
      </c>
      <c r="B839" s="493" t="s">
        <v>768</v>
      </c>
      <c r="C839" s="303" t="s">
        <v>769</v>
      </c>
      <c r="D839" s="537">
        <v>3</v>
      </c>
      <c r="E839" s="248" t="s">
        <v>865</v>
      </c>
      <c r="F839" s="90" t="s">
        <v>866</v>
      </c>
      <c r="G839" s="502" t="s">
        <v>46</v>
      </c>
      <c r="H839" s="502" t="s">
        <v>371</v>
      </c>
      <c r="I839" s="516" t="s">
        <v>227</v>
      </c>
      <c r="J839" s="501">
        <v>4.5010885959735063</v>
      </c>
      <c r="K839" s="343">
        <f t="shared" si="38"/>
        <v>255</v>
      </c>
      <c r="L839" s="251">
        <v>255</v>
      </c>
      <c r="M839" s="251"/>
      <c r="N839" s="250" t="e">
        <f>IF(L839="nio",0,IF(L839&gt;0,L839*J839/P839,0))*VLOOKUP(B839,'2-Kosten per locatie'!$A$14:$C$60,3,FALSE)</f>
        <v>#DIV/0!</v>
      </c>
      <c r="O839" s="250">
        <f>IF(M839&gt;0,M839*J839/Q839,0)*VLOOKUP(B839,'2-Kosten per locatie'!$A$14:$C$60,3,FALSE)</f>
        <v>0</v>
      </c>
      <c r="P839" s="344">
        <f>IF(L839="nio",0,IF(L839&gt;0,VLOOKUP(G839,'3-Productie normen'!A:J,VLOOKUP(L839,'3-Productie normen'!$B$35:$C$40,2,FALSE),FALSE)))</f>
        <v>0</v>
      </c>
      <c r="Q839" s="344">
        <f t="shared" si="40"/>
        <v>0</v>
      </c>
      <c r="R839" s="541">
        <f>VLOOKUP(G839,'3-Productie normen'!A:L,12,FALSE)</f>
        <v>11</v>
      </c>
      <c r="S839" s="345"/>
      <c r="U839" s="346">
        <f t="shared" si="39"/>
        <v>1147.7775919732442</v>
      </c>
    </row>
    <row r="840" spans="1:21" ht="14.1" customHeight="1">
      <c r="A840" s="78">
        <v>840</v>
      </c>
      <c r="B840" s="493" t="s">
        <v>768</v>
      </c>
      <c r="C840" s="303" t="s">
        <v>769</v>
      </c>
      <c r="D840" s="537">
        <v>3</v>
      </c>
      <c r="E840" s="248" t="s">
        <v>867</v>
      </c>
      <c r="F840" s="90" t="s">
        <v>862</v>
      </c>
      <c r="G840" s="502" t="s">
        <v>46</v>
      </c>
      <c r="H840" s="502" t="s">
        <v>371</v>
      </c>
      <c r="I840" s="516" t="s">
        <v>227</v>
      </c>
      <c r="J840" s="501">
        <v>0.98007574267165065</v>
      </c>
      <c r="K840" s="343">
        <f t="shared" si="38"/>
        <v>255</v>
      </c>
      <c r="L840" s="251">
        <v>255</v>
      </c>
      <c r="M840" s="251"/>
      <c r="N840" s="250" t="e">
        <f>IF(L840="nio",0,IF(L840&gt;0,L840*J840/P840,0))*VLOOKUP(B840,'2-Kosten per locatie'!$A$14:$C$60,3,FALSE)</f>
        <v>#DIV/0!</v>
      </c>
      <c r="O840" s="250">
        <f>IF(M840&gt;0,M840*J840/Q840,0)*VLOOKUP(B840,'2-Kosten per locatie'!$A$14:$C$60,3,FALSE)</f>
        <v>0</v>
      </c>
      <c r="P840" s="344">
        <f>IF(L840="nio",0,IF(L840&gt;0,VLOOKUP(G840,'3-Productie normen'!A:J,VLOOKUP(L840,'3-Productie normen'!$B$35:$C$40,2,FALSE),FALSE)))</f>
        <v>0</v>
      </c>
      <c r="Q840" s="344">
        <f t="shared" si="40"/>
        <v>0</v>
      </c>
      <c r="R840" s="541">
        <f>VLOOKUP(G840,'3-Productie normen'!A:L,12,FALSE)</f>
        <v>11</v>
      </c>
      <c r="S840" s="345"/>
      <c r="U840" s="346">
        <f t="shared" si="39"/>
        <v>249.91931438127091</v>
      </c>
    </row>
    <row r="841" spans="1:21" ht="14.1" customHeight="1">
      <c r="A841" s="78">
        <v>841</v>
      </c>
      <c r="B841" s="493" t="s">
        <v>768</v>
      </c>
      <c r="C841" s="303" t="s">
        <v>769</v>
      </c>
      <c r="D841" s="537">
        <v>3</v>
      </c>
      <c r="E841" s="248" t="s">
        <v>868</v>
      </c>
      <c r="F841" s="90" t="s">
        <v>862</v>
      </c>
      <c r="G841" s="502" t="s">
        <v>46</v>
      </c>
      <c r="H841" s="502" t="s">
        <v>371</v>
      </c>
      <c r="I841" s="516" t="s">
        <v>227</v>
      </c>
      <c r="J841" s="501">
        <v>0.98007574267165065</v>
      </c>
      <c r="K841" s="343">
        <f t="shared" si="38"/>
        <v>255</v>
      </c>
      <c r="L841" s="251">
        <v>255</v>
      </c>
      <c r="M841" s="251"/>
      <c r="N841" s="250" t="e">
        <f>IF(L841="nio",0,IF(L841&gt;0,L841*J841/P841,0))*VLOOKUP(B841,'2-Kosten per locatie'!$A$14:$C$60,3,FALSE)</f>
        <v>#DIV/0!</v>
      </c>
      <c r="O841" s="250">
        <f>IF(M841&gt;0,M841*J841/Q841,0)*VLOOKUP(B841,'2-Kosten per locatie'!$A$14:$C$60,3,FALSE)</f>
        <v>0</v>
      </c>
      <c r="P841" s="344">
        <f>IF(L841="nio",0,IF(L841&gt;0,VLOOKUP(G841,'3-Productie normen'!A:J,VLOOKUP(L841,'3-Productie normen'!$B$35:$C$40,2,FALSE),FALSE)))</f>
        <v>0</v>
      </c>
      <c r="Q841" s="344">
        <f t="shared" si="40"/>
        <v>0</v>
      </c>
      <c r="R841" s="541">
        <f>VLOOKUP(G841,'3-Productie normen'!A:L,12,FALSE)</f>
        <v>11</v>
      </c>
      <c r="S841" s="345"/>
      <c r="U841" s="346">
        <f t="shared" si="39"/>
        <v>249.91931438127091</v>
      </c>
    </row>
    <row r="842" spans="1:21" ht="14.1" customHeight="1">
      <c r="A842" s="78">
        <v>842</v>
      </c>
      <c r="B842" s="493" t="s">
        <v>768</v>
      </c>
      <c r="C842" s="303" t="s">
        <v>769</v>
      </c>
      <c r="D842" s="537">
        <v>3</v>
      </c>
      <c r="E842" s="248" t="s">
        <v>869</v>
      </c>
      <c r="F842" s="90" t="s">
        <v>845</v>
      </c>
      <c r="G842" s="90" t="s">
        <v>45</v>
      </c>
      <c r="H842" s="74" t="s">
        <v>82</v>
      </c>
      <c r="I842" s="74" t="s">
        <v>82</v>
      </c>
      <c r="J842" s="501">
        <v>13.212872975277069</v>
      </c>
      <c r="K842" s="343">
        <f t="shared" si="38"/>
        <v>255</v>
      </c>
      <c r="L842" s="251">
        <v>255</v>
      </c>
      <c r="M842" s="251"/>
      <c r="N842" s="250" t="e">
        <f>IF(L842="nio",0,IF(L842&gt;0,L842*J842/P842,0))*VLOOKUP(B842,'2-Kosten per locatie'!$A$14:$C$60,3,FALSE)</f>
        <v>#DIV/0!</v>
      </c>
      <c r="O842" s="250">
        <f>IF(M842&gt;0,M842*J842/Q842,0)*VLOOKUP(B842,'2-Kosten per locatie'!$A$14:$C$60,3,FALSE)</f>
        <v>0</v>
      </c>
      <c r="P842" s="344">
        <f>IF(L842="nio",0,IF(L842&gt;0,VLOOKUP(G842,'3-Productie normen'!A:J,VLOOKUP(L842,'3-Productie normen'!$B$35:$C$40,2,FALSE),FALSE)))</f>
        <v>0</v>
      </c>
      <c r="Q842" s="344">
        <f t="shared" si="40"/>
        <v>0</v>
      </c>
      <c r="R842" s="541">
        <f>VLOOKUP(G842,'3-Productie normen'!A:L,12,FALSE)</f>
        <v>2</v>
      </c>
      <c r="S842" s="345"/>
      <c r="U842" s="346">
        <f t="shared" si="39"/>
        <v>3369.2826086956525</v>
      </c>
    </row>
    <row r="843" spans="1:21" ht="14.1" customHeight="1">
      <c r="A843" s="78">
        <v>843</v>
      </c>
      <c r="B843" s="493" t="s">
        <v>768</v>
      </c>
      <c r="C843" s="303" t="s">
        <v>769</v>
      </c>
      <c r="D843" s="537">
        <v>3</v>
      </c>
      <c r="E843" s="248" t="s">
        <v>870</v>
      </c>
      <c r="F843" s="90" t="s">
        <v>871</v>
      </c>
      <c r="G843" s="90" t="s">
        <v>286</v>
      </c>
      <c r="H843" s="74" t="s">
        <v>82</v>
      </c>
      <c r="I843" s="74" t="s">
        <v>82</v>
      </c>
      <c r="J843" s="501">
        <v>64.130141320742339</v>
      </c>
      <c r="K843" s="343">
        <f t="shared" si="38"/>
        <v>255</v>
      </c>
      <c r="L843" s="251">
        <v>255</v>
      </c>
      <c r="M843" s="251"/>
      <c r="N843" s="250" t="e">
        <f>IF(L843="nio",0,IF(L843&gt;0,L843*J843/P843,0))*VLOOKUP(B843,'2-Kosten per locatie'!$A$14:$C$60,3,FALSE)</f>
        <v>#DIV/0!</v>
      </c>
      <c r="O843" s="250">
        <f>IF(M843&gt;0,M843*J843/Q843,0)*VLOOKUP(B843,'2-Kosten per locatie'!$A$14:$C$60,3,FALSE)</f>
        <v>0</v>
      </c>
      <c r="P843" s="344">
        <f>IF(L843="nio",0,IF(L843&gt;0,VLOOKUP(G843,'3-Productie normen'!A:J,VLOOKUP(L843,'3-Productie normen'!$B$35:$C$40,2,FALSE),FALSE)))</f>
        <v>0</v>
      </c>
      <c r="Q843" s="344">
        <f t="shared" si="40"/>
        <v>0</v>
      </c>
      <c r="R843" s="541">
        <f>VLOOKUP(G843,'3-Productie normen'!A:L,12,FALSE)</f>
        <v>13</v>
      </c>
      <c r="S843" s="345"/>
      <c r="U843" s="346">
        <f t="shared" si="39"/>
        <v>16353.186036789297</v>
      </c>
    </row>
    <row r="844" spans="1:21" ht="14.1" customHeight="1">
      <c r="A844" s="78">
        <v>844</v>
      </c>
      <c r="B844" s="493" t="s">
        <v>768</v>
      </c>
      <c r="C844" s="303" t="s">
        <v>769</v>
      </c>
      <c r="D844" s="537">
        <v>3</v>
      </c>
      <c r="E844" s="248" t="s">
        <v>872</v>
      </c>
      <c r="F844" s="90" t="s">
        <v>873</v>
      </c>
      <c r="G844" s="90" t="s">
        <v>49</v>
      </c>
      <c r="H844" s="502" t="s">
        <v>371</v>
      </c>
      <c r="I844" s="516" t="s">
        <v>246</v>
      </c>
      <c r="J844" s="501">
        <v>17.968055282313593</v>
      </c>
      <c r="K844" s="343">
        <f t="shared" si="38"/>
        <v>255</v>
      </c>
      <c r="L844" s="251">
        <v>255</v>
      </c>
      <c r="M844" s="251"/>
      <c r="N844" s="250" t="e">
        <f>IF(L844="nio",0,IF(L844&gt;0,L844*J844/P844,0))*VLOOKUP(B844,'2-Kosten per locatie'!$A$14:$C$60,3,FALSE)</f>
        <v>#DIV/0!</v>
      </c>
      <c r="O844" s="250">
        <f>IF(M844&gt;0,M844*J844/Q844,0)*VLOOKUP(B844,'2-Kosten per locatie'!$A$14:$C$60,3,FALSE)</f>
        <v>0</v>
      </c>
      <c r="P844" s="344">
        <f>IF(L844="nio",0,IF(L844&gt;0,VLOOKUP(G844,'3-Productie normen'!A:J,VLOOKUP(L844,'3-Productie normen'!$B$35:$C$40,2,FALSE),FALSE)))</f>
        <v>0</v>
      </c>
      <c r="Q844" s="344">
        <f t="shared" si="40"/>
        <v>0</v>
      </c>
      <c r="R844" s="541">
        <f>VLOOKUP(G844,'3-Productie normen'!A:L,12,FALSE)</f>
        <v>5</v>
      </c>
      <c r="S844" s="345"/>
      <c r="U844" s="346">
        <f t="shared" si="39"/>
        <v>4581.8540969899659</v>
      </c>
    </row>
    <row r="845" spans="1:21" ht="14.1" customHeight="1">
      <c r="A845" s="78">
        <v>845</v>
      </c>
      <c r="B845" s="493" t="s">
        <v>768</v>
      </c>
      <c r="C845" s="303" t="s">
        <v>769</v>
      </c>
      <c r="D845" s="537">
        <v>3</v>
      </c>
      <c r="E845" s="248" t="s">
        <v>874</v>
      </c>
      <c r="F845" s="90" t="s">
        <v>326</v>
      </c>
      <c r="G845" s="502" t="s">
        <v>46</v>
      </c>
      <c r="H845" s="502" t="s">
        <v>371</v>
      </c>
      <c r="I845" s="516" t="s">
        <v>227</v>
      </c>
      <c r="J845" s="501">
        <v>1.3482523444160273</v>
      </c>
      <c r="K845" s="343">
        <f t="shared" si="38"/>
        <v>255</v>
      </c>
      <c r="L845" s="251">
        <v>255</v>
      </c>
      <c r="M845" s="251"/>
      <c r="N845" s="250" t="e">
        <f>IF(L845="nio",0,IF(L845&gt;0,L845*J845/P845,0))*VLOOKUP(B845,'2-Kosten per locatie'!$A$14:$C$60,3,FALSE)</f>
        <v>#DIV/0!</v>
      </c>
      <c r="O845" s="250">
        <f>IF(M845&gt;0,M845*J845/Q845,0)*VLOOKUP(B845,'2-Kosten per locatie'!$A$14:$C$60,3,FALSE)</f>
        <v>0</v>
      </c>
      <c r="P845" s="344">
        <f>IF(L845="nio",0,IF(L845&gt;0,VLOOKUP(G845,'3-Productie normen'!A:J,VLOOKUP(L845,'3-Productie normen'!$B$35:$C$40,2,FALSE),FALSE)))</f>
        <v>0</v>
      </c>
      <c r="Q845" s="344">
        <f t="shared" si="40"/>
        <v>0</v>
      </c>
      <c r="R845" s="541">
        <f>VLOOKUP(G845,'3-Productie normen'!A:L,12,FALSE)</f>
        <v>11</v>
      </c>
      <c r="S845" s="345"/>
      <c r="U845" s="346">
        <f t="shared" si="39"/>
        <v>343.80434782608694</v>
      </c>
    </row>
    <row r="846" spans="1:21" ht="14.1" customHeight="1">
      <c r="A846" s="78">
        <v>846</v>
      </c>
      <c r="B846" s="493" t="s">
        <v>768</v>
      </c>
      <c r="C846" s="303" t="s">
        <v>769</v>
      </c>
      <c r="D846" s="537">
        <v>3</v>
      </c>
      <c r="E846" s="248" t="s">
        <v>875</v>
      </c>
      <c r="F846" s="90" t="s">
        <v>326</v>
      </c>
      <c r="G846" s="502" t="s">
        <v>46</v>
      </c>
      <c r="H846" s="502" t="s">
        <v>371</v>
      </c>
      <c r="I846" s="516" t="s">
        <v>227</v>
      </c>
      <c r="J846" s="501">
        <v>1.3482523444160273</v>
      </c>
      <c r="K846" s="343">
        <f t="shared" si="38"/>
        <v>255</v>
      </c>
      <c r="L846" s="251">
        <v>255</v>
      </c>
      <c r="M846" s="251"/>
      <c r="N846" s="250" t="e">
        <f>IF(L846="nio",0,IF(L846&gt;0,L846*J846/P846,0))*VLOOKUP(B846,'2-Kosten per locatie'!$A$14:$C$60,3,FALSE)</f>
        <v>#DIV/0!</v>
      </c>
      <c r="O846" s="250">
        <f>IF(M846&gt;0,M846*J846/Q846,0)*VLOOKUP(B846,'2-Kosten per locatie'!$A$14:$C$60,3,FALSE)</f>
        <v>0</v>
      </c>
      <c r="P846" s="344">
        <f>IF(L846="nio",0,IF(L846&gt;0,VLOOKUP(G846,'3-Productie normen'!A:J,VLOOKUP(L846,'3-Productie normen'!$B$35:$C$40,2,FALSE),FALSE)))</f>
        <v>0</v>
      </c>
      <c r="Q846" s="344">
        <f t="shared" si="40"/>
        <v>0</v>
      </c>
      <c r="R846" s="541">
        <f>VLOOKUP(G846,'3-Productie normen'!A:L,12,FALSE)</f>
        <v>11</v>
      </c>
      <c r="S846" s="345"/>
      <c r="U846" s="346">
        <f t="shared" si="39"/>
        <v>343.80434782608694</v>
      </c>
    </row>
    <row r="847" spans="1:21" ht="14.1" customHeight="1">
      <c r="A847" s="78">
        <v>847</v>
      </c>
      <c r="B847" s="493" t="s">
        <v>768</v>
      </c>
      <c r="C847" s="303" t="s">
        <v>769</v>
      </c>
      <c r="D847" s="537">
        <v>3</v>
      </c>
      <c r="E847" s="248" t="s">
        <v>876</v>
      </c>
      <c r="F847" s="90" t="s">
        <v>326</v>
      </c>
      <c r="G847" s="502" t="s">
        <v>46</v>
      </c>
      <c r="H847" s="502" t="s">
        <v>371</v>
      </c>
      <c r="I847" s="516" t="s">
        <v>227</v>
      </c>
      <c r="J847" s="501">
        <v>1.3482523444160273</v>
      </c>
      <c r="K847" s="343">
        <f t="shared" si="38"/>
        <v>255</v>
      </c>
      <c r="L847" s="251">
        <v>255</v>
      </c>
      <c r="M847" s="251"/>
      <c r="N847" s="250" t="e">
        <f>IF(L847="nio",0,IF(L847&gt;0,L847*J847/P847,0))*VLOOKUP(B847,'2-Kosten per locatie'!$A$14:$C$60,3,FALSE)</f>
        <v>#DIV/0!</v>
      </c>
      <c r="O847" s="250">
        <f>IF(M847&gt;0,M847*J847/Q847,0)*VLOOKUP(B847,'2-Kosten per locatie'!$A$14:$C$60,3,FALSE)</f>
        <v>0</v>
      </c>
      <c r="P847" s="344">
        <f>IF(L847="nio",0,IF(L847&gt;0,VLOOKUP(G847,'3-Productie normen'!A:J,VLOOKUP(L847,'3-Productie normen'!$B$35:$C$40,2,FALSE),FALSE)))</f>
        <v>0</v>
      </c>
      <c r="Q847" s="344">
        <f t="shared" si="40"/>
        <v>0</v>
      </c>
      <c r="R847" s="541">
        <f>VLOOKUP(G847,'3-Productie normen'!A:L,12,FALSE)</f>
        <v>11</v>
      </c>
      <c r="S847" s="345"/>
      <c r="U847" s="346">
        <f t="shared" si="39"/>
        <v>343.80434782608694</v>
      </c>
    </row>
    <row r="848" spans="1:21" ht="14.1" customHeight="1">
      <c r="A848" s="78">
        <v>848</v>
      </c>
      <c r="B848" s="493" t="s">
        <v>768</v>
      </c>
      <c r="C848" s="303" t="s">
        <v>769</v>
      </c>
      <c r="D848" s="537">
        <v>3</v>
      </c>
      <c r="E848" s="248" t="s">
        <v>877</v>
      </c>
      <c r="F848" s="90" t="s">
        <v>326</v>
      </c>
      <c r="G848" s="502" t="s">
        <v>46</v>
      </c>
      <c r="H848" s="502" t="s">
        <v>371</v>
      </c>
      <c r="I848" s="516" t="s">
        <v>227</v>
      </c>
      <c r="J848" s="501">
        <v>1.3482523444160273</v>
      </c>
      <c r="K848" s="343">
        <f t="shared" si="38"/>
        <v>255</v>
      </c>
      <c r="L848" s="251">
        <v>255</v>
      </c>
      <c r="M848" s="251"/>
      <c r="N848" s="250" t="e">
        <f>IF(L848="nio",0,IF(L848&gt;0,L848*J848/P848,0))*VLOOKUP(B848,'2-Kosten per locatie'!$A$14:$C$60,3,FALSE)</f>
        <v>#DIV/0!</v>
      </c>
      <c r="O848" s="250">
        <f>IF(M848&gt;0,M848*J848/Q848,0)*VLOOKUP(B848,'2-Kosten per locatie'!$A$14:$C$60,3,FALSE)</f>
        <v>0</v>
      </c>
      <c r="P848" s="344">
        <f>IF(L848="nio",0,IF(L848&gt;0,VLOOKUP(G848,'3-Productie normen'!A:J,VLOOKUP(L848,'3-Productie normen'!$B$35:$C$40,2,FALSE),FALSE)))</f>
        <v>0</v>
      </c>
      <c r="Q848" s="344">
        <f t="shared" si="40"/>
        <v>0</v>
      </c>
      <c r="R848" s="541">
        <f>VLOOKUP(G848,'3-Productie normen'!A:L,12,FALSE)</f>
        <v>11</v>
      </c>
      <c r="S848" s="345"/>
      <c r="U848" s="346">
        <f t="shared" si="39"/>
        <v>343.80434782608694</v>
      </c>
    </row>
    <row r="849" spans="1:21" ht="14.1" customHeight="1">
      <c r="A849" s="78">
        <v>849</v>
      </c>
      <c r="B849" s="493" t="s">
        <v>768</v>
      </c>
      <c r="C849" s="303" t="s">
        <v>769</v>
      </c>
      <c r="D849" s="537">
        <v>3</v>
      </c>
      <c r="E849" s="248" t="s">
        <v>878</v>
      </c>
      <c r="F849" s="90" t="s">
        <v>326</v>
      </c>
      <c r="G849" s="502" t="s">
        <v>46</v>
      </c>
      <c r="H849" s="502" t="s">
        <v>371</v>
      </c>
      <c r="I849" s="516" t="s">
        <v>227</v>
      </c>
      <c r="J849" s="501">
        <v>1.3482523444160273</v>
      </c>
      <c r="K849" s="343">
        <f t="shared" si="38"/>
        <v>255</v>
      </c>
      <c r="L849" s="251">
        <v>255</v>
      </c>
      <c r="M849" s="251"/>
      <c r="N849" s="250" t="e">
        <f>IF(L849="nio",0,IF(L849&gt;0,L849*J849/P849,0))*VLOOKUP(B849,'2-Kosten per locatie'!$A$14:$C$60,3,FALSE)</f>
        <v>#DIV/0!</v>
      </c>
      <c r="O849" s="250">
        <f>IF(M849&gt;0,M849*J849/Q849,0)*VLOOKUP(B849,'2-Kosten per locatie'!$A$14:$C$60,3,FALSE)</f>
        <v>0</v>
      </c>
      <c r="P849" s="344">
        <f>IF(L849="nio",0,IF(L849&gt;0,VLOOKUP(G849,'3-Productie normen'!A:J,VLOOKUP(L849,'3-Productie normen'!$B$35:$C$40,2,FALSE),FALSE)))</f>
        <v>0</v>
      </c>
      <c r="Q849" s="344">
        <f t="shared" si="40"/>
        <v>0</v>
      </c>
      <c r="R849" s="541">
        <f>VLOOKUP(G849,'3-Productie normen'!A:L,12,FALSE)</f>
        <v>11</v>
      </c>
      <c r="S849" s="345"/>
      <c r="U849" s="346">
        <f t="shared" si="39"/>
        <v>343.80434782608694</v>
      </c>
    </row>
    <row r="850" spans="1:21" ht="14.1" customHeight="1">
      <c r="A850" s="78">
        <v>850</v>
      </c>
      <c r="B850" s="493" t="s">
        <v>768</v>
      </c>
      <c r="C850" s="303" t="s">
        <v>769</v>
      </c>
      <c r="D850" s="537">
        <v>3</v>
      </c>
      <c r="E850" s="248" t="s">
        <v>879</v>
      </c>
      <c r="F850" s="90" t="s">
        <v>326</v>
      </c>
      <c r="G850" s="502" t="s">
        <v>46</v>
      </c>
      <c r="H850" s="502" t="s">
        <v>371</v>
      </c>
      <c r="I850" s="516" t="s">
        <v>227</v>
      </c>
      <c r="J850" s="501">
        <v>1.3482523444160273</v>
      </c>
      <c r="K850" s="343">
        <f t="shared" si="38"/>
        <v>255</v>
      </c>
      <c r="L850" s="251">
        <v>255</v>
      </c>
      <c r="M850" s="251"/>
      <c r="N850" s="250" t="e">
        <f>IF(L850="nio",0,IF(L850&gt;0,L850*J850/P850,0))*VLOOKUP(B850,'2-Kosten per locatie'!$A$14:$C$60,3,FALSE)</f>
        <v>#DIV/0!</v>
      </c>
      <c r="O850" s="250">
        <f>IF(M850&gt;0,M850*J850/Q850,0)*VLOOKUP(B850,'2-Kosten per locatie'!$A$14:$C$60,3,FALSE)</f>
        <v>0</v>
      </c>
      <c r="P850" s="344">
        <f>IF(L850="nio",0,IF(L850&gt;0,VLOOKUP(G850,'3-Productie normen'!A:J,VLOOKUP(L850,'3-Productie normen'!$B$35:$C$40,2,FALSE),FALSE)))</f>
        <v>0</v>
      </c>
      <c r="Q850" s="344">
        <f t="shared" si="40"/>
        <v>0</v>
      </c>
      <c r="R850" s="541">
        <f>VLOOKUP(G850,'3-Productie normen'!A:L,12,FALSE)</f>
        <v>11</v>
      </c>
      <c r="S850" s="345"/>
      <c r="U850" s="346">
        <f t="shared" si="39"/>
        <v>343.80434782608694</v>
      </c>
    </row>
    <row r="851" spans="1:21" ht="14.1" customHeight="1">
      <c r="A851" s="78">
        <v>851</v>
      </c>
      <c r="B851" s="493" t="s">
        <v>768</v>
      </c>
      <c r="C851" s="303" t="s">
        <v>769</v>
      </c>
      <c r="D851" s="537">
        <v>3</v>
      </c>
      <c r="E851" s="248" t="s">
        <v>880</v>
      </c>
      <c r="F851" s="90" t="s">
        <v>326</v>
      </c>
      <c r="G851" s="502" t="s">
        <v>46</v>
      </c>
      <c r="H851" s="502" t="s">
        <v>371</v>
      </c>
      <c r="I851" s="516" t="s">
        <v>227</v>
      </c>
      <c r="J851" s="501">
        <v>1.3482523444160273</v>
      </c>
      <c r="K851" s="343">
        <f t="shared" si="38"/>
        <v>255</v>
      </c>
      <c r="L851" s="251">
        <v>255</v>
      </c>
      <c r="M851" s="251"/>
      <c r="N851" s="250" t="e">
        <f>IF(L851="nio",0,IF(L851&gt;0,L851*J851/P851,0))*VLOOKUP(B851,'2-Kosten per locatie'!$A$14:$C$60,3,FALSE)</f>
        <v>#DIV/0!</v>
      </c>
      <c r="O851" s="250">
        <f>IF(M851&gt;0,M851*J851/Q851,0)*VLOOKUP(B851,'2-Kosten per locatie'!$A$14:$C$60,3,FALSE)</f>
        <v>0</v>
      </c>
      <c r="P851" s="344">
        <f>IF(L851="nio",0,IF(L851&gt;0,VLOOKUP(G851,'3-Productie normen'!A:J,VLOOKUP(L851,'3-Productie normen'!$B$35:$C$40,2,FALSE),FALSE)))</f>
        <v>0</v>
      </c>
      <c r="Q851" s="344">
        <f t="shared" si="40"/>
        <v>0</v>
      </c>
      <c r="R851" s="541">
        <f>VLOOKUP(G851,'3-Productie normen'!A:L,12,FALSE)</f>
        <v>11</v>
      </c>
      <c r="S851" s="345"/>
      <c r="U851" s="346">
        <f t="shared" si="39"/>
        <v>343.80434782608694</v>
      </c>
    </row>
    <row r="852" spans="1:21" ht="14.1" customHeight="1">
      <c r="A852" s="78">
        <v>852</v>
      </c>
      <c r="B852" s="493" t="s">
        <v>768</v>
      </c>
      <c r="C852" s="303" t="s">
        <v>769</v>
      </c>
      <c r="D852" s="537">
        <v>3</v>
      </c>
      <c r="E852" s="248" t="s">
        <v>881</v>
      </c>
      <c r="F852" s="90" t="s">
        <v>326</v>
      </c>
      <c r="G852" s="502" t="s">
        <v>46</v>
      </c>
      <c r="H852" s="502" t="s">
        <v>371</v>
      </c>
      <c r="I852" s="516" t="s">
        <v>227</v>
      </c>
      <c r="J852" s="501">
        <v>1.3482523444160273</v>
      </c>
      <c r="K852" s="343">
        <f t="shared" si="38"/>
        <v>255</v>
      </c>
      <c r="L852" s="251">
        <v>255</v>
      </c>
      <c r="M852" s="251"/>
      <c r="N852" s="250" t="e">
        <f>IF(L852="nio",0,IF(L852&gt;0,L852*J852/P852,0))*VLOOKUP(B852,'2-Kosten per locatie'!$A$14:$C$60,3,FALSE)</f>
        <v>#DIV/0!</v>
      </c>
      <c r="O852" s="250">
        <f>IF(M852&gt;0,M852*J852/Q852,0)*VLOOKUP(B852,'2-Kosten per locatie'!$A$14:$C$60,3,FALSE)</f>
        <v>0</v>
      </c>
      <c r="P852" s="344">
        <f>IF(L852="nio",0,IF(L852&gt;0,VLOOKUP(G852,'3-Productie normen'!A:J,VLOOKUP(L852,'3-Productie normen'!$B$35:$C$40,2,FALSE),FALSE)))</f>
        <v>0</v>
      </c>
      <c r="Q852" s="344">
        <f t="shared" si="40"/>
        <v>0</v>
      </c>
      <c r="R852" s="541">
        <f>VLOOKUP(G852,'3-Productie normen'!A:L,12,FALSE)</f>
        <v>11</v>
      </c>
      <c r="S852" s="345"/>
      <c r="U852" s="346">
        <f t="shared" si="39"/>
        <v>343.80434782608694</v>
      </c>
    </row>
    <row r="853" spans="1:21" ht="14.1" customHeight="1">
      <c r="A853" s="78">
        <v>853</v>
      </c>
      <c r="B853" s="493" t="s">
        <v>768</v>
      </c>
      <c r="C853" s="303" t="s">
        <v>769</v>
      </c>
      <c r="D853" s="537">
        <v>3</v>
      </c>
      <c r="E853" s="248" t="s">
        <v>882</v>
      </c>
      <c r="F853" s="90" t="s">
        <v>326</v>
      </c>
      <c r="G853" s="502" t="s">
        <v>46</v>
      </c>
      <c r="H853" s="502" t="s">
        <v>371</v>
      </c>
      <c r="I853" s="516" t="s">
        <v>227</v>
      </c>
      <c r="J853" s="501">
        <v>2.2816578136271231</v>
      </c>
      <c r="K853" s="343">
        <f t="shared" si="38"/>
        <v>255</v>
      </c>
      <c r="L853" s="251">
        <v>255</v>
      </c>
      <c r="M853" s="251"/>
      <c r="N853" s="250" t="e">
        <f>IF(L853="nio",0,IF(L853&gt;0,L853*J853/P853,0))*VLOOKUP(B853,'2-Kosten per locatie'!$A$14:$C$60,3,FALSE)</f>
        <v>#DIV/0!</v>
      </c>
      <c r="O853" s="250">
        <f>IF(M853&gt;0,M853*J853/Q853,0)*VLOOKUP(B853,'2-Kosten per locatie'!$A$14:$C$60,3,FALSE)</f>
        <v>0</v>
      </c>
      <c r="P853" s="344">
        <f>IF(L853="nio",0,IF(L853&gt;0,VLOOKUP(G853,'3-Productie normen'!A:J,VLOOKUP(L853,'3-Productie normen'!$B$35:$C$40,2,FALSE),FALSE)))</f>
        <v>0</v>
      </c>
      <c r="Q853" s="344">
        <f t="shared" si="40"/>
        <v>0</v>
      </c>
      <c r="R853" s="541">
        <f>VLOOKUP(G853,'3-Productie normen'!A:L,12,FALSE)</f>
        <v>11</v>
      </c>
      <c r="S853" s="345"/>
      <c r="U853" s="346">
        <f t="shared" si="39"/>
        <v>581.82274247491637</v>
      </c>
    </row>
    <row r="854" spans="1:21" ht="14.1" customHeight="1">
      <c r="A854" s="78">
        <v>854</v>
      </c>
      <c r="B854" s="493" t="s">
        <v>768</v>
      </c>
      <c r="C854" s="303" t="s">
        <v>769</v>
      </c>
      <c r="D854" s="537">
        <v>3</v>
      </c>
      <c r="E854" s="248" t="s">
        <v>883</v>
      </c>
      <c r="F854" s="90" t="s">
        <v>884</v>
      </c>
      <c r="G854" s="90" t="s">
        <v>49</v>
      </c>
      <c r="H854" s="502" t="s">
        <v>371</v>
      </c>
      <c r="I854" s="516" t="s">
        <v>246</v>
      </c>
      <c r="J854" s="501">
        <v>17.968055282313593</v>
      </c>
      <c r="K854" s="343">
        <f t="shared" si="38"/>
        <v>255</v>
      </c>
      <c r="L854" s="251">
        <v>255</v>
      </c>
      <c r="M854" s="251"/>
      <c r="N854" s="250" t="e">
        <f>IF(L854="nio",0,IF(L854&gt;0,L854*J854/P854,0))*VLOOKUP(B854,'2-Kosten per locatie'!$A$14:$C$60,3,FALSE)</f>
        <v>#DIV/0!</v>
      </c>
      <c r="O854" s="250">
        <f>IF(M854&gt;0,M854*J854/Q854,0)*VLOOKUP(B854,'2-Kosten per locatie'!$A$14:$C$60,3,FALSE)</f>
        <v>0</v>
      </c>
      <c r="P854" s="344">
        <f>IF(L854="nio",0,IF(L854&gt;0,VLOOKUP(G854,'3-Productie normen'!A:J,VLOOKUP(L854,'3-Productie normen'!$B$35:$C$40,2,FALSE),FALSE)))</f>
        <v>0</v>
      </c>
      <c r="Q854" s="344">
        <f t="shared" si="40"/>
        <v>0</v>
      </c>
      <c r="R854" s="541">
        <f>VLOOKUP(G854,'3-Productie normen'!A:L,12,FALSE)</f>
        <v>5</v>
      </c>
      <c r="S854" s="345"/>
      <c r="U854" s="346">
        <f t="shared" si="39"/>
        <v>4581.8540969899659</v>
      </c>
    </row>
    <row r="855" spans="1:21" ht="14.1" customHeight="1">
      <c r="A855" s="78">
        <v>855</v>
      </c>
      <c r="B855" s="493" t="s">
        <v>768</v>
      </c>
      <c r="C855" s="303" t="s">
        <v>769</v>
      </c>
      <c r="D855" s="537">
        <v>3</v>
      </c>
      <c r="E855" s="248" t="s">
        <v>885</v>
      </c>
      <c r="F855" s="90" t="s">
        <v>326</v>
      </c>
      <c r="G855" s="502" t="s">
        <v>46</v>
      </c>
      <c r="H855" s="502" t="s">
        <v>371</v>
      </c>
      <c r="I855" s="516" t="s">
        <v>227</v>
      </c>
      <c r="J855" s="501">
        <v>1.3482523444160273</v>
      </c>
      <c r="K855" s="343">
        <f t="shared" si="38"/>
        <v>255</v>
      </c>
      <c r="L855" s="251">
        <v>255</v>
      </c>
      <c r="M855" s="251"/>
      <c r="N855" s="250" t="e">
        <f>IF(L855="nio",0,IF(L855&gt;0,L855*J855/P855,0))*VLOOKUP(B855,'2-Kosten per locatie'!$A$14:$C$60,3,FALSE)</f>
        <v>#DIV/0!</v>
      </c>
      <c r="O855" s="250">
        <f>IF(M855&gt;0,M855*J855/Q855,0)*VLOOKUP(B855,'2-Kosten per locatie'!$A$14:$C$60,3,FALSE)</f>
        <v>0</v>
      </c>
      <c r="P855" s="344">
        <f>IF(L855="nio",0,IF(L855&gt;0,VLOOKUP(G855,'3-Productie normen'!A:J,VLOOKUP(L855,'3-Productie normen'!$B$35:$C$40,2,FALSE),FALSE)))</f>
        <v>0</v>
      </c>
      <c r="Q855" s="344">
        <f t="shared" si="40"/>
        <v>0</v>
      </c>
      <c r="R855" s="541">
        <f>VLOOKUP(G855,'3-Productie normen'!A:L,12,FALSE)</f>
        <v>11</v>
      </c>
      <c r="S855" s="345"/>
      <c r="U855" s="346">
        <f t="shared" si="39"/>
        <v>343.80434782608694</v>
      </c>
    </row>
    <row r="856" spans="1:21" ht="14.1" customHeight="1">
      <c r="A856" s="78">
        <v>856</v>
      </c>
      <c r="B856" s="493" t="s">
        <v>768</v>
      </c>
      <c r="C856" s="303" t="s">
        <v>769</v>
      </c>
      <c r="D856" s="537">
        <v>3</v>
      </c>
      <c r="E856" s="248" t="s">
        <v>886</v>
      </c>
      <c r="F856" s="90" t="s">
        <v>326</v>
      </c>
      <c r="G856" s="502" t="s">
        <v>46</v>
      </c>
      <c r="H856" s="502" t="s">
        <v>371</v>
      </c>
      <c r="I856" s="516" t="s">
        <v>227</v>
      </c>
      <c r="J856" s="501">
        <v>1.3482523444160273</v>
      </c>
      <c r="K856" s="343">
        <f t="shared" si="38"/>
        <v>255</v>
      </c>
      <c r="L856" s="251">
        <v>255</v>
      </c>
      <c r="M856" s="251"/>
      <c r="N856" s="250" t="e">
        <f>IF(L856="nio",0,IF(L856&gt;0,L856*J856/P856,0))*VLOOKUP(B856,'2-Kosten per locatie'!$A$14:$C$60,3,FALSE)</f>
        <v>#DIV/0!</v>
      </c>
      <c r="O856" s="250">
        <f>IF(M856&gt;0,M856*J856/Q856,0)*VLOOKUP(B856,'2-Kosten per locatie'!$A$14:$C$60,3,FALSE)</f>
        <v>0</v>
      </c>
      <c r="P856" s="344">
        <f>IF(L856="nio",0,IF(L856&gt;0,VLOOKUP(G856,'3-Productie normen'!A:J,VLOOKUP(L856,'3-Productie normen'!$B$35:$C$40,2,FALSE),FALSE)))</f>
        <v>0</v>
      </c>
      <c r="Q856" s="344">
        <f t="shared" si="40"/>
        <v>0</v>
      </c>
      <c r="R856" s="541">
        <f>VLOOKUP(G856,'3-Productie normen'!A:L,12,FALSE)</f>
        <v>11</v>
      </c>
      <c r="S856" s="345"/>
      <c r="U856" s="346">
        <f t="shared" si="39"/>
        <v>343.80434782608694</v>
      </c>
    </row>
    <row r="857" spans="1:21" ht="14.1" customHeight="1">
      <c r="A857" s="78">
        <v>857</v>
      </c>
      <c r="B857" s="493" t="s">
        <v>768</v>
      </c>
      <c r="C857" s="303" t="s">
        <v>769</v>
      </c>
      <c r="D857" s="537">
        <v>3</v>
      </c>
      <c r="E857" s="248" t="s">
        <v>887</v>
      </c>
      <c r="F857" s="90" t="s">
        <v>326</v>
      </c>
      <c r="G857" s="502" t="s">
        <v>46</v>
      </c>
      <c r="H857" s="502" t="s">
        <v>371</v>
      </c>
      <c r="I857" s="516" t="s">
        <v>227</v>
      </c>
      <c r="J857" s="501">
        <v>1.3482523444160273</v>
      </c>
      <c r="K857" s="343">
        <f t="shared" si="38"/>
        <v>255</v>
      </c>
      <c r="L857" s="251">
        <v>255</v>
      </c>
      <c r="M857" s="251"/>
      <c r="N857" s="250" t="e">
        <f>IF(L857="nio",0,IF(L857&gt;0,L857*J857/P857,0))*VLOOKUP(B857,'2-Kosten per locatie'!$A$14:$C$60,3,FALSE)</f>
        <v>#DIV/0!</v>
      </c>
      <c r="O857" s="250">
        <f>IF(M857&gt;0,M857*J857/Q857,0)*VLOOKUP(B857,'2-Kosten per locatie'!$A$14:$C$60,3,FALSE)</f>
        <v>0</v>
      </c>
      <c r="P857" s="344">
        <f>IF(L857="nio",0,IF(L857&gt;0,VLOOKUP(G857,'3-Productie normen'!A:J,VLOOKUP(L857,'3-Productie normen'!$B$35:$C$40,2,FALSE),FALSE)))</f>
        <v>0</v>
      </c>
      <c r="Q857" s="344">
        <f t="shared" si="40"/>
        <v>0</v>
      </c>
      <c r="R857" s="541">
        <f>VLOOKUP(G857,'3-Productie normen'!A:L,12,FALSE)</f>
        <v>11</v>
      </c>
      <c r="S857" s="345"/>
      <c r="U857" s="346">
        <f t="shared" si="39"/>
        <v>343.80434782608694</v>
      </c>
    </row>
    <row r="858" spans="1:21" ht="14.1" customHeight="1">
      <c r="A858" s="78">
        <v>858</v>
      </c>
      <c r="B858" s="493" t="s">
        <v>768</v>
      </c>
      <c r="C858" s="303" t="s">
        <v>769</v>
      </c>
      <c r="D858" s="537">
        <v>3</v>
      </c>
      <c r="E858" s="248" t="s">
        <v>888</v>
      </c>
      <c r="F858" s="90" t="s">
        <v>326</v>
      </c>
      <c r="G858" s="502" t="s">
        <v>46</v>
      </c>
      <c r="H858" s="502" t="s">
        <v>371</v>
      </c>
      <c r="I858" s="516" t="s">
        <v>227</v>
      </c>
      <c r="J858" s="501">
        <v>1.3482523444160273</v>
      </c>
      <c r="K858" s="343">
        <f t="shared" si="38"/>
        <v>255</v>
      </c>
      <c r="L858" s="251">
        <v>255</v>
      </c>
      <c r="M858" s="251"/>
      <c r="N858" s="250" t="e">
        <f>IF(L858="nio",0,IF(L858&gt;0,L858*J858/P858,0))*VLOOKUP(B858,'2-Kosten per locatie'!$A$14:$C$60,3,FALSE)</f>
        <v>#DIV/0!</v>
      </c>
      <c r="O858" s="250">
        <f>IF(M858&gt;0,M858*J858/Q858,0)*VLOOKUP(B858,'2-Kosten per locatie'!$A$14:$C$60,3,FALSE)</f>
        <v>0</v>
      </c>
      <c r="P858" s="344">
        <f>IF(L858="nio",0,IF(L858&gt;0,VLOOKUP(G858,'3-Productie normen'!A:J,VLOOKUP(L858,'3-Productie normen'!$B$35:$C$40,2,FALSE),FALSE)))</f>
        <v>0</v>
      </c>
      <c r="Q858" s="344">
        <f t="shared" si="40"/>
        <v>0</v>
      </c>
      <c r="R858" s="541">
        <f>VLOOKUP(G858,'3-Productie normen'!A:L,12,FALSE)</f>
        <v>11</v>
      </c>
      <c r="S858" s="345"/>
      <c r="U858" s="346">
        <f t="shared" si="39"/>
        <v>343.80434782608694</v>
      </c>
    </row>
    <row r="859" spans="1:21" ht="14.1" customHeight="1">
      <c r="A859" s="78">
        <v>859</v>
      </c>
      <c r="B859" s="493" t="s">
        <v>768</v>
      </c>
      <c r="C859" s="303" t="s">
        <v>769</v>
      </c>
      <c r="D859" s="537">
        <v>3</v>
      </c>
      <c r="E859" s="248" t="s">
        <v>889</v>
      </c>
      <c r="F859" s="90" t="s">
        <v>326</v>
      </c>
      <c r="G859" s="502" t="s">
        <v>46</v>
      </c>
      <c r="H859" s="502" t="s">
        <v>371</v>
      </c>
      <c r="I859" s="516" t="s">
        <v>227</v>
      </c>
      <c r="J859" s="501">
        <v>1.3482523444160273</v>
      </c>
      <c r="K859" s="343">
        <f t="shared" si="38"/>
        <v>255</v>
      </c>
      <c r="L859" s="251">
        <v>255</v>
      </c>
      <c r="M859" s="251"/>
      <c r="N859" s="250" t="e">
        <f>IF(L859="nio",0,IF(L859&gt;0,L859*J859/P859,0))*VLOOKUP(B859,'2-Kosten per locatie'!$A$14:$C$60,3,FALSE)</f>
        <v>#DIV/0!</v>
      </c>
      <c r="O859" s="250">
        <f>IF(M859&gt;0,M859*J859/Q859,0)*VLOOKUP(B859,'2-Kosten per locatie'!$A$14:$C$60,3,FALSE)</f>
        <v>0</v>
      </c>
      <c r="P859" s="344">
        <f>IF(L859="nio",0,IF(L859&gt;0,VLOOKUP(G859,'3-Productie normen'!A:J,VLOOKUP(L859,'3-Productie normen'!$B$35:$C$40,2,FALSE),FALSE)))</f>
        <v>0</v>
      </c>
      <c r="Q859" s="344">
        <f t="shared" si="40"/>
        <v>0</v>
      </c>
      <c r="R859" s="541">
        <f>VLOOKUP(G859,'3-Productie normen'!A:L,12,FALSE)</f>
        <v>11</v>
      </c>
      <c r="S859" s="345"/>
      <c r="U859" s="346">
        <f t="shared" si="39"/>
        <v>343.80434782608694</v>
      </c>
    </row>
    <row r="860" spans="1:21" ht="14.1" customHeight="1">
      <c r="A860" s="78">
        <v>860</v>
      </c>
      <c r="B860" s="493" t="s">
        <v>768</v>
      </c>
      <c r="C860" s="303" t="s">
        <v>769</v>
      </c>
      <c r="D860" s="537">
        <v>3</v>
      </c>
      <c r="E860" s="248" t="s">
        <v>890</v>
      </c>
      <c r="F860" s="90" t="s">
        <v>326</v>
      </c>
      <c r="G860" s="502" t="s">
        <v>46</v>
      </c>
      <c r="H860" s="502" t="s">
        <v>371</v>
      </c>
      <c r="I860" s="516" t="s">
        <v>227</v>
      </c>
      <c r="J860" s="501">
        <v>1.3482523444160273</v>
      </c>
      <c r="K860" s="343">
        <f t="shared" si="38"/>
        <v>255</v>
      </c>
      <c r="L860" s="251">
        <v>255</v>
      </c>
      <c r="M860" s="251"/>
      <c r="N860" s="250" t="e">
        <f>IF(L860="nio",0,IF(L860&gt;0,L860*J860/P860,0))*VLOOKUP(B860,'2-Kosten per locatie'!$A$14:$C$60,3,FALSE)</f>
        <v>#DIV/0!</v>
      </c>
      <c r="O860" s="250">
        <f>IF(M860&gt;0,M860*J860/Q860,0)*VLOOKUP(B860,'2-Kosten per locatie'!$A$14:$C$60,3,FALSE)</f>
        <v>0</v>
      </c>
      <c r="P860" s="344">
        <f>IF(L860="nio",0,IF(L860&gt;0,VLOOKUP(G860,'3-Productie normen'!A:J,VLOOKUP(L860,'3-Productie normen'!$B$35:$C$40,2,FALSE),FALSE)))</f>
        <v>0</v>
      </c>
      <c r="Q860" s="344">
        <f t="shared" si="40"/>
        <v>0</v>
      </c>
      <c r="R860" s="541">
        <f>VLOOKUP(G860,'3-Productie normen'!A:L,12,FALSE)</f>
        <v>11</v>
      </c>
      <c r="S860" s="345"/>
      <c r="U860" s="346">
        <f t="shared" si="39"/>
        <v>343.80434782608694</v>
      </c>
    </row>
    <row r="861" spans="1:21" ht="14.1" customHeight="1">
      <c r="A861" s="78">
        <v>861</v>
      </c>
      <c r="B861" s="493" t="s">
        <v>768</v>
      </c>
      <c r="C861" s="303" t="s">
        <v>769</v>
      </c>
      <c r="D861" s="537">
        <v>3</v>
      </c>
      <c r="E861" s="248" t="s">
        <v>891</v>
      </c>
      <c r="F861" s="90" t="s">
        <v>326</v>
      </c>
      <c r="G861" s="502" t="s">
        <v>46</v>
      </c>
      <c r="H861" s="502" t="s">
        <v>371</v>
      </c>
      <c r="I861" s="516" t="s">
        <v>227</v>
      </c>
      <c r="J861" s="501">
        <v>1.3482523444160273</v>
      </c>
      <c r="K861" s="343">
        <f t="shared" si="38"/>
        <v>255</v>
      </c>
      <c r="L861" s="251">
        <v>255</v>
      </c>
      <c r="M861" s="251"/>
      <c r="N861" s="250" t="e">
        <f>IF(L861="nio",0,IF(L861&gt;0,L861*J861/P861,0))*VLOOKUP(B861,'2-Kosten per locatie'!$A$14:$C$60,3,FALSE)</f>
        <v>#DIV/0!</v>
      </c>
      <c r="O861" s="250">
        <f>IF(M861&gt;0,M861*J861/Q861,0)*VLOOKUP(B861,'2-Kosten per locatie'!$A$14:$C$60,3,FALSE)</f>
        <v>0</v>
      </c>
      <c r="P861" s="344">
        <f>IF(L861="nio",0,IF(L861&gt;0,VLOOKUP(G861,'3-Productie normen'!A:J,VLOOKUP(L861,'3-Productie normen'!$B$35:$C$40,2,FALSE),FALSE)))</f>
        <v>0</v>
      </c>
      <c r="Q861" s="344">
        <f t="shared" si="40"/>
        <v>0</v>
      </c>
      <c r="R861" s="541">
        <f>VLOOKUP(G861,'3-Productie normen'!A:L,12,FALSE)</f>
        <v>11</v>
      </c>
      <c r="S861" s="345"/>
      <c r="U861" s="346">
        <f t="shared" si="39"/>
        <v>343.80434782608694</v>
      </c>
    </row>
    <row r="862" spans="1:21" ht="14.1" customHeight="1">
      <c r="A862" s="78">
        <v>862</v>
      </c>
      <c r="B862" s="493" t="s">
        <v>768</v>
      </c>
      <c r="C862" s="303" t="s">
        <v>769</v>
      </c>
      <c r="D862" s="537">
        <v>3</v>
      </c>
      <c r="E862" s="248" t="s">
        <v>892</v>
      </c>
      <c r="F862" s="90" t="s">
        <v>326</v>
      </c>
      <c r="G862" s="502" t="s">
        <v>46</v>
      </c>
      <c r="H862" s="502" t="s">
        <v>371</v>
      </c>
      <c r="I862" s="516" t="s">
        <v>227</v>
      </c>
      <c r="J862" s="501">
        <v>1.3482523444160273</v>
      </c>
      <c r="K862" s="343">
        <f t="shared" si="38"/>
        <v>255</v>
      </c>
      <c r="L862" s="251">
        <v>255</v>
      </c>
      <c r="M862" s="251"/>
      <c r="N862" s="250" t="e">
        <f>IF(L862="nio",0,IF(L862&gt;0,L862*J862/P862,0))*VLOOKUP(B862,'2-Kosten per locatie'!$A$14:$C$60,3,FALSE)</f>
        <v>#DIV/0!</v>
      </c>
      <c r="O862" s="250">
        <f>IF(M862&gt;0,M862*J862/Q862,0)*VLOOKUP(B862,'2-Kosten per locatie'!$A$14:$C$60,3,FALSE)</f>
        <v>0</v>
      </c>
      <c r="P862" s="344">
        <f>IF(L862="nio",0,IF(L862&gt;0,VLOOKUP(G862,'3-Productie normen'!A:J,VLOOKUP(L862,'3-Productie normen'!$B$35:$C$40,2,FALSE),FALSE)))</f>
        <v>0</v>
      </c>
      <c r="Q862" s="344">
        <f t="shared" si="40"/>
        <v>0</v>
      </c>
      <c r="R862" s="541">
        <f>VLOOKUP(G862,'3-Productie normen'!A:L,12,FALSE)</f>
        <v>11</v>
      </c>
      <c r="S862" s="345"/>
      <c r="U862" s="346">
        <f t="shared" si="39"/>
        <v>343.80434782608694</v>
      </c>
    </row>
    <row r="863" spans="1:21" ht="14.1" customHeight="1">
      <c r="A863" s="78">
        <v>863</v>
      </c>
      <c r="B863" s="493" t="s">
        <v>768</v>
      </c>
      <c r="C863" s="303" t="s">
        <v>769</v>
      </c>
      <c r="D863" s="537">
        <v>3</v>
      </c>
      <c r="E863" s="248" t="s">
        <v>893</v>
      </c>
      <c r="F863" s="90" t="s">
        <v>326</v>
      </c>
      <c r="G863" s="502" t="s">
        <v>46</v>
      </c>
      <c r="H863" s="502" t="s">
        <v>371</v>
      </c>
      <c r="I863" s="516" t="s">
        <v>227</v>
      </c>
      <c r="J863" s="501">
        <v>2.2816578136271231</v>
      </c>
      <c r="K863" s="343">
        <f t="shared" ref="K863:K926" si="41">SUM(L863:M863)</f>
        <v>255</v>
      </c>
      <c r="L863" s="251">
        <v>255</v>
      </c>
      <c r="M863" s="251"/>
      <c r="N863" s="250" t="e">
        <f>IF(L863="nio",0,IF(L863&gt;0,L863*J863/P863,0))*VLOOKUP(B863,'2-Kosten per locatie'!$A$14:$C$60,3,FALSE)</f>
        <v>#DIV/0!</v>
      </c>
      <c r="O863" s="250">
        <f>IF(M863&gt;0,M863*J863/Q863,0)*VLOOKUP(B863,'2-Kosten per locatie'!$A$14:$C$60,3,FALSE)</f>
        <v>0</v>
      </c>
      <c r="P863" s="344">
        <f>IF(L863="nio",0,IF(L863&gt;0,VLOOKUP(G863,'3-Productie normen'!A:J,VLOOKUP(L863,'3-Productie normen'!$B$35:$C$40,2,FALSE),FALSE)))</f>
        <v>0</v>
      </c>
      <c r="Q863" s="344">
        <f t="shared" si="40"/>
        <v>0</v>
      </c>
      <c r="R863" s="541">
        <f>VLOOKUP(G863,'3-Productie normen'!A:L,12,FALSE)</f>
        <v>11</v>
      </c>
      <c r="S863" s="345"/>
      <c r="U863" s="346">
        <f t="shared" ref="U863:U926" si="42">K863*J863</f>
        <v>581.82274247491637</v>
      </c>
    </row>
    <row r="864" spans="1:21" ht="14.1" customHeight="1">
      <c r="A864" s="78">
        <v>864</v>
      </c>
      <c r="B864" s="493" t="s">
        <v>768</v>
      </c>
      <c r="C864" s="303" t="s">
        <v>769</v>
      </c>
      <c r="D864" s="537">
        <v>3</v>
      </c>
      <c r="E864" s="248" t="s">
        <v>894</v>
      </c>
      <c r="F864" s="90" t="s">
        <v>895</v>
      </c>
      <c r="G864" s="90" t="s">
        <v>49</v>
      </c>
      <c r="H864" s="502" t="s">
        <v>371</v>
      </c>
      <c r="I864" s="516" t="s">
        <v>246</v>
      </c>
      <c r="J864" s="501">
        <v>6.1760328546134176</v>
      </c>
      <c r="K864" s="343">
        <f t="shared" si="41"/>
        <v>255</v>
      </c>
      <c r="L864" s="251">
        <v>255</v>
      </c>
      <c r="M864" s="251"/>
      <c r="N864" s="250" t="e">
        <f>IF(L864="nio",0,IF(L864&gt;0,L864*J864/P864,0))*VLOOKUP(B864,'2-Kosten per locatie'!$A$14:$C$60,3,FALSE)</f>
        <v>#DIV/0!</v>
      </c>
      <c r="O864" s="250">
        <f>IF(M864&gt;0,M864*J864/Q864,0)*VLOOKUP(B864,'2-Kosten per locatie'!$A$14:$C$60,3,FALSE)</f>
        <v>0</v>
      </c>
      <c r="P864" s="344">
        <f>IF(L864="nio",0,IF(L864&gt;0,VLOOKUP(G864,'3-Productie normen'!A:J,VLOOKUP(L864,'3-Productie normen'!$B$35:$C$40,2,FALSE),FALSE)))</f>
        <v>0</v>
      </c>
      <c r="Q864" s="344">
        <f t="shared" ref="Q864:Q927" si="43">IF(M864&gt;0,P864*$Q$8,0)</f>
        <v>0</v>
      </c>
      <c r="R864" s="541">
        <f>VLOOKUP(G864,'3-Productie normen'!A:L,12,FALSE)</f>
        <v>5</v>
      </c>
      <c r="S864" s="345"/>
      <c r="U864" s="346">
        <f t="shared" si="42"/>
        <v>1574.8883779264215</v>
      </c>
    </row>
    <row r="865" spans="1:21" ht="14.1" customHeight="1">
      <c r="A865" s="78">
        <v>865</v>
      </c>
      <c r="B865" s="493" t="s">
        <v>768</v>
      </c>
      <c r="C865" s="303" t="s">
        <v>769</v>
      </c>
      <c r="D865" s="537">
        <v>3</v>
      </c>
      <c r="E865" s="248" t="s">
        <v>896</v>
      </c>
      <c r="F865" s="90" t="s">
        <v>862</v>
      </c>
      <c r="G865" s="502" t="s">
        <v>46</v>
      </c>
      <c r="H865" s="502" t="s">
        <v>371</v>
      </c>
      <c r="I865" s="516" t="s">
        <v>227</v>
      </c>
      <c r="J865" s="501">
        <v>1.0578595317725752</v>
      </c>
      <c r="K865" s="343">
        <f t="shared" si="41"/>
        <v>255</v>
      </c>
      <c r="L865" s="251">
        <v>255</v>
      </c>
      <c r="M865" s="251"/>
      <c r="N865" s="250" t="e">
        <f>IF(L865="nio",0,IF(L865&gt;0,L865*J865/P865,0))*VLOOKUP(B865,'2-Kosten per locatie'!$A$14:$C$60,3,FALSE)</f>
        <v>#DIV/0!</v>
      </c>
      <c r="O865" s="250">
        <f>IF(M865&gt;0,M865*J865/Q865,0)*VLOOKUP(B865,'2-Kosten per locatie'!$A$14:$C$60,3,FALSE)</f>
        <v>0</v>
      </c>
      <c r="P865" s="344">
        <f>IF(L865="nio",0,IF(L865&gt;0,VLOOKUP(G865,'3-Productie normen'!A:J,VLOOKUP(L865,'3-Productie normen'!$B$35:$C$40,2,FALSE),FALSE)))</f>
        <v>0</v>
      </c>
      <c r="Q865" s="344">
        <f t="shared" si="43"/>
        <v>0</v>
      </c>
      <c r="R865" s="541">
        <f>VLOOKUP(G865,'3-Productie normen'!A:L,12,FALSE)</f>
        <v>11</v>
      </c>
      <c r="S865" s="345"/>
      <c r="U865" s="346">
        <f t="shared" si="42"/>
        <v>269.75418060200667</v>
      </c>
    </row>
    <row r="866" spans="1:21" ht="14.1" customHeight="1">
      <c r="A866" s="78">
        <v>866</v>
      </c>
      <c r="B866" s="493" t="s">
        <v>768</v>
      </c>
      <c r="C866" s="303" t="s">
        <v>769</v>
      </c>
      <c r="D866" s="537">
        <v>3</v>
      </c>
      <c r="E866" s="248" t="s">
        <v>897</v>
      </c>
      <c r="F866" s="90" t="s">
        <v>326</v>
      </c>
      <c r="G866" s="502" t="s">
        <v>46</v>
      </c>
      <c r="H866" s="502" t="s">
        <v>371</v>
      </c>
      <c r="I866" s="516" t="s">
        <v>227</v>
      </c>
      <c r="J866" s="501">
        <v>1.1823135943340546</v>
      </c>
      <c r="K866" s="343">
        <f t="shared" si="41"/>
        <v>255</v>
      </c>
      <c r="L866" s="251">
        <v>255</v>
      </c>
      <c r="M866" s="251"/>
      <c r="N866" s="250" t="e">
        <f>IF(L866="nio",0,IF(L866&gt;0,L866*J866/P866,0))*VLOOKUP(B866,'2-Kosten per locatie'!$A$14:$C$60,3,FALSE)</f>
        <v>#DIV/0!</v>
      </c>
      <c r="O866" s="250">
        <f>IF(M866&gt;0,M866*J866/Q866,0)*VLOOKUP(B866,'2-Kosten per locatie'!$A$14:$C$60,3,FALSE)</f>
        <v>0</v>
      </c>
      <c r="P866" s="344">
        <f>IF(L866="nio",0,IF(L866&gt;0,VLOOKUP(G866,'3-Productie normen'!A:J,VLOOKUP(L866,'3-Productie normen'!$B$35:$C$40,2,FALSE),FALSE)))</f>
        <v>0</v>
      </c>
      <c r="Q866" s="344">
        <f t="shared" si="43"/>
        <v>0</v>
      </c>
      <c r="R866" s="541">
        <f>VLOOKUP(G866,'3-Productie normen'!A:L,12,FALSE)</f>
        <v>11</v>
      </c>
      <c r="S866" s="345"/>
      <c r="U866" s="346">
        <f t="shared" si="42"/>
        <v>301.48996655518391</v>
      </c>
    </row>
    <row r="867" spans="1:21" ht="14.1" customHeight="1">
      <c r="A867" s="78">
        <v>867</v>
      </c>
      <c r="B867" s="493" t="s">
        <v>768</v>
      </c>
      <c r="C867" s="303" t="s">
        <v>769</v>
      </c>
      <c r="D867" s="537">
        <v>3</v>
      </c>
      <c r="E867" s="248" t="s">
        <v>898</v>
      </c>
      <c r="F867" s="90" t="s">
        <v>899</v>
      </c>
      <c r="G867" s="90" t="s">
        <v>49</v>
      </c>
      <c r="H867" s="74" t="s">
        <v>82</v>
      </c>
      <c r="I867" s="74" t="s">
        <v>82</v>
      </c>
      <c r="J867" s="501">
        <v>9.271827660830219</v>
      </c>
      <c r="K867" s="343">
        <f t="shared" si="41"/>
        <v>255</v>
      </c>
      <c r="L867" s="251">
        <v>255</v>
      </c>
      <c r="M867" s="251"/>
      <c r="N867" s="250" t="e">
        <f>IF(L867="nio",0,IF(L867&gt;0,L867*J867/P867,0))*VLOOKUP(B867,'2-Kosten per locatie'!$A$14:$C$60,3,FALSE)</f>
        <v>#DIV/0!</v>
      </c>
      <c r="O867" s="250">
        <f>IF(M867&gt;0,M867*J867/Q867,0)*VLOOKUP(B867,'2-Kosten per locatie'!$A$14:$C$60,3,FALSE)</f>
        <v>0</v>
      </c>
      <c r="P867" s="344">
        <f>IF(L867="nio",0,IF(L867&gt;0,VLOOKUP(G867,'3-Productie normen'!A:J,VLOOKUP(L867,'3-Productie normen'!$B$35:$C$40,2,FALSE),FALSE)))</f>
        <v>0</v>
      </c>
      <c r="Q867" s="344">
        <f t="shared" si="43"/>
        <v>0</v>
      </c>
      <c r="R867" s="541">
        <f>VLOOKUP(G867,'3-Productie normen'!A:L,12,FALSE)</f>
        <v>5</v>
      </c>
      <c r="S867" s="345"/>
      <c r="U867" s="346">
        <f t="shared" si="42"/>
        <v>2364.3160535117058</v>
      </c>
    </row>
    <row r="868" spans="1:21" ht="14.1" customHeight="1">
      <c r="A868" s="78">
        <v>868</v>
      </c>
      <c r="B868" s="493" t="s">
        <v>768</v>
      </c>
      <c r="C868" s="303" t="s">
        <v>769</v>
      </c>
      <c r="D868" s="537">
        <v>3</v>
      </c>
      <c r="E868" s="248" t="s">
        <v>900</v>
      </c>
      <c r="F868" s="90" t="s">
        <v>326</v>
      </c>
      <c r="G868" s="502" t="s">
        <v>46</v>
      </c>
      <c r="H868" s="502" t="s">
        <v>371</v>
      </c>
      <c r="I868" s="516" t="s">
        <v>227</v>
      </c>
      <c r="J868" s="501">
        <v>1.1823135943340546</v>
      </c>
      <c r="K868" s="343">
        <f t="shared" si="41"/>
        <v>255</v>
      </c>
      <c r="L868" s="251">
        <v>255</v>
      </c>
      <c r="M868" s="251"/>
      <c r="N868" s="250" t="e">
        <f>IF(L868="nio",0,IF(L868&gt;0,L868*J868/P868,0))*VLOOKUP(B868,'2-Kosten per locatie'!$A$14:$C$60,3,FALSE)</f>
        <v>#DIV/0!</v>
      </c>
      <c r="O868" s="250">
        <f>IF(M868&gt;0,M868*J868/Q868,0)*VLOOKUP(B868,'2-Kosten per locatie'!$A$14:$C$60,3,FALSE)</f>
        <v>0</v>
      </c>
      <c r="P868" s="344">
        <f>IF(L868="nio",0,IF(L868&gt;0,VLOOKUP(G868,'3-Productie normen'!A:J,VLOOKUP(L868,'3-Productie normen'!$B$35:$C$40,2,FALSE),FALSE)))</f>
        <v>0</v>
      </c>
      <c r="Q868" s="344">
        <f t="shared" si="43"/>
        <v>0</v>
      </c>
      <c r="R868" s="541">
        <f>VLOOKUP(G868,'3-Productie normen'!A:L,12,FALSE)</f>
        <v>11</v>
      </c>
      <c r="S868" s="345"/>
      <c r="U868" s="346">
        <f t="shared" si="42"/>
        <v>301.48996655518391</v>
      </c>
    </row>
    <row r="869" spans="1:21" ht="14.1" customHeight="1">
      <c r="A869" s="78">
        <v>869</v>
      </c>
      <c r="B869" s="493" t="s">
        <v>768</v>
      </c>
      <c r="C869" s="303" t="s">
        <v>769</v>
      </c>
      <c r="D869" s="537">
        <v>3</v>
      </c>
      <c r="E869" s="248" t="s">
        <v>901</v>
      </c>
      <c r="F869" s="90" t="s">
        <v>326</v>
      </c>
      <c r="G869" s="502" t="s">
        <v>46</v>
      </c>
      <c r="H869" s="502" t="s">
        <v>371</v>
      </c>
      <c r="I869" s="516" t="s">
        <v>227</v>
      </c>
      <c r="J869" s="501">
        <v>1.1823135943340546</v>
      </c>
      <c r="K869" s="343">
        <f t="shared" si="41"/>
        <v>255</v>
      </c>
      <c r="L869" s="251">
        <v>255</v>
      </c>
      <c r="M869" s="251"/>
      <c r="N869" s="250" t="e">
        <f>IF(L869="nio",0,IF(L869&gt;0,L869*J869/P869,0))*VLOOKUP(B869,'2-Kosten per locatie'!$A$14:$C$60,3,FALSE)</f>
        <v>#DIV/0!</v>
      </c>
      <c r="O869" s="250">
        <f>IF(M869&gt;0,M869*J869/Q869,0)*VLOOKUP(B869,'2-Kosten per locatie'!$A$14:$C$60,3,FALSE)</f>
        <v>0</v>
      </c>
      <c r="P869" s="344">
        <f>IF(L869="nio",0,IF(L869&gt;0,VLOOKUP(G869,'3-Productie normen'!A:J,VLOOKUP(L869,'3-Productie normen'!$B$35:$C$40,2,FALSE),FALSE)))</f>
        <v>0</v>
      </c>
      <c r="Q869" s="344">
        <f t="shared" si="43"/>
        <v>0</v>
      </c>
      <c r="R869" s="541">
        <f>VLOOKUP(G869,'3-Productie normen'!A:L,12,FALSE)</f>
        <v>11</v>
      </c>
      <c r="S869" s="345"/>
      <c r="U869" s="346">
        <f t="shared" si="42"/>
        <v>301.48996655518391</v>
      </c>
    </row>
    <row r="870" spans="1:21" ht="14.1" customHeight="1">
      <c r="A870" s="78">
        <v>870</v>
      </c>
      <c r="B870" s="493" t="s">
        <v>768</v>
      </c>
      <c r="C870" s="303" t="s">
        <v>769</v>
      </c>
      <c r="D870" s="537">
        <v>3</v>
      </c>
      <c r="E870" s="248" t="s">
        <v>902</v>
      </c>
      <c r="F870" s="90" t="s">
        <v>862</v>
      </c>
      <c r="G870" s="502" t="s">
        <v>46</v>
      </c>
      <c r="H870" s="502" t="s">
        <v>371</v>
      </c>
      <c r="I870" s="516" t="s">
        <v>227</v>
      </c>
      <c r="J870" s="501">
        <v>1.0578595317725752</v>
      </c>
      <c r="K870" s="343">
        <f t="shared" si="41"/>
        <v>255</v>
      </c>
      <c r="L870" s="251">
        <v>255</v>
      </c>
      <c r="M870" s="251"/>
      <c r="N870" s="250" t="e">
        <f>IF(L870="nio",0,IF(L870&gt;0,L870*J870/P870,0))*VLOOKUP(B870,'2-Kosten per locatie'!$A$14:$C$60,3,FALSE)</f>
        <v>#DIV/0!</v>
      </c>
      <c r="O870" s="250">
        <f>IF(M870&gt;0,M870*J870/Q870,0)*VLOOKUP(B870,'2-Kosten per locatie'!$A$14:$C$60,3,FALSE)</f>
        <v>0</v>
      </c>
      <c r="P870" s="344">
        <f>IF(L870="nio",0,IF(L870&gt;0,VLOOKUP(G870,'3-Productie normen'!A:J,VLOOKUP(L870,'3-Productie normen'!$B$35:$C$40,2,FALSE),FALSE)))</f>
        <v>0</v>
      </c>
      <c r="Q870" s="344">
        <f t="shared" si="43"/>
        <v>0</v>
      </c>
      <c r="R870" s="541">
        <f>VLOOKUP(G870,'3-Productie normen'!A:L,12,FALSE)</f>
        <v>11</v>
      </c>
      <c r="S870" s="345"/>
      <c r="U870" s="346">
        <f t="shared" si="42"/>
        <v>269.75418060200667</v>
      </c>
    </row>
    <row r="871" spans="1:21" ht="14.1" customHeight="1">
      <c r="A871" s="78">
        <v>871</v>
      </c>
      <c r="B871" s="493" t="s">
        <v>768</v>
      </c>
      <c r="C871" s="303" t="s">
        <v>769</v>
      </c>
      <c r="D871" s="537">
        <v>3</v>
      </c>
      <c r="E871" s="248" t="s">
        <v>903</v>
      </c>
      <c r="F871" s="90" t="s">
        <v>326</v>
      </c>
      <c r="G871" s="502" t="s">
        <v>46</v>
      </c>
      <c r="H871" s="502" t="s">
        <v>371</v>
      </c>
      <c r="I871" s="516" t="s">
        <v>227</v>
      </c>
      <c r="J871" s="501">
        <v>1.1823135943340546</v>
      </c>
      <c r="K871" s="343">
        <f t="shared" si="41"/>
        <v>255</v>
      </c>
      <c r="L871" s="251">
        <v>255</v>
      </c>
      <c r="M871" s="251"/>
      <c r="N871" s="250" t="e">
        <f>IF(L871="nio",0,IF(L871&gt;0,L871*J871/P871,0))*VLOOKUP(B871,'2-Kosten per locatie'!$A$14:$C$60,3,FALSE)</f>
        <v>#DIV/0!</v>
      </c>
      <c r="O871" s="250">
        <f>IF(M871&gt;0,M871*J871/Q871,0)*VLOOKUP(B871,'2-Kosten per locatie'!$A$14:$C$60,3,FALSE)</f>
        <v>0</v>
      </c>
      <c r="P871" s="344">
        <f>IF(L871="nio",0,IF(L871&gt;0,VLOOKUP(G871,'3-Productie normen'!A:J,VLOOKUP(L871,'3-Productie normen'!$B$35:$C$40,2,FALSE),FALSE)))</f>
        <v>0</v>
      </c>
      <c r="Q871" s="344">
        <f t="shared" si="43"/>
        <v>0</v>
      </c>
      <c r="R871" s="541">
        <f>VLOOKUP(G871,'3-Productie normen'!A:L,12,FALSE)</f>
        <v>11</v>
      </c>
      <c r="S871" s="345"/>
      <c r="U871" s="346">
        <f t="shared" si="42"/>
        <v>301.48996655518391</v>
      </c>
    </row>
    <row r="872" spans="1:21" ht="14.1" customHeight="1">
      <c r="A872" s="78">
        <v>872</v>
      </c>
      <c r="B872" s="493" t="s">
        <v>768</v>
      </c>
      <c r="C872" s="303" t="s">
        <v>769</v>
      </c>
      <c r="D872" s="537">
        <v>3</v>
      </c>
      <c r="E872" s="248" t="s">
        <v>904</v>
      </c>
      <c r="F872" s="90" t="s">
        <v>305</v>
      </c>
      <c r="G872" s="90" t="s">
        <v>306</v>
      </c>
      <c r="H872" s="502" t="s">
        <v>266</v>
      </c>
      <c r="I872" s="516" t="s">
        <v>247</v>
      </c>
      <c r="J872" s="501">
        <v>5.6626598465473146</v>
      </c>
      <c r="K872" s="343">
        <f t="shared" si="41"/>
        <v>357</v>
      </c>
      <c r="L872" s="251">
        <v>255</v>
      </c>
      <c r="M872" s="251">
        <v>102</v>
      </c>
      <c r="N872" s="250" t="e">
        <f>IF(L872="nio",0,IF(L872&gt;0,L872*J872/P872,0))*VLOOKUP(B872,'2-Kosten per locatie'!$A$14:$C$60,3,FALSE)</f>
        <v>#DIV/0!</v>
      </c>
      <c r="O872" s="250" t="e">
        <f>IF(M872&gt;0,M872*J872/Q872,0)*VLOOKUP(B872,'2-Kosten per locatie'!$A$14:$C$60,3,FALSE)</f>
        <v>#DIV/0!</v>
      </c>
      <c r="P872" s="344">
        <f>IF(L872="nio",0,IF(L872&gt;0,VLOOKUP(G872,'3-Productie normen'!A:J,VLOOKUP(L872,'3-Productie normen'!$B$35:$C$40,2,FALSE),FALSE)))</f>
        <v>0</v>
      </c>
      <c r="Q872" s="344">
        <f t="shared" si="43"/>
        <v>0</v>
      </c>
      <c r="R872" s="541">
        <f>VLOOKUP(G872,'3-Productie normen'!A:L,12,FALSE)</f>
        <v>12</v>
      </c>
      <c r="S872" s="345"/>
      <c r="U872" s="346">
        <f t="shared" si="42"/>
        <v>2021.5695652173913</v>
      </c>
    </row>
    <row r="873" spans="1:21" ht="14.1" customHeight="1">
      <c r="A873" s="78">
        <v>873</v>
      </c>
      <c r="B873" s="493" t="s">
        <v>768</v>
      </c>
      <c r="C873" s="303" t="s">
        <v>769</v>
      </c>
      <c r="D873" s="537">
        <v>3</v>
      </c>
      <c r="E873" s="248" t="s">
        <v>905</v>
      </c>
      <c r="F873" s="90" t="s">
        <v>305</v>
      </c>
      <c r="G873" s="90" t="s">
        <v>306</v>
      </c>
      <c r="H873" s="502" t="s">
        <v>266</v>
      </c>
      <c r="I873" s="516" t="s">
        <v>247</v>
      </c>
      <c r="J873" s="501">
        <v>5.6626598465473146</v>
      </c>
      <c r="K873" s="343">
        <f t="shared" si="41"/>
        <v>357</v>
      </c>
      <c r="L873" s="251">
        <v>255</v>
      </c>
      <c r="M873" s="251">
        <v>102</v>
      </c>
      <c r="N873" s="250" t="e">
        <f>IF(L873="nio",0,IF(L873&gt;0,L873*J873/P873,0))*VLOOKUP(B873,'2-Kosten per locatie'!$A$14:$C$60,3,FALSE)</f>
        <v>#DIV/0!</v>
      </c>
      <c r="O873" s="250" t="e">
        <f>IF(M873&gt;0,M873*J873/Q873,0)*VLOOKUP(B873,'2-Kosten per locatie'!$A$14:$C$60,3,FALSE)</f>
        <v>#DIV/0!</v>
      </c>
      <c r="P873" s="344">
        <f>IF(L873="nio",0,IF(L873&gt;0,VLOOKUP(G873,'3-Productie normen'!A:J,VLOOKUP(L873,'3-Productie normen'!$B$35:$C$40,2,FALSE),FALSE)))</f>
        <v>0</v>
      </c>
      <c r="Q873" s="344">
        <f t="shared" si="43"/>
        <v>0</v>
      </c>
      <c r="R873" s="541">
        <f>VLOOKUP(G873,'3-Productie normen'!A:L,12,FALSE)</f>
        <v>12</v>
      </c>
      <c r="S873" s="345"/>
      <c r="U873" s="346">
        <f t="shared" si="42"/>
        <v>2021.5695652173913</v>
      </c>
    </row>
    <row r="874" spans="1:21" ht="14.1" customHeight="1">
      <c r="A874" s="78">
        <v>874</v>
      </c>
      <c r="B874" s="493" t="s">
        <v>768</v>
      </c>
      <c r="C874" s="303" t="s">
        <v>769</v>
      </c>
      <c r="D874" s="537">
        <v>3</v>
      </c>
      <c r="E874" s="248" t="s">
        <v>906</v>
      </c>
      <c r="F874" s="90" t="s">
        <v>305</v>
      </c>
      <c r="G874" s="90" t="s">
        <v>306</v>
      </c>
      <c r="H874" s="502" t="s">
        <v>266</v>
      </c>
      <c r="I874" s="516" t="s">
        <v>247</v>
      </c>
      <c r="J874" s="501">
        <v>5.6626598465473146</v>
      </c>
      <c r="K874" s="343">
        <f t="shared" si="41"/>
        <v>357</v>
      </c>
      <c r="L874" s="251">
        <v>255</v>
      </c>
      <c r="M874" s="251">
        <v>102</v>
      </c>
      <c r="N874" s="250" t="e">
        <f>IF(L874="nio",0,IF(L874&gt;0,L874*J874/P874,0))*VLOOKUP(B874,'2-Kosten per locatie'!$A$14:$C$60,3,FALSE)</f>
        <v>#DIV/0!</v>
      </c>
      <c r="O874" s="250" t="e">
        <f>IF(M874&gt;0,M874*J874/Q874,0)*VLOOKUP(B874,'2-Kosten per locatie'!$A$14:$C$60,3,FALSE)</f>
        <v>#DIV/0!</v>
      </c>
      <c r="P874" s="344">
        <f>IF(L874="nio",0,IF(L874&gt;0,VLOOKUP(G874,'3-Productie normen'!A:J,VLOOKUP(L874,'3-Productie normen'!$B$35:$C$40,2,FALSE),FALSE)))</f>
        <v>0</v>
      </c>
      <c r="Q874" s="344">
        <f t="shared" si="43"/>
        <v>0</v>
      </c>
      <c r="R874" s="541">
        <f>VLOOKUP(G874,'3-Productie normen'!A:L,12,FALSE)</f>
        <v>12</v>
      </c>
      <c r="S874" s="345"/>
      <c r="U874" s="346">
        <f t="shared" si="42"/>
        <v>2021.5695652173913</v>
      </c>
    </row>
    <row r="875" spans="1:21" ht="14.1" customHeight="1">
      <c r="A875" s="78">
        <v>875</v>
      </c>
      <c r="B875" s="493" t="s">
        <v>768</v>
      </c>
      <c r="C875" s="303" t="s">
        <v>769</v>
      </c>
      <c r="D875" s="537">
        <v>3</v>
      </c>
      <c r="E875" s="248" t="s">
        <v>907</v>
      </c>
      <c r="F875" s="90" t="s">
        <v>305</v>
      </c>
      <c r="G875" s="90" t="s">
        <v>306</v>
      </c>
      <c r="H875" s="502" t="s">
        <v>266</v>
      </c>
      <c r="I875" s="516" t="s">
        <v>247</v>
      </c>
      <c r="J875" s="501">
        <v>5.6626598465473146</v>
      </c>
      <c r="K875" s="343">
        <f t="shared" si="41"/>
        <v>357</v>
      </c>
      <c r="L875" s="251">
        <v>255</v>
      </c>
      <c r="M875" s="251">
        <v>102</v>
      </c>
      <c r="N875" s="250" t="e">
        <f>IF(L875="nio",0,IF(L875&gt;0,L875*J875/P875,0))*VLOOKUP(B875,'2-Kosten per locatie'!$A$14:$C$60,3,FALSE)</f>
        <v>#DIV/0!</v>
      </c>
      <c r="O875" s="250" t="e">
        <f>IF(M875&gt;0,M875*J875/Q875,0)*VLOOKUP(B875,'2-Kosten per locatie'!$A$14:$C$60,3,FALSE)</f>
        <v>#DIV/0!</v>
      </c>
      <c r="P875" s="344">
        <f>IF(L875="nio",0,IF(L875&gt;0,VLOOKUP(G875,'3-Productie normen'!A:J,VLOOKUP(L875,'3-Productie normen'!$B$35:$C$40,2,FALSE),FALSE)))</f>
        <v>0</v>
      </c>
      <c r="Q875" s="344">
        <f t="shared" si="43"/>
        <v>0</v>
      </c>
      <c r="R875" s="541">
        <f>VLOOKUP(G875,'3-Productie normen'!A:L,12,FALSE)</f>
        <v>12</v>
      </c>
      <c r="S875" s="345"/>
      <c r="U875" s="346">
        <f t="shared" si="42"/>
        <v>2021.5695652173913</v>
      </c>
    </row>
    <row r="876" spans="1:21" ht="14.1" customHeight="1">
      <c r="A876" s="78">
        <v>876</v>
      </c>
      <c r="B876" s="493" t="s">
        <v>768</v>
      </c>
      <c r="C876" s="303" t="s">
        <v>769</v>
      </c>
      <c r="D876" s="537">
        <v>3</v>
      </c>
      <c r="E876" s="248" t="s">
        <v>908</v>
      </c>
      <c r="F876" s="90" t="s">
        <v>305</v>
      </c>
      <c r="G876" s="90" t="s">
        <v>306</v>
      </c>
      <c r="H876" s="502" t="s">
        <v>266</v>
      </c>
      <c r="I876" s="516" t="s">
        <v>247</v>
      </c>
      <c r="J876" s="501">
        <v>5.6626598465473146</v>
      </c>
      <c r="K876" s="343">
        <f t="shared" si="41"/>
        <v>357</v>
      </c>
      <c r="L876" s="251">
        <v>255</v>
      </c>
      <c r="M876" s="251">
        <v>102</v>
      </c>
      <c r="N876" s="250" t="e">
        <f>IF(L876="nio",0,IF(L876&gt;0,L876*J876/P876,0))*VLOOKUP(B876,'2-Kosten per locatie'!$A$14:$C$60,3,FALSE)</f>
        <v>#DIV/0!</v>
      </c>
      <c r="O876" s="250" t="e">
        <f>IF(M876&gt;0,M876*J876/Q876,0)*VLOOKUP(B876,'2-Kosten per locatie'!$A$14:$C$60,3,FALSE)</f>
        <v>#DIV/0!</v>
      </c>
      <c r="P876" s="344">
        <f>IF(L876="nio",0,IF(L876&gt;0,VLOOKUP(G876,'3-Productie normen'!A:J,VLOOKUP(L876,'3-Productie normen'!$B$35:$C$40,2,FALSE),FALSE)))</f>
        <v>0</v>
      </c>
      <c r="Q876" s="344">
        <f t="shared" si="43"/>
        <v>0</v>
      </c>
      <c r="R876" s="541">
        <f>VLOOKUP(G876,'3-Productie normen'!A:L,12,FALSE)</f>
        <v>12</v>
      </c>
      <c r="S876" s="345"/>
      <c r="U876" s="346">
        <f t="shared" si="42"/>
        <v>2021.5695652173913</v>
      </c>
    </row>
    <row r="877" spans="1:21" ht="14.1" customHeight="1">
      <c r="A877" s="78">
        <v>877</v>
      </c>
      <c r="B877" s="493" t="s">
        <v>768</v>
      </c>
      <c r="C877" s="303" t="s">
        <v>769</v>
      </c>
      <c r="D877" s="537">
        <v>3</v>
      </c>
      <c r="E877" s="248" t="s">
        <v>909</v>
      </c>
      <c r="F877" s="90" t="s">
        <v>305</v>
      </c>
      <c r="G877" s="90" t="s">
        <v>306</v>
      </c>
      <c r="H877" s="502" t="s">
        <v>266</v>
      </c>
      <c r="I877" s="516" t="s">
        <v>247</v>
      </c>
      <c r="J877" s="501">
        <v>5.6626598465473146</v>
      </c>
      <c r="K877" s="343">
        <f t="shared" si="41"/>
        <v>357</v>
      </c>
      <c r="L877" s="251">
        <v>255</v>
      </c>
      <c r="M877" s="251">
        <v>102</v>
      </c>
      <c r="N877" s="250" t="e">
        <f>IF(L877="nio",0,IF(L877&gt;0,L877*J877/P877,0))*VLOOKUP(B877,'2-Kosten per locatie'!$A$14:$C$60,3,FALSE)</f>
        <v>#DIV/0!</v>
      </c>
      <c r="O877" s="250" t="e">
        <f>IF(M877&gt;0,M877*J877/Q877,0)*VLOOKUP(B877,'2-Kosten per locatie'!$A$14:$C$60,3,FALSE)</f>
        <v>#DIV/0!</v>
      </c>
      <c r="P877" s="344">
        <f>IF(L877="nio",0,IF(L877&gt;0,VLOOKUP(G877,'3-Productie normen'!A:J,VLOOKUP(L877,'3-Productie normen'!$B$35:$C$40,2,FALSE),FALSE)))</f>
        <v>0</v>
      </c>
      <c r="Q877" s="344">
        <f t="shared" si="43"/>
        <v>0</v>
      </c>
      <c r="R877" s="541">
        <f>VLOOKUP(G877,'3-Productie normen'!A:L,12,FALSE)</f>
        <v>12</v>
      </c>
      <c r="S877" s="345"/>
      <c r="U877" s="346">
        <f t="shared" si="42"/>
        <v>2021.5695652173913</v>
      </c>
    </row>
    <row r="878" spans="1:21" ht="14.1" customHeight="1">
      <c r="A878" s="78">
        <v>878</v>
      </c>
      <c r="B878" s="493" t="s">
        <v>768</v>
      </c>
      <c r="C878" s="303" t="s">
        <v>769</v>
      </c>
      <c r="D878" s="537">
        <v>3</v>
      </c>
      <c r="E878" s="248" t="s">
        <v>910</v>
      </c>
      <c r="F878" s="90" t="s">
        <v>305</v>
      </c>
      <c r="G878" s="90" t="s">
        <v>306</v>
      </c>
      <c r="H878" s="502" t="s">
        <v>266</v>
      </c>
      <c r="I878" s="516" t="s">
        <v>247</v>
      </c>
      <c r="J878" s="501">
        <v>5.6626598465473146</v>
      </c>
      <c r="K878" s="343">
        <f t="shared" si="41"/>
        <v>357</v>
      </c>
      <c r="L878" s="251">
        <v>255</v>
      </c>
      <c r="M878" s="251">
        <v>102</v>
      </c>
      <c r="N878" s="250" t="e">
        <f>IF(L878="nio",0,IF(L878&gt;0,L878*J878/P878,0))*VLOOKUP(B878,'2-Kosten per locatie'!$A$14:$C$60,3,FALSE)</f>
        <v>#DIV/0!</v>
      </c>
      <c r="O878" s="250" t="e">
        <f>IF(M878&gt;0,M878*J878/Q878,0)*VLOOKUP(B878,'2-Kosten per locatie'!$A$14:$C$60,3,FALSE)</f>
        <v>#DIV/0!</v>
      </c>
      <c r="P878" s="344">
        <f>IF(L878="nio",0,IF(L878&gt;0,VLOOKUP(G878,'3-Productie normen'!A:J,VLOOKUP(L878,'3-Productie normen'!$B$35:$C$40,2,FALSE),FALSE)))</f>
        <v>0</v>
      </c>
      <c r="Q878" s="344">
        <f t="shared" si="43"/>
        <v>0</v>
      </c>
      <c r="R878" s="541">
        <f>VLOOKUP(G878,'3-Productie normen'!A:L,12,FALSE)</f>
        <v>12</v>
      </c>
      <c r="S878" s="345"/>
      <c r="U878" s="346">
        <f t="shared" si="42"/>
        <v>2021.5695652173913</v>
      </c>
    </row>
    <row r="879" spans="1:21" ht="14.1" customHeight="1">
      <c r="A879" s="78">
        <v>879</v>
      </c>
      <c r="B879" s="493" t="s">
        <v>768</v>
      </c>
      <c r="C879" s="303" t="s">
        <v>769</v>
      </c>
      <c r="D879" s="537">
        <v>3</v>
      </c>
      <c r="E879" s="248" t="s">
        <v>911</v>
      </c>
      <c r="F879" s="90" t="s">
        <v>305</v>
      </c>
      <c r="G879" s="90" t="s">
        <v>306</v>
      </c>
      <c r="H879" s="502" t="s">
        <v>266</v>
      </c>
      <c r="I879" s="516" t="s">
        <v>247</v>
      </c>
      <c r="J879" s="501">
        <v>5.6626598465473146</v>
      </c>
      <c r="K879" s="343">
        <f t="shared" si="41"/>
        <v>357</v>
      </c>
      <c r="L879" s="251">
        <v>255</v>
      </c>
      <c r="M879" s="251">
        <v>102</v>
      </c>
      <c r="N879" s="250" t="e">
        <f>IF(L879="nio",0,IF(L879&gt;0,L879*J879/P879,0))*VLOOKUP(B879,'2-Kosten per locatie'!$A$14:$C$60,3,FALSE)</f>
        <v>#DIV/0!</v>
      </c>
      <c r="O879" s="250" t="e">
        <f>IF(M879&gt;0,M879*J879/Q879,0)*VLOOKUP(B879,'2-Kosten per locatie'!$A$14:$C$60,3,FALSE)</f>
        <v>#DIV/0!</v>
      </c>
      <c r="P879" s="344">
        <f>IF(L879="nio",0,IF(L879&gt;0,VLOOKUP(G879,'3-Productie normen'!A:J,VLOOKUP(L879,'3-Productie normen'!$B$35:$C$40,2,FALSE),FALSE)))</f>
        <v>0</v>
      </c>
      <c r="Q879" s="344">
        <f t="shared" si="43"/>
        <v>0</v>
      </c>
      <c r="R879" s="541">
        <f>VLOOKUP(G879,'3-Productie normen'!A:L,12,FALSE)</f>
        <v>12</v>
      </c>
      <c r="S879" s="345"/>
      <c r="U879" s="346">
        <f t="shared" si="42"/>
        <v>2021.5695652173913</v>
      </c>
    </row>
    <row r="880" spans="1:21" ht="14.1" customHeight="1">
      <c r="A880" s="78">
        <v>880</v>
      </c>
      <c r="B880" s="493" t="s">
        <v>768</v>
      </c>
      <c r="C880" s="303" t="s">
        <v>769</v>
      </c>
      <c r="D880" s="537">
        <v>3</v>
      </c>
      <c r="E880" s="248" t="s">
        <v>912</v>
      </c>
      <c r="F880" s="90" t="s">
        <v>305</v>
      </c>
      <c r="G880" s="90" t="s">
        <v>306</v>
      </c>
      <c r="H880" s="502" t="s">
        <v>266</v>
      </c>
      <c r="I880" s="516" t="s">
        <v>247</v>
      </c>
      <c r="J880" s="501">
        <v>5.6626598465473146</v>
      </c>
      <c r="K880" s="343">
        <f t="shared" si="41"/>
        <v>357</v>
      </c>
      <c r="L880" s="251">
        <v>255</v>
      </c>
      <c r="M880" s="251">
        <v>102</v>
      </c>
      <c r="N880" s="250" t="e">
        <f>IF(L880="nio",0,IF(L880&gt;0,L880*J880/P880,0))*VLOOKUP(B880,'2-Kosten per locatie'!$A$14:$C$60,3,FALSE)</f>
        <v>#DIV/0!</v>
      </c>
      <c r="O880" s="250" t="e">
        <f>IF(M880&gt;0,M880*J880/Q880,0)*VLOOKUP(B880,'2-Kosten per locatie'!$A$14:$C$60,3,FALSE)</f>
        <v>#DIV/0!</v>
      </c>
      <c r="P880" s="344">
        <f>IF(L880="nio",0,IF(L880&gt;0,VLOOKUP(G880,'3-Productie normen'!A:J,VLOOKUP(L880,'3-Productie normen'!$B$35:$C$40,2,FALSE),FALSE)))</f>
        <v>0</v>
      </c>
      <c r="Q880" s="344">
        <f t="shared" si="43"/>
        <v>0</v>
      </c>
      <c r="R880" s="541">
        <f>VLOOKUP(G880,'3-Productie normen'!A:L,12,FALSE)</f>
        <v>12</v>
      </c>
      <c r="S880" s="345"/>
      <c r="U880" s="346">
        <f t="shared" si="42"/>
        <v>2021.5695652173913</v>
      </c>
    </row>
    <row r="881" spans="1:21" ht="14.1" customHeight="1">
      <c r="A881" s="78">
        <v>881</v>
      </c>
      <c r="B881" s="493" t="s">
        <v>768</v>
      </c>
      <c r="C881" s="303" t="s">
        <v>769</v>
      </c>
      <c r="D881" s="537">
        <v>3</v>
      </c>
      <c r="E881" s="248" t="s">
        <v>913</v>
      </c>
      <c r="F881" s="90" t="s">
        <v>305</v>
      </c>
      <c r="G881" s="90" t="s">
        <v>306</v>
      </c>
      <c r="H881" s="502" t="s">
        <v>266</v>
      </c>
      <c r="I881" s="516" t="s">
        <v>247</v>
      </c>
      <c r="J881" s="501">
        <v>5.6626598465473146</v>
      </c>
      <c r="K881" s="343">
        <f t="shared" si="41"/>
        <v>357</v>
      </c>
      <c r="L881" s="251">
        <v>255</v>
      </c>
      <c r="M881" s="251">
        <v>102</v>
      </c>
      <c r="N881" s="250" t="e">
        <f>IF(L881="nio",0,IF(L881&gt;0,L881*J881/P881,0))*VLOOKUP(B881,'2-Kosten per locatie'!$A$14:$C$60,3,FALSE)</f>
        <v>#DIV/0!</v>
      </c>
      <c r="O881" s="250" t="e">
        <f>IF(M881&gt;0,M881*J881/Q881,0)*VLOOKUP(B881,'2-Kosten per locatie'!$A$14:$C$60,3,FALSE)</f>
        <v>#DIV/0!</v>
      </c>
      <c r="P881" s="344">
        <f>IF(L881="nio",0,IF(L881&gt;0,VLOOKUP(G881,'3-Productie normen'!A:J,VLOOKUP(L881,'3-Productie normen'!$B$35:$C$40,2,FALSE),FALSE)))</f>
        <v>0</v>
      </c>
      <c r="Q881" s="344">
        <f t="shared" si="43"/>
        <v>0</v>
      </c>
      <c r="R881" s="541">
        <f>VLOOKUP(G881,'3-Productie normen'!A:L,12,FALSE)</f>
        <v>12</v>
      </c>
      <c r="S881" s="345"/>
      <c r="U881" s="346">
        <f t="shared" si="42"/>
        <v>2021.5695652173913</v>
      </c>
    </row>
    <row r="882" spans="1:21" ht="14.1" customHeight="1">
      <c r="A882" s="78">
        <v>882</v>
      </c>
      <c r="B882" s="493" t="s">
        <v>768</v>
      </c>
      <c r="C882" s="303" t="s">
        <v>769</v>
      </c>
      <c r="D882" s="537">
        <v>3</v>
      </c>
      <c r="E882" s="248" t="s">
        <v>914</v>
      </c>
      <c r="F882" s="90" t="s">
        <v>305</v>
      </c>
      <c r="G882" s="90" t="s">
        <v>306</v>
      </c>
      <c r="H882" s="502" t="s">
        <v>266</v>
      </c>
      <c r="I882" s="516" t="s">
        <v>247</v>
      </c>
      <c r="J882" s="501">
        <v>5.6626598465473146</v>
      </c>
      <c r="K882" s="343">
        <f t="shared" si="41"/>
        <v>357</v>
      </c>
      <c r="L882" s="251">
        <v>255</v>
      </c>
      <c r="M882" s="251">
        <v>102</v>
      </c>
      <c r="N882" s="250" t="e">
        <f>IF(L882="nio",0,IF(L882&gt;0,L882*J882/P882,0))*VLOOKUP(B882,'2-Kosten per locatie'!$A$14:$C$60,3,FALSE)</f>
        <v>#DIV/0!</v>
      </c>
      <c r="O882" s="250" t="e">
        <f>IF(M882&gt;0,M882*J882/Q882,0)*VLOOKUP(B882,'2-Kosten per locatie'!$A$14:$C$60,3,FALSE)</f>
        <v>#DIV/0!</v>
      </c>
      <c r="P882" s="344">
        <f>IF(L882="nio",0,IF(L882&gt;0,VLOOKUP(G882,'3-Productie normen'!A:J,VLOOKUP(L882,'3-Productie normen'!$B$35:$C$40,2,FALSE),FALSE)))</f>
        <v>0</v>
      </c>
      <c r="Q882" s="344">
        <f t="shared" si="43"/>
        <v>0</v>
      </c>
      <c r="R882" s="541">
        <f>VLOOKUP(G882,'3-Productie normen'!A:L,12,FALSE)</f>
        <v>12</v>
      </c>
      <c r="S882" s="345"/>
      <c r="U882" s="346">
        <f t="shared" si="42"/>
        <v>2021.5695652173913</v>
      </c>
    </row>
    <row r="883" spans="1:21" ht="14.1" customHeight="1">
      <c r="A883" s="78">
        <v>883</v>
      </c>
      <c r="B883" s="493" t="s">
        <v>768</v>
      </c>
      <c r="C883" s="303" t="s">
        <v>769</v>
      </c>
      <c r="D883" s="537">
        <v>3</v>
      </c>
      <c r="E883" s="248" t="s">
        <v>915</v>
      </c>
      <c r="F883" s="90" t="s">
        <v>916</v>
      </c>
      <c r="G883" s="504" t="s">
        <v>261</v>
      </c>
      <c r="H883" s="502" t="s">
        <v>266</v>
      </c>
      <c r="I883" s="516" t="s">
        <v>247</v>
      </c>
      <c r="J883" s="501">
        <v>8.3695357072594927</v>
      </c>
      <c r="K883" s="343">
        <f t="shared" si="41"/>
        <v>255</v>
      </c>
      <c r="L883" s="251">
        <v>255</v>
      </c>
      <c r="M883" s="251"/>
      <c r="N883" s="250" t="e">
        <f>IF(L883="nio",0,IF(L883&gt;0,L883*J883/P883,0))*VLOOKUP(B883,'2-Kosten per locatie'!$A$14:$C$60,3,FALSE)</f>
        <v>#DIV/0!</v>
      </c>
      <c r="O883" s="250">
        <f>IF(M883&gt;0,M883*J883/Q883,0)*VLOOKUP(B883,'2-Kosten per locatie'!$A$14:$C$60,3,FALSE)</f>
        <v>0</v>
      </c>
      <c r="P883" s="344">
        <f>IF(L883="nio",0,IF(L883&gt;0,VLOOKUP(G883,'3-Productie normen'!A:J,VLOOKUP(L883,'3-Productie normen'!$B$35:$C$40,2,FALSE),FALSE)))</f>
        <v>0</v>
      </c>
      <c r="Q883" s="344">
        <f t="shared" si="43"/>
        <v>0</v>
      </c>
      <c r="R883" s="541">
        <f>VLOOKUP(G883,'3-Productie normen'!A:L,12,FALSE)</f>
        <v>16</v>
      </c>
      <c r="S883" s="345"/>
      <c r="U883" s="346">
        <f t="shared" si="42"/>
        <v>2134.2316053511709</v>
      </c>
    </row>
    <row r="884" spans="1:21" ht="14.1" customHeight="1">
      <c r="A884" s="78">
        <v>884</v>
      </c>
      <c r="B884" s="493" t="s">
        <v>768</v>
      </c>
      <c r="C884" s="303" t="s">
        <v>769</v>
      </c>
      <c r="D884" s="537">
        <v>3</v>
      </c>
      <c r="E884" s="248" t="s">
        <v>917</v>
      </c>
      <c r="F884" s="90" t="s">
        <v>813</v>
      </c>
      <c r="G884" s="90" t="s">
        <v>45</v>
      </c>
      <c r="H884" s="502" t="s">
        <v>266</v>
      </c>
      <c r="I884" s="516" t="s">
        <v>247</v>
      </c>
      <c r="J884" s="501">
        <v>4.0551282051282049</v>
      </c>
      <c r="K884" s="343">
        <f t="shared" si="41"/>
        <v>255</v>
      </c>
      <c r="L884" s="251">
        <v>255</v>
      </c>
      <c r="M884" s="251"/>
      <c r="N884" s="250" t="e">
        <f>IF(L884="nio",0,IF(L884&gt;0,L884*J884/P884,0))*VLOOKUP(B884,'2-Kosten per locatie'!$A$14:$C$60,3,FALSE)</f>
        <v>#DIV/0!</v>
      </c>
      <c r="O884" s="250">
        <f>IF(M884&gt;0,M884*J884/Q884,0)*VLOOKUP(B884,'2-Kosten per locatie'!$A$14:$C$60,3,FALSE)</f>
        <v>0</v>
      </c>
      <c r="P884" s="344">
        <f>IF(L884="nio",0,IF(L884&gt;0,VLOOKUP(G884,'3-Productie normen'!A:J,VLOOKUP(L884,'3-Productie normen'!$B$35:$C$40,2,FALSE),FALSE)))</f>
        <v>0</v>
      </c>
      <c r="Q884" s="344">
        <f t="shared" si="43"/>
        <v>0</v>
      </c>
      <c r="R884" s="541">
        <f>VLOOKUP(G884,'3-Productie normen'!A:L,12,FALSE)</f>
        <v>2</v>
      </c>
      <c r="S884" s="345"/>
      <c r="U884" s="346">
        <f t="shared" si="42"/>
        <v>1034.0576923076922</v>
      </c>
    </row>
    <row r="885" spans="1:21" ht="14.1" customHeight="1">
      <c r="A885" s="78">
        <v>885</v>
      </c>
      <c r="B885" s="493" t="s">
        <v>768</v>
      </c>
      <c r="C885" s="303" t="s">
        <v>769</v>
      </c>
      <c r="D885" s="537">
        <v>3</v>
      </c>
      <c r="E885" s="248" t="s">
        <v>918</v>
      </c>
      <c r="F885" s="90" t="s">
        <v>813</v>
      </c>
      <c r="G885" s="90" t="s">
        <v>45</v>
      </c>
      <c r="H885" s="502" t="s">
        <v>266</v>
      </c>
      <c r="I885" s="516" t="s">
        <v>247</v>
      </c>
      <c r="J885" s="501">
        <v>4.0551282051282049</v>
      </c>
      <c r="K885" s="343">
        <f t="shared" si="41"/>
        <v>255</v>
      </c>
      <c r="L885" s="251">
        <v>255</v>
      </c>
      <c r="M885" s="251"/>
      <c r="N885" s="250" t="e">
        <f>IF(L885="nio",0,IF(L885&gt;0,L885*J885/P885,0))*VLOOKUP(B885,'2-Kosten per locatie'!$A$14:$C$60,3,FALSE)</f>
        <v>#DIV/0!</v>
      </c>
      <c r="O885" s="250">
        <f>IF(M885&gt;0,M885*J885/Q885,0)*VLOOKUP(B885,'2-Kosten per locatie'!$A$14:$C$60,3,FALSE)</f>
        <v>0</v>
      </c>
      <c r="P885" s="344">
        <f>IF(L885="nio",0,IF(L885&gt;0,VLOOKUP(G885,'3-Productie normen'!A:J,VLOOKUP(L885,'3-Productie normen'!$B$35:$C$40,2,FALSE),FALSE)))</f>
        <v>0</v>
      </c>
      <c r="Q885" s="344">
        <f t="shared" si="43"/>
        <v>0</v>
      </c>
      <c r="R885" s="541">
        <f>VLOOKUP(G885,'3-Productie normen'!A:L,12,FALSE)</f>
        <v>2</v>
      </c>
      <c r="S885" s="345"/>
      <c r="U885" s="346">
        <f t="shared" si="42"/>
        <v>1034.0576923076922</v>
      </c>
    </row>
    <row r="886" spans="1:21" ht="14.1" customHeight="1">
      <c r="A886" s="78">
        <v>886</v>
      </c>
      <c r="B886" s="493" t="s">
        <v>768</v>
      </c>
      <c r="C886" s="303" t="s">
        <v>769</v>
      </c>
      <c r="D886" s="537">
        <v>3</v>
      </c>
      <c r="E886" s="248" t="s">
        <v>919</v>
      </c>
      <c r="F886" s="90" t="s">
        <v>709</v>
      </c>
      <c r="G886" s="502" t="s">
        <v>46</v>
      </c>
      <c r="H886" s="502" t="s">
        <v>371</v>
      </c>
      <c r="I886" s="516" t="s">
        <v>227</v>
      </c>
      <c r="J886" s="501">
        <v>4.0551282051282049</v>
      </c>
      <c r="K886" s="343">
        <f t="shared" si="41"/>
        <v>255</v>
      </c>
      <c r="L886" s="251">
        <v>255</v>
      </c>
      <c r="M886" s="251"/>
      <c r="N886" s="250" t="e">
        <f>IF(L886="nio",0,IF(L886&gt;0,L886*J886/P886,0))*VLOOKUP(B886,'2-Kosten per locatie'!$A$14:$C$60,3,FALSE)</f>
        <v>#DIV/0!</v>
      </c>
      <c r="O886" s="250">
        <f>IF(M886&gt;0,M886*J886/Q886,0)*VLOOKUP(B886,'2-Kosten per locatie'!$A$14:$C$60,3,FALSE)</f>
        <v>0</v>
      </c>
      <c r="P886" s="344">
        <f>IF(L886="nio",0,IF(L886&gt;0,VLOOKUP(G886,'3-Productie normen'!A:J,VLOOKUP(L886,'3-Productie normen'!$B$35:$C$40,2,FALSE),FALSE)))</f>
        <v>0</v>
      </c>
      <c r="Q886" s="344">
        <f t="shared" si="43"/>
        <v>0</v>
      </c>
      <c r="R886" s="541">
        <f>VLOOKUP(G886,'3-Productie normen'!A:L,12,FALSE)</f>
        <v>11</v>
      </c>
      <c r="S886" s="345"/>
      <c r="U886" s="346">
        <f t="shared" si="42"/>
        <v>1034.0576923076922</v>
      </c>
    </row>
    <row r="887" spans="1:21" ht="14.1" customHeight="1">
      <c r="A887" s="78">
        <v>887</v>
      </c>
      <c r="B887" s="493" t="s">
        <v>768</v>
      </c>
      <c r="C887" s="303" t="s">
        <v>769</v>
      </c>
      <c r="D887" s="537">
        <v>3</v>
      </c>
      <c r="E887" s="248" t="s">
        <v>920</v>
      </c>
      <c r="F887" s="90" t="s">
        <v>862</v>
      </c>
      <c r="G887" s="502" t="s">
        <v>46</v>
      </c>
      <c r="H887" s="502" t="s">
        <v>371</v>
      </c>
      <c r="I887" s="516" t="s">
        <v>227</v>
      </c>
      <c r="J887" s="501">
        <v>1.555675782018493</v>
      </c>
      <c r="K887" s="343">
        <f t="shared" si="41"/>
        <v>255</v>
      </c>
      <c r="L887" s="251">
        <v>255</v>
      </c>
      <c r="M887" s="251"/>
      <c r="N887" s="250" t="e">
        <f>IF(L887="nio",0,IF(L887&gt;0,L887*J887/P887,0))*VLOOKUP(B887,'2-Kosten per locatie'!$A$14:$C$60,3,FALSE)</f>
        <v>#DIV/0!</v>
      </c>
      <c r="O887" s="250">
        <f>IF(M887&gt;0,M887*J887/Q887,0)*VLOOKUP(B887,'2-Kosten per locatie'!$A$14:$C$60,3,FALSE)</f>
        <v>0</v>
      </c>
      <c r="P887" s="344">
        <f>IF(L887="nio",0,IF(L887&gt;0,VLOOKUP(G887,'3-Productie normen'!A:J,VLOOKUP(L887,'3-Productie normen'!$B$35:$C$40,2,FALSE),FALSE)))</f>
        <v>0</v>
      </c>
      <c r="Q887" s="344">
        <f t="shared" si="43"/>
        <v>0</v>
      </c>
      <c r="R887" s="541">
        <f>VLOOKUP(G887,'3-Productie normen'!A:L,12,FALSE)</f>
        <v>11</v>
      </c>
      <c r="S887" s="345"/>
      <c r="U887" s="346">
        <f t="shared" si="42"/>
        <v>396.69732441471569</v>
      </c>
    </row>
    <row r="888" spans="1:21" ht="14.1" customHeight="1">
      <c r="A888" s="78">
        <v>888</v>
      </c>
      <c r="B888" s="493" t="s">
        <v>768</v>
      </c>
      <c r="C888" s="303" t="s">
        <v>769</v>
      </c>
      <c r="D888" s="537">
        <v>3</v>
      </c>
      <c r="E888" s="248" t="s">
        <v>921</v>
      </c>
      <c r="F888" s="90" t="s">
        <v>862</v>
      </c>
      <c r="G888" s="502" t="s">
        <v>46</v>
      </c>
      <c r="H888" s="502" t="s">
        <v>371</v>
      </c>
      <c r="I888" s="516" t="s">
        <v>227</v>
      </c>
      <c r="J888" s="501">
        <v>1.555675782018493</v>
      </c>
      <c r="K888" s="343">
        <f t="shared" si="41"/>
        <v>255</v>
      </c>
      <c r="L888" s="251">
        <v>255</v>
      </c>
      <c r="M888" s="251"/>
      <c r="N888" s="250" t="e">
        <f>IF(L888="nio",0,IF(L888&gt;0,L888*J888/P888,0))*VLOOKUP(B888,'2-Kosten per locatie'!$A$14:$C$60,3,FALSE)</f>
        <v>#DIV/0!</v>
      </c>
      <c r="O888" s="250">
        <f>IF(M888&gt;0,M888*J888/Q888,0)*VLOOKUP(B888,'2-Kosten per locatie'!$A$14:$C$60,3,FALSE)</f>
        <v>0</v>
      </c>
      <c r="P888" s="344">
        <f>IF(L888="nio",0,IF(L888&gt;0,VLOOKUP(G888,'3-Productie normen'!A:J,VLOOKUP(L888,'3-Productie normen'!$B$35:$C$40,2,FALSE),FALSE)))</f>
        <v>0</v>
      </c>
      <c r="Q888" s="344">
        <f t="shared" si="43"/>
        <v>0</v>
      </c>
      <c r="R888" s="541">
        <f>VLOOKUP(G888,'3-Productie normen'!A:L,12,FALSE)</f>
        <v>11</v>
      </c>
      <c r="S888" s="345"/>
      <c r="U888" s="346">
        <f t="shared" si="42"/>
        <v>396.69732441471569</v>
      </c>
    </row>
    <row r="889" spans="1:21" ht="14.1" customHeight="1">
      <c r="A889" s="78">
        <v>889</v>
      </c>
      <c r="B889" s="493" t="s">
        <v>768</v>
      </c>
      <c r="C889" s="303" t="s">
        <v>769</v>
      </c>
      <c r="D889" s="537">
        <v>3</v>
      </c>
      <c r="E889" s="248" t="s">
        <v>922</v>
      </c>
      <c r="F889" s="90" t="s">
        <v>263</v>
      </c>
      <c r="G889" s="303" t="s">
        <v>55</v>
      </c>
      <c r="H889" s="74" t="s">
        <v>371</v>
      </c>
      <c r="I889" s="493" t="s">
        <v>246</v>
      </c>
      <c r="J889" s="501">
        <v>1.3223244147157189</v>
      </c>
      <c r="K889" s="343">
        <f t="shared" si="41"/>
        <v>0</v>
      </c>
      <c r="L889" s="251" t="s">
        <v>279</v>
      </c>
      <c r="M889" s="251"/>
      <c r="N889" s="250">
        <f>IF(L889="nio",0,IF(L889&gt;0,L889*J889/P889,0))*VLOOKUP(B889,'2-Kosten per locatie'!$A$14:$C$60,3,FALSE)</f>
        <v>0</v>
      </c>
      <c r="O889" s="250">
        <f>IF(M889&gt;0,M889*J889/Q889,0)*VLOOKUP(B889,'2-Kosten per locatie'!$A$14:$C$60,3,FALSE)</f>
        <v>0</v>
      </c>
      <c r="P889" s="344">
        <f>IF(L889="nio",0,IF(L889&gt;0,VLOOKUP(G889,'3-Productie normen'!A:J,VLOOKUP(L889,'3-Productie normen'!$B$35:$C$40,2,FALSE),FALSE)))</f>
        <v>0</v>
      </c>
      <c r="Q889" s="344">
        <f t="shared" si="43"/>
        <v>0</v>
      </c>
      <c r="R889" s="541">
        <f>VLOOKUP(G889,'3-Productie normen'!A:L,12,FALSE)</f>
        <v>0</v>
      </c>
      <c r="S889" s="345"/>
      <c r="U889" s="346">
        <f t="shared" si="42"/>
        <v>0</v>
      </c>
    </row>
    <row r="890" spans="1:21" ht="14.1" customHeight="1">
      <c r="A890" s="78">
        <v>890</v>
      </c>
      <c r="B890" s="493" t="s">
        <v>768</v>
      </c>
      <c r="C890" s="303" t="s">
        <v>769</v>
      </c>
      <c r="D890" s="537">
        <v>3</v>
      </c>
      <c r="E890" s="248" t="s">
        <v>923</v>
      </c>
      <c r="F890" s="90" t="s">
        <v>813</v>
      </c>
      <c r="G890" s="90" t="s">
        <v>45</v>
      </c>
      <c r="H890" s="502" t="s">
        <v>266</v>
      </c>
      <c r="I890" s="516" t="s">
        <v>247</v>
      </c>
      <c r="J890" s="501">
        <v>11.823135943340548</v>
      </c>
      <c r="K890" s="343">
        <f t="shared" si="41"/>
        <v>255</v>
      </c>
      <c r="L890" s="251">
        <v>255</v>
      </c>
      <c r="M890" s="251"/>
      <c r="N890" s="250" t="e">
        <f>IF(L890="nio",0,IF(L890&gt;0,L890*J890/P890,0))*VLOOKUP(B890,'2-Kosten per locatie'!$A$14:$C$60,3,FALSE)</f>
        <v>#DIV/0!</v>
      </c>
      <c r="O890" s="250">
        <f>IF(M890&gt;0,M890*J890/Q890,0)*VLOOKUP(B890,'2-Kosten per locatie'!$A$14:$C$60,3,FALSE)</f>
        <v>0</v>
      </c>
      <c r="P890" s="344">
        <f>IF(L890="nio",0,IF(L890&gt;0,VLOOKUP(G890,'3-Productie normen'!A:J,VLOOKUP(L890,'3-Productie normen'!$B$35:$C$40,2,FALSE),FALSE)))</f>
        <v>0</v>
      </c>
      <c r="Q890" s="344">
        <f t="shared" si="43"/>
        <v>0</v>
      </c>
      <c r="R890" s="541">
        <f>VLOOKUP(G890,'3-Productie normen'!A:L,12,FALSE)</f>
        <v>2</v>
      </c>
      <c r="S890" s="345"/>
      <c r="U890" s="346">
        <f t="shared" si="42"/>
        <v>3014.8996655518395</v>
      </c>
    </row>
    <row r="891" spans="1:21" ht="14.1" customHeight="1">
      <c r="A891" s="78">
        <v>891</v>
      </c>
      <c r="B891" s="493" t="s">
        <v>768</v>
      </c>
      <c r="C891" s="303" t="s">
        <v>769</v>
      </c>
      <c r="D891" s="537">
        <v>3</v>
      </c>
      <c r="E891" s="248" t="s">
        <v>924</v>
      </c>
      <c r="F891" s="90" t="s">
        <v>296</v>
      </c>
      <c r="G891" s="90" t="s">
        <v>50</v>
      </c>
      <c r="H891" s="502" t="s">
        <v>371</v>
      </c>
      <c r="I891" s="516" t="s">
        <v>246</v>
      </c>
      <c r="J891" s="501">
        <v>17.024278641222377</v>
      </c>
      <c r="K891" s="343">
        <f t="shared" si="41"/>
        <v>255</v>
      </c>
      <c r="L891" s="251">
        <v>255</v>
      </c>
      <c r="M891" s="251"/>
      <c r="N891" s="250" t="e">
        <f>IF(L891="nio",0,IF(L891&gt;0,L891*J891/P891,0))*VLOOKUP(B891,'2-Kosten per locatie'!$A$14:$C$60,3,FALSE)</f>
        <v>#DIV/0!</v>
      </c>
      <c r="O891" s="250">
        <f>IF(M891&gt;0,M891*J891/Q891,0)*VLOOKUP(B891,'2-Kosten per locatie'!$A$14:$C$60,3,FALSE)</f>
        <v>0</v>
      </c>
      <c r="P891" s="344">
        <f>IF(L891="nio",0,IF(L891&gt;0,VLOOKUP(G891,'3-Productie normen'!A:J,VLOOKUP(L891,'3-Productie normen'!$B$35:$C$40,2,FALSE),FALSE)))</f>
        <v>0</v>
      </c>
      <c r="Q891" s="344">
        <f t="shared" si="43"/>
        <v>0</v>
      </c>
      <c r="R891" s="541">
        <f>VLOOKUP(G891,'3-Productie normen'!A:L,12,FALSE)</f>
        <v>15</v>
      </c>
      <c r="S891" s="345"/>
      <c r="U891" s="346">
        <f t="shared" si="42"/>
        <v>4341.1910535117058</v>
      </c>
    </row>
    <row r="892" spans="1:21" ht="14.1" customHeight="1">
      <c r="A892" s="78">
        <v>892</v>
      </c>
      <c r="B892" s="493" t="s">
        <v>768</v>
      </c>
      <c r="C892" s="303" t="s">
        <v>769</v>
      </c>
      <c r="D892" s="537">
        <v>3</v>
      </c>
      <c r="E892" s="248" t="s">
        <v>925</v>
      </c>
      <c r="F892" s="90" t="s">
        <v>813</v>
      </c>
      <c r="G892" s="90" t="s">
        <v>45</v>
      </c>
      <c r="H892" s="502" t="s">
        <v>266</v>
      </c>
      <c r="I892" s="516" t="s">
        <v>247</v>
      </c>
      <c r="J892" s="501">
        <v>6.7983031674208139</v>
      </c>
      <c r="K892" s="343">
        <f t="shared" si="41"/>
        <v>255</v>
      </c>
      <c r="L892" s="251">
        <v>255</v>
      </c>
      <c r="M892" s="251"/>
      <c r="N892" s="250" t="e">
        <f>IF(L892="nio",0,IF(L892&gt;0,L892*J892/P892,0))*VLOOKUP(B892,'2-Kosten per locatie'!$A$14:$C$60,3,FALSE)</f>
        <v>#DIV/0!</v>
      </c>
      <c r="O892" s="250">
        <f>IF(M892&gt;0,M892*J892/Q892,0)*VLOOKUP(B892,'2-Kosten per locatie'!$A$14:$C$60,3,FALSE)</f>
        <v>0</v>
      </c>
      <c r="P892" s="344">
        <f>IF(L892="nio",0,IF(L892&gt;0,VLOOKUP(G892,'3-Productie normen'!A:J,VLOOKUP(L892,'3-Productie normen'!$B$35:$C$40,2,FALSE),FALSE)))</f>
        <v>0</v>
      </c>
      <c r="Q892" s="344">
        <f t="shared" si="43"/>
        <v>0</v>
      </c>
      <c r="R892" s="541">
        <f>VLOOKUP(G892,'3-Productie normen'!A:L,12,FALSE)</f>
        <v>2</v>
      </c>
      <c r="S892" s="345"/>
      <c r="U892" s="346">
        <f t="shared" si="42"/>
        <v>1733.5673076923076</v>
      </c>
    </row>
    <row r="893" spans="1:21" ht="14.1" customHeight="1">
      <c r="A893" s="78">
        <v>893</v>
      </c>
      <c r="B893" s="493" t="s">
        <v>768</v>
      </c>
      <c r="C893" s="303" t="s">
        <v>769</v>
      </c>
      <c r="D893" s="537">
        <v>3</v>
      </c>
      <c r="E893" s="248" t="s">
        <v>926</v>
      </c>
      <c r="F893" s="90" t="s">
        <v>813</v>
      </c>
      <c r="G893" s="90" t="s">
        <v>45</v>
      </c>
      <c r="H893" s="502" t="s">
        <v>266</v>
      </c>
      <c r="I893" s="516" t="s">
        <v>247</v>
      </c>
      <c r="J893" s="501">
        <v>7.0938815660043275</v>
      </c>
      <c r="K893" s="343">
        <f t="shared" si="41"/>
        <v>255</v>
      </c>
      <c r="L893" s="251">
        <v>255</v>
      </c>
      <c r="M893" s="251"/>
      <c r="N893" s="250" t="e">
        <f>IF(L893="nio",0,IF(L893&gt;0,L893*J893/P893,0))*VLOOKUP(B893,'2-Kosten per locatie'!$A$14:$C$60,3,FALSE)</f>
        <v>#DIV/0!</v>
      </c>
      <c r="O893" s="250">
        <f>IF(M893&gt;0,M893*J893/Q893,0)*VLOOKUP(B893,'2-Kosten per locatie'!$A$14:$C$60,3,FALSE)</f>
        <v>0</v>
      </c>
      <c r="P893" s="344">
        <f>IF(L893="nio",0,IF(L893&gt;0,VLOOKUP(G893,'3-Productie normen'!A:J,VLOOKUP(L893,'3-Productie normen'!$B$35:$C$40,2,FALSE),FALSE)))</f>
        <v>0</v>
      </c>
      <c r="Q893" s="344">
        <f t="shared" si="43"/>
        <v>0</v>
      </c>
      <c r="R893" s="541">
        <f>VLOOKUP(G893,'3-Productie normen'!A:L,12,FALSE)</f>
        <v>2</v>
      </c>
      <c r="S893" s="345"/>
      <c r="U893" s="346">
        <f t="shared" si="42"/>
        <v>1808.9397993311036</v>
      </c>
    </row>
    <row r="894" spans="1:21" ht="14.1" customHeight="1">
      <c r="A894" s="78">
        <v>894</v>
      </c>
      <c r="B894" s="493" t="s">
        <v>768</v>
      </c>
      <c r="C894" s="303" t="s">
        <v>769</v>
      </c>
      <c r="D894" s="537">
        <v>3</v>
      </c>
      <c r="E894" s="248" t="s">
        <v>927</v>
      </c>
      <c r="F894" s="90" t="s">
        <v>813</v>
      </c>
      <c r="G894" s="90" t="s">
        <v>45</v>
      </c>
      <c r="H894" s="502" t="s">
        <v>266</v>
      </c>
      <c r="I894" s="516" t="s">
        <v>247</v>
      </c>
      <c r="J894" s="501">
        <v>8.3384221916191219</v>
      </c>
      <c r="K894" s="343">
        <f t="shared" si="41"/>
        <v>255</v>
      </c>
      <c r="L894" s="251">
        <v>255</v>
      </c>
      <c r="M894" s="251"/>
      <c r="N894" s="250" t="e">
        <f>IF(L894="nio",0,IF(L894&gt;0,L894*J894/P894,0))*VLOOKUP(B894,'2-Kosten per locatie'!$A$14:$C$60,3,FALSE)</f>
        <v>#DIV/0!</v>
      </c>
      <c r="O894" s="250">
        <f>IF(M894&gt;0,M894*J894/Q894,0)*VLOOKUP(B894,'2-Kosten per locatie'!$A$14:$C$60,3,FALSE)</f>
        <v>0</v>
      </c>
      <c r="P894" s="344">
        <f>IF(L894="nio",0,IF(L894&gt;0,VLOOKUP(G894,'3-Productie normen'!A:J,VLOOKUP(L894,'3-Productie normen'!$B$35:$C$40,2,FALSE),FALSE)))</f>
        <v>0</v>
      </c>
      <c r="Q894" s="344">
        <f t="shared" si="43"/>
        <v>0</v>
      </c>
      <c r="R894" s="541">
        <f>VLOOKUP(G894,'3-Productie normen'!A:L,12,FALSE)</f>
        <v>2</v>
      </c>
      <c r="S894" s="345"/>
      <c r="U894" s="346">
        <f t="shared" si="42"/>
        <v>2126.2976588628762</v>
      </c>
    </row>
    <row r="895" spans="1:21" ht="14.1" customHeight="1">
      <c r="A895" s="78">
        <v>895</v>
      </c>
      <c r="B895" s="493" t="s">
        <v>768</v>
      </c>
      <c r="C895" s="303" t="s">
        <v>769</v>
      </c>
      <c r="D895" s="537">
        <v>3</v>
      </c>
      <c r="E895" s="248" t="s">
        <v>928</v>
      </c>
      <c r="F895" s="90" t="s">
        <v>813</v>
      </c>
      <c r="G895" s="90" t="s">
        <v>45</v>
      </c>
      <c r="H895" s="502" t="s">
        <v>266</v>
      </c>
      <c r="I895" s="516" t="s">
        <v>247</v>
      </c>
      <c r="J895" s="501">
        <v>8.3384221916191219</v>
      </c>
      <c r="K895" s="343">
        <f t="shared" si="41"/>
        <v>255</v>
      </c>
      <c r="L895" s="251">
        <v>255</v>
      </c>
      <c r="M895" s="251"/>
      <c r="N895" s="250" t="e">
        <f>IF(L895="nio",0,IF(L895&gt;0,L895*J895/P895,0))*VLOOKUP(B895,'2-Kosten per locatie'!$A$14:$C$60,3,FALSE)</f>
        <v>#DIV/0!</v>
      </c>
      <c r="O895" s="250">
        <f>IF(M895&gt;0,M895*J895/Q895,0)*VLOOKUP(B895,'2-Kosten per locatie'!$A$14:$C$60,3,FALSE)</f>
        <v>0</v>
      </c>
      <c r="P895" s="344">
        <f>IF(L895="nio",0,IF(L895&gt;0,VLOOKUP(G895,'3-Productie normen'!A:J,VLOOKUP(L895,'3-Productie normen'!$B$35:$C$40,2,FALSE),FALSE)))</f>
        <v>0</v>
      </c>
      <c r="Q895" s="344">
        <f t="shared" si="43"/>
        <v>0</v>
      </c>
      <c r="R895" s="541">
        <f>VLOOKUP(G895,'3-Productie normen'!A:L,12,FALSE)</f>
        <v>2</v>
      </c>
      <c r="S895" s="345"/>
      <c r="U895" s="346">
        <f t="shared" si="42"/>
        <v>2126.2976588628762</v>
      </c>
    </row>
    <row r="896" spans="1:21" ht="14.1" customHeight="1">
      <c r="A896" s="78">
        <v>896</v>
      </c>
      <c r="B896" s="493" t="s">
        <v>768</v>
      </c>
      <c r="C896" s="303" t="s">
        <v>769</v>
      </c>
      <c r="D896" s="537">
        <v>3</v>
      </c>
      <c r="E896" s="248" t="s">
        <v>929</v>
      </c>
      <c r="F896" s="90" t="s">
        <v>930</v>
      </c>
      <c r="G896" s="90" t="s">
        <v>45</v>
      </c>
      <c r="H896" s="502" t="s">
        <v>266</v>
      </c>
      <c r="I896" s="516" t="s">
        <v>247</v>
      </c>
      <c r="J896" s="501">
        <v>46.390251819791459</v>
      </c>
      <c r="K896" s="343">
        <f t="shared" si="41"/>
        <v>255</v>
      </c>
      <c r="L896" s="251">
        <v>255</v>
      </c>
      <c r="M896" s="251"/>
      <c r="N896" s="250" t="e">
        <f>IF(L896="nio",0,IF(L896&gt;0,L896*J896/P896,0))*VLOOKUP(B896,'2-Kosten per locatie'!$A$14:$C$60,3,FALSE)</f>
        <v>#DIV/0!</v>
      </c>
      <c r="O896" s="250">
        <f>IF(M896&gt;0,M896*J896/Q896,0)*VLOOKUP(B896,'2-Kosten per locatie'!$A$14:$C$60,3,FALSE)</f>
        <v>0</v>
      </c>
      <c r="P896" s="344">
        <f>IF(L896="nio",0,IF(L896&gt;0,VLOOKUP(G896,'3-Productie normen'!A:J,VLOOKUP(L896,'3-Productie normen'!$B$35:$C$40,2,FALSE),FALSE)))</f>
        <v>0</v>
      </c>
      <c r="Q896" s="344">
        <f t="shared" si="43"/>
        <v>0</v>
      </c>
      <c r="R896" s="541">
        <f>VLOOKUP(G896,'3-Productie normen'!A:L,12,FALSE)</f>
        <v>2</v>
      </c>
      <c r="S896" s="345"/>
      <c r="U896" s="346">
        <f t="shared" si="42"/>
        <v>11829.514214046822</v>
      </c>
    </row>
    <row r="897" spans="1:21" ht="14.1" customHeight="1">
      <c r="A897" s="78">
        <v>897</v>
      </c>
      <c r="B897" s="493" t="s">
        <v>768</v>
      </c>
      <c r="C897" s="303" t="s">
        <v>769</v>
      </c>
      <c r="D897" s="537">
        <v>3</v>
      </c>
      <c r="E897" s="248" t="s">
        <v>931</v>
      </c>
      <c r="F897" s="90" t="s">
        <v>282</v>
      </c>
      <c r="G897" s="504" t="s">
        <v>261</v>
      </c>
      <c r="H897" s="502" t="s">
        <v>266</v>
      </c>
      <c r="I897" s="516" t="s">
        <v>247</v>
      </c>
      <c r="J897" s="501">
        <v>9.8007574267165065</v>
      </c>
      <c r="K897" s="343">
        <f t="shared" si="41"/>
        <v>255</v>
      </c>
      <c r="L897" s="251">
        <v>255</v>
      </c>
      <c r="M897" s="251"/>
      <c r="N897" s="250" t="e">
        <f>IF(L897="nio",0,IF(L897&gt;0,L897*J897/P897,0))*VLOOKUP(B897,'2-Kosten per locatie'!$A$14:$C$60,3,FALSE)</f>
        <v>#DIV/0!</v>
      </c>
      <c r="O897" s="250">
        <f>IF(M897&gt;0,M897*J897/Q897,0)*VLOOKUP(B897,'2-Kosten per locatie'!$A$14:$C$60,3,FALSE)</f>
        <v>0</v>
      </c>
      <c r="P897" s="344">
        <f>IF(L897="nio",0,IF(L897&gt;0,VLOOKUP(G897,'3-Productie normen'!A:J,VLOOKUP(L897,'3-Productie normen'!$B$35:$C$40,2,FALSE),FALSE)))</f>
        <v>0</v>
      </c>
      <c r="Q897" s="344">
        <f t="shared" si="43"/>
        <v>0</v>
      </c>
      <c r="R897" s="541">
        <f>VLOOKUP(G897,'3-Productie normen'!A:L,12,FALSE)</f>
        <v>16</v>
      </c>
      <c r="S897" s="345"/>
      <c r="U897" s="346">
        <f t="shared" si="42"/>
        <v>2499.193143812709</v>
      </c>
    </row>
    <row r="898" spans="1:21" ht="14.1" customHeight="1">
      <c r="A898" s="78">
        <v>898</v>
      </c>
      <c r="B898" s="493" t="s">
        <v>768</v>
      </c>
      <c r="C898" s="303" t="s">
        <v>769</v>
      </c>
      <c r="D898" s="537">
        <v>3</v>
      </c>
      <c r="E898" s="248" t="s">
        <v>932</v>
      </c>
      <c r="F898" s="90" t="s">
        <v>933</v>
      </c>
      <c r="G898" s="90" t="s">
        <v>50</v>
      </c>
      <c r="H898" s="502" t="s">
        <v>266</v>
      </c>
      <c r="I898" s="516" t="s">
        <v>247</v>
      </c>
      <c r="J898" s="501">
        <v>59.644609482589026</v>
      </c>
      <c r="K898" s="343">
        <f t="shared" si="41"/>
        <v>255</v>
      </c>
      <c r="L898" s="251">
        <v>255</v>
      </c>
      <c r="M898" s="251"/>
      <c r="N898" s="250" t="e">
        <f>IF(L898="nio",0,IF(L898&gt;0,L898*J898/P898,0))*VLOOKUP(B898,'2-Kosten per locatie'!$A$14:$C$60,3,FALSE)</f>
        <v>#DIV/0!</v>
      </c>
      <c r="O898" s="250">
        <f>IF(M898&gt;0,M898*J898/Q898,0)*VLOOKUP(B898,'2-Kosten per locatie'!$A$14:$C$60,3,FALSE)</f>
        <v>0</v>
      </c>
      <c r="P898" s="344">
        <f>IF(L898="nio",0,IF(L898&gt;0,VLOOKUP(G898,'3-Productie normen'!A:J,VLOOKUP(L898,'3-Productie normen'!$B$35:$C$40,2,FALSE),FALSE)))</f>
        <v>0</v>
      </c>
      <c r="Q898" s="344">
        <f t="shared" si="43"/>
        <v>0</v>
      </c>
      <c r="R898" s="541">
        <f>VLOOKUP(G898,'3-Productie normen'!A:L,12,FALSE)</f>
        <v>15</v>
      </c>
      <c r="S898" s="345"/>
      <c r="U898" s="346">
        <f t="shared" si="42"/>
        <v>15209.375418060201</v>
      </c>
    </row>
    <row r="899" spans="1:21" ht="14.1" customHeight="1">
      <c r="A899" s="78">
        <v>899</v>
      </c>
      <c r="B899" s="493" t="s">
        <v>768</v>
      </c>
      <c r="C899" s="303" t="s">
        <v>769</v>
      </c>
      <c r="D899" s="537">
        <v>3</v>
      </c>
      <c r="E899" s="248" t="s">
        <v>934</v>
      </c>
      <c r="F899" s="90" t="s">
        <v>848</v>
      </c>
      <c r="G899" s="90" t="s">
        <v>45</v>
      </c>
      <c r="H899" s="502" t="s">
        <v>266</v>
      </c>
      <c r="I899" s="516" t="s">
        <v>247</v>
      </c>
      <c r="J899" s="501">
        <v>84.789515705947935</v>
      </c>
      <c r="K899" s="343">
        <f t="shared" si="41"/>
        <v>255</v>
      </c>
      <c r="L899" s="251">
        <v>255</v>
      </c>
      <c r="M899" s="251"/>
      <c r="N899" s="250" t="e">
        <f>IF(L899="nio",0,IF(L899&gt;0,L899*J899/P899,0))*VLOOKUP(B899,'2-Kosten per locatie'!$A$14:$C$60,3,FALSE)</f>
        <v>#DIV/0!</v>
      </c>
      <c r="O899" s="250">
        <f>IF(M899&gt;0,M899*J899/Q899,0)*VLOOKUP(B899,'2-Kosten per locatie'!$A$14:$C$60,3,FALSE)</f>
        <v>0</v>
      </c>
      <c r="P899" s="344">
        <f>IF(L899="nio",0,IF(L899&gt;0,VLOOKUP(G899,'3-Productie normen'!A:J,VLOOKUP(L899,'3-Productie normen'!$B$35:$C$40,2,FALSE),FALSE)))</f>
        <v>0</v>
      </c>
      <c r="Q899" s="344">
        <f t="shared" si="43"/>
        <v>0</v>
      </c>
      <c r="R899" s="541">
        <f>VLOOKUP(G899,'3-Productie normen'!A:L,12,FALSE)</f>
        <v>2</v>
      </c>
      <c r="S899" s="345"/>
      <c r="U899" s="346">
        <f t="shared" si="42"/>
        <v>21621.326505016725</v>
      </c>
    </row>
    <row r="900" spans="1:21" ht="14.1" customHeight="1">
      <c r="A900" s="78">
        <v>900</v>
      </c>
      <c r="B900" s="493" t="s">
        <v>768</v>
      </c>
      <c r="C900" s="303" t="s">
        <v>769</v>
      </c>
      <c r="D900" s="537">
        <v>3</v>
      </c>
      <c r="E900" s="248" t="s">
        <v>935</v>
      </c>
      <c r="F900" s="90" t="s">
        <v>936</v>
      </c>
      <c r="G900" s="90" t="s">
        <v>50</v>
      </c>
      <c r="H900" s="502" t="s">
        <v>266</v>
      </c>
      <c r="I900" s="516" t="s">
        <v>247</v>
      </c>
      <c r="J900" s="501">
        <v>19.238523837628698</v>
      </c>
      <c r="K900" s="343">
        <f t="shared" si="41"/>
        <v>255</v>
      </c>
      <c r="L900" s="251">
        <v>255</v>
      </c>
      <c r="M900" s="251"/>
      <c r="N900" s="250" t="e">
        <f>IF(L900="nio",0,IF(L900&gt;0,L900*J900/P900,0))*VLOOKUP(B900,'2-Kosten per locatie'!$A$14:$C$60,3,FALSE)</f>
        <v>#DIV/0!</v>
      </c>
      <c r="O900" s="250">
        <f>IF(M900&gt;0,M900*J900/Q900,0)*VLOOKUP(B900,'2-Kosten per locatie'!$A$14:$C$60,3,FALSE)</f>
        <v>0</v>
      </c>
      <c r="P900" s="344">
        <f>IF(L900="nio",0,IF(L900&gt;0,VLOOKUP(G900,'3-Productie normen'!A:J,VLOOKUP(L900,'3-Productie normen'!$B$35:$C$40,2,FALSE),FALSE)))</f>
        <v>0</v>
      </c>
      <c r="Q900" s="344">
        <f t="shared" si="43"/>
        <v>0</v>
      </c>
      <c r="R900" s="541">
        <f>VLOOKUP(G900,'3-Productie normen'!A:L,12,FALSE)</f>
        <v>15</v>
      </c>
      <c r="S900" s="345"/>
      <c r="U900" s="346">
        <f t="shared" si="42"/>
        <v>4905.8235785953175</v>
      </c>
    </row>
    <row r="901" spans="1:21" ht="14.1" customHeight="1">
      <c r="A901" s="78">
        <v>901</v>
      </c>
      <c r="B901" s="493" t="s">
        <v>768</v>
      </c>
      <c r="C901" s="303" t="s">
        <v>769</v>
      </c>
      <c r="D901" s="537">
        <v>3</v>
      </c>
      <c r="E901" s="248" t="s">
        <v>937</v>
      </c>
      <c r="F901" s="90" t="s">
        <v>930</v>
      </c>
      <c r="G901" s="90" t="s">
        <v>45</v>
      </c>
      <c r="H901" s="502" t="s">
        <v>266</v>
      </c>
      <c r="I901" s="516" t="s">
        <v>247</v>
      </c>
      <c r="J901" s="501">
        <v>163.52745261984396</v>
      </c>
      <c r="K901" s="343">
        <f t="shared" si="41"/>
        <v>255</v>
      </c>
      <c r="L901" s="251">
        <v>255</v>
      </c>
      <c r="M901" s="251"/>
      <c r="N901" s="250" t="e">
        <f>IF(L901="nio",0,IF(L901&gt;0,L901*J901/P901,0))*VLOOKUP(B901,'2-Kosten per locatie'!$A$14:$C$60,3,FALSE)</f>
        <v>#DIV/0!</v>
      </c>
      <c r="O901" s="250">
        <f>IF(M901&gt;0,M901*J901/Q901,0)*VLOOKUP(B901,'2-Kosten per locatie'!$A$14:$C$60,3,FALSE)</f>
        <v>0</v>
      </c>
      <c r="P901" s="344">
        <f>IF(L901="nio",0,IF(L901&gt;0,VLOOKUP(G901,'3-Productie normen'!A:J,VLOOKUP(L901,'3-Productie normen'!$B$35:$C$40,2,FALSE),FALSE)))</f>
        <v>0</v>
      </c>
      <c r="Q901" s="344">
        <f t="shared" si="43"/>
        <v>0</v>
      </c>
      <c r="R901" s="541">
        <f>VLOOKUP(G901,'3-Productie normen'!A:L,12,FALSE)</f>
        <v>2</v>
      </c>
      <c r="S901" s="345"/>
      <c r="U901" s="346">
        <f t="shared" si="42"/>
        <v>41699.500418060212</v>
      </c>
    </row>
    <row r="902" spans="1:21" ht="14.1" customHeight="1">
      <c r="A902" s="78">
        <v>902</v>
      </c>
      <c r="B902" s="493" t="s">
        <v>768</v>
      </c>
      <c r="C902" s="303" t="s">
        <v>769</v>
      </c>
      <c r="D902" s="537">
        <v>3</v>
      </c>
      <c r="E902" s="248" t="s">
        <v>938</v>
      </c>
      <c r="F902" s="90" t="s">
        <v>939</v>
      </c>
      <c r="G902" s="90" t="s">
        <v>45</v>
      </c>
      <c r="H902" s="502" t="s">
        <v>266</v>
      </c>
      <c r="I902" s="516" t="s">
        <v>247</v>
      </c>
      <c r="J902" s="501">
        <v>39.700845957111937</v>
      </c>
      <c r="K902" s="343">
        <f t="shared" si="41"/>
        <v>255</v>
      </c>
      <c r="L902" s="251">
        <v>255</v>
      </c>
      <c r="M902" s="251"/>
      <c r="N902" s="250" t="e">
        <f>IF(L902="nio",0,IF(L902&gt;0,L902*J902/P902,0))*VLOOKUP(B902,'2-Kosten per locatie'!$A$14:$C$60,3,FALSE)</f>
        <v>#DIV/0!</v>
      </c>
      <c r="O902" s="250">
        <f>IF(M902&gt;0,M902*J902/Q902,0)*VLOOKUP(B902,'2-Kosten per locatie'!$A$14:$C$60,3,FALSE)</f>
        <v>0</v>
      </c>
      <c r="P902" s="344">
        <f>IF(L902="nio",0,IF(L902&gt;0,VLOOKUP(G902,'3-Productie normen'!A:J,VLOOKUP(L902,'3-Productie normen'!$B$35:$C$40,2,FALSE),FALSE)))</f>
        <v>0</v>
      </c>
      <c r="Q902" s="344">
        <f t="shared" si="43"/>
        <v>0</v>
      </c>
      <c r="R902" s="541">
        <f>VLOOKUP(G902,'3-Productie normen'!A:L,12,FALSE)</f>
        <v>2</v>
      </c>
      <c r="S902" s="345"/>
      <c r="U902" s="346">
        <f t="shared" si="42"/>
        <v>10123.715719063544</v>
      </c>
    </row>
    <row r="903" spans="1:21" ht="14.1" customHeight="1">
      <c r="A903" s="78">
        <v>903</v>
      </c>
      <c r="B903" s="493" t="s">
        <v>768</v>
      </c>
      <c r="C903" s="303" t="s">
        <v>769</v>
      </c>
      <c r="D903" s="537">
        <v>3</v>
      </c>
      <c r="E903" s="248" t="s">
        <v>940</v>
      </c>
      <c r="F903" s="90" t="s">
        <v>848</v>
      </c>
      <c r="G903" s="90" t="s">
        <v>45</v>
      </c>
      <c r="H903" s="502" t="s">
        <v>266</v>
      </c>
      <c r="I903" s="516" t="s">
        <v>247</v>
      </c>
      <c r="J903" s="501">
        <v>53.535989245196404</v>
      </c>
      <c r="K903" s="343">
        <f t="shared" si="41"/>
        <v>255</v>
      </c>
      <c r="L903" s="251">
        <v>255</v>
      </c>
      <c r="M903" s="251"/>
      <c r="N903" s="250" t="e">
        <f>IF(L903="nio",0,IF(L903&gt;0,L903*J903/P903,0))*VLOOKUP(B903,'2-Kosten per locatie'!$A$14:$C$60,3,FALSE)</f>
        <v>#DIV/0!</v>
      </c>
      <c r="O903" s="250">
        <f>IF(M903&gt;0,M903*J903/Q903,0)*VLOOKUP(B903,'2-Kosten per locatie'!$A$14:$C$60,3,FALSE)</f>
        <v>0</v>
      </c>
      <c r="P903" s="344">
        <f>IF(L903="nio",0,IF(L903&gt;0,VLOOKUP(G903,'3-Productie normen'!A:J,VLOOKUP(L903,'3-Productie normen'!$B$35:$C$40,2,FALSE),FALSE)))</f>
        <v>0</v>
      </c>
      <c r="Q903" s="344">
        <f t="shared" si="43"/>
        <v>0</v>
      </c>
      <c r="R903" s="541">
        <f>VLOOKUP(G903,'3-Productie normen'!A:L,12,FALSE)</f>
        <v>2</v>
      </c>
      <c r="S903" s="345"/>
      <c r="U903" s="346">
        <f t="shared" si="42"/>
        <v>13651.677257525083</v>
      </c>
    </row>
    <row r="904" spans="1:21" ht="14.1" customHeight="1">
      <c r="A904" s="78">
        <v>904</v>
      </c>
      <c r="B904" s="493" t="s">
        <v>768</v>
      </c>
      <c r="C904" s="303" t="s">
        <v>769</v>
      </c>
      <c r="D904" s="537">
        <v>3</v>
      </c>
      <c r="E904" s="248" t="s">
        <v>941</v>
      </c>
      <c r="F904" s="90" t="s">
        <v>942</v>
      </c>
      <c r="G904" s="90" t="s">
        <v>50</v>
      </c>
      <c r="H904" s="502" t="s">
        <v>266</v>
      </c>
      <c r="I904" s="516" t="s">
        <v>247</v>
      </c>
      <c r="J904" s="501">
        <v>94.99474883598927</v>
      </c>
      <c r="K904" s="343">
        <f t="shared" si="41"/>
        <v>255</v>
      </c>
      <c r="L904" s="251">
        <v>255</v>
      </c>
      <c r="M904" s="251"/>
      <c r="N904" s="250" t="e">
        <f>IF(L904="nio",0,IF(L904&gt;0,L904*J904/P904,0))*VLOOKUP(B904,'2-Kosten per locatie'!$A$14:$C$60,3,FALSE)</f>
        <v>#DIV/0!</v>
      </c>
      <c r="O904" s="250">
        <f>IF(M904&gt;0,M904*J904/Q904,0)*VLOOKUP(B904,'2-Kosten per locatie'!$A$14:$C$60,3,FALSE)</f>
        <v>0</v>
      </c>
      <c r="P904" s="344">
        <f>IF(L904="nio",0,IF(L904&gt;0,VLOOKUP(G904,'3-Productie normen'!A:J,VLOOKUP(L904,'3-Productie normen'!$B$35:$C$40,2,FALSE),FALSE)))</f>
        <v>0</v>
      </c>
      <c r="Q904" s="344">
        <f t="shared" si="43"/>
        <v>0</v>
      </c>
      <c r="R904" s="541">
        <f>VLOOKUP(G904,'3-Productie normen'!A:L,12,FALSE)</f>
        <v>15</v>
      </c>
      <c r="S904" s="345"/>
      <c r="U904" s="346">
        <f t="shared" si="42"/>
        <v>24223.660953177263</v>
      </c>
    </row>
    <row r="905" spans="1:21" ht="14.1" customHeight="1">
      <c r="A905" s="78">
        <v>905</v>
      </c>
      <c r="B905" s="493" t="s">
        <v>768</v>
      </c>
      <c r="C905" s="303" t="s">
        <v>769</v>
      </c>
      <c r="D905" s="537">
        <v>3</v>
      </c>
      <c r="E905" s="248" t="s">
        <v>943</v>
      </c>
      <c r="F905" s="90" t="s">
        <v>933</v>
      </c>
      <c r="G905" s="90" t="s">
        <v>50</v>
      </c>
      <c r="H905" s="502" t="s">
        <v>266</v>
      </c>
      <c r="I905" s="516" t="s">
        <v>247</v>
      </c>
      <c r="J905" s="501">
        <v>50.440194438979603</v>
      </c>
      <c r="K905" s="343">
        <f t="shared" si="41"/>
        <v>255</v>
      </c>
      <c r="L905" s="251">
        <v>255</v>
      </c>
      <c r="M905" s="251"/>
      <c r="N905" s="250" t="e">
        <f>IF(L905="nio",0,IF(L905&gt;0,L905*J905/P905,0))*VLOOKUP(B905,'2-Kosten per locatie'!$A$14:$C$60,3,FALSE)</f>
        <v>#DIV/0!</v>
      </c>
      <c r="O905" s="250">
        <f>IF(M905&gt;0,M905*J905/Q905,0)*VLOOKUP(B905,'2-Kosten per locatie'!$A$14:$C$60,3,FALSE)</f>
        <v>0</v>
      </c>
      <c r="P905" s="344">
        <f>IF(L905="nio",0,IF(L905&gt;0,VLOOKUP(G905,'3-Productie normen'!A:J,VLOOKUP(L905,'3-Productie normen'!$B$35:$C$40,2,FALSE),FALSE)))</f>
        <v>0</v>
      </c>
      <c r="Q905" s="344">
        <f t="shared" si="43"/>
        <v>0</v>
      </c>
      <c r="R905" s="541">
        <f>VLOOKUP(G905,'3-Productie normen'!A:L,12,FALSE)</f>
        <v>15</v>
      </c>
      <c r="S905" s="345"/>
      <c r="U905" s="346">
        <f t="shared" si="42"/>
        <v>12862.249581939799</v>
      </c>
    </row>
    <row r="906" spans="1:21" ht="14.1" customHeight="1">
      <c r="A906" s="78">
        <v>906</v>
      </c>
      <c r="B906" s="493" t="s">
        <v>768</v>
      </c>
      <c r="C906" s="303" t="s">
        <v>769</v>
      </c>
      <c r="D906" s="537">
        <v>3</v>
      </c>
      <c r="E906" s="248" t="s">
        <v>944</v>
      </c>
      <c r="F906" s="90" t="s">
        <v>945</v>
      </c>
      <c r="G906" s="504" t="s">
        <v>261</v>
      </c>
      <c r="H906" s="502" t="s">
        <v>266</v>
      </c>
      <c r="I906" s="516" t="s">
        <v>247</v>
      </c>
      <c r="J906" s="501">
        <v>14.467784772771985</v>
      </c>
      <c r="K906" s="343">
        <f t="shared" si="41"/>
        <v>255</v>
      </c>
      <c r="L906" s="251">
        <v>255</v>
      </c>
      <c r="M906" s="251"/>
      <c r="N906" s="250" t="e">
        <f>IF(L906="nio",0,IF(L906&gt;0,L906*J906/P906,0))*VLOOKUP(B906,'2-Kosten per locatie'!$A$14:$C$60,3,FALSE)</f>
        <v>#DIV/0!</v>
      </c>
      <c r="O906" s="250">
        <f>IF(M906&gt;0,M906*J906/Q906,0)*VLOOKUP(B906,'2-Kosten per locatie'!$A$14:$C$60,3,FALSE)</f>
        <v>0</v>
      </c>
      <c r="P906" s="344">
        <f>IF(L906="nio",0,IF(L906&gt;0,VLOOKUP(G906,'3-Productie normen'!A:J,VLOOKUP(L906,'3-Productie normen'!$B$35:$C$40,2,FALSE),FALSE)))</f>
        <v>0</v>
      </c>
      <c r="Q906" s="344">
        <f t="shared" si="43"/>
        <v>0</v>
      </c>
      <c r="R906" s="541">
        <f>VLOOKUP(G906,'3-Productie normen'!A:L,12,FALSE)</f>
        <v>16</v>
      </c>
      <c r="S906" s="345"/>
      <c r="U906" s="346">
        <f t="shared" si="42"/>
        <v>3689.2851170568561</v>
      </c>
    </row>
    <row r="907" spans="1:21" ht="14.1" customHeight="1">
      <c r="A907" s="78">
        <v>907</v>
      </c>
      <c r="B907" s="493" t="s">
        <v>768</v>
      </c>
      <c r="C907" s="303" t="s">
        <v>769</v>
      </c>
      <c r="D907" s="537">
        <v>3</v>
      </c>
      <c r="E907" s="248" t="s">
        <v>946</v>
      </c>
      <c r="F907" s="90" t="s">
        <v>945</v>
      </c>
      <c r="G907" s="504" t="s">
        <v>261</v>
      </c>
      <c r="H907" s="502" t="s">
        <v>266</v>
      </c>
      <c r="I907" s="516" t="s">
        <v>247</v>
      </c>
      <c r="J907" s="501">
        <v>12.538746803069055</v>
      </c>
      <c r="K907" s="343">
        <f t="shared" si="41"/>
        <v>255</v>
      </c>
      <c r="L907" s="251">
        <v>255</v>
      </c>
      <c r="M907" s="251"/>
      <c r="N907" s="250" t="e">
        <f>IF(L907="nio",0,IF(L907&gt;0,L907*J907/P907,0))*VLOOKUP(B907,'2-Kosten per locatie'!$A$14:$C$60,3,FALSE)</f>
        <v>#DIV/0!</v>
      </c>
      <c r="O907" s="250">
        <f>IF(M907&gt;0,M907*J907/Q907,0)*VLOOKUP(B907,'2-Kosten per locatie'!$A$14:$C$60,3,FALSE)</f>
        <v>0</v>
      </c>
      <c r="P907" s="344">
        <f>IF(L907="nio",0,IF(L907&gt;0,VLOOKUP(G907,'3-Productie normen'!A:J,VLOOKUP(L907,'3-Productie normen'!$B$35:$C$40,2,FALSE),FALSE)))</f>
        <v>0</v>
      </c>
      <c r="Q907" s="344">
        <f t="shared" si="43"/>
        <v>0</v>
      </c>
      <c r="R907" s="541">
        <f>VLOOKUP(G907,'3-Productie normen'!A:L,12,FALSE)</f>
        <v>16</v>
      </c>
      <c r="S907" s="345"/>
      <c r="U907" s="346">
        <f t="shared" si="42"/>
        <v>3197.380434782609</v>
      </c>
    </row>
    <row r="908" spans="1:21" ht="14.1" customHeight="1">
      <c r="A908" s="78">
        <v>908</v>
      </c>
      <c r="B908" s="493" t="s">
        <v>768</v>
      </c>
      <c r="C908" s="303" t="s">
        <v>769</v>
      </c>
      <c r="D908" s="537">
        <v>3</v>
      </c>
      <c r="E908" s="248" t="s">
        <v>947</v>
      </c>
      <c r="F908" s="90" t="s">
        <v>673</v>
      </c>
      <c r="G908" s="504" t="s">
        <v>261</v>
      </c>
      <c r="H908" s="502" t="s">
        <v>266</v>
      </c>
      <c r="I908" s="516" t="s">
        <v>247</v>
      </c>
      <c r="J908" s="501">
        <v>5.8804544560299021</v>
      </c>
      <c r="K908" s="343">
        <f t="shared" si="41"/>
        <v>255</v>
      </c>
      <c r="L908" s="251">
        <v>255</v>
      </c>
      <c r="M908" s="251"/>
      <c r="N908" s="250" t="e">
        <f>IF(L908="nio",0,IF(L908&gt;0,L908*J908/P908,0))*VLOOKUP(B908,'2-Kosten per locatie'!$A$14:$C$60,3,FALSE)</f>
        <v>#DIV/0!</v>
      </c>
      <c r="O908" s="250">
        <f>IF(M908&gt;0,M908*J908/Q908,0)*VLOOKUP(B908,'2-Kosten per locatie'!$A$14:$C$60,3,FALSE)</f>
        <v>0</v>
      </c>
      <c r="P908" s="344">
        <f>IF(L908="nio",0,IF(L908&gt;0,VLOOKUP(G908,'3-Productie normen'!A:J,VLOOKUP(L908,'3-Productie normen'!$B$35:$C$40,2,FALSE),FALSE)))</f>
        <v>0</v>
      </c>
      <c r="Q908" s="344">
        <f t="shared" si="43"/>
        <v>0</v>
      </c>
      <c r="R908" s="541">
        <f>VLOOKUP(G908,'3-Productie normen'!A:L,12,FALSE)</f>
        <v>16</v>
      </c>
      <c r="S908" s="345"/>
      <c r="U908" s="346">
        <f t="shared" si="42"/>
        <v>1499.5158862876251</v>
      </c>
    </row>
    <row r="909" spans="1:21" ht="14.1" customHeight="1">
      <c r="A909" s="78">
        <v>909</v>
      </c>
      <c r="B909" s="493" t="s">
        <v>768</v>
      </c>
      <c r="C909" s="303" t="s">
        <v>769</v>
      </c>
      <c r="D909" s="537">
        <v>3</v>
      </c>
      <c r="E909" s="248" t="s">
        <v>948</v>
      </c>
      <c r="F909" s="90" t="s">
        <v>949</v>
      </c>
      <c r="G909" s="90" t="s">
        <v>795</v>
      </c>
      <c r="H909" s="502" t="s">
        <v>266</v>
      </c>
      <c r="I909" s="516" t="s">
        <v>247</v>
      </c>
      <c r="J909" s="501">
        <v>50.440194438979603</v>
      </c>
      <c r="K909" s="343">
        <f t="shared" si="41"/>
        <v>357</v>
      </c>
      <c r="L909" s="251">
        <v>255</v>
      </c>
      <c r="M909" s="251">
        <v>102</v>
      </c>
      <c r="N909" s="250" t="e">
        <f>IF(L909="nio",0,IF(L909&gt;0,L909*J909/P909,0))*VLOOKUP(B909,'2-Kosten per locatie'!$A$14:$C$60,3,FALSE)</f>
        <v>#DIV/0!</v>
      </c>
      <c r="O909" s="250" t="e">
        <f>IF(M909&gt;0,M909*J909/Q909,0)*VLOOKUP(B909,'2-Kosten per locatie'!$A$14:$C$60,3,FALSE)</f>
        <v>#DIV/0!</v>
      </c>
      <c r="P909" s="344">
        <f>IF(L909="nio",0,IF(L909&gt;0,VLOOKUP(G909,'3-Productie normen'!A:J,VLOOKUP(L909,'3-Productie normen'!$B$35:$C$40,2,FALSE),FALSE)))</f>
        <v>0</v>
      </c>
      <c r="Q909" s="344">
        <f t="shared" si="43"/>
        <v>0</v>
      </c>
      <c r="R909" s="541">
        <f>VLOOKUP(G909,'3-Productie normen'!A:L,12,FALSE)</f>
        <v>17</v>
      </c>
      <c r="S909" s="345"/>
      <c r="U909" s="346">
        <f t="shared" si="42"/>
        <v>18007.149414715717</v>
      </c>
    </row>
    <row r="910" spans="1:21" ht="14.1" customHeight="1">
      <c r="A910" s="78">
        <v>910</v>
      </c>
      <c r="B910" s="493" t="s">
        <v>768</v>
      </c>
      <c r="C910" s="303" t="s">
        <v>769</v>
      </c>
      <c r="D910" s="537">
        <v>3</v>
      </c>
      <c r="E910" s="248" t="s">
        <v>950</v>
      </c>
      <c r="F910" s="90" t="s">
        <v>272</v>
      </c>
      <c r="G910" s="504" t="s">
        <v>53</v>
      </c>
      <c r="H910" s="90" t="s">
        <v>792</v>
      </c>
      <c r="I910" s="516" t="s">
        <v>246</v>
      </c>
      <c r="J910" s="501">
        <v>9.0695898091678142</v>
      </c>
      <c r="K910" s="343">
        <f t="shared" si="41"/>
        <v>255</v>
      </c>
      <c r="L910" s="251">
        <v>255</v>
      </c>
      <c r="M910" s="251"/>
      <c r="N910" s="250" t="e">
        <f>IF(L910="nio",0,IF(L910&gt;0,L910*J910/P910,0))*VLOOKUP(B910,'2-Kosten per locatie'!$A$14:$C$60,3,FALSE)</f>
        <v>#DIV/0!</v>
      </c>
      <c r="O910" s="250">
        <f>IF(M910&gt;0,M910*J910/Q910,0)*VLOOKUP(B910,'2-Kosten per locatie'!$A$14:$C$60,3,FALSE)</f>
        <v>0</v>
      </c>
      <c r="P910" s="344">
        <f>IF(L910="nio",0,IF(L910&gt;0,VLOOKUP(G910,'3-Productie normen'!A:J,VLOOKUP(L910,'3-Productie normen'!$B$35:$C$40,2,FALSE),FALSE)))</f>
        <v>0</v>
      </c>
      <c r="Q910" s="344">
        <f t="shared" si="43"/>
        <v>0</v>
      </c>
      <c r="R910" s="541">
        <f>VLOOKUP(G910,'3-Productie normen'!A:L,12,FALSE)</f>
        <v>14</v>
      </c>
      <c r="S910" s="345"/>
      <c r="U910" s="346">
        <f t="shared" si="42"/>
        <v>2312.7454013377928</v>
      </c>
    </row>
    <row r="911" spans="1:21" ht="14.1" customHeight="1">
      <c r="A911" s="78">
        <v>911</v>
      </c>
      <c r="B911" s="493" t="s">
        <v>768</v>
      </c>
      <c r="C911" s="303" t="s">
        <v>769</v>
      </c>
      <c r="D911" s="537">
        <v>3</v>
      </c>
      <c r="E911" s="248" t="s">
        <v>951</v>
      </c>
      <c r="F911" s="90" t="s">
        <v>272</v>
      </c>
      <c r="G911" s="504" t="s">
        <v>53</v>
      </c>
      <c r="H911" s="90" t="s">
        <v>792</v>
      </c>
      <c r="I911" s="516" t="s">
        <v>246</v>
      </c>
      <c r="J911" s="501">
        <v>7.1457374254049437</v>
      </c>
      <c r="K911" s="343">
        <f t="shared" si="41"/>
        <v>255</v>
      </c>
      <c r="L911" s="251">
        <v>255</v>
      </c>
      <c r="M911" s="251"/>
      <c r="N911" s="250" t="e">
        <f>IF(L911="nio",0,IF(L911&gt;0,L911*J911/P911,0))*VLOOKUP(B911,'2-Kosten per locatie'!$A$14:$C$60,3,FALSE)</f>
        <v>#DIV/0!</v>
      </c>
      <c r="O911" s="250">
        <f>IF(M911&gt;0,M911*J911/Q911,0)*VLOOKUP(B911,'2-Kosten per locatie'!$A$14:$C$60,3,FALSE)</f>
        <v>0</v>
      </c>
      <c r="P911" s="344">
        <f>IF(L911="nio",0,IF(L911&gt;0,VLOOKUP(G911,'3-Productie normen'!A:J,VLOOKUP(L911,'3-Productie normen'!$B$35:$C$40,2,FALSE),FALSE)))</f>
        <v>0</v>
      </c>
      <c r="Q911" s="344">
        <f t="shared" si="43"/>
        <v>0</v>
      </c>
      <c r="R911" s="541">
        <f>VLOOKUP(G911,'3-Productie normen'!A:L,12,FALSE)</f>
        <v>14</v>
      </c>
      <c r="S911" s="345"/>
      <c r="U911" s="346">
        <f t="shared" si="42"/>
        <v>1822.1630434782608</v>
      </c>
    </row>
    <row r="912" spans="1:21" ht="14.1" customHeight="1">
      <c r="A912" s="78">
        <v>912</v>
      </c>
      <c r="B912" s="493" t="s">
        <v>768</v>
      </c>
      <c r="C912" s="303" t="s">
        <v>769</v>
      </c>
      <c r="D912" s="537">
        <v>3</v>
      </c>
      <c r="E912" s="248" t="s">
        <v>952</v>
      </c>
      <c r="F912" s="90" t="s">
        <v>953</v>
      </c>
      <c r="G912" s="303" t="s">
        <v>55</v>
      </c>
      <c r="H912" s="502" t="s">
        <v>371</v>
      </c>
      <c r="I912" s="516" t="s">
        <v>246</v>
      </c>
      <c r="J912" s="501">
        <v>232.3868483179225</v>
      </c>
      <c r="K912" s="343">
        <f t="shared" si="41"/>
        <v>0</v>
      </c>
      <c r="L912" s="251" t="s">
        <v>279</v>
      </c>
      <c r="M912" s="251"/>
      <c r="N912" s="250">
        <f>IF(L912="nio",0,IF(L912&gt;0,L912*J912/P912,0))*VLOOKUP(B912,'2-Kosten per locatie'!$A$14:$C$60,3,FALSE)</f>
        <v>0</v>
      </c>
      <c r="O912" s="250">
        <f>IF(M912&gt;0,M912*J912/Q912,0)*VLOOKUP(B912,'2-Kosten per locatie'!$A$14:$C$60,3,FALSE)</f>
        <v>0</v>
      </c>
      <c r="P912" s="344">
        <f>IF(L912="nio",0,IF(L912&gt;0,VLOOKUP(G912,'3-Productie normen'!A:J,VLOOKUP(L912,'3-Productie normen'!$B$35:$C$40,2,FALSE),FALSE)))</f>
        <v>0</v>
      </c>
      <c r="Q912" s="344">
        <f t="shared" si="43"/>
        <v>0</v>
      </c>
      <c r="R912" s="541">
        <f>VLOOKUP(G912,'3-Productie normen'!A:L,12,FALSE)</f>
        <v>0</v>
      </c>
      <c r="S912" s="345"/>
      <c r="U912" s="346">
        <f t="shared" si="42"/>
        <v>0</v>
      </c>
    </row>
    <row r="913" spans="1:21" ht="14.1" customHeight="1">
      <c r="A913" s="78">
        <v>913</v>
      </c>
      <c r="B913" s="493" t="s">
        <v>768</v>
      </c>
      <c r="C913" s="303" t="s">
        <v>769</v>
      </c>
      <c r="D913" s="537">
        <v>3</v>
      </c>
      <c r="E913" s="248" t="s">
        <v>954</v>
      </c>
      <c r="F913" s="90" t="s">
        <v>282</v>
      </c>
      <c r="G913" s="504" t="s">
        <v>261</v>
      </c>
      <c r="H913" s="502" t="s">
        <v>266</v>
      </c>
      <c r="I913" s="516" t="s">
        <v>247</v>
      </c>
      <c r="J913" s="501">
        <v>18.118437274575381</v>
      </c>
      <c r="K913" s="343">
        <f t="shared" si="41"/>
        <v>255</v>
      </c>
      <c r="L913" s="251">
        <v>255</v>
      </c>
      <c r="M913" s="251"/>
      <c r="N913" s="250" t="e">
        <f>IF(L913="nio",0,IF(L913&gt;0,L913*J913/P913,0))*VLOOKUP(B913,'2-Kosten per locatie'!$A$14:$C$60,3,FALSE)</f>
        <v>#DIV/0!</v>
      </c>
      <c r="O913" s="250">
        <f>IF(M913&gt;0,M913*J913/Q913,0)*VLOOKUP(B913,'2-Kosten per locatie'!$A$14:$C$60,3,FALSE)</f>
        <v>0</v>
      </c>
      <c r="P913" s="344">
        <f>IF(L913="nio",0,IF(L913&gt;0,VLOOKUP(G913,'3-Productie normen'!A:J,VLOOKUP(L913,'3-Productie normen'!$B$35:$C$40,2,FALSE),FALSE)))</f>
        <v>0</v>
      </c>
      <c r="Q913" s="344">
        <f t="shared" si="43"/>
        <v>0</v>
      </c>
      <c r="R913" s="541">
        <f>VLOOKUP(G913,'3-Productie normen'!A:L,12,FALSE)</f>
        <v>16</v>
      </c>
      <c r="S913" s="345"/>
      <c r="U913" s="346">
        <f t="shared" si="42"/>
        <v>4620.201505016722</v>
      </c>
    </row>
    <row r="914" spans="1:21" ht="14.1" customHeight="1">
      <c r="A914" s="78">
        <v>914</v>
      </c>
      <c r="B914" s="493" t="s">
        <v>768</v>
      </c>
      <c r="C914" s="303" t="s">
        <v>769</v>
      </c>
      <c r="D914" s="537">
        <v>3</v>
      </c>
      <c r="E914" s="248" t="s">
        <v>955</v>
      </c>
      <c r="F914" s="90" t="s">
        <v>282</v>
      </c>
      <c r="G914" s="504" t="s">
        <v>261</v>
      </c>
      <c r="H914" s="502" t="s">
        <v>266</v>
      </c>
      <c r="I914" s="516" t="s">
        <v>247</v>
      </c>
      <c r="J914" s="501">
        <v>17.895457079152735</v>
      </c>
      <c r="K914" s="343">
        <f t="shared" si="41"/>
        <v>255</v>
      </c>
      <c r="L914" s="251">
        <v>255</v>
      </c>
      <c r="M914" s="251"/>
      <c r="N914" s="250" t="e">
        <f>IF(L914="nio",0,IF(L914&gt;0,L914*J914/P914,0))*VLOOKUP(B914,'2-Kosten per locatie'!$A$14:$C$60,3,FALSE)</f>
        <v>#DIV/0!</v>
      </c>
      <c r="O914" s="250">
        <f>IF(M914&gt;0,M914*J914/Q914,0)*VLOOKUP(B914,'2-Kosten per locatie'!$A$14:$C$60,3,FALSE)</f>
        <v>0</v>
      </c>
      <c r="P914" s="344">
        <f>IF(L914="nio",0,IF(L914&gt;0,VLOOKUP(G914,'3-Productie normen'!A:J,VLOOKUP(L914,'3-Productie normen'!$B$35:$C$40,2,FALSE),FALSE)))</f>
        <v>0</v>
      </c>
      <c r="Q914" s="344">
        <f t="shared" si="43"/>
        <v>0</v>
      </c>
      <c r="R914" s="541">
        <f>VLOOKUP(G914,'3-Productie normen'!A:L,12,FALSE)</f>
        <v>16</v>
      </c>
      <c r="S914" s="345"/>
      <c r="U914" s="346">
        <f t="shared" si="42"/>
        <v>4563.3415551839471</v>
      </c>
    </row>
    <row r="915" spans="1:21" ht="14.1" customHeight="1">
      <c r="A915" s="78">
        <v>915</v>
      </c>
      <c r="B915" s="493" t="s">
        <v>768</v>
      </c>
      <c r="C915" s="303" t="s">
        <v>769</v>
      </c>
      <c r="D915" s="537">
        <v>3</v>
      </c>
      <c r="E915" s="248" t="s">
        <v>956</v>
      </c>
      <c r="F915" s="90" t="s">
        <v>282</v>
      </c>
      <c r="G915" s="504" t="s">
        <v>261</v>
      </c>
      <c r="H915" s="502" t="s">
        <v>266</v>
      </c>
      <c r="I915" s="516" t="s">
        <v>247</v>
      </c>
      <c r="J915" s="501">
        <v>14.39000098367106</v>
      </c>
      <c r="K915" s="343">
        <f t="shared" si="41"/>
        <v>255</v>
      </c>
      <c r="L915" s="251">
        <v>255</v>
      </c>
      <c r="M915" s="251"/>
      <c r="N915" s="250" t="e">
        <f>IF(L915="nio",0,IF(L915&gt;0,L915*J915/P915,0))*VLOOKUP(B915,'2-Kosten per locatie'!$A$14:$C$60,3,FALSE)</f>
        <v>#DIV/0!</v>
      </c>
      <c r="O915" s="250">
        <f>IF(M915&gt;0,M915*J915/Q915,0)*VLOOKUP(B915,'2-Kosten per locatie'!$A$14:$C$60,3,FALSE)</f>
        <v>0</v>
      </c>
      <c r="P915" s="344">
        <f>IF(L915="nio",0,IF(L915&gt;0,VLOOKUP(G915,'3-Productie normen'!A:J,VLOOKUP(L915,'3-Productie normen'!$B$35:$C$40,2,FALSE),FALSE)))</f>
        <v>0</v>
      </c>
      <c r="Q915" s="344">
        <f t="shared" si="43"/>
        <v>0</v>
      </c>
      <c r="R915" s="541">
        <f>VLOOKUP(G915,'3-Productie normen'!A:L,12,FALSE)</f>
        <v>16</v>
      </c>
      <c r="S915" s="345"/>
      <c r="U915" s="346">
        <f t="shared" si="42"/>
        <v>3669.4502508361202</v>
      </c>
    </row>
    <row r="916" spans="1:21" ht="14.1" customHeight="1">
      <c r="A916" s="78">
        <v>916</v>
      </c>
      <c r="B916" s="493" t="s">
        <v>768</v>
      </c>
      <c r="C916" s="303" t="s">
        <v>769</v>
      </c>
      <c r="D916" s="537">
        <v>3</v>
      </c>
      <c r="E916" s="248" t="s">
        <v>957</v>
      </c>
      <c r="F916" s="90" t="s">
        <v>282</v>
      </c>
      <c r="G916" s="504" t="s">
        <v>261</v>
      </c>
      <c r="H916" s="502" t="s">
        <v>266</v>
      </c>
      <c r="I916" s="516" t="s">
        <v>247</v>
      </c>
      <c r="J916" s="501">
        <v>103.64949176995214</v>
      </c>
      <c r="K916" s="343">
        <f t="shared" si="41"/>
        <v>255</v>
      </c>
      <c r="L916" s="251">
        <v>255</v>
      </c>
      <c r="M916" s="251"/>
      <c r="N916" s="250" t="e">
        <f>IF(L916="nio",0,IF(L916&gt;0,L916*J916/P916,0))*VLOOKUP(B916,'2-Kosten per locatie'!$A$14:$C$60,3,FALSE)</f>
        <v>#DIV/0!</v>
      </c>
      <c r="O916" s="250">
        <f>IF(M916&gt;0,M916*J916/Q916,0)*VLOOKUP(B916,'2-Kosten per locatie'!$A$14:$C$60,3,FALSE)</f>
        <v>0</v>
      </c>
      <c r="P916" s="344">
        <f>IF(L916="nio",0,IF(L916&gt;0,VLOOKUP(G916,'3-Productie normen'!A:J,VLOOKUP(L916,'3-Productie normen'!$B$35:$C$40,2,FALSE),FALSE)))</f>
        <v>0</v>
      </c>
      <c r="Q916" s="344">
        <f t="shared" si="43"/>
        <v>0</v>
      </c>
      <c r="R916" s="541">
        <f>VLOOKUP(G916,'3-Productie normen'!A:L,12,FALSE)</f>
        <v>16</v>
      </c>
      <c r="S916" s="345"/>
      <c r="U916" s="346">
        <f t="shared" si="42"/>
        <v>26430.620401337794</v>
      </c>
    </row>
    <row r="917" spans="1:21" ht="14.1" hidden="1" customHeight="1">
      <c r="A917" s="78">
        <v>917</v>
      </c>
      <c r="B917" s="493" t="s">
        <v>768</v>
      </c>
      <c r="C917" s="303" t="s">
        <v>769</v>
      </c>
      <c r="D917" s="537" t="s">
        <v>259</v>
      </c>
      <c r="E917" s="248"/>
      <c r="F917" s="90" t="s">
        <v>958</v>
      </c>
      <c r="G917" s="90" t="s">
        <v>294</v>
      </c>
      <c r="H917" s="90" t="s">
        <v>959</v>
      </c>
      <c r="I917" s="516" t="s">
        <v>246</v>
      </c>
      <c r="J917" s="501">
        <v>69.56</v>
      </c>
      <c r="K917" s="343">
        <f t="shared" si="41"/>
        <v>255</v>
      </c>
      <c r="L917" s="251">
        <v>255</v>
      </c>
      <c r="M917" s="251"/>
      <c r="N917" s="250" t="e">
        <f>IF(L917="nio",0,IF(L917&gt;0,L917*J917/P917,0))*VLOOKUP(B917,'2-Kosten per locatie'!$A$14:$C$60,3,FALSE)</f>
        <v>#DIV/0!</v>
      </c>
      <c r="O917" s="250">
        <f>IF(M917&gt;0,M917*J917/Q917,0)*VLOOKUP(B917,'2-Kosten per locatie'!$A$14:$C$60,3,FALSE)</f>
        <v>0</v>
      </c>
      <c r="P917" s="344">
        <f>IF(L917="nio",0,IF(L917&gt;0,VLOOKUP(G917,'3-Productie normen'!A:J,VLOOKUP(L917,'3-Productie normen'!$B$35:$C$40,2,FALSE),FALSE)))</f>
        <v>0</v>
      </c>
      <c r="Q917" s="344">
        <f t="shared" si="43"/>
        <v>0</v>
      </c>
      <c r="R917" s="541">
        <f>VLOOKUP(G917,'3-Productie normen'!A:L,12,FALSE)</f>
        <v>1</v>
      </c>
      <c r="S917" s="345"/>
      <c r="U917" s="346">
        <f t="shared" si="42"/>
        <v>17737.8</v>
      </c>
    </row>
    <row r="918" spans="1:21" ht="14.1" hidden="1" customHeight="1">
      <c r="A918" s="78">
        <v>918</v>
      </c>
      <c r="B918" s="493" t="s">
        <v>768</v>
      </c>
      <c r="C918" s="303" t="s">
        <v>769</v>
      </c>
      <c r="D918" s="537" t="s">
        <v>259</v>
      </c>
      <c r="E918" s="248"/>
      <c r="F918" s="90" t="s">
        <v>960</v>
      </c>
      <c r="G918" s="504" t="s">
        <v>261</v>
      </c>
      <c r="H918" s="90" t="s">
        <v>959</v>
      </c>
      <c r="I918" s="516" t="s">
        <v>246</v>
      </c>
      <c r="J918" s="501">
        <v>9.44</v>
      </c>
      <c r="K918" s="343">
        <f t="shared" si="41"/>
        <v>255</v>
      </c>
      <c r="L918" s="251">
        <v>255</v>
      </c>
      <c r="M918" s="251"/>
      <c r="N918" s="250" t="e">
        <f>IF(L918="nio",0,IF(L918&gt;0,L918*J918/P918,0))*VLOOKUP(B918,'2-Kosten per locatie'!$A$14:$C$60,3,FALSE)</f>
        <v>#DIV/0!</v>
      </c>
      <c r="O918" s="250">
        <f>IF(M918&gt;0,M918*J918/Q918,0)*VLOOKUP(B918,'2-Kosten per locatie'!$A$14:$C$60,3,FALSE)</f>
        <v>0</v>
      </c>
      <c r="P918" s="344">
        <f>IF(L918="nio",0,IF(L918&gt;0,VLOOKUP(G918,'3-Productie normen'!A:J,VLOOKUP(L918,'3-Productie normen'!$B$35:$C$40,2,FALSE),FALSE)))</f>
        <v>0</v>
      </c>
      <c r="Q918" s="344">
        <f t="shared" si="43"/>
        <v>0</v>
      </c>
      <c r="R918" s="541">
        <f>VLOOKUP(G918,'3-Productie normen'!A:L,12,FALSE)</f>
        <v>16</v>
      </c>
      <c r="S918" s="345"/>
      <c r="U918" s="346">
        <f t="shared" si="42"/>
        <v>2407.1999999999998</v>
      </c>
    </row>
    <row r="919" spans="1:21" ht="14.1" hidden="1" customHeight="1">
      <c r="A919" s="78">
        <v>919</v>
      </c>
      <c r="B919" s="493" t="s">
        <v>768</v>
      </c>
      <c r="C919" s="303" t="s">
        <v>769</v>
      </c>
      <c r="D919" s="537" t="s">
        <v>259</v>
      </c>
      <c r="E919" s="248"/>
      <c r="F919" s="90" t="s">
        <v>961</v>
      </c>
      <c r="G919" s="502" t="s">
        <v>46</v>
      </c>
      <c r="H919" s="502" t="s">
        <v>371</v>
      </c>
      <c r="I919" s="516" t="s">
        <v>227</v>
      </c>
      <c r="J919" s="501">
        <v>5.42</v>
      </c>
      <c r="K919" s="343">
        <f t="shared" si="41"/>
        <v>255</v>
      </c>
      <c r="L919" s="251">
        <v>255</v>
      </c>
      <c r="M919" s="251"/>
      <c r="N919" s="250" t="e">
        <f>IF(L919="nio",0,IF(L919&gt;0,L919*J919/P919,0))*VLOOKUP(B919,'2-Kosten per locatie'!$A$14:$C$60,3,FALSE)</f>
        <v>#DIV/0!</v>
      </c>
      <c r="O919" s="250">
        <f>IF(M919&gt;0,M919*J919/Q919,0)*VLOOKUP(B919,'2-Kosten per locatie'!$A$14:$C$60,3,FALSE)</f>
        <v>0</v>
      </c>
      <c r="P919" s="344">
        <f>IF(L919="nio",0,IF(L919&gt;0,VLOOKUP(G919,'3-Productie normen'!A:J,VLOOKUP(L919,'3-Productie normen'!$B$35:$C$40,2,FALSE),FALSE)))</f>
        <v>0</v>
      </c>
      <c r="Q919" s="344">
        <f t="shared" si="43"/>
        <v>0</v>
      </c>
      <c r="R919" s="541">
        <f>VLOOKUP(G919,'3-Productie normen'!A:L,12,FALSE)</f>
        <v>11</v>
      </c>
      <c r="S919" s="345"/>
      <c r="U919" s="346">
        <f t="shared" si="42"/>
        <v>1382.1</v>
      </c>
    </row>
    <row r="920" spans="1:21" ht="14.1" hidden="1" customHeight="1">
      <c r="A920" s="78">
        <v>920</v>
      </c>
      <c r="B920" s="493" t="s">
        <v>768</v>
      </c>
      <c r="C920" s="303" t="s">
        <v>769</v>
      </c>
      <c r="D920" s="537" t="s">
        <v>259</v>
      </c>
      <c r="E920" s="248"/>
      <c r="F920" s="90" t="s">
        <v>962</v>
      </c>
      <c r="G920" s="502" t="s">
        <v>46</v>
      </c>
      <c r="H920" s="502" t="s">
        <v>371</v>
      </c>
      <c r="I920" s="516" t="s">
        <v>227</v>
      </c>
      <c r="J920" s="501">
        <v>1.1399999999999999</v>
      </c>
      <c r="K920" s="343">
        <f t="shared" si="41"/>
        <v>255</v>
      </c>
      <c r="L920" s="251">
        <v>255</v>
      </c>
      <c r="M920" s="251"/>
      <c r="N920" s="250" t="e">
        <f>IF(L920="nio",0,IF(L920&gt;0,L920*J920/P920,0))*VLOOKUP(B920,'2-Kosten per locatie'!$A$14:$C$60,3,FALSE)</f>
        <v>#DIV/0!</v>
      </c>
      <c r="O920" s="250">
        <f>IF(M920&gt;0,M920*J920/Q920,0)*VLOOKUP(B920,'2-Kosten per locatie'!$A$14:$C$60,3,FALSE)</f>
        <v>0</v>
      </c>
      <c r="P920" s="344">
        <f>IF(L920="nio",0,IF(L920&gt;0,VLOOKUP(G920,'3-Productie normen'!A:J,VLOOKUP(L920,'3-Productie normen'!$B$35:$C$40,2,FALSE),FALSE)))</f>
        <v>0</v>
      </c>
      <c r="Q920" s="344">
        <f t="shared" si="43"/>
        <v>0</v>
      </c>
      <c r="R920" s="541">
        <f>VLOOKUP(G920,'3-Productie normen'!A:L,12,FALSE)</f>
        <v>11</v>
      </c>
      <c r="S920" s="345"/>
      <c r="U920" s="346">
        <f t="shared" si="42"/>
        <v>290.7</v>
      </c>
    </row>
    <row r="921" spans="1:21" ht="14.1" hidden="1" customHeight="1">
      <c r="A921" s="78">
        <v>921</v>
      </c>
      <c r="B921" s="493" t="s">
        <v>768</v>
      </c>
      <c r="C921" s="303" t="s">
        <v>769</v>
      </c>
      <c r="D921" s="537" t="s">
        <v>259</v>
      </c>
      <c r="E921" s="248"/>
      <c r="F921" s="90" t="s">
        <v>963</v>
      </c>
      <c r="G921" s="502" t="s">
        <v>46</v>
      </c>
      <c r="H921" s="502" t="s">
        <v>371</v>
      </c>
      <c r="I921" s="516" t="s">
        <v>227</v>
      </c>
      <c r="J921" s="501">
        <v>4.38</v>
      </c>
      <c r="K921" s="343">
        <f t="shared" si="41"/>
        <v>255</v>
      </c>
      <c r="L921" s="251">
        <v>255</v>
      </c>
      <c r="M921" s="251"/>
      <c r="N921" s="250" t="e">
        <f>IF(L921="nio",0,IF(L921&gt;0,L921*J921/P921,0))*VLOOKUP(B921,'2-Kosten per locatie'!$A$14:$C$60,3,FALSE)</f>
        <v>#DIV/0!</v>
      </c>
      <c r="O921" s="250">
        <f>IF(M921&gt;0,M921*J921/Q921,0)*VLOOKUP(B921,'2-Kosten per locatie'!$A$14:$C$60,3,FALSE)</f>
        <v>0</v>
      </c>
      <c r="P921" s="344">
        <f>IF(L921="nio",0,IF(L921&gt;0,VLOOKUP(G921,'3-Productie normen'!A:J,VLOOKUP(L921,'3-Productie normen'!$B$35:$C$40,2,FALSE),FALSE)))</f>
        <v>0</v>
      </c>
      <c r="Q921" s="344">
        <f t="shared" si="43"/>
        <v>0</v>
      </c>
      <c r="R921" s="541">
        <f>VLOOKUP(G921,'3-Productie normen'!A:L,12,FALSE)</f>
        <v>11</v>
      </c>
      <c r="S921" s="345"/>
      <c r="U921" s="346">
        <f t="shared" si="42"/>
        <v>1116.8999999999999</v>
      </c>
    </row>
    <row r="922" spans="1:21" ht="14.1" hidden="1" customHeight="1">
      <c r="A922" s="78">
        <v>922</v>
      </c>
      <c r="B922" s="493" t="s">
        <v>768</v>
      </c>
      <c r="C922" s="303" t="s">
        <v>769</v>
      </c>
      <c r="D922" s="537" t="s">
        <v>259</v>
      </c>
      <c r="E922" s="248"/>
      <c r="F922" s="90" t="s">
        <v>964</v>
      </c>
      <c r="G922" s="502" t="s">
        <v>46</v>
      </c>
      <c r="H922" s="502" t="s">
        <v>371</v>
      </c>
      <c r="I922" s="516" t="s">
        <v>227</v>
      </c>
      <c r="J922" s="501">
        <v>1.1399999999999999</v>
      </c>
      <c r="K922" s="343">
        <f t="shared" si="41"/>
        <v>255</v>
      </c>
      <c r="L922" s="251">
        <v>255</v>
      </c>
      <c r="M922" s="251"/>
      <c r="N922" s="250" t="e">
        <f>IF(L922="nio",0,IF(L922&gt;0,L922*J922/P922,0))*VLOOKUP(B922,'2-Kosten per locatie'!$A$14:$C$60,3,FALSE)</f>
        <v>#DIV/0!</v>
      </c>
      <c r="O922" s="250">
        <f>IF(M922&gt;0,M922*J922/Q922,0)*VLOOKUP(B922,'2-Kosten per locatie'!$A$14:$C$60,3,FALSE)</f>
        <v>0</v>
      </c>
      <c r="P922" s="344">
        <f>IF(L922="nio",0,IF(L922&gt;0,VLOOKUP(G922,'3-Productie normen'!A:J,VLOOKUP(L922,'3-Productie normen'!$B$35:$C$40,2,FALSE),FALSE)))</f>
        <v>0</v>
      </c>
      <c r="Q922" s="344">
        <f t="shared" si="43"/>
        <v>0</v>
      </c>
      <c r="R922" s="541">
        <f>VLOOKUP(G922,'3-Productie normen'!A:L,12,FALSE)</f>
        <v>11</v>
      </c>
      <c r="S922" s="345"/>
      <c r="U922" s="346">
        <f t="shared" si="42"/>
        <v>290.7</v>
      </c>
    </row>
    <row r="923" spans="1:21" ht="14.1" hidden="1" customHeight="1">
      <c r="A923" s="78">
        <v>923</v>
      </c>
      <c r="B923" s="493" t="s">
        <v>768</v>
      </c>
      <c r="C923" s="303" t="s">
        <v>769</v>
      </c>
      <c r="D923" s="537" t="s">
        <v>259</v>
      </c>
      <c r="E923" s="248"/>
      <c r="F923" s="90" t="s">
        <v>965</v>
      </c>
      <c r="G923" s="502" t="s">
        <v>52</v>
      </c>
      <c r="H923" s="90" t="s">
        <v>959</v>
      </c>
      <c r="I923" s="516" t="s">
        <v>246</v>
      </c>
      <c r="J923" s="501">
        <v>40.229999999999997</v>
      </c>
      <c r="K923" s="343">
        <f t="shared" si="41"/>
        <v>255</v>
      </c>
      <c r="L923" s="251">
        <v>255</v>
      </c>
      <c r="M923" s="251"/>
      <c r="N923" s="250" t="e">
        <f>IF(L923="nio",0,IF(L923&gt;0,L923*J923/P923,0))*VLOOKUP(B923,'2-Kosten per locatie'!$A$14:$C$60,3,FALSE)</f>
        <v>#DIV/0!</v>
      </c>
      <c r="O923" s="250">
        <f>IF(M923&gt;0,M923*J923/Q923,0)*VLOOKUP(B923,'2-Kosten per locatie'!$A$14:$C$60,3,FALSE)</f>
        <v>0</v>
      </c>
      <c r="P923" s="344">
        <f>IF(L923="nio",0,IF(L923&gt;0,VLOOKUP(G923,'3-Productie normen'!A:J,VLOOKUP(L923,'3-Productie normen'!$B$35:$C$40,2,FALSE),FALSE)))</f>
        <v>0</v>
      </c>
      <c r="Q923" s="344">
        <f t="shared" si="43"/>
        <v>0</v>
      </c>
      <c r="R923" s="541">
        <f>VLOOKUP(G923,'3-Productie normen'!A:L,12,FALSE)</f>
        <v>4</v>
      </c>
      <c r="S923" s="345"/>
      <c r="U923" s="346">
        <f t="shared" si="42"/>
        <v>10258.65</v>
      </c>
    </row>
    <row r="924" spans="1:21" ht="14.1" hidden="1" customHeight="1">
      <c r="A924" s="78">
        <v>924</v>
      </c>
      <c r="B924" s="493" t="s">
        <v>768</v>
      </c>
      <c r="C924" s="303" t="s">
        <v>769</v>
      </c>
      <c r="D924" s="537" t="s">
        <v>259</v>
      </c>
      <c r="E924" s="248"/>
      <c r="F924" s="90" t="s">
        <v>966</v>
      </c>
      <c r="G924" s="504" t="s">
        <v>261</v>
      </c>
      <c r="H924" s="90" t="s">
        <v>959</v>
      </c>
      <c r="I924" s="516" t="s">
        <v>246</v>
      </c>
      <c r="J924" s="501">
        <v>8.48</v>
      </c>
      <c r="K924" s="343">
        <f t="shared" si="41"/>
        <v>255</v>
      </c>
      <c r="L924" s="251">
        <v>255</v>
      </c>
      <c r="M924" s="251"/>
      <c r="N924" s="250" t="e">
        <f>IF(L924="nio",0,IF(L924&gt;0,L924*J924/P924,0))*VLOOKUP(B924,'2-Kosten per locatie'!$A$14:$C$60,3,FALSE)</f>
        <v>#DIV/0!</v>
      </c>
      <c r="O924" s="250">
        <f>IF(M924&gt;0,M924*J924/Q924,0)*VLOOKUP(B924,'2-Kosten per locatie'!$A$14:$C$60,3,FALSE)</f>
        <v>0</v>
      </c>
      <c r="P924" s="344">
        <f>IF(L924="nio",0,IF(L924&gt;0,VLOOKUP(G924,'3-Productie normen'!A:J,VLOOKUP(L924,'3-Productie normen'!$B$35:$C$40,2,FALSE),FALSE)))</f>
        <v>0</v>
      </c>
      <c r="Q924" s="344">
        <f t="shared" si="43"/>
        <v>0</v>
      </c>
      <c r="R924" s="541">
        <f>VLOOKUP(G924,'3-Productie normen'!A:L,12,FALSE)</f>
        <v>16</v>
      </c>
      <c r="S924" s="345"/>
      <c r="U924" s="346">
        <f t="shared" si="42"/>
        <v>2162.4</v>
      </c>
    </row>
    <row r="925" spans="1:21" ht="14.1" hidden="1" customHeight="1">
      <c r="A925" s="78">
        <v>925</v>
      </c>
      <c r="B925" s="493" t="s">
        <v>968</v>
      </c>
      <c r="C925" s="303" t="s">
        <v>769</v>
      </c>
      <c r="D925" s="537" t="s">
        <v>259</v>
      </c>
      <c r="E925" s="248"/>
      <c r="F925" s="90" t="s">
        <v>969</v>
      </c>
      <c r="G925" s="90" t="s">
        <v>49</v>
      </c>
      <c r="H925" s="502" t="s">
        <v>371</v>
      </c>
      <c r="I925" s="516" t="s">
        <v>246</v>
      </c>
      <c r="J925" s="501">
        <v>28.84</v>
      </c>
      <c r="K925" s="343">
        <f t="shared" si="41"/>
        <v>255</v>
      </c>
      <c r="L925" s="251">
        <v>255</v>
      </c>
      <c r="M925" s="251"/>
      <c r="N925" s="250" t="e">
        <f>IF(L925="nio",0,IF(L925&gt;0,L925*J925/P925,0))*VLOOKUP(B925,'2-Kosten per locatie'!$A$14:$C$60,3,FALSE)</f>
        <v>#DIV/0!</v>
      </c>
      <c r="O925" s="250">
        <f>IF(M925&gt;0,M925*J925/Q925,0)*VLOOKUP(B925,'2-Kosten per locatie'!$A$14:$C$60,3,FALSE)</f>
        <v>0</v>
      </c>
      <c r="P925" s="344">
        <f>IF(L925="nio",0,IF(L925&gt;0,VLOOKUP(G925,'3-Productie normen'!A:J,VLOOKUP(L925,'3-Productie normen'!$B$35:$C$40,2,FALSE),FALSE)))</f>
        <v>0</v>
      </c>
      <c r="Q925" s="344">
        <f t="shared" si="43"/>
        <v>0</v>
      </c>
      <c r="R925" s="541">
        <f>VLOOKUP(G925,'3-Productie normen'!A:L,12,FALSE)</f>
        <v>5</v>
      </c>
      <c r="S925" s="345"/>
      <c r="U925" s="346">
        <f t="shared" si="42"/>
        <v>7354.2</v>
      </c>
    </row>
    <row r="926" spans="1:21" ht="14.1" hidden="1" customHeight="1">
      <c r="A926" s="78">
        <v>926</v>
      </c>
      <c r="B926" s="493" t="s">
        <v>968</v>
      </c>
      <c r="C926" s="303" t="s">
        <v>769</v>
      </c>
      <c r="D926" s="537" t="s">
        <v>259</v>
      </c>
      <c r="E926" s="248"/>
      <c r="F926" s="90" t="s">
        <v>970</v>
      </c>
      <c r="G926" s="90" t="s">
        <v>45</v>
      </c>
      <c r="H926" s="502" t="s">
        <v>371</v>
      </c>
      <c r="I926" s="516" t="s">
        <v>246</v>
      </c>
      <c r="J926" s="501">
        <v>18.91</v>
      </c>
      <c r="K926" s="343">
        <f t="shared" si="41"/>
        <v>255</v>
      </c>
      <c r="L926" s="251">
        <v>255</v>
      </c>
      <c r="M926" s="251"/>
      <c r="N926" s="250" t="e">
        <f>IF(L926="nio",0,IF(L926&gt;0,L926*J926/P926,0))*VLOOKUP(B926,'2-Kosten per locatie'!$A$14:$C$60,3,FALSE)</f>
        <v>#DIV/0!</v>
      </c>
      <c r="O926" s="250">
        <f>IF(M926&gt;0,M926*J926/Q926,0)*VLOOKUP(B926,'2-Kosten per locatie'!$A$14:$C$60,3,FALSE)</f>
        <v>0</v>
      </c>
      <c r="P926" s="344">
        <f>IF(L926="nio",0,IF(L926&gt;0,VLOOKUP(G926,'3-Productie normen'!A:J,VLOOKUP(L926,'3-Productie normen'!$B$35:$C$40,2,FALSE),FALSE)))</f>
        <v>0</v>
      </c>
      <c r="Q926" s="344">
        <f t="shared" si="43"/>
        <v>0</v>
      </c>
      <c r="R926" s="541">
        <f>VLOOKUP(G926,'3-Productie normen'!A:L,12,FALSE)</f>
        <v>2</v>
      </c>
      <c r="S926" s="345"/>
      <c r="U926" s="346">
        <f t="shared" si="42"/>
        <v>4822.05</v>
      </c>
    </row>
    <row r="927" spans="1:21" ht="14.1" hidden="1" customHeight="1">
      <c r="A927" s="78">
        <v>927</v>
      </c>
      <c r="B927" s="493" t="s">
        <v>968</v>
      </c>
      <c r="C927" s="303" t="s">
        <v>769</v>
      </c>
      <c r="D927" s="537" t="s">
        <v>259</v>
      </c>
      <c r="E927" s="248"/>
      <c r="F927" s="90" t="s">
        <v>282</v>
      </c>
      <c r="G927" s="504" t="s">
        <v>261</v>
      </c>
      <c r="H927" s="502" t="s">
        <v>371</v>
      </c>
      <c r="I927" s="516" t="s">
        <v>246</v>
      </c>
      <c r="J927" s="501">
        <v>20.309999999999999</v>
      </c>
      <c r="K927" s="343">
        <f t="shared" ref="K927:K990" si="44">SUM(L927:M927)</f>
        <v>255</v>
      </c>
      <c r="L927" s="251">
        <v>255</v>
      </c>
      <c r="M927" s="251"/>
      <c r="N927" s="250" t="e">
        <f>IF(L927="nio",0,IF(L927&gt;0,L927*J927/P927,0))*VLOOKUP(B927,'2-Kosten per locatie'!$A$14:$C$60,3,FALSE)</f>
        <v>#DIV/0!</v>
      </c>
      <c r="O927" s="250">
        <f>IF(M927&gt;0,M927*J927/Q927,0)*VLOOKUP(B927,'2-Kosten per locatie'!$A$14:$C$60,3,FALSE)</f>
        <v>0</v>
      </c>
      <c r="P927" s="344">
        <f>IF(L927="nio",0,IF(L927&gt;0,VLOOKUP(G927,'3-Productie normen'!A:J,VLOOKUP(L927,'3-Productie normen'!$B$35:$C$40,2,FALSE),FALSE)))</f>
        <v>0</v>
      </c>
      <c r="Q927" s="344">
        <f t="shared" si="43"/>
        <v>0</v>
      </c>
      <c r="R927" s="541">
        <f>VLOOKUP(G927,'3-Productie normen'!A:L,12,FALSE)</f>
        <v>16</v>
      </c>
      <c r="S927" s="345"/>
      <c r="U927" s="346">
        <f t="shared" ref="U927:U990" si="45">K927*J927</f>
        <v>5179.0499999999993</v>
      </c>
    </row>
    <row r="928" spans="1:21" ht="14.1" hidden="1" customHeight="1">
      <c r="A928" s="78">
        <v>928</v>
      </c>
      <c r="B928" s="493" t="s">
        <v>968</v>
      </c>
      <c r="C928" s="303" t="s">
        <v>769</v>
      </c>
      <c r="D928" s="537" t="s">
        <v>259</v>
      </c>
      <c r="E928" s="248"/>
      <c r="F928" s="90" t="s">
        <v>296</v>
      </c>
      <c r="G928" s="90" t="s">
        <v>50</v>
      </c>
      <c r="H928" s="504" t="s">
        <v>278</v>
      </c>
      <c r="I928" s="516" t="s">
        <v>246</v>
      </c>
      <c r="J928" s="501">
        <v>27.49</v>
      </c>
      <c r="K928" s="343">
        <f t="shared" si="44"/>
        <v>255</v>
      </c>
      <c r="L928" s="251">
        <v>255</v>
      </c>
      <c r="M928" s="251"/>
      <c r="N928" s="250" t="e">
        <f>IF(L928="nio",0,IF(L928&gt;0,L928*J928/P928,0))*VLOOKUP(B928,'2-Kosten per locatie'!$A$14:$C$60,3,FALSE)</f>
        <v>#DIV/0!</v>
      </c>
      <c r="O928" s="250">
        <f>IF(M928&gt;0,M928*J928/Q928,0)*VLOOKUP(B928,'2-Kosten per locatie'!$A$14:$C$60,3,FALSE)</f>
        <v>0</v>
      </c>
      <c r="P928" s="344">
        <f>IF(L928="nio",0,IF(L928&gt;0,VLOOKUP(G928,'3-Productie normen'!A:J,VLOOKUP(L928,'3-Productie normen'!$B$35:$C$40,2,FALSE),FALSE)))</f>
        <v>0</v>
      </c>
      <c r="Q928" s="344">
        <f t="shared" ref="Q928:Q991" si="46">IF(M928&gt;0,P928*$Q$8,0)</f>
        <v>0</v>
      </c>
      <c r="R928" s="541">
        <f>VLOOKUP(G928,'3-Productie normen'!A:L,12,FALSE)</f>
        <v>15</v>
      </c>
      <c r="S928" s="345"/>
      <c r="U928" s="346">
        <f t="shared" si="45"/>
        <v>7009.95</v>
      </c>
    </row>
    <row r="929" spans="1:21" ht="14.1" hidden="1" customHeight="1">
      <c r="A929" s="78">
        <v>929</v>
      </c>
      <c r="B929" s="493" t="s">
        <v>968</v>
      </c>
      <c r="C929" s="303" t="s">
        <v>769</v>
      </c>
      <c r="D929" s="537" t="s">
        <v>259</v>
      </c>
      <c r="E929" s="248"/>
      <c r="F929" s="90" t="s">
        <v>971</v>
      </c>
      <c r="G929" s="502" t="s">
        <v>46</v>
      </c>
      <c r="H929" s="502" t="s">
        <v>371</v>
      </c>
      <c r="I929" s="516" t="s">
        <v>227</v>
      </c>
      <c r="J929" s="501">
        <v>11.24</v>
      </c>
      <c r="K929" s="343">
        <f t="shared" si="44"/>
        <v>255</v>
      </c>
      <c r="L929" s="251">
        <v>255</v>
      </c>
      <c r="M929" s="251"/>
      <c r="N929" s="250" t="e">
        <f>IF(L929="nio",0,IF(L929&gt;0,L929*J929/P929,0))*VLOOKUP(B929,'2-Kosten per locatie'!$A$14:$C$60,3,FALSE)</f>
        <v>#DIV/0!</v>
      </c>
      <c r="O929" s="250">
        <f>IF(M929&gt;0,M929*J929/Q929,0)*VLOOKUP(B929,'2-Kosten per locatie'!$A$14:$C$60,3,FALSE)</f>
        <v>0</v>
      </c>
      <c r="P929" s="344">
        <f>IF(L929="nio",0,IF(L929&gt;0,VLOOKUP(G929,'3-Productie normen'!A:J,VLOOKUP(L929,'3-Productie normen'!$B$35:$C$40,2,FALSE),FALSE)))</f>
        <v>0</v>
      </c>
      <c r="Q929" s="344">
        <f t="shared" si="46"/>
        <v>0</v>
      </c>
      <c r="R929" s="541">
        <f>VLOOKUP(G929,'3-Productie normen'!A:L,12,FALSE)</f>
        <v>11</v>
      </c>
      <c r="S929" s="345"/>
      <c r="U929" s="346">
        <f t="shared" si="45"/>
        <v>2866.2000000000003</v>
      </c>
    </row>
    <row r="930" spans="1:21" ht="14.1" hidden="1" customHeight="1">
      <c r="A930" s="78">
        <v>930</v>
      </c>
      <c r="B930" s="493" t="s">
        <v>968</v>
      </c>
      <c r="C930" s="303" t="s">
        <v>769</v>
      </c>
      <c r="D930" s="537" t="s">
        <v>259</v>
      </c>
      <c r="E930" s="248"/>
      <c r="F930" s="90" t="s">
        <v>972</v>
      </c>
      <c r="G930" s="502" t="s">
        <v>46</v>
      </c>
      <c r="H930" s="502" t="s">
        <v>371</v>
      </c>
      <c r="I930" s="516" t="s">
        <v>227</v>
      </c>
      <c r="J930" s="501">
        <v>11.03</v>
      </c>
      <c r="K930" s="343">
        <f t="shared" si="44"/>
        <v>255</v>
      </c>
      <c r="L930" s="251">
        <v>255</v>
      </c>
      <c r="M930" s="251"/>
      <c r="N930" s="250" t="e">
        <f>IF(L930="nio",0,IF(L930&gt;0,L930*J930/P930,0))*VLOOKUP(B930,'2-Kosten per locatie'!$A$14:$C$60,3,FALSE)</f>
        <v>#DIV/0!</v>
      </c>
      <c r="O930" s="250">
        <f>IF(M930&gt;0,M930*J930/Q930,0)*VLOOKUP(B930,'2-Kosten per locatie'!$A$14:$C$60,3,FALSE)</f>
        <v>0</v>
      </c>
      <c r="P930" s="344">
        <f>IF(L930="nio",0,IF(L930&gt;0,VLOOKUP(G930,'3-Productie normen'!A:J,VLOOKUP(L930,'3-Productie normen'!$B$35:$C$40,2,FALSE),FALSE)))</f>
        <v>0</v>
      </c>
      <c r="Q930" s="344">
        <f t="shared" si="46"/>
        <v>0</v>
      </c>
      <c r="R930" s="541">
        <f>VLOOKUP(G930,'3-Productie normen'!A:L,12,FALSE)</f>
        <v>11</v>
      </c>
      <c r="S930" s="345"/>
      <c r="U930" s="346">
        <f t="shared" si="45"/>
        <v>2812.6499999999996</v>
      </c>
    </row>
    <row r="931" spans="1:21" ht="14.1" hidden="1" customHeight="1">
      <c r="A931" s="78">
        <v>931</v>
      </c>
      <c r="B931" s="493" t="s">
        <v>968</v>
      </c>
      <c r="C931" s="303" t="s">
        <v>769</v>
      </c>
      <c r="D931" s="537" t="s">
        <v>259</v>
      </c>
      <c r="E931" s="248"/>
      <c r="F931" s="90" t="s">
        <v>489</v>
      </c>
      <c r="G931" s="502" t="s">
        <v>46</v>
      </c>
      <c r="H931" s="502" t="s">
        <v>371</v>
      </c>
      <c r="I931" s="516" t="s">
        <v>227</v>
      </c>
      <c r="J931" s="501">
        <v>2.34</v>
      </c>
      <c r="K931" s="343">
        <f t="shared" si="44"/>
        <v>255</v>
      </c>
      <c r="L931" s="251">
        <v>255</v>
      </c>
      <c r="M931" s="251"/>
      <c r="N931" s="250" t="e">
        <f>IF(L931="nio",0,IF(L931&gt;0,L931*J931/P931,0))*VLOOKUP(B931,'2-Kosten per locatie'!$A$14:$C$60,3,FALSE)</f>
        <v>#DIV/0!</v>
      </c>
      <c r="O931" s="250">
        <f>IF(M931&gt;0,M931*J931/Q931,0)*VLOOKUP(B931,'2-Kosten per locatie'!$A$14:$C$60,3,FALSE)</f>
        <v>0</v>
      </c>
      <c r="P931" s="344">
        <f>IF(L931="nio",0,IF(L931&gt;0,VLOOKUP(G931,'3-Productie normen'!A:J,VLOOKUP(L931,'3-Productie normen'!$B$35:$C$40,2,FALSE),FALSE)))</f>
        <v>0</v>
      </c>
      <c r="Q931" s="344">
        <f t="shared" si="46"/>
        <v>0</v>
      </c>
      <c r="R931" s="541">
        <f>VLOOKUP(G931,'3-Productie normen'!A:L,12,FALSE)</f>
        <v>11</v>
      </c>
      <c r="S931" s="345"/>
      <c r="U931" s="346">
        <f t="shared" si="45"/>
        <v>596.69999999999993</v>
      </c>
    </row>
    <row r="932" spans="1:21" ht="14.1" hidden="1" customHeight="1">
      <c r="A932" s="78">
        <v>932</v>
      </c>
      <c r="B932" s="493" t="s">
        <v>968</v>
      </c>
      <c r="C932" s="303" t="s">
        <v>769</v>
      </c>
      <c r="D932" s="537" t="s">
        <v>259</v>
      </c>
      <c r="E932" s="248"/>
      <c r="F932" s="90" t="s">
        <v>487</v>
      </c>
      <c r="G932" s="502" t="s">
        <v>46</v>
      </c>
      <c r="H932" s="502" t="s">
        <v>371</v>
      </c>
      <c r="I932" s="516" t="s">
        <v>227</v>
      </c>
      <c r="J932" s="501">
        <v>2.34</v>
      </c>
      <c r="K932" s="343">
        <f t="shared" si="44"/>
        <v>255</v>
      </c>
      <c r="L932" s="251">
        <v>255</v>
      </c>
      <c r="M932" s="251"/>
      <c r="N932" s="250" t="e">
        <f>IF(L932="nio",0,IF(L932&gt;0,L932*J932/P932,0))*VLOOKUP(B932,'2-Kosten per locatie'!$A$14:$C$60,3,FALSE)</f>
        <v>#DIV/0!</v>
      </c>
      <c r="O932" s="250">
        <f>IF(M932&gt;0,M932*J932/Q932,0)*VLOOKUP(B932,'2-Kosten per locatie'!$A$14:$C$60,3,FALSE)</f>
        <v>0</v>
      </c>
      <c r="P932" s="344">
        <f>IF(L932="nio",0,IF(L932&gt;0,VLOOKUP(G932,'3-Productie normen'!A:J,VLOOKUP(L932,'3-Productie normen'!$B$35:$C$40,2,FALSE),FALSE)))</f>
        <v>0</v>
      </c>
      <c r="Q932" s="344">
        <f t="shared" si="46"/>
        <v>0</v>
      </c>
      <c r="R932" s="541">
        <f>VLOOKUP(G932,'3-Productie normen'!A:L,12,FALSE)</f>
        <v>11</v>
      </c>
      <c r="S932" s="345"/>
      <c r="U932" s="346">
        <f t="shared" si="45"/>
        <v>596.69999999999993</v>
      </c>
    </row>
    <row r="933" spans="1:21" ht="14.1" hidden="1" customHeight="1">
      <c r="A933" s="78">
        <v>933</v>
      </c>
      <c r="B933" s="493" t="s">
        <v>1129</v>
      </c>
      <c r="C933" s="303" t="s">
        <v>1130</v>
      </c>
      <c r="D933" s="537" t="s">
        <v>259</v>
      </c>
      <c r="E933" s="248" t="s">
        <v>1131</v>
      </c>
      <c r="F933" s="90" t="s">
        <v>1132</v>
      </c>
      <c r="G933" s="90" t="s">
        <v>45</v>
      </c>
      <c r="H933" s="502" t="s">
        <v>266</v>
      </c>
      <c r="I933" s="516" t="s">
        <v>247</v>
      </c>
      <c r="J933" s="501">
        <v>30</v>
      </c>
      <c r="K933" s="343">
        <f t="shared" si="44"/>
        <v>52</v>
      </c>
      <c r="L933" s="251">
        <v>52</v>
      </c>
      <c r="M933" s="251"/>
      <c r="N933" s="250" t="e">
        <f>IF(L933="nio",0,IF(L933&gt;0,L933*J933/P933,0))*VLOOKUP(B933,'2-Kosten per locatie'!$A$14:$C$60,3,FALSE)</f>
        <v>#DIV/0!</v>
      </c>
      <c r="O933" s="250">
        <f>IF(M933&gt;0,M933*J933/Q933,0)*VLOOKUP(B933,'2-Kosten per locatie'!$A$14:$C$60,3,FALSE)</f>
        <v>0</v>
      </c>
      <c r="P933" s="344">
        <f>IF(L933="nio",0,IF(L933&gt;0,VLOOKUP(G933,'3-Productie normen'!A:J,VLOOKUP(L933,'3-Productie normen'!$B$35:$C$40,2,FALSE),FALSE)))</f>
        <v>0</v>
      </c>
      <c r="Q933" s="344">
        <f t="shared" si="46"/>
        <v>0</v>
      </c>
      <c r="R933" s="541">
        <f>VLOOKUP(G933,'3-Productie normen'!A:L,12,FALSE)</f>
        <v>2</v>
      </c>
      <c r="S933" s="345"/>
      <c r="U933" s="346">
        <f t="shared" si="45"/>
        <v>1560</v>
      </c>
    </row>
    <row r="934" spans="1:21" ht="14.1" hidden="1" customHeight="1">
      <c r="A934" s="78">
        <v>934</v>
      </c>
      <c r="B934" s="493" t="s">
        <v>1129</v>
      </c>
      <c r="C934" s="303" t="s">
        <v>1130</v>
      </c>
      <c r="D934" s="537" t="s">
        <v>259</v>
      </c>
      <c r="E934" s="248" t="s">
        <v>1133</v>
      </c>
      <c r="F934" s="90" t="s">
        <v>1132</v>
      </c>
      <c r="G934" s="90" t="s">
        <v>45</v>
      </c>
      <c r="H934" s="502" t="s">
        <v>266</v>
      </c>
      <c r="I934" s="516" t="s">
        <v>247</v>
      </c>
      <c r="J934" s="501">
        <v>26</v>
      </c>
      <c r="K934" s="343">
        <f t="shared" si="44"/>
        <v>52</v>
      </c>
      <c r="L934" s="251">
        <v>52</v>
      </c>
      <c r="M934" s="251"/>
      <c r="N934" s="250" t="e">
        <f>IF(L934="nio",0,IF(L934&gt;0,L934*J934/P934,0))*VLOOKUP(B934,'2-Kosten per locatie'!$A$14:$C$60,3,FALSE)</f>
        <v>#DIV/0!</v>
      </c>
      <c r="O934" s="250">
        <f>IF(M934&gt;0,M934*J934/Q934,0)*VLOOKUP(B934,'2-Kosten per locatie'!$A$14:$C$60,3,FALSE)</f>
        <v>0</v>
      </c>
      <c r="P934" s="344">
        <f>IF(L934="nio",0,IF(L934&gt;0,VLOOKUP(G934,'3-Productie normen'!A:J,VLOOKUP(L934,'3-Productie normen'!$B$35:$C$40,2,FALSE),FALSE)))</f>
        <v>0</v>
      </c>
      <c r="Q934" s="344">
        <f t="shared" si="46"/>
        <v>0</v>
      </c>
      <c r="R934" s="541">
        <f>VLOOKUP(G934,'3-Productie normen'!A:L,12,FALSE)</f>
        <v>2</v>
      </c>
      <c r="S934" s="345"/>
      <c r="U934" s="346">
        <f t="shared" si="45"/>
        <v>1352</v>
      </c>
    </row>
    <row r="935" spans="1:21" ht="14.1" hidden="1" customHeight="1">
      <c r="A935" s="78">
        <v>935</v>
      </c>
      <c r="B935" s="493" t="s">
        <v>1129</v>
      </c>
      <c r="C935" s="303" t="s">
        <v>1130</v>
      </c>
      <c r="D935" s="537" t="s">
        <v>259</v>
      </c>
      <c r="E935" s="248" t="s">
        <v>1134</v>
      </c>
      <c r="F935" s="90" t="s">
        <v>1132</v>
      </c>
      <c r="G935" s="90" t="s">
        <v>45</v>
      </c>
      <c r="H935" s="502" t="s">
        <v>266</v>
      </c>
      <c r="I935" s="516" t="s">
        <v>247</v>
      </c>
      <c r="J935" s="501">
        <v>15</v>
      </c>
      <c r="K935" s="343">
        <f t="shared" si="44"/>
        <v>52</v>
      </c>
      <c r="L935" s="251">
        <v>52</v>
      </c>
      <c r="M935" s="251"/>
      <c r="N935" s="250" t="e">
        <f>IF(L935="nio",0,IF(L935&gt;0,L935*J935/P935,0))*VLOOKUP(B935,'2-Kosten per locatie'!$A$14:$C$60,3,FALSE)</f>
        <v>#DIV/0!</v>
      </c>
      <c r="O935" s="250">
        <f>IF(M935&gt;0,M935*J935/Q935,0)*VLOOKUP(B935,'2-Kosten per locatie'!$A$14:$C$60,3,FALSE)</f>
        <v>0</v>
      </c>
      <c r="P935" s="344">
        <f>IF(L935="nio",0,IF(L935&gt;0,VLOOKUP(G935,'3-Productie normen'!A:J,VLOOKUP(L935,'3-Productie normen'!$B$35:$C$40,2,FALSE),FALSE)))</f>
        <v>0</v>
      </c>
      <c r="Q935" s="344">
        <f t="shared" si="46"/>
        <v>0</v>
      </c>
      <c r="R935" s="541">
        <f>VLOOKUP(G935,'3-Productie normen'!A:L,12,FALSE)</f>
        <v>2</v>
      </c>
      <c r="S935" s="345"/>
      <c r="U935" s="346">
        <f t="shared" si="45"/>
        <v>780</v>
      </c>
    </row>
    <row r="936" spans="1:21" ht="14.1" hidden="1" customHeight="1">
      <c r="A936" s="78">
        <v>936</v>
      </c>
      <c r="B936" s="493" t="s">
        <v>1129</v>
      </c>
      <c r="C936" s="303" t="s">
        <v>1130</v>
      </c>
      <c r="D936" s="537" t="s">
        <v>259</v>
      </c>
      <c r="E936" s="248" t="s">
        <v>1135</v>
      </c>
      <c r="F936" s="90" t="s">
        <v>1132</v>
      </c>
      <c r="G936" s="90" t="s">
        <v>45</v>
      </c>
      <c r="H936" s="502" t="s">
        <v>266</v>
      </c>
      <c r="I936" s="516" t="s">
        <v>247</v>
      </c>
      <c r="J936" s="501">
        <v>21</v>
      </c>
      <c r="K936" s="343">
        <f t="shared" si="44"/>
        <v>52</v>
      </c>
      <c r="L936" s="251">
        <v>52</v>
      </c>
      <c r="M936" s="251"/>
      <c r="N936" s="250" t="e">
        <f>IF(L936="nio",0,IF(L936&gt;0,L936*J936/P936,0))*VLOOKUP(B936,'2-Kosten per locatie'!$A$14:$C$60,3,FALSE)</f>
        <v>#DIV/0!</v>
      </c>
      <c r="O936" s="250">
        <f>IF(M936&gt;0,M936*J936/Q936,0)*VLOOKUP(B936,'2-Kosten per locatie'!$A$14:$C$60,3,FALSE)</f>
        <v>0</v>
      </c>
      <c r="P936" s="344">
        <f>IF(L936="nio",0,IF(L936&gt;0,VLOOKUP(G936,'3-Productie normen'!A:J,VLOOKUP(L936,'3-Productie normen'!$B$35:$C$40,2,FALSE),FALSE)))</f>
        <v>0</v>
      </c>
      <c r="Q936" s="344">
        <f t="shared" si="46"/>
        <v>0</v>
      </c>
      <c r="R936" s="541">
        <f>VLOOKUP(G936,'3-Productie normen'!A:L,12,FALSE)</f>
        <v>2</v>
      </c>
      <c r="S936" s="345"/>
      <c r="U936" s="346">
        <f t="shared" si="45"/>
        <v>1092</v>
      </c>
    </row>
    <row r="937" spans="1:21" ht="14.1" hidden="1" customHeight="1">
      <c r="A937" s="78">
        <v>937</v>
      </c>
      <c r="B937" s="493" t="s">
        <v>1129</v>
      </c>
      <c r="C937" s="303" t="s">
        <v>1130</v>
      </c>
      <c r="D937" s="537" t="s">
        <v>259</v>
      </c>
      <c r="E937" s="248" t="s">
        <v>316</v>
      </c>
      <c r="F937" s="90" t="s">
        <v>262</v>
      </c>
      <c r="G937" s="90" t="s">
        <v>46</v>
      </c>
      <c r="H937" s="502" t="s">
        <v>371</v>
      </c>
      <c r="I937" s="516" t="s">
        <v>227</v>
      </c>
      <c r="J937" s="501">
        <v>9</v>
      </c>
      <c r="K937" s="343">
        <f t="shared" si="44"/>
        <v>208</v>
      </c>
      <c r="L937" s="251">
        <v>208</v>
      </c>
      <c r="M937" s="251"/>
      <c r="N937" s="250" t="e">
        <f>IF(L937="nio",0,IF(L937&gt;0,L937*J937/P937,0))*VLOOKUP(B937,'2-Kosten per locatie'!$A$14:$C$60,3,FALSE)</f>
        <v>#DIV/0!</v>
      </c>
      <c r="O937" s="250">
        <f>IF(M937&gt;0,M937*J937/Q937,0)*VLOOKUP(B937,'2-Kosten per locatie'!$A$14:$C$60,3,FALSE)</f>
        <v>0</v>
      </c>
      <c r="P937" s="344">
        <f>IF(L937="nio",0,IF(L937&gt;0,VLOOKUP(G937,'3-Productie normen'!A:J,VLOOKUP(L937,'3-Productie normen'!$B$35:$C$40,2,FALSE),FALSE)))</f>
        <v>0</v>
      </c>
      <c r="Q937" s="344">
        <f t="shared" si="46"/>
        <v>0</v>
      </c>
      <c r="R937" s="541">
        <f>VLOOKUP(G937,'3-Productie normen'!A:L,12,FALSE)</f>
        <v>11</v>
      </c>
      <c r="S937" s="345"/>
      <c r="U937" s="346">
        <f t="shared" si="45"/>
        <v>1872</v>
      </c>
    </row>
    <row r="938" spans="1:21" ht="14.1" hidden="1" customHeight="1">
      <c r="A938" s="78">
        <v>938</v>
      </c>
      <c r="B938" s="493" t="s">
        <v>1129</v>
      </c>
      <c r="C938" s="303" t="s">
        <v>1130</v>
      </c>
      <c r="D938" s="537" t="s">
        <v>259</v>
      </c>
      <c r="E938" s="248" t="s">
        <v>1136</v>
      </c>
      <c r="F938" s="90" t="s">
        <v>704</v>
      </c>
      <c r="G938" s="90" t="s">
        <v>261</v>
      </c>
      <c r="H938" s="502" t="s">
        <v>266</v>
      </c>
      <c r="I938" s="516" t="s">
        <v>247</v>
      </c>
      <c r="J938" s="501">
        <v>76</v>
      </c>
      <c r="K938" s="343">
        <f t="shared" si="44"/>
        <v>208</v>
      </c>
      <c r="L938" s="251">
        <v>208</v>
      </c>
      <c r="M938" s="251"/>
      <c r="N938" s="250" t="e">
        <f>IF(L938="nio",0,IF(L938&gt;0,L938*J938/P938,0))*VLOOKUP(B938,'2-Kosten per locatie'!$A$14:$C$60,3,FALSE)</f>
        <v>#DIV/0!</v>
      </c>
      <c r="O938" s="250">
        <f>IF(M938&gt;0,M938*J938/Q938,0)*VLOOKUP(B938,'2-Kosten per locatie'!$A$14:$C$60,3,FALSE)</f>
        <v>0</v>
      </c>
      <c r="P938" s="344">
        <f>IF(L938="nio",0,IF(L938&gt;0,VLOOKUP(G938,'3-Productie normen'!A:J,VLOOKUP(L938,'3-Productie normen'!$B$35:$C$40,2,FALSE),FALSE)))</f>
        <v>0</v>
      </c>
      <c r="Q938" s="344">
        <f t="shared" si="46"/>
        <v>0</v>
      </c>
      <c r="R938" s="541">
        <f>VLOOKUP(G938,'3-Productie normen'!A:L,12,FALSE)</f>
        <v>16</v>
      </c>
      <c r="S938" s="345"/>
      <c r="U938" s="346">
        <f t="shared" si="45"/>
        <v>15808</v>
      </c>
    </row>
    <row r="939" spans="1:21" ht="14.1" hidden="1" customHeight="1">
      <c r="A939" s="78">
        <v>939</v>
      </c>
      <c r="B939" s="493" t="s">
        <v>1129</v>
      </c>
      <c r="C939" s="303" t="s">
        <v>1130</v>
      </c>
      <c r="D939" s="537" t="s">
        <v>259</v>
      </c>
      <c r="E939" s="248" t="s">
        <v>288</v>
      </c>
      <c r="F939" s="90" t="s">
        <v>704</v>
      </c>
      <c r="G939" s="90" t="s">
        <v>261</v>
      </c>
      <c r="H939" s="74" t="s">
        <v>82</v>
      </c>
      <c r="I939" s="74" t="s">
        <v>82</v>
      </c>
      <c r="J939" s="501">
        <v>7</v>
      </c>
      <c r="K939" s="343">
        <f t="shared" si="44"/>
        <v>208</v>
      </c>
      <c r="L939" s="251">
        <v>208</v>
      </c>
      <c r="M939" s="251"/>
      <c r="N939" s="250" t="e">
        <f>IF(L939="nio",0,IF(L939&gt;0,L939*J939/P939,0))*VLOOKUP(B939,'2-Kosten per locatie'!$A$14:$C$60,3,FALSE)</f>
        <v>#DIV/0!</v>
      </c>
      <c r="O939" s="250">
        <f>IF(M939&gt;0,M939*J939/Q939,0)*VLOOKUP(B939,'2-Kosten per locatie'!$A$14:$C$60,3,FALSE)</f>
        <v>0</v>
      </c>
      <c r="P939" s="344">
        <f>IF(L939="nio",0,IF(L939&gt;0,VLOOKUP(G939,'3-Productie normen'!A:J,VLOOKUP(L939,'3-Productie normen'!$B$35:$C$40,2,FALSE),FALSE)))</f>
        <v>0</v>
      </c>
      <c r="Q939" s="344">
        <f t="shared" si="46"/>
        <v>0</v>
      </c>
      <c r="R939" s="541">
        <f>VLOOKUP(G939,'3-Productie normen'!A:L,12,FALSE)</f>
        <v>16</v>
      </c>
      <c r="S939" s="345"/>
      <c r="U939" s="346">
        <f t="shared" si="45"/>
        <v>1456</v>
      </c>
    </row>
    <row r="940" spans="1:21" ht="14.1" hidden="1" customHeight="1">
      <c r="A940" s="78">
        <v>940</v>
      </c>
      <c r="B940" s="493" t="s">
        <v>1129</v>
      </c>
      <c r="C940" s="303" t="s">
        <v>1130</v>
      </c>
      <c r="D940" s="537" t="s">
        <v>259</v>
      </c>
      <c r="E940" s="248" t="s">
        <v>805</v>
      </c>
      <c r="F940" s="90" t="s">
        <v>704</v>
      </c>
      <c r="G940" s="90" t="s">
        <v>261</v>
      </c>
      <c r="H940" s="502" t="s">
        <v>371</v>
      </c>
      <c r="I940" s="516" t="s">
        <v>246</v>
      </c>
      <c r="J940" s="501">
        <v>5</v>
      </c>
      <c r="K940" s="343">
        <f t="shared" si="44"/>
        <v>208</v>
      </c>
      <c r="L940" s="251">
        <v>208</v>
      </c>
      <c r="M940" s="251"/>
      <c r="N940" s="250" t="e">
        <f>IF(L940="nio",0,IF(L940&gt;0,L940*J940/P940,0))*VLOOKUP(B940,'2-Kosten per locatie'!$A$14:$C$60,3,FALSE)</f>
        <v>#DIV/0!</v>
      </c>
      <c r="O940" s="250">
        <f>IF(M940&gt;0,M940*J940/Q940,0)*VLOOKUP(B940,'2-Kosten per locatie'!$A$14:$C$60,3,FALSE)</f>
        <v>0</v>
      </c>
      <c r="P940" s="344">
        <f>IF(L940="nio",0,IF(L940&gt;0,VLOOKUP(G940,'3-Productie normen'!A:J,VLOOKUP(L940,'3-Productie normen'!$B$35:$C$40,2,FALSE),FALSE)))</f>
        <v>0</v>
      </c>
      <c r="Q940" s="344">
        <f t="shared" si="46"/>
        <v>0</v>
      </c>
      <c r="R940" s="541">
        <f>VLOOKUP(G940,'3-Productie normen'!A:L,12,FALSE)</f>
        <v>16</v>
      </c>
      <c r="S940" s="345"/>
      <c r="U940" s="346">
        <f t="shared" si="45"/>
        <v>1040</v>
      </c>
    </row>
    <row r="941" spans="1:21" ht="14.1" hidden="1" customHeight="1">
      <c r="A941" s="78">
        <v>941</v>
      </c>
      <c r="B941" s="493" t="s">
        <v>1129</v>
      </c>
      <c r="C941" s="303" t="s">
        <v>1130</v>
      </c>
      <c r="D941" s="537" t="s">
        <v>259</v>
      </c>
      <c r="E941" s="248" t="s">
        <v>1137</v>
      </c>
      <c r="F941" s="90" t="s">
        <v>1132</v>
      </c>
      <c r="G941" s="90" t="s">
        <v>45</v>
      </c>
      <c r="H941" s="74" t="s">
        <v>82</v>
      </c>
      <c r="I941" s="74" t="s">
        <v>82</v>
      </c>
      <c r="J941" s="501">
        <v>20</v>
      </c>
      <c r="K941" s="343">
        <f t="shared" si="44"/>
        <v>208</v>
      </c>
      <c r="L941" s="251">
        <v>208</v>
      </c>
      <c r="M941" s="251"/>
      <c r="N941" s="250" t="e">
        <f>IF(L941="nio",0,IF(L941&gt;0,L941*J941/P941,0))*VLOOKUP(B941,'2-Kosten per locatie'!$A$14:$C$60,3,FALSE)</f>
        <v>#DIV/0!</v>
      </c>
      <c r="O941" s="250">
        <f>IF(M941&gt;0,M941*J941/Q941,0)*VLOOKUP(B941,'2-Kosten per locatie'!$A$14:$C$60,3,FALSE)</f>
        <v>0</v>
      </c>
      <c r="P941" s="344">
        <f>IF(L941="nio",0,IF(L941&gt;0,VLOOKUP(G941,'3-Productie normen'!A:J,VLOOKUP(L941,'3-Productie normen'!$B$35:$C$40,2,FALSE),FALSE)))</f>
        <v>0</v>
      </c>
      <c r="Q941" s="344">
        <f t="shared" si="46"/>
        <v>0</v>
      </c>
      <c r="R941" s="541">
        <f>VLOOKUP(G941,'3-Productie normen'!A:L,12,FALSE)</f>
        <v>2</v>
      </c>
      <c r="S941" s="345"/>
      <c r="U941" s="346">
        <f t="shared" si="45"/>
        <v>4160</v>
      </c>
    </row>
    <row r="942" spans="1:21" ht="14.1" hidden="1" customHeight="1">
      <c r="A942" s="78">
        <v>942</v>
      </c>
      <c r="B942" s="493" t="s">
        <v>1129</v>
      </c>
      <c r="C942" s="303" t="s">
        <v>1130</v>
      </c>
      <c r="D942" s="537" t="s">
        <v>259</v>
      </c>
      <c r="E942" s="248" t="s">
        <v>1138</v>
      </c>
      <c r="F942" s="90" t="s">
        <v>1132</v>
      </c>
      <c r="G942" s="90" t="s">
        <v>45</v>
      </c>
      <c r="H942" s="74" t="s">
        <v>82</v>
      </c>
      <c r="I942" s="74" t="s">
        <v>82</v>
      </c>
      <c r="J942" s="501">
        <v>16</v>
      </c>
      <c r="K942" s="343">
        <f t="shared" si="44"/>
        <v>208</v>
      </c>
      <c r="L942" s="251">
        <v>208</v>
      </c>
      <c r="M942" s="251"/>
      <c r="N942" s="250" t="e">
        <f>IF(L942="nio",0,IF(L942&gt;0,L942*J942/P942,0))*VLOOKUP(B942,'2-Kosten per locatie'!$A$14:$C$60,3,FALSE)</f>
        <v>#DIV/0!</v>
      </c>
      <c r="O942" s="250">
        <f>IF(M942&gt;0,M942*J942/Q942,0)*VLOOKUP(B942,'2-Kosten per locatie'!$A$14:$C$60,3,FALSE)</f>
        <v>0</v>
      </c>
      <c r="P942" s="344">
        <f>IF(L942="nio",0,IF(L942&gt;0,VLOOKUP(G942,'3-Productie normen'!A:J,VLOOKUP(L942,'3-Productie normen'!$B$35:$C$40,2,FALSE),FALSE)))</f>
        <v>0</v>
      </c>
      <c r="Q942" s="344">
        <f t="shared" si="46"/>
        <v>0</v>
      </c>
      <c r="R942" s="541">
        <f>VLOOKUP(G942,'3-Productie normen'!A:L,12,FALSE)</f>
        <v>2</v>
      </c>
      <c r="S942" s="345"/>
      <c r="U942" s="346">
        <f t="shared" si="45"/>
        <v>3328</v>
      </c>
    </row>
    <row r="943" spans="1:21" ht="14.1" hidden="1" customHeight="1">
      <c r="A943" s="78">
        <v>943</v>
      </c>
      <c r="B943" s="493" t="s">
        <v>1129</v>
      </c>
      <c r="C943" s="303" t="s">
        <v>1130</v>
      </c>
      <c r="D943" s="537" t="s">
        <v>259</v>
      </c>
      <c r="E943" s="248" t="s">
        <v>1139</v>
      </c>
      <c r="F943" s="90" t="s">
        <v>1132</v>
      </c>
      <c r="G943" s="90" t="s">
        <v>45</v>
      </c>
      <c r="H943" s="74" t="s">
        <v>82</v>
      </c>
      <c r="I943" s="74" t="s">
        <v>82</v>
      </c>
      <c r="J943" s="501">
        <v>52</v>
      </c>
      <c r="K943" s="343">
        <f t="shared" si="44"/>
        <v>208</v>
      </c>
      <c r="L943" s="251">
        <v>208</v>
      </c>
      <c r="M943" s="251"/>
      <c r="N943" s="250" t="e">
        <f>IF(L943="nio",0,IF(L943&gt;0,L943*J943/P943,0))*VLOOKUP(B943,'2-Kosten per locatie'!$A$14:$C$60,3,FALSE)</f>
        <v>#DIV/0!</v>
      </c>
      <c r="O943" s="250">
        <f>IF(M943&gt;0,M943*J943/Q943,0)*VLOOKUP(B943,'2-Kosten per locatie'!$A$14:$C$60,3,FALSE)</f>
        <v>0</v>
      </c>
      <c r="P943" s="344">
        <f>IF(L943="nio",0,IF(L943&gt;0,VLOOKUP(G943,'3-Productie normen'!A:J,VLOOKUP(L943,'3-Productie normen'!$B$35:$C$40,2,FALSE),FALSE)))</f>
        <v>0</v>
      </c>
      <c r="Q943" s="344">
        <f t="shared" si="46"/>
        <v>0</v>
      </c>
      <c r="R943" s="541">
        <f>VLOOKUP(G943,'3-Productie normen'!A:L,12,FALSE)</f>
        <v>2</v>
      </c>
      <c r="S943" s="345"/>
      <c r="U943" s="346">
        <f t="shared" si="45"/>
        <v>10816</v>
      </c>
    </row>
    <row r="944" spans="1:21" ht="14.1" hidden="1" customHeight="1">
      <c r="A944" s="78">
        <v>944</v>
      </c>
      <c r="B944" s="493" t="s">
        <v>1129</v>
      </c>
      <c r="C944" s="303" t="s">
        <v>1130</v>
      </c>
      <c r="D944" s="537" t="s">
        <v>259</v>
      </c>
      <c r="E944" s="248" t="s">
        <v>1140</v>
      </c>
      <c r="F944" s="90" t="s">
        <v>262</v>
      </c>
      <c r="G944" s="90" t="s">
        <v>46</v>
      </c>
      <c r="H944" s="502" t="s">
        <v>371</v>
      </c>
      <c r="I944" s="516" t="s">
        <v>227</v>
      </c>
      <c r="J944" s="501">
        <v>5</v>
      </c>
      <c r="K944" s="343">
        <f t="shared" si="44"/>
        <v>208</v>
      </c>
      <c r="L944" s="251">
        <v>208</v>
      </c>
      <c r="M944" s="251"/>
      <c r="N944" s="250" t="e">
        <f>IF(L944="nio",0,IF(L944&gt;0,L944*J944/P944,0))*VLOOKUP(B944,'2-Kosten per locatie'!$A$14:$C$60,3,FALSE)</f>
        <v>#DIV/0!</v>
      </c>
      <c r="O944" s="250">
        <f>IF(M944&gt;0,M944*J944/Q944,0)*VLOOKUP(B944,'2-Kosten per locatie'!$A$14:$C$60,3,FALSE)</f>
        <v>0</v>
      </c>
      <c r="P944" s="344">
        <f>IF(L944="nio",0,IF(L944&gt;0,VLOOKUP(G944,'3-Productie normen'!A:J,VLOOKUP(L944,'3-Productie normen'!$B$35:$C$40,2,FALSE),FALSE)))</f>
        <v>0</v>
      </c>
      <c r="Q944" s="344">
        <f t="shared" si="46"/>
        <v>0</v>
      </c>
      <c r="R944" s="541">
        <f>VLOOKUP(G944,'3-Productie normen'!A:L,12,FALSE)</f>
        <v>11</v>
      </c>
      <c r="S944" s="345"/>
      <c r="U944" s="346">
        <f t="shared" si="45"/>
        <v>1040</v>
      </c>
    </row>
    <row r="945" spans="1:21" ht="14.1" hidden="1" customHeight="1">
      <c r="A945" s="78">
        <v>945</v>
      </c>
      <c r="B945" s="493" t="s">
        <v>1129</v>
      </c>
      <c r="C945" s="303" t="s">
        <v>1130</v>
      </c>
      <c r="D945" s="537" t="s">
        <v>259</v>
      </c>
      <c r="E945" s="248" t="s">
        <v>1141</v>
      </c>
      <c r="F945" s="90" t="s">
        <v>1132</v>
      </c>
      <c r="G945" s="90" t="s">
        <v>45</v>
      </c>
      <c r="H945" s="502" t="s">
        <v>266</v>
      </c>
      <c r="I945" s="516" t="s">
        <v>247</v>
      </c>
      <c r="J945" s="501">
        <v>20</v>
      </c>
      <c r="K945" s="343">
        <f t="shared" si="44"/>
        <v>208</v>
      </c>
      <c r="L945" s="251">
        <v>208</v>
      </c>
      <c r="M945" s="251"/>
      <c r="N945" s="250" t="e">
        <f>IF(L945="nio",0,IF(L945&gt;0,L945*J945/P945,0))*VLOOKUP(B945,'2-Kosten per locatie'!$A$14:$C$60,3,FALSE)</f>
        <v>#DIV/0!</v>
      </c>
      <c r="O945" s="250">
        <f>IF(M945&gt;0,M945*J945/Q945,0)*VLOOKUP(B945,'2-Kosten per locatie'!$A$14:$C$60,3,FALSE)</f>
        <v>0</v>
      </c>
      <c r="P945" s="344">
        <f>IF(L945="nio",0,IF(L945&gt;0,VLOOKUP(G945,'3-Productie normen'!A:J,VLOOKUP(L945,'3-Productie normen'!$B$35:$C$40,2,FALSE),FALSE)))</f>
        <v>0</v>
      </c>
      <c r="Q945" s="344">
        <f t="shared" si="46"/>
        <v>0</v>
      </c>
      <c r="R945" s="541">
        <f>VLOOKUP(G945,'3-Productie normen'!A:L,12,FALSE)</f>
        <v>2</v>
      </c>
      <c r="S945" s="345"/>
      <c r="U945" s="346">
        <f t="shared" si="45"/>
        <v>4160</v>
      </c>
    </row>
    <row r="946" spans="1:21" ht="14.1" hidden="1" customHeight="1">
      <c r="A946" s="78">
        <v>946</v>
      </c>
      <c r="B946" s="493" t="s">
        <v>1129</v>
      </c>
      <c r="C946" s="303" t="s">
        <v>1130</v>
      </c>
      <c r="D946" s="537" t="s">
        <v>259</v>
      </c>
      <c r="E946" s="248" t="s">
        <v>353</v>
      </c>
      <c r="F946" s="90" t="s">
        <v>704</v>
      </c>
      <c r="G946" s="90" t="s">
        <v>261</v>
      </c>
      <c r="H946" s="74" t="s">
        <v>82</v>
      </c>
      <c r="I946" s="74" t="s">
        <v>82</v>
      </c>
      <c r="J946" s="501">
        <v>7</v>
      </c>
      <c r="K946" s="343">
        <f t="shared" si="44"/>
        <v>208</v>
      </c>
      <c r="L946" s="251">
        <v>208</v>
      </c>
      <c r="M946" s="251"/>
      <c r="N946" s="250" t="e">
        <f>IF(L946="nio",0,IF(L946&gt;0,L946*J946/P946,0))*VLOOKUP(B946,'2-Kosten per locatie'!$A$14:$C$60,3,FALSE)</f>
        <v>#DIV/0!</v>
      </c>
      <c r="O946" s="250">
        <f>IF(M946&gt;0,M946*J946/Q946,0)*VLOOKUP(B946,'2-Kosten per locatie'!$A$14:$C$60,3,FALSE)</f>
        <v>0</v>
      </c>
      <c r="P946" s="344">
        <f>IF(L946="nio",0,IF(L946&gt;0,VLOOKUP(G946,'3-Productie normen'!A:J,VLOOKUP(L946,'3-Productie normen'!$B$35:$C$40,2,FALSE),FALSE)))</f>
        <v>0</v>
      </c>
      <c r="Q946" s="344">
        <f t="shared" si="46"/>
        <v>0</v>
      </c>
      <c r="R946" s="541">
        <f>VLOOKUP(G946,'3-Productie normen'!A:L,12,FALSE)</f>
        <v>16</v>
      </c>
      <c r="S946" s="345"/>
      <c r="U946" s="346">
        <f t="shared" si="45"/>
        <v>1456</v>
      </c>
    </row>
    <row r="947" spans="1:21" ht="14.1" hidden="1" customHeight="1">
      <c r="A947" s="78">
        <v>947</v>
      </c>
      <c r="B947" s="493" t="s">
        <v>354</v>
      </c>
      <c r="C947" s="303" t="s">
        <v>355</v>
      </c>
      <c r="D947" s="503" t="s">
        <v>259</v>
      </c>
      <c r="E947" s="508">
        <v>1</v>
      </c>
      <c r="F947" s="91" t="s">
        <v>356</v>
      </c>
      <c r="G947" s="504" t="s">
        <v>261</v>
      </c>
      <c r="H947" s="74" t="s">
        <v>82</v>
      </c>
      <c r="I947" s="74" t="s">
        <v>82</v>
      </c>
      <c r="J947" s="518">
        <v>24.77</v>
      </c>
      <c r="K947" s="343">
        <f t="shared" si="44"/>
        <v>255</v>
      </c>
      <c r="L947" s="251">
        <v>255</v>
      </c>
      <c r="M947" s="251"/>
      <c r="N947" s="250" t="e">
        <f>IF(L947="nio",0,IF(L947&gt;0,L947*J947/P947,0))*VLOOKUP(B947,'2-Kosten per locatie'!$A$14:$C$60,3,FALSE)</f>
        <v>#DIV/0!</v>
      </c>
      <c r="O947" s="250">
        <f>IF(M947&gt;0,M947*J947/Q947,0)*VLOOKUP(B947,'2-Kosten per locatie'!$A$14:$C$60,3,FALSE)</f>
        <v>0</v>
      </c>
      <c r="P947" s="344">
        <f>IF(L947="nio",0,IF(L947&gt;0,VLOOKUP(G947,'3-Productie normen'!A:J,VLOOKUP(L947,'3-Productie normen'!$B$35:$C$40,2,FALSE),FALSE)))</f>
        <v>0</v>
      </c>
      <c r="Q947" s="344">
        <f t="shared" si="46"/>
        <v>0</v>
      </c>
      <c r="R947" s="541">
        <f>VLOOKUP(G947,'3-Productie normen'!A:L,12,FALSE)</f>
        <v>16</v>
      </c>
      <c r="S947" s="345"/>
      <c r="U947" s="346">
        <f t="shared" si="45"/>
        <v>6316.3499999999995</v>
      </c>
    </row>
    <row r="948" spans="1:21" ht="14.1" hidden="1" customHeight="1">
      <c r="A948" s="78">
        <v>948</v>
      </c>
      <c r="B948" s="493" t="s">
        <v>354</v>
      </c>
      <c r="C948" s="303" t="s">
        <v>355</v>
      </c>
      <c r="D948" s="503" t="s">
        <v>259</v>
      </c>
      <c r="E948" s="508" t="s">
        <v>357</v>
      </c>
      <c r="F948" s="91" t="s">
        <v>260</v>
      </c>
      <c r="G948" s="504" t="s">
        <v>261</v>
      </c>
      <c r="H948" s="74" t="s">
        <v>82</v>
      </c>
      <c r="I948" s="74" t="s">
        <v>82</v>
      </c>
      <c r="J948" s="518">
        <v>36.450000000000003</v>
      </c>
      <c r="K948" s="343">
        <f t="shared" si="44"/>
        <v>255</v>
      </c>
      <c r="L948" s="251">
        <v>255</v>
      </c>
      <c r="M948" s="251"/>
      <c r="N948" s="250" t="e">
        <f>IF(L948="nio",0,IF(L948&gt;0,L948*J948/P948,0))*VLOOKUP(B948,'2-Kosten per locatie'!$A$14:$C$60,3,FALSE)</f>
        <v>#DIV/0!</v>
      </c>
      <c r="O948" s="250">
        <f>IF(M948&gt;0,M948*J948/Q948,0)*VLOOKUP(B948,'2-Kosten per locatie'!$A$14:$C$60,3,FALSE)</f>
        <v>0</v>
      </c>
      <c r="P948" s="344">
        <f>IF(L948="nio",0,IF(L948&gt;0,VLOOKUP(G948,'3-Productie normen'!A:J,VLOOKUP(L948,'3-Productie normen'!$B$35:$C$40,2,FALSE),FALSE)))</f>
        <v>0</v>
      </c>
      <c r="Q948" s="344">
        <f t="shared" si="46"/>
        <v>0</v>
      </c>
      <c r="R948" s="541">
        <f>VLOOKUP(G948,'3-Productie normen'!A:L,12,FALSE)</f>
        <v>16</v>
      </c>
      <c r="S948" s="345"/>
      <c r="U948" s="346">
        <f t="shared" si="45"/>
        <v>9294.75</v>
      </c>
    </row>
    <row r="949" spans="1:21" ht="14.1" hidden="1" customHeight="1">
      <c r="A949" s="78">
        <v>949</v>
      </c>
      <c r="B949" s="493" t="s">
        <v>354</v>
      </c>
      <c r="C949" s="303" t="s">
        <v>355</v>
      </c>
      <c r="D949" s="503" t="s">
        <v>259</v>
      </c>
      <c r="E949" s="508" t="s">
        <v>358</v>
      </c>
      <c r="F949" s="91" t="s">
        <v>272</v>
      </c>
      <c r="G949" s="504" t="s">
        <v>53</v>
      </c>
      <c r="H949" s="74" t="s">
        <v>82</v>
      </c>
      <c r="I949" s="74" t="s">
        <v>82</v>
      </c>
      <c r="J949" s="518">
        <v>9.25</v>
      </c>
      <c r="K949" s="343">
        <f t="shared" si="44"/>
        <v>255</v>
      </c>
      <c r="L949" s="251">
        <v>255</v>
      </c>
      <c r="M949" s="251"/>
      <c r="N949" s="250" t="e">
        <f>IF(L949="nio",0,IF(L949&gt;0,L949*J949/P949,0))*VLOOKUP(B949,'2-Kosten per locatie'!$A$14:$C$60,3,FALSE)</f>
        <v>#DIV/0!</v>
      </c>
      <c r="O949" s="250">
        <f>IF(M949&gt;0,M949*J949/Q949,0)*VLOOKUP(B949,'2-Kosten per locatie'!$A$14:$C$60,3,FALSE)</f>
        <v>0</v>
      </c>
      <c r="P949" s="344">
        <f>IF(L949="nio",0,IF(L949&gt;0,VLOOKUP(G949,'3-Productie normen'!A:J,VLOOKUP(L949,'3-Productie normen'!$B$35:$C$40,2,FALSE),FALSE)))</f>
        <v>0</v>
      </c>
      <c r="Q949" s="344">
        <f t="shared" si="46"/>
        <v>0</v>
      </c>
      <c r="R949" s="541">
        <f>VLOOKUP(G949,'3-Productie normen'!A:L,12,FALSE)</f>
        <v>14</v>
      </c>
      <c r="S949" s="345"/>
      <c r="U949" s="346">
        <f t="shared" si="45"/>
        <v>2358.75</v>
      </c>
    </row>
    <row r="950" spans="1:21" ht="14.1" hidden="1" customHeight="1">
      <c r="A950" s="78">
        <v>950</v>
      </c>
      <c r="B950" s="493" t="s">
        <v>354</v>
      </c>
      <c r="C950" s="303" t="s">
        <v>355</v>
      </c>
      <c r="D950" s="503" t="s">
        <v>259</v>
      </c>
      <c r="E950" s="508">
        <v>2</v>
      </c>
      <c r="F950" s="91" t="s">
        <v>359</v>
      </c>
      <c r="G950" s="90" t="s">
        <v>45</v>
      </c>
      <c r="H950" s="502" t="s">
        <v>266</v>
      </c>
      <c r="I950" s="516" t="s">
        <v>247</v>
      </c>
      <c r="J950" s="518">
        <v>19.27</v>
      </c>
      <c r="K950" s="343">
        <f t="shared" si="44"/>
        <v>255</v>
      </c>
      <c r="L950" s="251">
        <v>255</v>
      </c>
      <c r="M950" s="251"/>
      <c r="N950" s="250" t="e">
        <f>IF(L950="nio",0,IF(L950&gt;0,L950*J950/P950,0))*VLOOKUP(B950,'2-Kosten per locatie'!$A$14:$C$60,3,FALSE)</f>
        <v>#DIV/0!</v>
      </c>
      <c r="O950" s="250">
        <f>IF(M950&gt;0,M950*J950/Q950,0)*VLOOKUP(B950,'2-Kosten per locatie'!$A$14:$C$60,3,FALSE)</f>
        <v>0</v>
      </c>
      <c r="P950" s="344">
        <f>IF(L950="nio",0,IF(L950&gt;0,VLOOKUP(G950,'3-Productie normen'!A:J,VLOOKUP(L950,'3-Productie normen'!$B$35:$C$40,2,FALSE),FALSE)))</f>
        <v>0</v>
      </c>
      <c r="Q950" s="344">
        <f t="shared" si="46"/>
        <v>0</v>
      </c>
      <c r="R950" s="541">
        <f>VLOOKUP(G950,'3-Productie normen'!A:L,12,FALSE)</f>
        <v>2</v>
      </c>
      <c r="S950" s="345"/>
      <c r="U950" s="346">
        <f t="shared" si="45"/>
        <v>4913.8499999999995</v>
      </c>
    </row>
    <row r="951" spans="1:21" ht="14.1" hidden="1" customHeight="1">
      <c r="A951" s="78">
        <v>951</v>
      </c>
      <c r="B951" s="493" t="s">
        <v>354</v>
      </c>
      <c r="C951" s="303" t="s">
        <v>355</v>
      </c>
      <c r="D951" s="503" t="s">
        <v>259</v>
      </c>
      <c r="E951" s="508" t="s">
        <v>338</v>
      </c>
      <c r="F951" s="91" t="s">
        <v>260</v>
      </c>
      <c r="G951" s="504" t="s">
        <v>261</v>
      </c>
      <c r="H951" s="74" t="s">
        <v>82</v>
      </c>
      <c r="I951" s="74" t="s">
        <v>82</v>
      </c>
      <c r="J951" s="518">
        <v>33.950000000000003</v>
      </c>
      <c r="K951" s="343">
        <f t="shared" si="44"/>
        <v>255</v>
      </c>
      <c r="L951" s="251">
        <v>255</v>
      </c>
      <c r="M951" s="251"/>
      <c r="N951" s="250" t="e">
        <f>IF(L951="nio",0,IF(L951&gt;0,L951*J951/P951,0))*VLOOKUP(B951,'2-Kosten per locatie'!$A$14:$C$60,3,FALSE)</f>
        <v>#DIV/0!</v>
      </c>
      <c r="O951" s="250">
        <f>IF(M951&gt;0,M951*J951/Q951,0)*VLOOKUP(B951,'2-Kosten per locatie'!$A$14:$C$60,3,FALSE)</f>
        <v>0</v>
      </c>
      <c r="P951" s="344">
        <f>IF(L951="nio",0,IF(L951&gt;0,VLOOKUP(G951,'3-Productie normen'!A:J,VLOOKUP(L951,'3-Productie normen'!$B$35:$C$40,2,FALSE),FALSE)))</f>
        <v>0</v>
      </c>
      <c r="Q951" s="344">
        <f t="shared" si="46"/>
        <v>0</v>
      </c>
      <c r="R951" s="541">
        <f>VLOOKUP(G951,'3-Productie normen'!A:L,12,FALSE)</f>
        <v>16</v>
      </c>
      <c r="S951" s="345"/>
      <c r="U951" s="346">
        <f t="shared" si="45"/>
        <v>8657.25</v>
      </c>
    </row>
    <row r="952" spans="1:21" ht="14.1" hidden="1" customHeight="1">
      <c r="A952" s="78">
        <v>952</v>
      </c>
      <c r="B952" s="493" t="s">
        <v>354</v>
      </c>
      <c r="C952" s="303" t="s">
        <v>355</v>
      </c>
      <c r="D952" s="503" t="s">
        <v>259</v>
      </c>
      <c r="E952" s="508">
        <v>3</v>
      </c>
      <c r="F952" s="91" t="s">
        <v>360</v>
      </c>
      <c r="G952" s="502" t="s">
        <v>46</v>
      </c>
      <c r="H952" s="502" t="s">
        <v>371</v>
      </c>
      <c r="I952" s="516" t="s">
        <v>227</v>
      </c>
      <c r="J952" s="518">
        <v>2.02</v>
      </c>
      <c r="K952" s="343">
        <f t="shared" si="44"/>
        <v>255</v>
      </c>
      <c r="L952" s="251">
        <v>255</v>
      </c>
      <c r="M952" s="251"/>
      <c r="N952" s="250" t="e">
        <f>IF(L952="nio",0,IF(L952&gt;0,L952*J952/P952,0))*VLOOKUP(B952,'2-Kosten per locatie'!$A$14:$C$60,3,FALSE)</f>
        <v>#DIV/0!</v>
      </c>
      <c r="O952" s="250">
        <f>IF(M952&gt;0,M952*J952/Q952,0)*VLOOKUP(B952,'2-Kosten per locatie'!$A$14:$C$60,3,FALSE)</f>
        <v>0</v>
      </c>
      <c r="P952" s="344">
        <f>IF(L952="nio",0,IF(L952&gt;0,VLOOKUP(G952,'3-Productie normen'!A:J,VLOOKUP(L952,'3-Productie normen'!$B$35:$C$40,2,FALSE),FALSE)))</f>
        <v>0</v>
      </c>
      <c r="Q952" s="344">
        <f t="shared" si="46"/>
        <v>0</v>
      </c>
      <c r="R952" s="541">
        <f>VLOOKUP(G952,'3-Productie normen'!A:L,12,FALSE)</f>
        <v>11</v>
      </c>
      <c r="S952" s="345"/>
      <c r="U952" s="346">
        <f t="shared" si="45"/>
        <v>515.1</v>
      </c>
    </row>
    <row r="953" spans="1:21" ht="14.1" hidden="1" customHeight="1">
      <c r="A953" s="78">
        <v>953</v>
      </c>
      <c r="B953" s="493" t="s">
        <v>354</v>
      </c>
      <c r="C953" s="303" t="s">
        <v>355</v>
      </c>
      <c r="D953" s="503" t="s">
        <v>259</v>
      </c>
      <c r="E953" s="508">
        <v>4</v>
      </c>
      <c r="F953" s="91" t="s">
        <v>360</v>
      </c>
      <c r="G953" s="502" t="s">
        <v>46</v>
      </c>
      <c r="H953" s="502" t="s">
        <v>371</v>
      </c>
      <c r="I953" s="516" t="s">
        <v>227</v>
      </c>
      <c r="J953" s="518">
        <v>1.75</v>
      </c>
      <c r="K953" s="343">
        <f t="shared" si="44"/>
        <v>255</v>
      </c>
      <c r="L953" s="251">
        <v>255</v>
      </c>
      <c r="M953" s="251"/>
      <c r="N953" s="250" t="e">
        <f>IF(L953="nio",0,IF(L953&gt;0,L953*J953/P953,0))*VLOOKUP(B953,'2-Kosten per locatie'!$A$14:$C$60,3,FALSE)</f>
        <v>#DIV/0!</v>
      </c>
      <c r="O953" s="250">
        <f>IF(M953&gt;0,M953*J953/Q953,0)*VLOOKUP(B953,'2-Kosten per locatie'!$A$14:$C$60,3,FALSE)</f>
        <v>0</v>
      </c>
      <c r="P953" s="344">
        <f>IF(L953="nio",0,IF(L953&gt;0,VLOOKUP(G953,'3-Productie normen'!A:J,VLOOKUP(L953,'3-Productie normen'!$B$35:$C$40,2,FALSE),FALSE)))</f>
        <v>0</v>
      </c>
      <c r="Q953" s="344">
        <f t="shared" si="46"/>
        <v>0</v>
      </c>
      <c r="R953" s="541">
        <f>VLOOKUP(G953,'3-Productie normen'!A:L,12,FALSE)</f>
        <v>11</v>
      </c>
      <c r="S953" s="345"/>
      <c r="U953" s="346">
        <f t="shared" si="45"/>
        <v>446.25</v>
      </c>
    </row>
    <row r="954" spans="1:21" ht="14.1" hidden="1" customHeight="1">
      <c r="A954" s="78">
        <v>954</v>
      </c>
      <c r="B954" s="493" t="s">
        <v>354</v>
      </c>
      <c r="C954" s="303" t="s">
        <v>355</v>
      </c>
      <c r="D954" s="503" t="s">
        <v>259</v>
      </c>
      <c r="E954" s="508">
        <v>5</v>
      </c>
      <c r="F954" s="91" t="s">
        <v>360</v>
      </c>
      <c r="G954" s="502" t="s">
        <v>46</v>
      </c>
      <c r="H954" s="502" t="s">
        <v>371</v>
      </c>
      <c r="I954" s="516" t="s">
        <v>227</v>
      </c>
      <c r="J954" s="518">
        <v>4.2300000000000004</v>
      </c>
      <c r="K954" s="343">
        <f t="shared" si="44"/>
        <v>255</v>
      </c>
      <c r="L954" s="251">
        <v>255</v>
      </c>
      <c r="M954" s="251"/>
      <c r="N954" s="250" t="e">
        <f>IF(L954="nio",0,IF(L954&gt;0,L954*J954/P954,0))*VLOOKUP(B954,'2-Kosten per locatie'!$A$14:$C$60,3,FALSE)</f>
        <v>#DIV/0!</v>
      </c>
      <c r="O954" s="250">
        <f>IF(M954&gt;0,M954*J954/Q954,0)*VLOOKUP(B954,'2-Kosten per locatie'!$A$14:$C$60,3,FALSE)</f>
        <v>0</v>
      </c>
      <c r="P954" s="344">
        <f>IF(L954="nio",0,IF(L954&gt;0,VLOOKUP(G954,'3-Productie normen'!A:J,VLOOKUP(L954,'3-Productie normen'!$B$35:$C$40,2,FALSE),FALSE)))</f>
        <v>0</v>
      </c>
      <c r="Q954" s="344">
        <f t="shared" si="46"/>
        <v>0</v>
      </c>
      <c r="R954" s="541">
        <f>VLOOKUP(G954,'3-Productie normen'!A:L,12,FALSE)</f>
        <v>11</v>
      </c>
      <c r="S954" s="345"/>
      <c r="U954" s="346">
        <f t="shared" si="45"/>
        <v>1078.6500000000001</v>
      </c>
    </row>
    <row r="955" spans="1:21" ht="14.1" hidden="1" customHeight="1">
      <c r="A955" s="78">
        <v>955</v>
      </c>
      <c r="B955" s="493" t="s">
        <v>354</v>
      </c>
      <c r="C955" s="303" t="s">
        <v>355</v>
      </c>
      <c r="D955" s="503" t="s">
        <v>259</v>
      </c>
      <c r="E955" s="508">
        <v>6</v>
      </c>
      <c r="F955" s="91" t="s">
        <v>361</v>
      </c>
      <c r="G955" s="90" t="s">
        <v>525</v>
      </c>
      <c r="H955" s="74" t="s">
        <v>82</v>
      </c>
      <c r="I955" s="74" t="s">
        <v>82</v>
      </c>
      <c r="J955" s="518">
        <v>14.9</v>
      </c>
      <c r="K955" s="343">
        <f t="shared" si="44"/>
        <v>255</v>
      </c>
      <c r="L955" s="251">
        <v>255</v>
      </c>
      <c r="M955" s="251"/>
      <c r="N955" s="250" t="e">
        <f>IF(L955="nio",0,IF(L955&gt;0,L955*J955/P955,0))*VLOOKUP(B955,'2-Kosten per locatie'!$A$14:$C$60,3,FALSE)</f>
        <v>#DIV/0!</v>
      </c>
      <c r="O955" s="250">
        <f>IF(M955&gt;0,M955*J955/Q955,0)*VLOOKUP(B955,'2-Kosten per locatie'!$A$14:$C$60,3,FALSE)</f>
        <v>0</v>
      </c>
      <c r="P955" s="344">
        <f>IF(L955="nio",0,IF(L955&gt;0,VLOOKUP(G955,'3-Productie normen'!A:J,VLOOKUP(L955,'3-Productie normen'!$B$35:$C$40,2,FALSE),FALSE)))</f>
        <v>0</v>
      </c>
      <c r="Q955" s="344">
        <f t="shared" si="46"/>
        <v>0</v>
      </c>
      <c r="R955" s="541">
        <f>VLOOKUP(G955,'3-Productie normen'!A:L,12,FALSE)</f>
        <v>3</v>
      </c>
      <c r="S955" s="345"/>
      <c r="U955" s="346">
        <f t="shared" si="45"/>
        <v>3799.5</v>
      </c>
    </row>
    <row r="956" spans="1:21" ht="14.1" hidden="1" customHeight="1">
      <c r="A956" s="78">
        <v>956</v>
      </c>
      <c r="B956" s="493" t="s">
        <v>354</v>
      </c>
      <c r="C956" s="303" t="s">
        <v>355</v>
      </c>
      <c r="D956" s="503" t="s">
        <v>259</v>
      </c>
      <c r="E956" s="508">
        <v>7</v>
      </c>
      <c r="F956" s="91" t="s">
        <v>360</v>
      </c>
      <c r="G956" s="502" t="s">
        <v>46</v>
      </c>
      <c r="H956" s="502" t="s">
        <v>371</v>
      </c>
      <c r="I956" s="516" t="s">
        <v>227</v>
      </c>
      <c r="J956" s="518">
        <v>1.58</v>
      </c>
      <c r="K956" s="343">
        <f t="shared" si="44"/>
        <v>255</v>
      </c>
      <c r="L956" s="251">
        <v>255</v>
      </c>
      <c r="M956" s="251"/>
      <c r="N956" s="250" t="e">
        <f>IF(L956="nio",0,IF(L956&gt;0,L956*J956/P956,0))*VLOOKUP(B956,'2-Kosten per locatie'!$A$14:$C$60,3,FALSE)</f>
        <v>#DIV/0!</v>
      </c>
      <c r="O956" s="250">
        <f>IF(M956&gt;0,M956*J956/Q956,0)*VLOOKUP(B956,'2-Kosten per locatie'!$A$14:$C$60,3,FALSE)</f>
        <v>0</v>
      </c>
      <c r="P956" s="344">
        <f>IF(L956="nio",0,IF(L956&gt;0,VLOOKUP(G956,'3-Productie normen'!A:J,VLOOKUP(L956,'3-Productie normen'!$B$35:$C$40,2,FALSE),FALSE)))</f>
        <v>0</v>
      </c>
      <c r="Q956" s="344">
        <f t="shared" si="46"/>
        <v>0</v>
      </c>
      <c r="R956" s="541">
        <f>VLOOKUP(G956,'3-Productie normen'!A:L,12,FALSE)</f>
        <v>11</v>
      </c>
      <c r="S956" s="345"/>
      <c r="U956" s="346">
        <f t="shared" si="45"/>
        <v>402.90000000000003</v>
      </c>
    </row>
    <row r="957" spans="1:21" ht="14.1" hidden="1" customHeight="1">
      <c r="A957" s="78">
        <v>957</v>
      </c>
      <c r="B957" s="493" t="s">
        <v>354</v>
      </c>
      <c r="C957" s="303" t="s">
        <v>355</v>
      </c>
      <c r="D957" s="503" t="s">
        <v>259</v>
      </c>
      <c r="E957" s="508">
        <v>8</v>
      </c>
      <c r="F957" s="91" t="s">
        <v>359</v>
      </c>
      <c r="G957" s="90" t="s">
        <v>45</v>
      </c>
      <c r="H957" s="502" t="s">
        <v>266</v>
      </c>
      <c r="I957" s="516" t="s">
        <v>247</v>
      </c>
      <c r="J957" s="518">
        <v>18.14</v>
      </c>
      <c r="K957" s="343">
        <f t="shared" si="44"/>
        <v>255</v>
      </c>
      <c r="L957" s="251">
        <v>255</v>
      </c>
      <c r="M957" s="251"/>
      <c r="N957" s="250" t="e">
        <f>IF(L957="nio",0,IF(L957&gt;0,L957*J957/P957,0))*VLOOKUP(B957,'2-Kosten per locatie'!$A$14:$C$60,3,FALSE)</f>
        <v>#DIV/0!</v>
      </c>
      <c r="O957" s="250">
        <f>IF(M957&gt;0,M957*J957/Q957,0)*VLOOKUP(B957,'2-Kosten per locatie'!$A$14:$C$60,3,FALSE)</f>
        <v>0</v>
      </c>
      <c r="P957" s="344">
        <f>IF(L957="nio",0,IF(L957&gt;0,VLOOKUP(G957,'3-Productie normen'!A:J,VLOOKUP(L957,'3-Productie normen'!$B$35:$C$40,2,FALSE),FALSE)))</f>
        <v>0</v>
      </c>
      <c r="Q957" s="344">
        <f t="shared" si="46"/>
        <v>0</v>
      </c>
      <c r="R957" s="541">
        <f>VLOOKUP(G957,'3-Productie normen'!A:L,12,FALSE)</f>
        <v>2</v>
      </c>
      <c r="S957" s="345"/>
      <c r="U957" s="346">
        <f t="shared" si="45"/>
        <v>4625.7</v>
      </c>
    </row>
    <row r="958" spans="1:21" ht="14.1" hidden="1" customHeight="1">
      <c r="A958" s="78">
        <v>958</v>
      </c>
      <c r="B958" s="493" t="s">
        <v>354</v>
      </c>
      <c r="C958" s="303" t="s">
        <v>355</v>
      </c>
      <c r="D958" s="503" t="s">
        <v>259</v>
      </c>
      <c r="E958" s="508">
        <v>9</v>
      </c>
      <c r="F958" s="91" t="s">
        <v>359</v>
      </c>
      <c r="G958" s="90" t="s">
        <v>45</v>
      </c>
      <c r="H958" s="502" t="s">
        <v>266</v>
      </c>
      <c r="I958" s="516" t="s">
        <v>247</v>
      </c>
      <c r="J958" s="518">
        <v>64.31</v>
      </c>
      <c r="K958" s="343">
        <f t="shared" si="44"/>
        <v>255</v>
      </c>
      <c r="L958" s="251">
        <v>255</v>
      </c>
      <c r="M958" s="251"/>
      <c r="N958" s="250" t="e">
        <f>IF(L958="nio",0,IF(L958&gt;0,L958*J958/P958,0))*VLOOKUP(B958,'2-Kosten per locatie'!$A$14:$C$60,3,FALSE)</f>
        <v>#DIV/0!</v>
      </c>
      <c r="O958" s="250">
        <f>IF(M958&gt;0,M958*J958/Q958,0)*VLOOKUP(B958,'2-Kosten per locatie'!$A$14:$C$60,3,FALSE)</f>
        <v>0</v>
      </c>
      <c r="P958" s="344">
        <f>IF(L958="nio",0,IF(L958&gt;0,VLOOKUP(G958,'3-Productie normen'!A:J,VLOOKUP(L958,'3-Productie normen'!$B$35:$C$40,2,FALSE),FALSE)))</f>
        <v>0</v>
      </c>
      <c r="Q958" s="344">
        <f t="shared" si="46"/>
        <v>0</v>
      </c>
      <c r="R958" s="541">
        <f>VLOOKUP(G958,'3-Productie normen'!A:L,12,FALSE)</f>
        <v>2</v>
      </c>
      <c r="S958" s="345"/>
      <c r="U958" s="346">
        <f t="shared" si="45"/>
        <v>16399.05</v>
      </c>
    </row>
    <row r="959" spans="1:21" ht="14.1" hidden="1" customHeight="1">
      <c r="A959" s="78">
        <v>959</v>
      </c>
      <c r="B959" s="493" t="s">
        <v>354</v>
      </c>
      <c r="C959" s="303" t="s">
        <v>355</v>
      </c>
      <c r="D959" s="503" t="s">
        <v>259</v>
      </c>
      <c r="E959" s="508">
        <v>10</v>
      </c>
      <c r="F959" s="91" t="s">
        <v>359</v>
      </c>
      <c r="G959" s="90" t="s">
        <v>45</v>
      </c>
      <c r="H959" s="502" t="s">
        <v>266</v>
      </c>
      <c r="I959" s="516" t="s">
        <v>247</v>
      </c>
      <c r="J959" s="518">
        <v>5.26</v>
      </c>
      <c r="K959" s="343">
        <f t="shared" si="44"/>
        <v>255</v>
      </c>
      <c r="L959" s="251">
        <v>255</v>
      </c>
      <c r="M959" s="251"/>
      <c r="N959" s="250" t="e">
        <f>IF(L959="nio",0,IF(L959&gt;0,L959*J959/P959,0))*VLOOKUP(B959,'2-Kosten per locatie'!$A$14:$C$60,3,FALSE)</f>
        <v>#DIV/0!</v>
      </c>
      <c r="O959" s="250">
        <f>IF(M959&gt;0,M959*J959/Q959,0)*VLOOKUP(B959,'2-Kosten per locatie'!$A$14:$C$60,3,FALSE)</f>
        <v>0</v>
      </c>
      <c r="P959" s="344">
        <f>IF(L959="nio",0,IF(L959&gt;0,VLOOKUP(G959,'3-Productie normen'!A:J,VLOOKUP(L959,'3-Productie normen'!$B$35:$C$40,2,FALSE),FALSE)))</f>
        <v>0</v>
      </c>
      <c r="Q959" s="344">
        <f t="shared" si="46"/>
        <v>0</v>
      </c>
      <c r="R959" s="541">
        <f>VLOOKUP(G959,'3-Productie normen'!A:L,12,FALSE)</f>
        <v>2</v>
      </c>
      <c r="S959" s="345"/>
      <c r="U959" s="346">
        <f t="shared" si="45"/>
        <v>1341.3</v>
      </c>
    </row>
    <row r="960" spans="1:21" ht="14.1" hidden="1" customHeight="1">
      <c r="A960" s="78">
        <v>960</v>
      </c>
      <c r="B960" s="493" t="s">
        <v>354</v>
      </c>
      <c r="C960" s="303" t="s">
        <v>355</v>
      </c>
      <c r="D960" s="503" t="s">
        <v>259</v>
      </c>
      <c r="E960" s="508">
        <v>11</v>
      </c>
      <c r="F960" s="91" t="s">
        <v>362</v>
      </c>
      <c r="G960" s="504" t="s">
        <v>47</v>
      </c>
      <c r="H960" s="502" t="s">
        <v>266</v>
      </c>
      <c r="I960" s="516" t="s">
        <v>247</v>
      </c>
      <c r="J960" s="518">
        <v>8.57</v>
      </c>
      <c r="K960" s="343">
        <f t="shared" si="44"/>
        <v>255</v>
      </c>
      <c r="L960" s="251">
        <v>255</v>
      </c>
      <c r="M960" s="251"/>
      <c r="N960" s="250" t="e">
        <f>IF(L960="nio",0,IF(L960&gt;0,L960*J960/P960,0))*VLOOKUP(B960,'2-Kosten per locatie'!$A$14:$C$60,3,FALSE)</f>
        <v>#DIV/0!</v>
      </c>
      <c r="O960" s="250">
        <f>IF(M960&gt;0,M960*J960/Q960,0)*VLOOKUP(B960,'2-Kosten per locatie'!$A$14:$C$60,3,FALSE)</f>
        <v>0</v>
      </c>
      <c r="P960" s="344">
        <f>IF(L960="nio",0,IF(L960&gt;0,VLOOKUP(G960,'3-Productie normen'!A:J,VLOOKUP(L960,'3-Productie normen'!$B$35:$C$40,2,FALSE),FALSE)))</f>
        <v>0</v>
      </c>
      <c r="Q960" s="344">
        <f t="shared" si="46"/>
        <v>0</v>
      </c>
      <c r="R960" s="541">
        <f>VLOOKUP(G960,'3-Productie normen'!A:L,12,FALSE)</f>
        <v>9</v>
      </c>
      <c r="S960" s="345"/>
      <c r="U960" s="346">
        <f t="shared" si="45"/>
        <v>2185.35</v>
      </c>
    </row>
    <row r="961" spans="1:21" ht="14.1" hidden="1" customHeight="1">
      <c r="A961" s="78">
        <v>961</v>
      </c>
      <c r="B961" s="493" t="s">
        <v>354</v>
      </c>
      <c r="C961" s="303" t="s">
        <v>355</v>
      </c>
      <c r="D961" s="503" t="s">
        <v>259</v>
      </c>
      <c r="E961" s="508">
        <v>12</v>
      </c>
      <c r="F961" s="512" t="s">
        <v>361</v>
      </c>
      <c r="G961" s="90" t="s">
        <v>525</v>
      </c>
      <c r="H961" s="74" t="s">
        <v>82</v>
      </c>
      <c r="I961" s="74" t="s">
        <v>82</v>
      </c>
      <c r="J961" s="518">
        <v>18.100000000000001</v>
      </c>
      <c r="K961" s="343">
        <f t="shared" si="44"/>
        <v>255</v>
      </c>
      <c r="L961" s="251">
        <v>255</v>
      </c>
      <c r="M961" s="251"/>
      <c r="N961" s="250" t="e">
        <f>IF(L961="nio",0,IF(L961&gt;0,L961*J961/P961,0))*VLOOKUP(B961,'2-Kosten per locatie'!$A$14:$C$60,3,FALSE)</f>
        <v>#DIV/0!</v>
      </c>
      <c r="O961" s="250">
        <f>IF(M961&gt;0,M961*J961/Q961,0)*VLOOKUP(B961,'2-Kosten per locatie'!$A$14:$C$60,3,FALSE)</f>
        <v>0</v>
      </c>
      <c r="P961" s="344">
        <f>IF(L961="nio",0,IF(L961&gt;0,VLOOKUP(G961,'3-Productie normen'!A:J,VLOOKUP(L961,'3-Productie normen'!$B$35:$C$40,2,FALSE),FALSE)))</f>
        <v>0</v>
      </c>
      <c r="Q961" s="344">
        <f t="shared" si="46"/>
        <v>0</v>
      </c>
      <c r="R961" s="541">
        <f>VLOOKUP(G961,'3-Productie normen'!A:L,12,FALSE)</f>
        <v>3</v>
      </c>
      <c r="S961" s="345"/>
      <c r="U961" s="346">
        <f t="shared" si="45"/>
        <v>4615.5</v>
      </c>
    </row>
    <row r="962" spans="1:21" ht="14.1" hidden="1" customHeight="1">
      <c r="A962" s="78">
        <v>962</v>
      </c>
      <c r="B962" s="493" t="s">
        <v>354</v>
      </c>
      <c r="C962" s="303" t="s">
        <v>355</v>
      </c>
      <c r="D962" s="503" t="s">
        <v>259</v>
      </c>
      <c r="E962" s="508">
        <v>13</v>
      </c>
      <c r="F962" s="512" t="s">
        <v>361</v>
      </c>
      <c r="G962" s="90" t="s">
        <v>525</v>
      </c>
      <c r="H962" s="74" t="s">
        <v>82</v>
      </c>
      <c r="I962" s="74" t="s">
        <v>82</v>
      </c>
      <c r="J962" s="518">
        <v>21.86</v>
      </c>
      <c r="K962" s="343">
        <f t="shared" si="44"/>
        <v>255</v>
      </c>
      <c r="L962" s="251">
        <v>255</v>
      </c>
      <c r="M962" s="251"/>
      <c r="N962" s="250" t="e">
        <f>IF(L962="nio",0,IF(L962&gt;0,L962*J962/P962,0))*VLOOKUP(B962,'2-Kosten per locatie'!$A$14:$C$60,3,FALSE)</f>
        <v>#DIV/0!</v>
      </c>
      <c r="O962" s="250">
        <f>IF(M962&gt;0,M962*J962/Q962,0)*VLOOKUP(B962,'2-Kosten per locatie'!$A$14:$C$60,3,FALSE)</f>
        <v>0</v>
      </c>
      <c r="P962" s="344">
        <f>IF(L962="nio",0,IF(L962&gt;0,VLOOKUP(G962,'3-Productie normen'!A:J,VLOOKUP(L962,'3-Productie normen'!$B$35:$C$40,2,FALSE),FALSE)))</f>
        <v>0</v>
      </c>
      <c r="Q962" s="344">
        <f t="shared" si="46"/>
        <v>0</v>
      </c>
      <c r="R962" s="541">
        <f>VLOOKUP(G962,'3-Productie normen'!A:L,12,FALSE)</f>
        <v>3</v>
      </c>
      <c r="S962" s="345"/>
      <c r="U962" s="346">
        <f t="shared" si="45"/>
        <v>5574.3</v>
      </c>
    </row>
    <row r="963" spans="1:21" ht="14.1" hidden="1" customHeight="1">
      <c r="A963" s="78">
        <v>963</v>
      </c>
      <c r="B963" s="493" t="s">
        <v>354</v>
      </c>
      <c r="C963" s="303" t="s">
        <v>355</v>
      </c>
      <c r="D963" s="503" t="s">
        <v>259</v>
      </c>
      <c r="E963" s="508">
        <v>14</v>
      </c>
      <c r="F963" s="512" t="s">
        <v>361</v>
      </c>
      <c r="G963" s="90" t="s">
        <v>525</v>
      </c>
      <c r="H963" s="74" t="s">
        <v>82</v>
      </c>
      <c r="I963" s="74" t="s">
        <v>82</v>
      </c>
      <c r="J963" s="518">
        <v>25.5</v>
      </c>
      <c r="K963" s="343">
        <f t="shared" si="44"/>
        <v>255</v>
      </c>
      <c r="L963" s="251">
        <v>255</v>
      </c>
      <c r="M963" s="251"/>
      <c r="N963" s="250" t="e">
        <f>IF(L963="nio",0,IF(L963&gt;0,L963*J963/P963,0))*VLOOKUP(B963,'2-Kosten per locatie'!$A$14:$C$60,3,FALSE)</f>
        <v>#DIV/0!</v>
      </c>
      <c r="O963" s="250">
        <f>IF(M963&gt;0,M963*J963/Q963,0)*VLOOKUP(B963,'2-Kosten per locatie'!$A$14:$C$60,3,FALSE)</f>
        <v>0</v>
      </c>
      <c r="P963" s="344">
        <f>IF(L963="nio",0,IF(L963&gt;0,VLOOKUP(G963,'3-Productie normen'!A:J,VLOOKUP(L963,'3-Productie normen'!$B$35:$C$40,2,FALSE),FALSE)))</f>
        <v>0</v>
      </c>
      <c r="Q963" s="344">
        <f t="shared" si="46"/>
        <v>0</v>
      </c>
      <c r="R963" s="541">
        <f>VLOOKUP(G963,'3-Productie normen'!A:L,12,FALSE)</f>
        <v>3</v>
      </c>
      <c r="S963" s="345"/>
      <c r="U963" s="346">
        <f t="shared" si="45"/>
        <v>6502.5</v>
      </c>
    </row>
    <row r="964" spans="1:21" ht="14.1" hidden="1" customHeight="1">
      <c r="A964" s="78">
        <v>964</v>
      </c>
      <c r="B964" s="493" t="s">
        <v>354</v>
      </c>
      <c r="C964" s="303" t="s">
        <v>355</v>
      </c>
      <c r="D964" s="503" t="s">
        <v>259</v>
      </c>
      <c r="E964" s="508">
        <v>15</v>
      </c>
      <c r="F964" s="91" t="s">
        <v>363</v>
      </c>
      <c r="G964" s="90" t="s">
        <v>50</v>
      </c>
      <c r="H964" s="502" t="s">
        <v>266</v>
      </c>
      <c r="I964" s="516" t="s">
        <v>247</v>
      </c>
      <c r="J964" s="518">
        <v>17.57</v>
      </c>
      <c r="K964" s="343">
        <f t="shared" si="44"/>
        <v>255</v>
      </c>
      <c r="L964" s="251">
        <v>255</v>
      </c>
      <c r="M964" s="251"/>
      <c r="N964" s="250" t="e">
        <f>IF(L964="nio",0,IF(L964&gt;0,L964*J964/P964,0))*VLOOKUP(B964,'2-Kosten per locatie'!$A$14:$C$60,3,FALSE)</f>
        <v>#DIV/0!</v>
      </c>
      <c r="O964" s="250">
        <f>IF(M964&gt;0,M964*J964/Q964,0)*VLOOKUP(B964,'2-Kosten per locatie'!$A$14:$C$60,3,FALSE)</f>
        <v>0</v>
      </c>
      <c r="P964" s="344">
        <f>IF(L964="nio",0,IF(L964&gt;0,VLOOKUP(G964,'3-Productie normen'!A:J,VLOOKUP(L964,'3-Productie normen'!$B$35:$C$40,2,FALSE),FALSE)))</f>
        <v>0</v>
      </c>
      <c r="Q964" s="344">
        <f t="shared" si="46"/>
        <v>0</v>
      </c>
      <c r="R964" s="541">
        <f>VLOOKUP(G964,'3-Productie normen'!A:L,12,FALSE)</f>
        <v>15</v>
      </c>
      <c r="S964" s="345"/>
      <c r="U964" s="346">
        <f t="shared" si="45"/>
        <v>4480.3500000000004</v>
      </c>
    </row>
    <row r="965" spans="1:21" ht="14.1" hidden="1" customHeight="1">
      <c r="A965" s="78">
        <v>965</v>
      </c>
      <c r="B965" s="493" t="s">
        <v>354</v>
      </c>
      <c r="C965" s="303" t="s">
        <v>355</v>
      </c>
      <c r="D965" s="503" t="s">
        <v>259</v>
      </c>
      <c r="E965" s="508">
        <v>16</v>
      </c>
      <c r="F965" s="91" t="s">
        <v>356</v>
      </c>
      <c r="G965" s="504" t="s">
        <v>261</v>
      </c>
      <c r="H965" s="502" t="s">
        <v>266</v>
      </c>
      <c r="I965" s="516" t="s">
        <v>247</v>
      </c>
      <c r="J965" s="518">
        <v>19.850000000000001</v>
      </c>
      <c r="K965" s="343">
        <f t="shared" si="44"/>
        <v>255</v>
      </c>
      <c r="L965" s="251">
        <v>255</v>
      </c>
      <c r="M965" s="251"/>
      <c r="N965" s="250" t="e">
        <f>IF(L965="nio",0,IF(L965&gt;0,L965*J965/P965,0))*VLOOKUP(B965,'2-Kosten per locatie'!$A$14:$C$60,3,FALSE)</f>
        <v>#DIV/0!</v>
      </c>
      <c r="O965" s="250">
        <f>IF(M965&gt;0,M965*J965/Q965,0)*VLOOKUP(B965,'2-Kosten per locatie'!$A$14:$C$60,3,FALSE)</f>
        <v>0</v>
      </c>
      <c r="P965" s="344">
        <f>IF(L965="nio",0,IF(L965&gt;0,VLOOKUP(G965,'3-Productie normen'!A:J,VLOOKUP(L965,'3-Productie normen'!$B$35:$C$40,2,FALSE),FALSE)))</f>
        <v>0</v>
      </c>
      <c r="Q965" s="344">
        <f t="shared" si="46"/>
        <v>0</v>
      </c>
      <c r="R965" s="541">
        <f>VLOOKUP(G965,'3-Productie normen'!A:L,12,FALSE)</f>
        <v>16</v>
      </c>
      <c r="S965" s="345"/>
      <c r="U965" s="346">
        <f t="shared" si="45"/>
        <v>5061.75</v>
      </c>
    </row>
    <row r="966" spans="1:21" ht="14.1" hidden="1" customHeight="1">
      <c r="A966" s="78">
        <v>966</v>
      </c>
      <c r="B966" s="493" t="s">
        <v>354</v>
      </c>
      <c r="C966" s="303" t="s">
        <v>355</v>
      </c>
      <c r="D966" s="503" t="s">
        <v>259</v>
      </c>
      <c r="E966" s="508" t="s">
        <v>364</v>
      </c>
      <c r="F966" s="91" t="s">
        <v>362</v>
      </c>
      <c r="G966" s="504" t="s">
        <v>47</v>
      </c>
      <c r="H966" s="74" t="s">
        <v>275</v>
      </c>
      <c r="I966" s="516" t="s">
        <v>246</v>
      </c>
      <c r="J966" s="518">
        <v>5.26</v>
      </c>
      <c r="K966" s="343">
        <f t="shared" si="44"/>
        <v>255</v>
      </c>
      <c r="L966" s="251">
        <v>255</v>
      </c>
      <c r="M966" s="251"/>
      <c r="N966" s="250" t="e">
        <f>IF(L966="nio",0,IF(L966&gt;0,L966*J966/P966,0))*VLOOKUP(B966,'2-Kosten per locatie'!$A$14:$C$60,3,FALSE)</f>
        <v>#DIV/0!</v>
      </c>
      <c r="O966" s="250">
        <f>IF(M966&gt;0,M966*J966/Q966,0)*VLOOKUP(B966,'2-Kosten per locatie'!$A$14:$C$60,3,FALSE)</f>
        <v>0</v>
      </c>
      <c r="P966" s="344">
        <f>IF(L966="nio",0,IF(L966&gt;0,VLOOKUP(G966,'3-Productie normen'!A:J,VLOOKUP(L966,'3-Productie normen'!$B$35:$C$40,2,FALSE),FALSE)))</f>
        <v>0</v>
      </c>
      <c r="Q966" s="344">
        <f t="shared" si="46"/>
        <v>0</v>
      </c>
      <c r="R966" s="541">
        <f>VLOOKUP(G966,'3-Productie normen'!A:L,12,FALSE)</f>
        <v>9</v>
      </c>
      <c r="S966" s="345"/>
      <c r="U966" s="346">
        <f t="shared" si="45"/>
        <v>1341.3</v>
      </c>
    </row>
    <row r="967" spans="1:21" ht="14.1" hidden="1" customHeight="1">
      <c r="A967" s="78">
        <v>967</v>
      </c>
      <c r="B967" s="493" t="s">
        <v>354</v>
      </c>
      <c r="C967" s="303" t="s">
        <v>355</v>
      </c>
      <c r="D967" s="503">
        <v>-1</v>
      </c>
      <c r="E967" s="508" t="s">
        <v>365</v>
      </c>
      <c r="F967" s="91" t="s">
        <v>269</v>
      </c>
      <c r="G967" s="513" t="s">
        <v>270</v>
      </c>
      <c r="H967" s="74" t="s">
        <v>82</v>
      </c>
      <c r="I967" s="74" t="s">
        <v>82</v>
      </c>
      <c r="J967" s="518">
        <v>55.35</v>
      </c>
      <c r="K967" s="343">
        <f t="shared" si="44"/>
        <v>52</v>
      </c>
      <c r="L967" s="251">
        <v>52</v>
      </c>
      <c r="M967" s="251"/>
      <c r="N967" s="250" t="e">
        <f>IF(L967="nio",0,IF(L967&gt;0,L967*J967/P967,0))*VLOOKUP(B967,'2-Kosten per locatie'!$A$14:$C$60,3,FALSE)</f>
        <v>#DIV/0!</v>
      </c>
      <c r="O967" s="250">
        <f>IF(M967&gt;0,M967*J967/Q967,0)*VLOOKUP(B967,'2-Kosten per locatie'!$A$14:$C$60,3,FALSE)</f>
        <v>0</v>
      </c>
      <c r="P967" s="344">
        <f>IF(L967="nio",0,IF(L967&gt;0,VLOOKUP(G967,'3-Productie normen'!A:J,VLOOKUP(L967,'3-Productie normen'!$B$35:$C$40,2,FALSE),FALSE)))</f>
        <v>0</v>
      </c>
      <c r="Q967" s="344">
        <f t="shared" si="46"/>
        <v>0</v>
      </c>
      <c r="R967" s="541">
        <f>VLOOKUP(G967,'3-Productie normen'!A:L,12,FALSE)</f>
        <v>8</v>
      </c>
      <c r="S967" s="345"/>
      <c r="U967" s="346">
        <f t="shared" si="45"/>
        <v>2878.2000000000003</v>
      </c>
    </row>
    <row r="968" spans="1:21" ht="14.1" hidden="1" customHeight="1">
      <c r="A968" s="78">
        <v>968</v>
      </c>
      <c r="B968" s="493" t="s">
        <v>350</v>
      </c>
      <c r="C968" s="303" t="s">
        <v>351</v>
      </c>
      <c r="D968" s="503" t="s">
        <v>259</v>
      </c>
      <c r="E968" s="508">
        <v>1</v>
      </c>
      <c r="F968" s="512" t="s">
        <v>352</v>
      </c>
      <c r="G968" s="90" t="s">
        <v>525</v>
      </c>
      <c r="H968" s="74" t="s">
        <v>82</v>
      </c>
      <c r="I968" s="74" t="s">
        <v>82</v>
      </c>
      <c r="J968" s="518">
        <v>18</v>
      </c>
      <c r="K968" s="343">
        <f t="shared" si="44"/>
        <v>255</v>
      </c>
      <c r="L968" s="251">
        <v>255</v>
      </c>
      <c r="M968" s="251"/>
      <c r="N968" s="250" t="e">
        <f>IF(L968="nio",0,IF(L968&gt;0,L968*J968/P968,0))*VLOOKUP(B968,'2-Kosten per locatie'!$A$14:$C$60,3,FALSE)</f>
        <v>#DIV/0!</v>
      </c>
      <c r="O968" s="250">
        <f>IF(M968&gt;0,M968*J968/Q968,0)*VLOOKUP(B968,'2-Kosten per locatie'!$A$14:$C$60,3,FALSE)</f>
        <v>0</v>
      </c>
      <c r="P968" s="344">
        <f>IF(L968="nio",0,IF(L968&gt;0,VLOOKUP(G968,'3-Productie normen'!A:J,VLOOKUP(L968,'3-Productie normen'!$B$35:$C$40,2,FALSE),FALSE)))</f>
        <v>0</v>
      </c>
      <c r="Q968" s="344">
        <f t="shared" si="46"/>
        <v>0</v>
      </c>
      <c r="R968" s="541">
        <f>VLOOKUP(G968,'3-Productie normen'!A:L,12,FALSE)</f>
        <v>3</v>
      </c>
      <c r="S968" s="345"/>
      <c r="U968" s="346">
        <f t="shared" si="45"/>
        <v>4590</v>
      </c>
    </row>
    <row r="969" spans="1:21" ht="14.1" hidden="1" customHeight="1">
      <c r="A969" s="78">
        <v>969</v>
      </c>
      <c r="B969" s="493" t="s">
        <v>350</v>
      </c>
      <c r="C969" s="303" t="s">
        <v>351</v>
      </c>
      <c r="D969" s="503" t="s">
        <v>259</v>
      </c>
      <c r="E969" s="508">
        <v>2</v>
      </c>
      <c r="F969" s="512" t="s">
        <v>352</v>
      </c>
      <c r="G969" s="90" t="s">
        <v>525</v>
      </c>
      <c r="H969" s="74" t="s">
        <v>82</v>
      </c>
      <c r="I969" s="74" t="s">
        <v>82</v>
      </c>
      <c r="J969" s="518">
        <v>20.54</v>
      </c>
      <c r="K969" s="343">
        <f t="shared" si="44"/>
        <v>255</v>
      </c>
      <c r="L969" s="251">
        <v>255</v>
      </c>
      <c r="M969" s="251"/>
      <c r="N969" s="250" t="e">
        <f>IF(L969="nio",0,IF(L969&gt;0,L969*J969/P969,0))*VLOOKUP(B969,'2-Kosten per locatie'!$A$14:$C$60,3,FALSE)</f>
        <v>#DIV/0!</v>
      </c>
      <c r="O969" s="250">
        <f>IF(M969&gt;0,M969*J969/Q969,0)*VLOOKUP(B969,'2-Kosten per locatie'!$A$14:$C$60,3,FALSE)</f>
        <v>0</v>
      </c>
      <c r="P969" s="344">
        <f>IF(L969="nio",0,IF(L969&gt;0,VLOOKUP(G969,'3-Productie normen'!A:J,VLOOKUP(L969,'3-Productie normen'!$B$35:$C$40,2,FALSE),FALSE)))</f>
        <v>0</v>
      </c>
      <c r="Q969" s="344">
        <f t="shared" si="46"/>
        <v>0</v>
      </c>
      <c r="R969" s="541">
        <f>VLOOKUP(G969,'3-Productie normen'!A:L,12,FALSE)</f>
        <v>3</v>
      </c>
      <c r="S969" s="345"/>
      <c r="U969" s="346">
        <f t="shared" si="45"/>
        <v>5237.7</v>
      </c>
    </row>
    <row r="970" spans="1:21" ht="14.1" hidden="1" customHeight="1">
      <c r="A970" s="78">
        <v>970</v>
      </c>
      <c r="B970" s="493" t="s">
        <v>350</v>
      </c>
      <c r="C970" s="303" t="s">
        <v>351</v>
      </c>
      <c r="D970" s="503" t="s">
        <v>259</v>
      </c>
      <c r="E970" s="508">
        <v>3</v>
      </c>
      <c r="F970" s="512" t="s">
        <v>352</v>
      </c>
      <c r="G970" s="90" t="s">
        <v>525</v>
      </c>
      <c r="H970" s="74" t="s">
        <v>82</v>
      </c>
      <c r="I970" s="74" t="s">
        <v>82</v>
      </c>
      <c r="J970" s="518">
        <v>18.579999999999998</v>
      </c>
      <c r="K970" s="343">
        <f t="shared" si="44"/>
        <v>255</v>
      </c>
      <c r="L970" s="251">
        <v>255</v>
      </c>
      <c r="M970" s="251"/>
      <c r="N970" s="250" t="e">
        <f>IF(L970="nio",0,IF(L970&gt;0,L970*J970/P970,0))*VLOOKUP(B970,'2-Kosten per locatie'!$A$14:$C$60,3,FALSE)</f>
        <v>#DIV/0!</v>
      </c>
      <c r="O970" s="250">
        <f>IF(M970&gt;0,M970*J970/Q970,0)*VLOOKUP(B970,'2-Kosten per locatie'!$A$14:$C$60,3,FALSE)</f>
        <v>0</v>
      </c>
      <c r="P970" s="344">
        <f>IF(L970="nio",0,IF(L970&gt;0,VLOOKUP(G970,'3-Productie normen'!A:J,VLOOKUP(L970,'3-Productie normen'!$B$35:$C$40,2,FALSE),FALSE)))</f>
        <v>0</v>
      </c>
      <c r="Q970" s="344">
        <f t="shared" si="46"/>
        <v>0</v>
      </c>
      <c r="R970" s="541">
        <f>VLOOKUP(G970,'3-Productie normen'!A:L,12,FALSE)</f>
        <v>3</v>
      </c>
      <c r="S970" s="345"/>
      <c r="U970" s="346">
        <f t="shared" si="45"/>
        <v>4737.8999999999996</v>
      </c>
    </row>
    <row r="971" spans="1:21" ht="14.1" hidden="1" customHeight="1">
      <c r="A971" s="78">
        <v>971</v>
      </c>
      <c r="B971" s="493" t="s">
        <v>350</v>
      </c>
      <c r="C971" s="303" t="s">
        <v>351</v>
      </c>
      <c r="D971" s="503" t="s">
        <v>259</v>
      </c>
      <c r="E971" s="508">
        <v>4</v>
      </c>
      <c r="F971" s="91" t="s">
        <v>353</v>
      </c>
      <c r="G971" s="513" t="s">
        <v>270</v>
      </c>
      <c r="H971" s="502" t="s">
        <v>266</v>
      </c>
      <c r="I971" s="516" t="s">
        <v>247</v>
      </c>
      <c r="J971" s="518">
        <v>17</v>
      </c>
      <c r="K971" s="343">
        <f t="shared" si="44"/>
        <v>52</v>
      </c>
      <c r="L971" s="251">
        <v>52</v>
      </c>
      <c r="M971" s="251"/>
      <c r="N971" s="250" t="e">
        <f>IF(L971="nio",0,IF(L971&gt;0,L971*J971/P971,0))*VLOOKUP(B971,'2-Kosten per locatie'!$A$14:$C$60,3,FALSE)</f>
        <v>#DIV/0!</v>
      </c>
      <c r="O971" s="250">
        <f>IF(M971&gt;0,M971*J971/Q971,0)*VLOOKUP(B971,'2-Kosten per locatie'!$A$14:$C$60,3,FALSE)</f>
        <v>0</v>
      </c>
      <c r="P971" s="344">
        <f>IF(L971="nio",0,IF(L971&gt;0,VLOOKUP(G971,'3-Productie normen'!A:J,VLOOKUP(L971,'3-Productie normen'!$B$35:$C$40,2,FALSE),FALSE)))</f>
        <v>0</v>
      </c>
      <c r="Q971" s="344">
        <f t="shared" si="46"/>
        <v>0</v>
      </c>
      <c r="R971" s="541">
        <f>VLOOKUP(G971,'3-Productie normen'!A:L,12,FALSE)</f>
        <v>8</v>
      </c>
      <c r="S971" s="345"/>
      <c r="U971" s="346">
        <f t="shared" si="45"/>
        <v>884</v>
      </c>
    </row>
    <row r="972" spans="1:21" ht="14.1" hidden="1" customHeight="1">
      <c r="A972" s="78">
        <v>972</v>
      </c>
      <c r="B972" s="493" t="s">
        <v>350</v>
      </c>
      <c r="C972" s="303" t="s">
        <v>351</v>
      </c>
      <c r="D972" s="503" t="s">
        <v>259</v>
      </c>
      <c r="E972" s="508">
        <v>5</v>
      </c>
      <c r="F972" s="91" t="s">
        <v>352</v>
      </c>
      <c r="G972" s="90" t="s">
        <v>525</v>
      </c>
      <c r="H972" s="74" t="s">
        <v>82</v>
      </c>
      <c r="I972" s="74" t="s">
        <v>82</v>
      </c>
      <c r="J972" s="518">
        <v>55.1</v>
      </c>
      <c r="K972" s="343">
        <f t="shared" si="44"/>
        <v>255</v>
      </c>
      <c r="L972" s="251">
        <v>255</v>
      </c>
      <c r="M972" s="251"/>
      <c r="N972" s="250" t="e">
        <f>IF(L972="nio",0,IF(L972&gt;0,L972*J972/P972,0))*VLOOKUP(B972,'2-Kosten per locatie'!$A$14:$C$60,3,FALSE)</f>
        <v>#DIV/0!</v>
      </c>
      <c r="O972" s="250">
        <f>IF(M972&gt;0,M972*J972/Q972,0)*VLOOKUP(B972,'2-Kosten per locatie'!$A$14:$C$60,3,FALSE)</f>
        <v>0</v>
      </c>
      <c r="P972" s="344">
        <f>IF(L972="nio",0,IF(L972&gt;0,VLOOKUP(G972,'3-Productie normen'!A:J,VLOOKUP(L972,'3-Productie normen'!$B$35:$C$40,2,FALSE),FALSE)))</f>
        <v>0</v>
      </c>
      <c r="Q972" s="344">
        <f t="shared" si="46"/>
        <v>0</v>
      </c>
      <c r="R972" s="541">
        <f>VLOOKUP(G972,'3-Productie normen'!A:L,12,FALSE)</f>
        <v>3</v>
      </c>
      <c r="S972" s="345"/>
      <c r="U972" s="346">
        <f t="shared" si="45"/>
        <v>14050.5</v>
      </c>
    </row>
    <row r="973" spans="1:21" ht="14.1" hidden="1" customHeight="1">
      <c r="A973" s="78">
        <v>973</v>
      </c>
      <c r="B973" s="493" t="s">
        <v>350</v>
      </c>
      <c r="C973" s="303" t="s">
        <v>351</v>
      </c>
      <c r="D973" s="503" t="s">
        <v>259</v>
      </c>
      <c r="E973" s="508">
        <v>6</v>
      </c>
      <c r="F973" s="91" t="s">
        <v>262</v>
      </c>
      <c r="G973" s="502" t="s">
        <v>46</v>
      </c>
      <c r="H973" s="502" t="s">
        <v>371</v>
      </c>
      <c r="I973" s="516" t="s">
        <v>227</v>
      </c>
      <c r="J973" s="518">
        <v>11.6</v>
      </c>
      <c r="K973" s="343">
        <f t="shared" si="44"/>
        <v>255</v>
      </c>
      <c r="L973" s="251">
        <v>255</v>
      </c>
      <c r="M973" s="251"/>
      <c r="N973" s="250" t="e">
        <f>IF(L973="nio",0,IF(L973&gt;0,L973*J973/P973,0))*VLOOKUP(B973,'2-Kosten per locatie'!$A$14:$C$60,3,FALSE)</f>
        <v>#DIV/0!</v>
      </c>
      <c r="O973" s="250">
        <f>IF(M973&gt;0,M973*J973/Q973,0)*VLOOKUP(B973,'2-Kosten per locatie'!$A$14:$C$60,3,FALSE)</f>
        <v>0</v>
      </c>
      <c r="P973" s="344">
        <f>IF(L973="nio",0,IF(L973&gt;0,VLOOKUP(G973,'3-Productie normen'!A:J,VLOOKUP(L973,'3-Productie normen'!$B$35:$C$40,2,FALSE),FALSE)))</f>
        <v>0</v>
      </c>
      <c r="Q973" s="344">
        <f t="shared" si="46"/>
        <v>0</v>
      </c>
      <c r="R973" s="541">
        <f>VLOOKUP(G973,'3-Productie normen'!A:L,12,FALSE)</f>
        <v>11</v>
      </c>
      <c r="S973" s="345"/>
      <c r="U973" s="346">
        <f t="shared" si="45"/>
        <v>2958</v>
      </c>
    </row>
    <row r="974" spans="1:21" ht="14.1" hidden="1" customHeight="1">
      <c r="A974" s="78">
        <v>974</v>
      </c>
      <c r="B974" s="493" t="s">
        <v>350</v>
      </c>
      <c r="C974" s="303" t="s">
        <v>351</v>
      </c>
      <c r="D974" s="503" t="s">
        <v>259</v>
      </c>
      <c r="E974" s="508">
        <v>7</v>
      </c>
      <c r="F974" s="91" t="s">
        <v>277</v>
      </c>
      <c r="G974" s="504" t="s">
        <v>47</v>
      </c>
      <c r="H974" s="74" t="s">
        <v>275</v>
      </c>
      <c r="I974" s="516" t="s">
        <v>246</v>
      </c>
      <c r="J974" s="518">
        <v>5.88</v>
      </c>
      <c r="K974" s="343">
        <f t="shared" si="44"/>
        <v>255</v>
      </c>
      <c r="L974" s="251">
        <v>255</v>
      </c>
      <c r="M974" s="251"/>
      <c r="N974" s="250" t="e">
        <f>IF(L974="nio",0,IF(L974&gt;0,L974*J974/P974,0))*VLOOKUP(B974,'2-Kosten per locatie'!$A$14:$C$60,3,FALSE)</f>
        <v>#DIV/0!</v>
      </c>
      <c r="O974" s="250">
        <f>IF(M974&gt;0,M974*J974/Q974,0)*VLOOKUP(B974,'2-Kosten per locatie'!$A$14:$C$60,3,FALSE)</f>
        <v>0</v>
      </c>
      <c r="P974" s="344">
        <f>IF(L974="nio",0,IF(L974&gt;0,VLOOKUP(G974,'3-Productie normen'!A:J,VLOOKUP(L974,'3-Productie normen'!$B$35:$C$40,2,FALSE),FALSE)))</f>
        <v>0</v>
      </c>
      <c r="Q974" s="344">
        <f t="shared" si="46"/>
        <v>0</v>
      </c>
      <c r="R974" s="541">
        <f>VLOOKUP(G974,'3-Productie normen'!A:L,12,FALSE)</f>
        <v>9</v>
      </c>
      <c r="S974" s="345"/>
      <c r="U974" s="346">
        <f t="shared" si="45"/>
        <v>1499.3999999999999</v>
      </c>
    </row>
    <row r="975" spans="1:21" ht="14.1" hidden="1" customHeight="1">
      <c r="A975" s="78">
        <v>975</v>
      </c>
      <c r="B975" s="493" t="s">
        <v>366</v>
      </c>
      <c r="C975" s="303" t="s">
        <v>367</v>
      </c>
      <c r="D975" s="537" t="s">
        <v>259</v>
      </c>
      <c r="E975" s="248">
        <v>1</v>
      </c>
      <c r="F975" s="90" t="s">
        <v>368</v>
      </c>
      <c r="G975" s="90" t="s">
        <v>525</v>
      </c>
      <c r="H975" s="74" t="s">
        <v>82</v>
      </c>
      <c r="I975" s="74" t="s">
        <v>82</v>
      </c>
      <c r="J975" s="501">
        <v>21.46</v>
      </c>
      <c r="K975" s="343">
        <f t="shared" si="44"/>
        <v>255</v>
      </c>
      <c r="L975" s="251">
        <v>255</v>
      </c>
      <c r="M975" s="251"/>
      <c r="N975" s="250" t="e">
        <f>IF(L975="nio",0,IF(L975&gt;0,L975*J975/P975,0))*VLOOKUP(B975,'2-Kosten per locatie'!$A$14:$C$60,3,FALSE)</f>
        <v>#DIV/0!</v>
      </c>
      <c r="O975" s="250">
        <f>IF(M975&gt;0,M975*J975/Q975,0)*VLOOKUP(B975,'2-Kosten per locatie'!$A$14:$C$60,3,FALSE)</f>
        <v>0</v>
      </c>
      <c r="P975" s="344">
        <f>IF(L975="nio",0,IF(L975&gt;0,VLOOKUP(G975,'3-Productie normen'!A:J,VLOOKUP(L975,'3-Productie normen'!$B$35:$C$40,2,FALSE),FALSE)))</f>
        <v>0</v>
      </c>
      <c r="Q975" s="344">
        <f t="shared" si="46"/>
        <v>0</v>
      </c>
      <c r="R975" s="541">
        <f>VLOOKUP(G975,'3-Productie normen'!A:L,12,FALSE)</f>
        <v>3</v>
      </c>
      <c r="S975" s="345"/>
      <c r="U975" s="346">
        <f t="shared" si="45"/>
        <v>5472.3</v>
      </c>
    </row>
    <row r="976" spans="1:21" ht="14.1" hidden="1" customHeight="1">
      <c r="A976" s="78">
        <v>976</v>
      </c>
      <c r="B976" s="493" t="s">
        <v>366</v>
      </c>
      <c r="C976" s="303" t="s">
        <v>367</v>
      </c>
      <c r="D976" s="537" t="s">
        <v>259</v>
      </c>
      <c r="E976" s="248">
        <v>2</v>
      </c>
      <c r="F976" s="90" t="s">
        <v>262</v>
      </c>
      <c r="G976" s="502" t="s">
        <v>46</v>
      </c>
      <c r="H976" s="74" t="s">
        <v>82</v>
      </c>
      <c r="I976" s="74" t="s">
        <v>82</v>
      </c>
      <c r="J976" s="501">
        <v>3.11</v>
      </c>
      <c r="K976" s="343">
        <f t="shared" si="44"/>
        <v>255</v>
      </c>
      <c r="L976" s="251">
        <v>255</v>
      </c>
      <c r="M976" s="251"/>
      <c r="N976" s="250" t="e">
        <f>IF(L976="nio",0,IF(L976&gt;0,L976*J976/P976,0))*VLOOKUP(B976,'2-Kosten per locatie'!$A$14:$C$60,3,FALSE)</f>
        <v>#DIV/0!</v>
      </c>
      <c r="O976" s="250">
        <f>IF(M976&gt;0,M976*J976/Q976,0)*VLOOKUP(B976,'2-Kosten per locatie'!$A$14:$C$60,3,FALSE)</f>
        <v>0</v>
      </c>
      <c r="P976" s="344">
        <f>IF(L976="nio",0,IF(L976&gt;0,VLOOKUP(G976,'3-Productie normen'!A:J,VLOOKUP(L976,'3-Productie normen'!$B$35:$C$40,2,FALSE),FALSE)))</f>
        <v>0</v>
      </c>
      <c r="Q976" s="344">
        <f t="shared" si="46"/>
        <v>0</v>
      </c>
      <c r="R976" s="541">
        <f>VLOOKUP(G976,'3-Productie normen'!A:L,12,FALSE)</f>
        <v>11</v>
      </c>
      <c r="S976" s="345"/>
      <c r="U976" s="346">
        <f t="shared" si="45"/>
        <v>793.05</v>
      </c>
    </row>
    <row r="977" spans="1:21" ht="14.1" hidden="1" customHeight="1">
      <c r="A977" s="78">
        <v>977</v>
      </c>
      <c r="B977" s="493" t="s">
        <v>366</v>
      </c>
      <c r="C977" s="303" t="s">
        <v>367</v>
      </c>
      <c r="D977" s="537" t="s">
        <v>259</v>
      </c>
      <c r="E977" s="248">
        <v>3</v>
      </c>
      <c r="F977" s="90" t="s">
        <v>368</v>
      </c>
      <c r="G977" s="90" t="s">
        <v>525</v>
      </c>
      <c r="H977" s="74" t="s">
        <v>82</v>
      </c>
      <c r="I977" s="74" t="s">
        <v>82</v>
      </c>
      <c r="J977" s="501">
        <v>44.841000000000001</v>
      </c>
      <c r="K977" s="343">
        <f t="shared" si="44"/>
        <v>255</v>
      </c>
      <c r="L977" s="251">
        <v>255</v>
      </c>
      <c r="M977" s="251"/>
      <c r="N977" s="250" t="e">
        <f>IF(L977="nio",0,IF(L977&gt;0,L977*J977/P977,0))*VLOOKUP(B977,'2-Kosten per locatie'!$A$14:$C$60,3,FALSE)</f>
        <v>#DIV/0!</v>
      </c>
      <c r="O977" s="250">
        <f>IF(M977&gt;0,M977*J977/Q977,0)*VLOOKUP(B977,'2-Kosten per locatie'!$A$14:$C$60,3,FALSE)</f>
        <v>0</v>
      </c>
      <c r="P977" s="344">
        <f>IF(L977="nio",0,IF(L977&gt;0,VLOOKUP(G977,'3-Productie normen'!A:J,VLOOKUP(L977,'3-Productie normen'!$B$35:$C$40,2,FALSE),FALSE)))</f>
        <v>0</v>
      </c>
      <c r="Q977" s="344">
        <f t="shared" si="46"/>
        <v>0</v>
      </c>
      <c r="R977" s="541">
        <f>VLOOKUP(G977,'3-Productie normen'!A:L,12,FALSE)</f>
        <v>3</v>
      </c>
      <c r="S977" s="345"/>
      <c r="U977" s="346">
        <f t="shared" si="45"/>
        <v>11434.455</v>
      </c>
    </row>
    <row r="978" spans="1:21" ht="14.1" hidden="1" customHeight="1">
      <c r="A978" s="78">
        <v>978</v>
      </c>
      <c r="B978" s="493" t="s">
        <v>366</v>
      </c>
      <c r="C978" s="303" t="s">
        <v>367</v>
      </c>
      <c r="D978" s="537" t="s">
        <v>259</v>
      </c>
      <c r="E978" s="248">
        <v>4</v>
      </c>
      <c r="F978" s="90" t="s">
        <v>368</v>
      </c>
      <c r="G978" s="90" t="s">
        <v>525</v>
      </c>
      <c r="H978" s="74" t="s">
        <v>82</v>
      </c>
      <c r="I978" s="74" t="s">
        <v>82</v>
      </c>
      <c r="J978" s="501">
        <v>18.079999999999998</v>
      </c>
      <c r="K978" s="343">
        <f t="shared" si="44"/>
        <v>255</v>
      </c>
      <c r="L978" s="251">
        <v>255</v>
      </c>
      <c r="M978" s="251"/>
      <c r="N978" s="250" t="e">
        <f>IF(L978="nio",0,IF(L978&gt;0,L978*J978/P978,0))*VLOOKUP(B978,'2-Kosten per locatie'!$A$14:$C$60,3,FALSE)</f>
        <v>#DIV/0!</v>
      </c>
      <c r="O978" s="250">
        <f>IF(M978&gt;0,M978*J978/Q978,0)*VLOOKUP(B978,'2-Kosten per locatie'!$A$14:$C$60,3,FALSE)</f>
        <v>0</v>
      </c>
      <c r="P978" s="344">
        <f>IF(L978="nio",0,IF(L978&gt;0,VLOOKUP(G978,'3-Productie normen'!A:J,VLOOKUP(L978,'3-Productie normen'!$B$35:$C$40,2,FALSE),FALSE)))</f>
        <v>0</v>
      </c>
      <c r="Q978" s="344">
        <f t="shared" si="46"/>
        <v>0</v>
      </c>
      <c r="R978" s="541">
        <f>VLOOKUP(G978,'3-Productie normen'!A:L,12,FALSE)</f>
        <v>3</v>
      </c>
      <c r="S978" s="345"/>
      <c r="U978" s="346">
        <f t="shared" si="45"/>
        <v>4610.3999999999996</v>
      </c>
    </row>
    <row r="979" spans="1:21" ht="14.1" hidden="1" customHeight="1">
      <c r="A979" s="78">
        <v>979</v>
      </c>
      <c r="B979" s="493" t="s">
        <v>366</v>
      </c>
      <c r="C979" s="303" t="s">
        <v>367</v>
      </c>
      <c r="D979" s="537" t="s">
        <v>259</v>
      </c>
      <c r="E979" s="248">
        <v>5</v>
      </c>
      <c r="F979" s="90" t="s">
        <v>368</v>
      </c>
      <c r="G979" s="90" t="s">
        <v>525</v>
      </c>
      <c r="H979" s="74" t="s">
        <v>82</v>
      </c>
      <c r="I979" s="74" t="s">
        <v>82</v>
      </c>
      <c r="J979" s="501">
        <v>21.25</v>
      </c>
      <c r="K979" s="343">
        <f t="shared" si="44"/>
        <v>255</v>
      </c>
      <c r="L979" s="251">
        <v>255</v>
      </c>
      <c r="M979" s="251"/>
      <c r="N979" s="250" t="e">
        <f>IF(L979="nio",0,IF(L979&gt;0,L979*J979/P979,0))*VLOOKUP(B979,'2-Kosten per locatie'!$A$14:$C$60,3,FALSE)</f>
        <v>#DIV/0!</v>
      </c>
      <c r="O979" s="250">
        <f>IF(M979&gt;0,M979*J979/Q979,0)*VLOOKUP(B979,'2-Kosten per locatie'!$A$14:$C$60,3,FALSE)</f>
        <v>0</v>
      </c>
      <c r="P979" s="344">
        <f>IF(L979="nio",0,IF(L979&gt;0,VLOOKUP(G979,'3-Productie normen'!A:J,VLOOKUP(L979,'3-Productie normen'!$B$35:$C$40,2,FALSE),FALSE)))</f>
        <v>0</v>
      </c>
      <c r="Q979" s="344">
        <f t="shared" si="46"/>
        <v>0</v>
      </c>
      <c r="R979" s="541">
        <f>VLOOKUP(G979,'3-Productie normen'!A:L,12,FALSE)</f>
        <v>3</v>
      </c>
      <c r="S979" s="345"/>
      <c r="U979" s="346">
        <f t="shared" si="45"/>
        <v>5418.75</v>
      </c>
    </row>
    <row r="980" spans="1:21" ht="14.1" hidden="1" customHeight="1">
      <c r="A980" s="78">
        <v>980</v>
      </c>
      <c r="B980" s="493" t="s">
        <v>366</v>
      </c>
      <c r="C980" s="303" t="s">
        <v>367</v>
      </c>
      <c r="D980" s="537" t="s">
        <v>259</v>
      </c>
      <c r="E980" s="248">
        <v>6</v>
      </c>
      <c r="F980" s="90" t="s">
        <v>277</v>
      </c>
      <c r="G980" s="504" t="s">
        <v>47</v>
      </c>
      <c r="H980" s="74" t="s">
        <v>82</v>
      </c>
      <c r="I980" s="74" t="s">
        <v>82</v>
      </c>
      <c r="J980" s="501">
        <v>8.19</v>
      </c>
      <c r="K980" s="343">
        <f t="shared" si="44"/>
        <v>255</v>
      </c>
      <c r="L980" s="251">
        <v>255</v>
      </c>
      <c r="M980" s="251"/>
      <c r="N980" s="250" t="e">
        <f>IF(L980="nio",0,IF(L980&gt;0,L980*J980/P980,0))*VLOOKUP(B980,'2-Kosten per locatie'!$A$14:$C$60,3,FALSE)</f>
        <v>#DIV/0!</v>
      </c>
      <c r="O980" s="250">
        <f>IF(M980&gt;0,M980*J980/Q980,0)*VLOOKUP(B980,'2-Kosten per locatie'!$A$14:$C$60,3,FALSE)</f>
        <v>0</v>
      </c>
      <c r="P980" s="344">
        <f>IF(L980="nio",0,IF(L980&gt;0,VLOOKUP(G980,'3-Productie normen'!A:J,VLOOKUP(L980,'3-Productie normen'!$B$35:$C$40,2,FALSE),FALSE)))</f>
        <v>0</v>
      </c>
      <c r="Q980" s="344">
        <f t="shared" si="46"/>
        <v>0</v>
      </c>
      <c r="R980" s="541">
        <f>VLOOKUP(G980,'3-Productie normen'!A:L,12,FALSE)</f>
        <v>9</v>
      </c>
      <c r="S980" s="345"/>
      <c r="U980" s="346">
        <f t="shared" si="45"/>
        <v>2088.4499999999998</v>
      </c>
    </row>
    <row r="981" spans="1:21" ht="14.1" hidden="1" customHeight="1">
      <c r="A981" s="78">
        <v>981</v>
      </c>
      <c r="B981" s="493" t="s">
        <v>366</v>
      </c>
      <c r="C981" s="303" t="s">
        <v>367</v>
      </c>
      <c r="D981" s="537" t="s">
        <v>259</v>
      </c>
      <c r="E981" s="248">
        <v>7</v>
      </c>
      <c r="F981" s="90" t="s">
        <v>262</v>
      </c>
      <c r="G981" s="502" t="s">
        <v>46</v>
      </c>
      <c r="H981" s="74" t="s">
        <v>82</v>
      </c>
      <c r="I981" s="74" t="s">
        <v>82</v>
      </c>
      <c r="J981" s="501">
        <v>4.6900000000000004</v>
      </c>
      <c r="K981" s="343">
        <f t="shared" si="44"/>
        <v>255</v>
      </c>
      <c r="L981" s="251">
        <v>255</v>
      </c>
      <c r="M981" s="251"/>
      <c r="N981" s="250" t="e">
        <f>IF(L981="nio",0,IF(L981&gt;0,L981*J981/P981,0))*VLOOKUP(B981,'2-Kosten per locatie'!$A$14:$C$60,3,FALSE)</f>
        <v>#DIV/0!</v>
      </c>
      <c r="O981" s="250">
        <f>IF(M981&gt;0,M981*J981/Q981,0)*VLOOKUP(B981,'2-Kosten per locatie'!$A$14:$C$60,3,FALSE)</f>
        <v>0</v>
      </c>
      <c r="P981" s="344">
        <f>IF(L981="nio",0,IF(L981&gt;0,VLOOKUP(G981,'3-Productie normen'!A:J,VLOOKUP(L981,'3-Productie normen'!$B$35:$C$40,2,FALSE),FALSE)))</f>
        <v>0</v>
      </c>
      <c r="Q981" s="344">
        <f t="shared" si="46"/>
        <v>0</v>
      </c>
      <c r="R981" s="541">
        <f>VLOOKUP(G981,'3-Productie normen'!A:L,12,FALSE)</f>
        <v>11</v>
      </c>
      <c r="S981" s="345"/>
      <c r="U981" s="346">
        <f t="shared" si="45"/>
        <v>1195.95</v>
      </c>
    </row>
    <row r="982" spans="1:21" ht="14.1" hidden="1" customHeight="1">
      <c r="A982" s="78">
        <v>982</v>
      </c>
      <c r="B982" s="493" t="s">
        <v>538</v>
      </c>
      <c r="C982" s="303" t="s">
        <v>539</v>
      </c>
      <c r="D982" s="537" t="s">
        <v>259</v>
      </c>
      <c r="E982" s="248" t="s">
        <v>474</v>
      </c>
      <c r="F982" s="90" t="s">
        <v>52</v>
      </c>
      <c r="G982" s="502" t="s">
        <v>52</v>
      </c>
      <c r="H982" s="502" t="s">
        <v>266</v>
      </c>
      <c r="I982" s="516" t="s">
        <v>247</v>
      </c>
      <c r="J982" s="501">
        <v>15.03</v>
      </c>
      <c r="K982" s="343">
        <f t="shared" si="44"/>
        <v>255</v>
      </c>
      <c r="L982" s="251">
        <v>255</v>
      </c>
      <c r="M982" s="251"/>
      <c r="N982" s="250" t="e">
        <f>IF(L982="nio",0,IF(L982&gt;0,L982*J982/P982,0))*VLOOKUP(B982,'2-Kosten per locatie'!$A$14:$C$60,3,FALSE)</f>
        <v>#DIV/0!</v>
      </c>
      <c r="O982" s="250">
        <f>IF(M982&gt;0,M982*J982/Q982,0)*VLOOKUP(B982,'2-Kosten per locatie'!$A$14:$C$60,3,FALSE)</f>
        <v>0</v>
      </c>
      <c r="P982" s="344">
        <f>IF(L982="nio",0,IF(L982&gt;0,VLOOKUP(G982,'3-Productie normen'!A:J,VLOOKUP(L982,'3-Productie normen'!$B$35:$C$40,2,FALSE),FALSE)))</f>
        <v>0</v>
      </c>
      <c r="Q982" s="344">
        <f t="shared" si="46"/>
        <v>0</v>
      </c>
      <c r="R982" s="541">
        <f>VLOOKUP(G982,'3-Productie normen'!A:L,12,FALSE)</f>
        <v>4</v>
      </c>
      <c r="S982" s="345"/>
      <c r="U982" s="346">
        <f t="shared" si="45"/>
        <v>3832.6499999999996</v>
      </c>
    </row>
    <row r="983" spans="1:21" ht="14.1" hidden="1" customHeight="1">
      <c r="A983" s="78">
        <v>983</v>
      </c>
      <c r="B983" s="493" t="s">
        <v>538</v>
      </c>
      <c r="C983" s="303" t="s">
        <v>539</v>
      </c>
      <c r="D983" s="537" t="s">
        <v>259</v>
      </c>
      <c r="E983" s="248" t="s">
        <v>540</v>
      </c>
      <c r="F983" s="90" t="s">
        <v>332</v>
      </c>
      <c r="G983" s="303" t="s">
        <v>55</v>
      </c>
      <c r="H983" s="502" t="s">
        <v>371</v>
      </c>
      <c r="I983" s="516" t="s">
        <v>246</v>
      </c>
      <c r="J983" s="501">
        <v>1.7</v>
      </c>
      <c r="K983" s="343">
        <f t="shared" si="44"/>
        <v>0</v>
      </c>
      <c r="L983" s="251" t="s">
        <v>279</v>
      </c>
      <c r="M983" s="251"/>
      <c r="N983" s="250">
        <f>IF(L983="nio",0,IF(L983&gt;0,L983*J983/P983,0))*VLOOKUP(B983,'2-Kosten per locatie'!$A$14:$C$60,3,FALSE)</f>
        <v>0</v>
      </c>
      <c r="O983" s="250">
        <f>IF(M983&gt;0,M983*J983/Q983,0)*VLOOKUP(B983,'2-Kosten per locatie'!$A$14:$C$60,3,FALSE)</f>
        <v>0</v>
      </c>
      <c r="P983" s="344">
        <f>IF(L983="nio",0,IF(L983&gt;0,VLOOKUP(G983,'3-Productie normen'!A:J,VLOOKUP(L983,'3-Productie normen'!$B$35:$C$40,2,FALSE),FALSE)))</f>
        <v>0</v>
      </c>
      <c r="Q983" s="344">
        <f t="shared" si="46"/>
        <v>0</v>
      </c>
      <c r="R983" s="541">
        <f>VLOOKUP(G983,'3-Productie normen'!A:L,12,FALSE)</f>
        <v>0</v>
      </c>
      <c r="S983" s="345"/>
      <c r="U983" s="346">
        <f t="shared" si="45"/>
        <v>0</v>
      </c>
    </row>
    <row r="984" spans="1:21" ht="14.1" hidden="1" customHeight="1">
      <c r="A984" s="78">
        <v>984</v>
      </c>
      <c r="B984" s="493" t="s">
        <v>538</v>
      </c>
      <c r="C984" s="303" t="s">
        <v>539</v>
      </c>
      <c r="D984" s="537" t="s">
        <v>259</v>
      </c>
      <c r="E984" s="248" t="s">
        <v>541</v>
      </c>
      <c r="F984" s="90" t="s">
        <v>332</v>
      </c>
      <c r="G984" s="303" t="s">
        <v>55</v>
      </c>
      <c r="H984" s="74" t="s">
        <v>82</v>
      </c>
      <c r="I984" s="74" t="s">
        <v>82</v>
      </c>
      <c r="J984" s="501">
        <v>3.06</v>
      </c>
      <c r="K984" s="343">
        <f t="shared" si="44"/>
        <v>0</v>
      </c>
      <c r="L984" s="251" t="s">
        <v>279</v>
      </c>
      <c r="M984" s="251"/>
      <c r="N984" s="250">
        <f>IF(L984="nio",0,IF(L984&gt;0,L984*J984/P984,0))*VLOOKUP(B984,'2-Kosten per locatie'!$A$14:$C$60,3,FALSE)</f>
        <v>0</v>
      </c>
      <c r="O984" s="250">
        <f>IF(M984&gt;0,M984*J984/Q984,0)*VLOOKUP(B984,'2-Kosten per locatie'!$A$14:$C$60,3,FALSE)</f>
        <v>0</v>
      </c>
      <c r="P984" s="344">
        <f>IF(L984="nio",0,IF(L984&gt;0,VLOOKUP(G984,'3-Productie normen'!A:J,VLOOKUP(L984,'3-Productie normen'!$B$35:$C$40,2,FALSE),FALSE)))</f>
        <v>0</v>
      </c>
      <c r="Q984" s="344">
        <f t="shared" si="46"/>
        <v>0</v>
      </c>
      <c r="R984" s="541">
        <f>VLOOKUP(G984,'3-Productie normen'!A:L,12,FALSE)</f>
        <v>0</v>
      </c>
      <c r="S984" s="345"/>
      <c r="U984" s="346">
        <f t="shared" si="45"/>
        <v>0</v>
      </c>
    </row>
    <row r="985" spans="1:21" ht="14.1" hidden="1" customHeight="1">
      <c r="A985" s="78">
        <v>985</v>
      </c>
      <c r="B985" s="493" t="s">
        <v>538</v>
      </c>
      <c r="C985" s="303" t="s">
        <v>539</v>
      </c>
      <c r="D985" s="537" t="s">
        <v>259</v>
      </c>
      <c r="E985" s="248" t="s">
        <v>422</v>
      </c>
      <c r="F985" s="90" t="s">
        <v>265</v>
      </c>
      <c r="G985" s="90" t="s">
        <v>45</v>
      </c>
      <c r="H985" s="502" t="s">
        <v>266</v>
      </c>
      <c r="I985" s="516" t="s">
        <v>247</v>
      </c>
      <c r="J985" s="501">
        <v>12.47</v>
      </c>
      <c r="K985" s="343">
        <f t="shared" si="44"/>
        <v>255</v>
      </c>
      <c r="L985" s="251">
        <v>255</v>
      </c>
      <c r="M985" s="251"/>
      <c r="N985" s="250" t="e">
        <f>IF(L985="nio",0,IF(L985&gt;0,L985*J985/P985,0))*VLOOKUP(B985,'2-Kosten per locatie'!$A$14:$C$60,3,FALSE)</f>
        <v>#DIV/0!</v>
      </c>
      <c r="O985" s="250">
        <f>IF(M985&gt;0,M985*J985/Q985,0)*VLOOKUP(B985,'2-Kosten per locatie'!$A$14:$C$60,3,FALSE)</f>
        <v>0</v>
      </c>
      <c r="P985" s="344">
        <f>IF(L985="nio",0,IF(L985&gt;0,VLOOKUP(G985,'3-Productie normen'!A:J,VLOOKUP(L985,'3-Productie normen'!$B$35:$C$40,2,FALSE),FALSE)))</f>
        <v>0</v>
      </c>
      <c r="Q985" s="344">
        <f t="shared" si="46"/>
        <v>0</v>
      </c>
      <c r="R985" s="541">
        <f>VLOOKUP(G985,'3-Productie normen'!A:L,12,FALSE)</f>
        <v>2</v>
      </c>
      <c r="S985" s="345"/>
      <c r="U985" s="346">
        <f t="shared" si="45"/>
        <v>3179.8500000000004</v>
      </c>
    </row>
    <row r="986" spans="1:21" ht="14.1" hidden="1" customHeight="1">
      <c r="A986" s="78">
        <v>986</v>
      </c>
      <c r="B986" s="493" t="s">
        <v>538</v>
      </c>
      <c r="C986" s="303" t="s">
        <v>539</v>
      </c>
      <c r="D986" s="537" t="s">
        <v>259</v>
      </c>
      <c r="E986" s="248" t="s">
        <v>542</v>
      </c>
      <c r="F986" s="90" t="s">
        <v>542</v>
      </c>
      <c r="G986" s="90" t="s">
        <v>525</v>
      </c>
      <c r="H986" s="74" t="s">
        <v>82</v>
      </c>
      <c r="I986" s="74" t="s">
        <v>82</v>
      </c>
      <c r="J986" s="501">
        <v>17.13</v>
      </c>
      <c r="K986" s="343">
        <f t="shared" si="44"/>
        <v>255</v>
      </c>
      <c r="L986" s="251">
        <v>255</v>
      </c>
      <c r="M986" s="251"/>
      <c r="N986" s="250" t="e">
        <f>IF(L986="nio",0,IF(L986&gt;0,L986*J986/P986,0))*VLOOKUP(B986,'2-Kosten per locatie'!$A$14:$C$60,3,FALSE)</f>
        <v>#DIV/0!</v>
      </c>
      <c r="O986" s="250">
        <f>IF(M986&gt;0,M986*J986/Q986,0)*VLOOKUP(B986,'2-Kosten per locatie'!$A$14:$C$60,3,FALSE)</f>
        <v>0</v>
      </c>
      <c r="P986" s="344">
        <f>IF(L986="nio",0,IF(L986&gt;0,VLOOKUP(G986,'3-Productie normen'!A:J,VLOOKUP(L986,'3-Productie normen'!$B$35:$C$40,2,FALSE),FALSE)))</f>
        <v>0</v>
      </c>
      <c r="Q986" s="344">
        <f t="shared" si="46"/>
        <v>0</v>
      </c>
      <c r="R986" s="541">
        <f>VLOOKUP(G986,'3-Productie normen'!A:L,12,FALSE)</f>
        <v>3</v>
      </c>
      <c r="S986" s="345"/>
      <c r="U986" s="346">
        <f t="shared" si="45"/>
        <v>4368.1499999999996</v>
      </c>
    </row>
    <row r="987" spans="1:21" ht="14.1" hidden="1" customHeight="1">
      <c r="A987" s="78">
        <v>987</v>
      </c>
      <c r="B987" s="493" t="s">
        <v>538</v>
      </c>
      <c r="C987" s="303" t="s">
        <v>539</v>
      </c>
      <c r="D987" s="537" t="s">
        <v>259</v>
      </c>
      <c r="E987" s="248" t="s">
        <v>424</v>
      </c>
      <c r="F987" s="90" t="s">
        <v>525</v>
      </c>
      <c r="G987" s="90" t="s">
        <v>525</v>
      </c>
      <c r="H987" s="74" t="s">
        <v>82</v>
      </c>
      <c r="I987" s="74" t="s">
        <v>82</v>
      </c>
      <c r="J987" s="501">
        <v>17.45</v>
      </c>
      <c r="K987" s="343">
        <f t="shared" si="44"/>
        <v>255</v>
      </c>
      <c r="L987" s="251">
        <v>255</v>
      </c>
      <c r="M987" s="251"/>
      <c r="N987" s="250" t="e">
        <f>IF(L987="nio",0,IF(L987&gt;0,L987*J987/P987,0))*VLOOKUP(B987,'2-Kosten per locatie'!$A$14:$C$60,3,FALSE)</f>
        <v>#DIV/0!</v>
      </c>
      <c r="O987" s="250">
        <f>IF(M987&gt;0,M987*J987/Q987,0)*VLOOKUP(B987,'2-Kosten per locatie'!$A$14:$C$60,3,FALSE)</f>
        <v>0</v>
      </c>
      <c r="P987" s="344">
        <f>IF(L987="nio",0,IF(L987&gt;0,VLOOKUP(G987,'3-Productie normen'!A:J,VLOOKUP(L987,'3-Productie normen'!$B$35:$C$40,2,FALSE),FALSE)))</f>
        <v>0</v>
      </c>
      <c r="Q987" s="344">
        <f t="shared" si="46"/>
        <v>0</v>
      </c>
      <c r="R987" s="541">
        <f>VLOOKUP(G987,'3-Productie normen'!A:L,12,FALSE)</f>
        <v>3</v>
      </c>
      <c r="S987" s="345"/>
      <c r="U987" s="346">
        <f t="shared" si="45"/>
        <v>4449.75</v>
      </c>
    </row>
    <row r="988" spans="1:21" ht="14.1" hidden="1" customHeight="1">
      <c r="A988" s="78">
        <v>988</v>
      </c>
      <c r="B988" s="493" t="s">
        <v>538</v>
      </c>
      <c r="C988" s="303" t="s">
        <v>539</v>
      </c>
      <c r="D988" s="537" t="s">
        <v>259</v>
      </c>
      <c r="E988" s="248" t="s">
        <v>543</v>
      </c>
      <c r="F988" s="90" t="s">
        <v>543</v>
      </c>
      <c r="G988" s="90" t="s">
        <v>45</v>
      </c>
      <c r="H988" s="74" t="s">
        <v>82</v>
      </c>
      <c r="I988" s="74" t="s">
        <v>82</v>
      </c>
      <c r="J988" s="501">
        <v>3.68</v>
      </c>
      <c r="K988" s="343">
        <f t="shared" si="44"/>
        <v>255</v>
      </c>
      <c r="L988" s="251">
        <v>255</v>
      </c>
      <c r="M988" s="251"/>
      <c r="N988" s="250" t="e">
        <f>IF(L988="nio",0,IF(L988&gt;0,L988*J988/P988,0))*VLOOKUP(B988,'2-Kosten per locatie'!$A$14:$C$60,3,FALSE)</f>
        <v>#DIV/0!</v>
      </c>
      <c r="O988" s="250">
        <f>IF(M988&gt;0,M988*J988/Q988,0)*VLOOKUP(B988,'2-Kosten per locatie'!$A$14:$C$60,3,FALSE)</f>
        <v>0</v>
      </c>
      <c r="P988" s="344">
        <f>IF(L988="nio",0,IF(L988&gt;0,VLOOKUP(G988,'3-Productie normen'!A:J,VLOOKUP(L988,'3-Productie normen'!$B$35:$C$40,2,FALSE),FALSE)))</f>
        <v>0</v>
      </c>
      <c r="Q988" s="344">
        <f t="shared" si="46"/>
        <v>0</v>
      </c>
      <c r="R988" s="541">
        <f>VLOOKUP(G988,'3-Productie normen'!A:L,12,FALSE)</f>
        <v>2</v>
      </c>
      <c r="S988" s="345"/>
      <c r="U988" s="346">
        <f t="shared" si="45"/>
        <v>938.40000000000009</v>
      </c>
    </row>
    <row r="989" spans="1:21" ht="14.1" hidden="1" customHeight="1">
      <c r="A989" s="78">
        <v>989</v>
      </c>
      <c r="B989" s="493" t="s">
        <v>538</v>
      </c>
      <c r="C989" s="303" t="s">
        <v>539</v>
      </c>
      <c r="D989" s="537" t="s">
        <v>259</v>
      </c>
      <c r="E989" s="248" t="s">
        <v>544</v>
      </c>
      <c r="F989" s="90" t="s">
        <v>544</v>
      </c>
      <c r="G989" s="504" t="s">
        <v>261</v>
      </c>
      <c r="H989" s="74" t="s">
        <v>82</v>
      </c>
      <c r="I989" s="74" t="s">
        <v>82</v>
      </c>
      <c r="J989" s="501">
        <v>6.5</v>
      </c>
      <c r="K989" s="343">
        <f t="shared" si="44"/>
        <v>255</v>
      </c>
      <c r="L989" s="251">
        <v>255</v>
      </c>
      <c r="M989" s="251"/>
      <c r="N989" s="250" t="e">
        <f>IF(L989="nio",0,IF(L989&gt;0,L989*J989/P989,0))*VLOOKUP(B989,'2-Kosten per locatie'!$A$14:$C$60,3,FALSE)</f>
        <v>#DIV/0!</v>
      </c>
      <c r="O989" s="250">
        <f>IF(M989&gt;0,M989*J989/Q989,0)*VLOOKUP(B989,'2-Kosten per locatie'!$A$14:$C$60,3,FALSE)</f>
        <v>0</v>
      </c>
      <c r="P989" s="344">
        <f>IF(L989="nio",0,IF(L989&gt;0,VLOOKUP(G989,'3-Productie normen'!A:J,VLOOKUP(L989,'3-Productie normen'!$B$35:$C$40,2,FALSE),FALSE)))</f>
        <v>0</v>
      </c>
      <c r="Q989" s="344">
        <f t="shared" si="46"/>
        <v>0</v>
      </c>
      <c r="R989" s="541">
        <f>VLOOKUP(G989,'3-Productie normen'!A:L,12,FALSE)</f>
        <v>16</v>
      </c>
      <c r="S989" s="345"/>
      <c r="U989" s="346">
        <f t="shared" si="45"/>
        <v>1657.5</v>
      </c>
    </row>
    <row r="990" spans="1:21" ht="14.1" hidden="1" customHeight="1">
      <c r="A990" s="78">
        <v>990</v>
      </c>
      <c r="B990" s="493" t="s">
        <v>538</v>
      </c>
      <c r="C990" s="303" t="s">
        <v>539</v>
      </c>
      <c r="D990" s="537" t="s">
        <v>259</v>
      </c>
      <c r="E990" s="248"/>
      <c r="F990" s="90" t="s">
        <v>545</v>
      </c>
      <c r="G990" s="504" t="s">
        <v>261</v>
      </c>
      <c r="H990" s="74" t="s">
        <v>82</v>
      </c>
      <c r="I990" s="74" t="s">
        <v>82</v>
      </c>
      <c r="J990" s="501">
        <v>28.95</v>
      </c>
      <c r="K990" s="343">
        <f t="shared" si="44"/>
        <v>255</v>
      </c>
      <c r="L990" s="251">
        <v>255</v>
      </c>
      <c r="M990" s="251"/>
      <c r="N990" s="250" t="e">
        <f>IF(L990="nio",0,IF(L990&gt;0,L990*J990/P990,0))*VLOOKUP(B990,'2-Kosten per locatie'!$A$14:$C$60,3,FALSE)</f>
        <v>#DIV/0!</v>
      </c>
      <c r="O990" s="250">
        <f>IF(M990&gt;0,M990*J990/Q990,0)*VLOOKUP(B990,'2-Kosten per locatie'!$A$14:$C$60,3,FALSE)</f>
        <v>0</v>
      </c>
      <c r="P990" s="344">
        <f>IF(L990="nio",0,IF(L990&gt;0,VLOOKUP(G990,'3-Productie normen'!A:J,VLOOKUP(L990,'3-Productie normen'!$B$35:$C$40,2,FALSE),FALSE)))</f>
        <v>0</v>
      </c>
      <c r="Q990" s="344">
        <f t="shared" si="46"/>
        <v>0</v>
      </c>
      <c r="R990" s="541">
        <f>VLOOKUP(G990,'3-Productie normen'!A:L,12,FALSE)</f>
        <v>16</v>
      </c>
      <c r="S990" s="345"/>
      <c r="U990" s="346">
        <f t="shared" si="45"/>
        <v>7382.25</v>
      </c>
    </row>
    <row r="991" spans="1:21" ht="14.1" hidden="1" customHeight="1">
      <c r="A991" s="78">
        <v>991</v>
      </c>
      <c r="B991" s="493" t="s">
        <v>538</v>
      </c>
      <c r="C991" s="303" t="s">
        <v>539</v>
      </c>
      <c r="D991" s="537" t="s">
        <v>259</v>
      </c>
      <c r="E991" s="248"/>
      <c r="F991" s="90" t="s">
        <v>546</v>
      </c>
      <c r="G991" s="504" t="s">
        <v>261</v>
      </c>
      <c r="H991" s="74" t="s">
        <v>82</v>
      </c>
      <c r="I991" s="74" t="s">
        <v>82</v>
      </c>
      <c r="J991" s="501">
        <v>24.39</v>
      </c>
      <c r="K991" s="343">
        <f t="shared" ref="K991:K1054" si="47">SUM(L991:M991)</f>
        <v>255</v>
      </c>
      <c r="L991" s="251">
        <v>255</v>
      </c>
      <c r="M991" s="251"/>
      <c r="N991" s="250" t="e">
        <f>IF(L991="nio",0,IF(L991&gt;0,L991*J991/P991,0))*VLOOKUP(B991,'2-Kosten per locatie'!$A$14:$C$60,3,FALSE)</f>
        <v>#DIV/0!</v>
      </c>
      <c r="O991" s="250">
        <f>IF(M991&gt;0,M991*J991/Q991,0)*VLOOKUP(B991,'2-Kosten per locatie'!$A$14:$C$60,3,FALSE)</f>
        <v>0</v>
      </c>
      <c r="P991" s="344">
        <f>IF(L991="nio",0,IF(L991&gt;0,VLOOKUP(G991,'3-Productie normen'!A:J,VLOOKUP(L991,'3-Productie normen'!$B$35:$C$40,2,FALSE),FALSE)))</f>
        <v>0</v>
      </c>
      <c r="Q991" s="344">
        <f t="shared" si="46"/>
        <v>0</v>
      </c>
      <c r="R991" s="541">
        <f>VLOOKUP(G991,'3-Productie normen'!A:L,12,FALSE)</f>
        <v>16</v>
      </c>
      <c r="S991" s="345"/>
      <c r="U991" s="346">
        <f t="shared" ref="U991:U1054" si="48">K991*J991</f>
        <v>6219.45</v>
      </c>
    </row>
    <row r="992" spans="1:21" ht="14.1" hidden="1" customHeight="1">
      <c r="A992" s="78">
        <v>992</v>
      </c>
      <c r="B992" s="493" t="s">
        <v>538</v>
      </c>
      <c r="C992" s="303" t="s">
        <v>539</v>
      </c>
      <c r="D992" s="537" t="s">
        <v>259</v>
      </c>
      <c r="E992" s="248"/>
      <c r="F992" s="90" t="s">
        <v>547</v>
      </c>
      <c r="G992" s="502" t="s">
        <v>46</v>
      </c>
      <c r="H992" s="502" t="s">
        <v>371</v>
      </c>
      <c r="I992" s="516" t="s">
        <v>227</v>
      </c>
      <c r="J992" s="501">
        <v>4.33</v>
      </c>
      <c r="K992" s="343">
        <f t="shared" si="47"/>
        <v>255</v>
      </c>
      <c r="L992" s="251">
        <v>255</v>
      </c>
      <c r="M992" s="251"/>
      <c r="N992" s="250" t="e">
        <f>IF(L992="nio",0,IF(L992&gt;0,L992*J992/P992,0))*VLOOKUP(B992,'2-Kosten per locatie'!$A$14:$C$60,3,FALSE)</f>
        <v>#DIV/0!</v>
      </c>
      <c r="O992" s="250">
        <f>IF(M992&gt;0,M992*J992/Q992,0)*VLOOKUP(B992,'2-Kosten per locatie'!$A$14:$C$60,3,FALSE)</f>
        <v>0</v>
      </c>
      <c r="P992" s="344">
        <f>IF(L992="nio",0,IF(L992&gt;0,VLOOKUP(G992,'3-Productie normen'!A:J,VLOOKUP(L992,'3-Productie normen'!$B$35:$C$40,2,FALSE),FALSE)))</f>
        <v>0</v>
      </c>
      <c r="Q992" s="344">
        <f t="shared" ref="Q992:Q1055" si="49">IF(M992&gt;0,P992*$Q$8,0)</f>
        <v>0</v>
      </c>
      <c r="R992" s="541">
        <f>VLOOKUP(G992,'3-Productie normen'!A:L,12,FALSE)</f>
        <v>11</v>
      </c>
      <c r="S992" s="345"/>
      <c r="U992" s="346">
        <f t="shared" si="48"/>
        <v>1104.1500000000001</v>
      </c>
    </row>
    <row r="993" spans="1:21" ht="14.1" hidden="1" customHeight="1">
      <c r="A993" s="78">
        <v>993</v>
      </c>
      <c r="B993" s="493" t="s">
        <v>538</v>
      </c>
      <c r="C993" s="303" t="s">
        <v>539</v>
      </c>
      <c r="D993" s="537" t="s">
        <v>259</v>
      </c>
      <c r="E993" s="248"/>
      <c r="F993" s="90" t="s">
        <v>548</v>
      </c>
      <c r="G993" s="90" t="s">
        <v>45</v>
      </c>
      <c r="H993" s="502" t="s">
        <v>266</v>
      </c>
      <c r="I993" s="516" t="s">
        <v>247</v>
      </c>
      <c r="J993" s="501">
        <v>19.09</v>
      </c>
      <c r="K993" s="343">
        <f t="shared" si="47"/>
        <v>255</v>
      </c>
      <c r="L993" s="251">
        <v>255</v>
      </c>
      <c r="M993" s="251"/>
      <c r="N993" s="250" t="e">
        <f>IF(L993="nio",0,IF(L993&gt;0,L993*J993/P993,0))*VLOOKUP(B993,'2-Kosten per locatie'!$A$14:$C$60,3,FALSE)</f>
        <v>#DIV/0!</v>
      </c>
      <c r="O993" s="250">
        <f>IF(M993&gt;0,M993*J993/Q993,0)*VLOOKUP(B993,'2-Kosten per locatie'!$A$14:$C$60,3,FALSE)</f>
        <v>0</v>
      </c>
      <c r="P993" s="344">
        <f>IF(L993="nio",0,IF(L993&gt;0,VLOOKUP(G993,'3-Productie normen'!A:J,VLOOKUP(L993,'3-Productie normen'!$B$35:$C$40,2,FALSE),FALSE)))</f>
        <v>0</v>
      </c>
      <c r="Q993" s="344">
        <f t="shared" si="49"/>
        <v>0</v>
      </c>
      <c r="R993" s="541">
        <f>VLOOKUP(G993,'3-Productie normen'!A:L,12,FALSE)</f>
        <v>2</v>
      </c>
      <c r="S993" s="345"/>
      <c r="U993" s="346">
        <f t="shared" si="48"/>
        <v>4867.95</v>
      </c>
    </row>
    <row r="994" spans="1:21" ht="14.1" hidden="1" customHeight="1">
      <c r="A994" s="78">
        <v>994</v>
      </c>
      <c r="B994" s="493" t="s">
        <v>538</v>
      </c>
      <c r="C994" s="303" t="s">
        <v>539</v>
      </c>
      <c r="D994" s="537" t="s">
        <v>259</v>
      </c>
      <c r="E994" s="248"/>
      <c r="F994" s="90" t="s">
        <v>549</v>
      </c>
      <c r="G994" s="90" t="s">
        <v>45</v>
      </c>
      <c r="H994" s="502" t="s">
        <v>266</v>
      </c>
      <c r="I994" s="516" t="s">
        <v>247</v>
      </c>
      <c r="J994" s="501">
        <v>8</v>
      </c>
      <c r="K994" s="343">
        <f t="shared" si="47"/>
        <v>255</v>
      </c>
      <c r="L994" s="251">
        <v>255</v>
      </c>
      <c r="M994" s="251"/>
      <c r="N994" s="250" t="e">
        <f>IF(L994="nio",0,IF(L994&gt;0,L994*J994/P994,0))*VLOOKUP(B994,'2-Kosten per locatie'!$A$14:$C$60,3,FALSE)</f>
        <v>#DIV/0!</v>
      </c>
      <c r="O994" s="250">
        <f>IF(M994&gt;0,M994*J994/Q994,0)*VLOOKUP(B994,'2-Kosten per locatie'!$A$14:$C$60,3,FALSE)</f>
        <v>0</v>
      </c>
      <c r="P994" s="344">
        <f>IF(L994="nio",0,IF(L994&gt;0,VLOOKUP(G994,'3-Productie normen'!A:J,VLOOKUP(L994,'3-Productie normen'!$B$35:$C$40,2,FALSE),FALSE)))</f>
        <v>0</v>
      </c>
      <c r="Q994" s="344">
        <f t="shared" si="49"/>
        <v>0</v>
      </c>
      <c r="R994" s="541">
        <f>VLOOKUP(G994,'3-Productie normen'!A:L,12,FALSE)</f>
        <v>2</v>
      </c>
      <c r="S994" s="345"/>
      <c r="U994" s="346">
        <f t="shared" si="48"/>
        <v>2040</v>
      </c>
    </row>
    <row r="995" spans="1:21" ht="14.1" hidden="1" customHeight="1">
      <c r="A995" s="78">
        <v>995</v>
      </c>
      <c r="B995" s="493" t="s">
        <v>538</v>
      </c>
      <c r="C995" s="303" t="s">
        <v>539</v>
      </c>
      <c r="D995" s="537" t="s">
        <v>259</v>
      </c>
      <c r="E995" s="248"/>
      <c r="F995" s="90" t="s">
        <v>550</v>
      </c>
      <c r="G995" s="90" t="s">
        <v>525</v>
      </c>
      <c r="H995" s="74" t="s">
        <v>82</v>
      </c>
      <c r="I995" s="74" t="s">
        <v>82</v>
      </c>
      <c r="J995" s="501">
        <v>13.98</v>
      </c>
      <c r="K995" s="343">
        <f t="shared" si="47"/>
        <v>255</v>
      </c>
      <c r="L995" s="251">
        <v>255</v>
      </c>
      <c r="M995" s="251"/>
      <c r="N995" s="250" t="e">
        <f>IF(L995="nio",0,IF(L995&gt;0,L995*J995/P995,0))*VLOOKUP(B995,'2-Kosten per locatie'!$A$14:$C$60,3,FALSE)</f>
        <v>#DIV/0!</v>
      </c>
      <c r="O995" s="250">
        <f>IF(M995&gt;0,M995*J995/Q995,0)*VLOOKUP(B995,'2-Kosten per locatie'!$A$14:$C$60,3,FALSE)</f>
        <v>0</v>
      </c>
      <c r="P995" s="344">
        <f>IF(L995="nio",0,IF(L995&gt;0,VLOOKUP(G995,'3-Productie normen'!A:J,VLOOKUP(L995,'3-Productie normen'!$B$35:$C$40,2,FALSE),FALSE)))</f>
        <v>0</v>
      </c>
      <c r="Q995" s="344">
        <f t="shared" si="49"/>
        <v>0</v>
      </c>
      <c r="R995" s="541">
        <f>VLOOKUP(G995,'3-Productie normen'!A:L,12,FALSE)</f>
        <v>3</v>
      </c>
      <c r="S995" s="345"/>
      <c r="U995" s="346">
        <f t="shared" si="48"/>
        <v>3564.9</v>
      </c>
    </row>
    <row r="996" spans="1:21" ht="14.1" hidden="1" customHeight="1">
      <c r="A996" s="78">
        <v>996</v>
      </c>
      <c r="B996" s="493" t="s">
        <v>538</v>
      </c>
      <c r="C996" s="303" t="s">
        <v>539</v>
      </c>
      <c r="D996" s="537" t="s">
        <v>259</v>
      </c>
      <c r="E996" s="248"/>
      <c r="F996" s="90" t="s">
        <v>551</v>
      </c>
      <c r="G996" s="504" t="s">
        <v>261</v>
      </c>
      <c r="H996" s="74" t="s">
        <v>82</v>
      </c>
      <c r="I996" s="74" t="s">
        <v>82</v>
      </c>
      <c r="J996" s="501">
        <v>7.37</v>
      </c>
      <c r="K996" s="343">
        <f t="shared" si="47"/>
        <v>255</v>
      </c>
      <c r="L996" s="251">
        <v>255</v>
      </c>
      <c r="M996" s="251"/>
      <c r="N996" s="250" t="e">
        <f>IF(L996="nio",0,IF(L996&gt;0,L996*J996/P996,0))*VLOOKUP(B996,'2-Kosten per locatie'!$A$14:$C$60,3,FALSE)</f>
        <v>#DIV/0!</v>
      </c>
      <c r="O996" s="250">
        <f>IF(M996&gt;0,M996*J996/Q996,0)*VLOOKUP(B996,'2-Kosten per locatie'!$A$14:$C$60,3,FALSE)</f>
        <v>0</v>
      </c>
      <c r="P996" s="344">
        <f>IF(L996="nio",0,IF(L996&gt;0,VLOOKUP(G996,'3-Productie normen'!A:J,VLOOKUP(L996,'3-Productie normen'!$B$35:$C$40,2,FALSE),FALSE)))</f>
        <v>0</v>
      </c>
      <c r="Q996" s="344">
        <f t="shared" si="49"/>
        <v>0</v>
      </c>
      <c r="R996" s="541">
        <f>VLOOKUP(G996,'3-Productie normen'!A:L,12,FALSE)</f>
        <v>16</v>
      </c>
      <c r="S996" s="345"/>
      <c r="U996" s="346">
        <f t="shared" si="48"/>
        <v>1879.3500000000001</v>
      </c>
    </row>
    <row r="997" spans="1:21" ht="14.1" hidden="1" customHeight="1">
      <c r="A997" s="78">
        <v>997</v>
      </c>
      <c r="B997" s="493" t="s">
        <v>538</v>
      </c>
      <c r="C997" s="303" t="s">
        <v>539</v>
      </c>
      <c r="D997" s="537" t="s">
        <v>259</v>
      </c>
      <c r="E997" s="248"/>
      <c r="F997" s="90" t="s">
        <v>552</v>
      </c>
      <c r="G997" s="90" t="s">
        <v>50</v>
      </c>
      <c r="H997" s="502" t="s">
        <v>266</v>
      </c>
      <c r="I997" s="516" t="s">
        <v>247</v>
      </c>
      <c r="J997" s="501">
        <v>21.87</v>
      </c>
      <c r="K997" s="343">
        <f t="shared" si="47"/>
        <v>255</v>
      </c>
      <c r="L997" s="251">
        <v>255</v>
      </c>
      <c r="M997" s="251"/>
      <c r="N997" s="250" t="e">
        <f>IF(L997="nio",0,IF(L997&gt;0,L997*J997/P997,0))*VLOOKUP(B997,'2-Kosten per locatie'!$A$14:$C$60,3,FALSE)</f>
        <v>#DIV/0!</v>
      </c>
      <c r="O997" s="250">
        <f>IF(M997&gt;0,M997*J997/Q997,0)*VLOOKUP(B997,'2-Kosten per locatie'!$A$14:$C$60,3,FALSE)</f>
        <v>0</v>
      </c>
      <c r="P997" s="344">
        <f>IF(L997="nio",0,IF(L997&gt;0,VLOOKUP(G997,'3-Productie normen'!A:J,VLOOKUP(L997,'3-Productie normen'!$B$35:$C$40,2,FALSE),FALSE)))</f>
        <v>0</v>
      </c>
      <c r="Q997" s="344">
        <f t="shared" si="49"/>
        <v>0</v>
      </c>
      <c r="R997" s="541">
        <f>VLOOKUP(G997,'3-Productie normen'!A:L,12,FALSE)</f>
        <v>15</v>
      </c>
      <c r="S997" s="345"/>
      <c r="U997" s="346">
        <f t="shared" si="48"/>
        <v>5576.85</v>
      </c>
    </row>
    <row r="998" spans="1:21" ht="14.1" hidden="1" customHeight="1">
      <c r="A998" s="78">
        <v>998</v>
      </c>
      <c r="B998" s="493" t="s">
        <v>538</v>
      </c>
      <c r="C998" s="303" t="s">
        <v>539</v>
      </c>
      <c r="D998" s="537" t="s">
        <v>259</v>
      </c>
      <c r="E998" s="248"/>
      <c r="F998" s="90" t="s">
        <v>553</v>
      </c>
      <c r="G998" s="502" t="s">
        <v>46</v>
      </c>
      <c r="H998" s="502" t="s">
        <v>371</v>
      </c>
      <c r="I998" s="516" t="s">
        <v>227</v>
      </c>
      <c r="J998" s="501">
        <v>1.23</v>
      </c>
      <c r="K998" s="343">
        <f t="shared" si="47"/>
        <v>255</v>
      </c>
      <c r="L998" s="251">
        <v>255</v>
      </c>
      <c r="M998" s="251"/>
      <c r="N998" s="250" t="e">
        <f>IF(L998="nio",0,IF(L998&gt;0,L998*J998/P998,0))*VLOOKUP(B998,'2-Kosten per locatie'!$A$14:$C$60,3,FALSE)</f>
        <v>#DIV/0!</v>
      </c>
      <c r="O998" s="250">
        <f>IF(M998&gt;0,M998*J998/Q998,0)*VLOOKUP(B998,'2-Kosten per locatie'!$A$14:$C$60,3,FALSE)</f>
        <v>0</v>
      </c>
      <c r="P998" s="344">
        <f>IF(L998="nio",0,IF(L998&gt;0,VLOOKUP(G998,'3-Productie normen'!A:J,VLOOKUP(L998,'3-Productie normen'!$B$35:$C$40,2,FALSE),FALSE)))</f>
        <v>0</v>
      </c>
      <c r="Q998" s="344">
        <f t="shared" si="49"/>
        <v>0</v>
      </c>
      <c r="R998" s="541">
        <f>VLOOKUP(G998,'3-Productie normen'!A:L,12,FALSE)</f>
        <v>11</v>
      </c>
      <c r="S998" s="345"/>
      <c r="U998" s="346">
        <f t="shared" si="48"/>
        <v>313.64999999999998</v>
      </c>
    </row>
    <row r="999" spans="1:21" ht="14.1" hidden="1" customHeight="1">
      <c r="A999" s="78">
        <v>999</v>
      </c>
      <c r="B999" s="493" t="s">
        <v>538</v>
      </c>
      <c r="C999" s="303" t="s">
        <v>539</v>
      </c>
      <c r="D999" s="537" t="s">
        <v>259</v>
      </c>
      <c r="E999" s="248"/>
      <c r="F999" s="90" t="s">
        <v>554</v>
      </c>
      <c r="G999" s="502" t="s">
        <v>46</v>
      </c>
      <c r="H999" s="502" t="s">
        <v>371</v>
      </c>
      <c r="I999" s="516" t="s">
        <v>227</v>
      </c>
      <c r="J999" s="501">
        <v>1.23</v>
      </c>
      <c r="K999" s="343">
        <f t="shared" si="47"/>
        <v>255</v>
      </c>
      <c r="L999" s="251">
        <v>255</v>
      </c>
      <c r="M999" s="251"/>
      <c r="N999" s="250" t="e">
        <f>IF(L999="nio",0,IF(L999&gt;0,L999*J999/P999,0))*VLOOKUP(B999,'2-Kosten per locatie'!$A$14:$C$60,3,FALSE)</f>
        <v>#DIV/0!</v>
      </c>
      <c r="O999" s="250">
        <f>IF(M999&gt;0,M999*J999/Q999,0)*VLOOKUP(B999,'2-Kosten per locatie'!$A$14:$C$60,3,FALSE)</f>
        <v>0</v>
      </c>
      <c r="P999" s="344">
        <f>IF(L999="nio",0,IF(L999&gt;0,VLOOKUP(G999,'3-Productie normen'!A:J,VLOOKUP(L999,'3-Productie normen'!$B$35:$C$40,2,FALSE),FALSE)))</f>
        <v>0</v>
      </c>
      <c r="Q999" s="344">
        <f t="shared" si="49"/>
        <v>0</v>
      </c>
      <c r="R999" s="541">
        <f>VLOOKUP(G999,'3-Productie normen'!A:L,12,FALSE)</f>
        <v>11</v>
      </c>
      <c r="S999" s="345"/>
      <c r="U999" s="346">
        <f t="shared" si="48"/>
        <v>313.64999999999998</v>
      </c>
    </row>
    <row r="1000" spans="1:21" ht="14.1" hidden="1" customHeight="1">
      <c r="A1000" s="78">
        <v>1000</v>
      </c>
      <c r="B1000" s="493" t="s">
        <v>538</v>
      </c>
      <c r="C1000" s="303" t="s">
        <v>539</v>
      </c>
      <c r="D1000" s="537" t="s">
        <v>259</v>
      </c>
      <c r="E1000" s="248"/>
      <c r="F1000" s="90" t="s">
        <v>555</v>
      </c>
      <c r="G1000" s="502" t="s">
        <v>46</v>
      </c>
      <c r="H1000" s="502" t="s">
        <v>371</v>
      </c>
      <c r="I1000" s="516" t="s">
        <v>227</v>
      </c>
      <c r="J1000" s="501">
        <v>2.8</v>
      </c>
      <c r="K1000" s="343">
        <f t="shared" si="47"/>
        <v>255</v>
      </c>
      <c r="L1000" s="251">
        <v>255</v>
      </c>
      <c r="M1000" s="251"/>
      <c r="N1000" s="250" t="e">
        <f>IF(L1000="nio",0,IF(L1000&gt;0,L1000*J1000/P1000,0))*VLOOKUP(B1000,'2-Kosten per locatie'!$A$14:$C$60,3,FALSE)</f>
        <v>#DIV/0!</v>
      </c>
      <c r="O1000" s="250">
        <f>IF(M1000&gt;0,M1000*J1000/Q1000,0)*VLOOKUP(B1000,'2-Kosten per locatie'!$A$14:$C$60,3,FALSE)</f>
        <v>0</v>
      </c>
      <c r="P1000" s="344">
        <f>IF(L1000="nio",0,IF(L1000&gt;0,VLOOKUP(G1000,'3-Productie normen'!A:J,VLOOKUP(L1000,'3-Productie normen'!$B$35:$C$40,2,FALSE),FALSE)))</f>
        <v>0</v>
      </c>
      <c r="Q1000" s="344">
        <f t="shared" si="49"/>
        <v>0</v>
      </c>
      <c r="R1000" s="541">
        <f>VLOOKUP(G1000,'3-Productie normen'!A:L,12,FALSE)</f>
        <v>11</v>
      </c>
      <c r="S1000" s="345"/>
      <c r="U1000" s="346">
        <f t="shared" si="48"/>
        <v>714</v>
      </c>
    </row>
    <row r="1001" spans="1:21" ht="14.1" hidden="1" customHeight="1">
      <c r="A1001" s="78">
        <v>1001</v>
      </c>
      <c r="B1001" s="493" t="s">
        <v>538</v>
      </c>
      <c r="C1001" s="303" t="s">
        <v>539</v>
      </c>
      <c r="D1001" s="537" t="s">
        <v>259</v>
      </c>
      <c r="E1001" s="248"/>
      <c r="F1001" s="90" t="s">
        <v>489</v>
      </c>
      <c r="G1001" s="502" t="s">
        <v>46</v>
      </c>
      <c r="H1001" s="502" t="s">
        <v>371</v>
      </c>
      <c r="I1001" s="516" t="s">
        <v>227</v>
      </c>
      <c r="J1001" s="501">
        <v>1.88</v>
      </c>
      <c r="K1001" s="343">
        <f t="shared" si="47"/>
        <v>255</v>
      </c>
      <c r="L1001" s="251">
        <v>255</v>
      </c>
      <c r="M1001" s="251"/>
      <c r="N1001" s="250" t="e">
        <f>IF(L1001="nio",0,IF(L1001&gt;0,L1001*J1001/P1001,0))*VLOOKUP(B1001,'2-Kosten per locatie'!$A$14:$C$60,3,FALSE)</f>
        <v>#DIV/0!</v>
      </c>
      <c r="O1001" s="250">
        <f>IF(M1001&gt;0,M1001*J1001/Q1001,0)*VLOOKUP(B1001,'2-Kosten per locatie'!$A$14:$C$60,3,FALSE)</f>
        <v>0</v>
      </c>
      <c r="P1001" s="344">
        <f>IF(L1001="nio",0,IF(L1001&gt;0,VLOOKUP(G1001,'3-Productie normen'!A:J,VLOOKUP(L1001,'3-Productie normen'!$B$35:$C$40,2,FALSE),FALSE)))</f>
        <v>0</v>
      </c>
      <c r="Q1001" s="344">
        <f t="shared" si="49"/>
        <v>0</v>
      </c>
      <c r="R1001" s="541">
        <f>VLOOKUP(G1001,'3-Productie normen'!A:L,12,FALSE)</f>
        <v>11</v>
      </c>
      <c r="S1001" s="345"/>
      <c r="U1001" s="346">
        <f t="shared" si="48"/>
        <v>479.4</v>
      </c>
    </row>
    <row r="1002" spans="1:21" ht="14.1" hidden="1" customHeight="1">
      <c r="A1002" s="78">
        <v>1002</v>
      </c>
      <c r="B1002" s="493" t="s">
        <v>538</v>
      </c>
      <c r="C1002" s="303" t="s">
        <v>539</v>
      </c>
      <c r="D1002" s="537" t="s">
        <v>259</v>
      </c>
      <c r="E1002" s="248"/>
      <c r="F1002" s="90" t="s">
        <v>556</v>
      </c>
      <c r="G1002" s="504" t="s">
        <v>261</v>
      </c>
      <c r="H1002" s="74" t="s">
        <v>82</v>
      </c>
      <c r="I1002" s="74" t="s">
        <v>82</v>
      </c>
      <c r="J1002" s="501">
        <v>78.819999999999993</v>
      </c>
      <c r="K1002" s="343">
        <f t="shared" si="47"/>
        <v>255</v>
      </c>
      <c r="L1002" s="251">
        <v>255</v>
      </c>
      <c r="M1002" s="251"/>
      <c r="N1002" s="250" t="e">
        <f>IF(L1002="nio",0,IF(L1002&gt;0,L1002*J1002/P1002,0))*VLOOKUP(B1002,'2-Kosten per locatie'!$A$14:$C$60,3,FALSE)</f>
        <v>#DIV/0!</v>
      </c>
      <c r="O1002" s="250">
        <f>IF(M1002&gt;0,M1002*J1002/Q1002,0)*VLOOKUP(B1002,'2-Kosten per locatie'!$A$14:$C$60,3,FALSE)</f>
        <v>0</v>
      </c>
      <c r="P1002" s="344">
        <f>IF(L1002="nio",0,IF(L1002&gt;0,VLOOKUP(G1002,'3-Productie normen'!A:J,VLOOKUP(L1002,'3-Productie normen'!$B$35:$C$40,2,FALSE),FALSE)))</f>
        <v>0</v>
      </c>
      <c r="Q1002" s="344">
        <f t="shared" si="49"/>
        <v>0</v>
      </c>
      <c r="R1002" s="541">
        <f>VLOOKUP(G1002,'3-Productie normen'!A:L,12,FALSE)</f>
        <v>16</v>
      </c>
      <c r="S1002" s="345"/>
      <c r="U1002" s="346">
        <f t="shared" si="48"/>
        <v>20099.099999999999</v>
      </c>
    </row>
    <row r="1003" spans="1:21" ht="14.1" hidden="1" customHeight="1">
      <c r="A1003" s="78">
        <v>1003</v>
      </c>
      <c r="B1003" s="493" t="s">
        <v>538</v>
      </c>
      <c r="C1003" s="303" t="s">
        <v>539</v>
      </c>
      <c r="D1003" s="537" t="s">
        <v>259</v>
      </c>
      <c r="E1003" s="248"/>
      <c r="F1003" s="90" t="s">
        <v>557</v>
      </c>
      <c r="G1003" s="504" t="s">
        <v>261</v>
      </c>
      <c r="H1003" s="74" t="s">
        <v>82</v>
      </c>
      <c r="I1003" s="74" t="s">
        <v>82</v>
      </c>
      <c r="J1003" s="501">
        <v>20.49</v>
      </c>
      <c r="K1003" s="343">
        <f t="shared" si="47"/>
        <v>255</v>
      </c>
      <c r="L1003" s="251">
        <v>255</v>
      </c>
      <c r="M1003" s="251"/>
      <c r="N1003" s="250" t="e">
        <f>IF(L1003="nio",0,IF(L1003&gt;0,L1003*J1003/P1003,0))*VLOOKUP(B1003,'2-Kosten per locatie'!$A$14:$C$60,3,FALSE)</f>
        <v>#DIV/0!</v>
      </c>
      <c r="O1003" s="250">
        <f>IF(M1003&gt;0,M1003*J1003/Q1003,0)*VLOOKUP(B1003,'2-Kosten per locatie'!$A$14:$C$60,3,FALSE)</f>
        <v>0</v>
      </c>
      <c r="P1003" s="344">
        <f>IF(L1003="nio",0,IF(L1003&gt;0,VLOOKUP(G1003,'3-Productie normen'!A:J,VLOOKUP(L1003,'3-Productie normen'!$B$35:$C$40,2,FALSE),FALSE)))</f>
        <v>0</v>
      </c>
      <c r="Q1003" s="344">
        <f t="shared" si="49"/>
        <v>0</v>
      </c>
      <c r="R1003" s="541">
        <f>VLOOKUP(G1003,'3-Productie normen'!A:L,12,FALSE)</f>
        <v>16</v>
      </c>
      <c r="S1003" s="345"/>
      <c r="U1003" s="346">
        <f t="shared" si="48"/>
        <v>5224.95</v>
      </c>
    </row>
    <row r="1004" spans="1:21" ht="14.1" hidden="1" customHeight="1">
      <c r="A1004" s="78">
        <v>1004</v>
      </c>
      <c r="B1004" s="493" t="s">
        <v>1142</v>
      </c>
      <c r="C1004" s="303" t="s">
        <v>1143</v>
      </c>
      <c r="D1004" s="537" t="s">
        <v>259</v>
      </c>
      <c r="E1004" s="248" t="s">
        <v>418</v>
      </c>
      <c r="F1004" s="90" t="s">
        <v>277</v>
      </c>
      <c r="G1004" s="90" t="s">
        <v>47</v>
      </c>
      <c r="H1004" s="74" t="s">
        <v>82</v>
      </c>
      <c r="I1004" s="74" t="s">
        <v>82</v>
      </c>
      <c r="J1004" s="501">
        <v>27.19</v>
      </c>
      <c r="K1004" s="343">
        <f t="shared" si="47"/>
        <v>255</v>
      </c>
      <c r="L1004" s="251">
        <v>255</v>
      </c>
      <c r="M1004" s="251"/>
      <c r="N1004" s="250" t="e">
        <f>IF(L1004="nio",0,IF(L1004&gt;0,L1004*J1004/P1004,0))*VLOOKUP(B1004,'2-Kosten per locatie'!$A$14:$C$60,3,FALSE)</f>
        <v>#DIV/0!</v>
      </c>
      <c r="O1004" s="250">
        <f>IF(M1004&gt;0,M1004*J1004/Q1004,0)*VLOOKUP(B1004,'2-Kosten per locatie'!$A$14:$C$60,3,FALSE)</f>
        <v>0</v>
      </c>
      <c r="P1004" s="344">
        <f>IF(L1004="nio",0,IF(L1004&gt;0,VLOOKUP(G1004,'3-Productie normen'!A:J,VLOOKUP(L1004,'3-Productie normen'!$B$35:$C$40,2,FALSE),FALSE)))</f>
        <v>0</v>
      </c>
      <c r="Q1004" s="344">
        <f t="shared" si="49"/>
        <v>0</v>
      </c>
      <c r="R1004" s="541">
        <f>VLOOKUP(G1004,'3-Productie normen'!A:L,12,FALSE)</f>
        <v>9</v>
      </c>
      <c r="S1004" s="345"/>
      <c r="U1004" s="346">
        <f t="shared" si="48"/>
        <v>6933.4500000000007</v>
      </c>
    </row>
    <row r="1005" spans="1:21" ht="14.1" hidden="1" customHeight="1">
      <c r="A1005" s="78">
        <v>1005</v>
      </c>
      <c r="B1005" s="493" t="s">
        <v>1142</v>
      </c>
      <c r="C1005" s="303" t="s">
        <v>1143</v>
      </c>
      <c r="D1005" s="537" t="s">
        <v>259</v>
      </c>
      <c r="E1005" s="248" t="s">
        <v>417</v>
      </c>
      <c r="F1005" s="90" t="s">
        <v>400</v>
      </c>
      <c r="G1005" s="90" t="s">
        <v>50</v>
      </c>
      <c r="H1005" s="74" t="s">
        <v>82</v>
      </c>
      <c r="I1005" s="74" t="s">
        <v>82</v>
      </c>
      <c r="J1005" s="501">
        <v>13.24</v>
      </c>
      <c r="K1005" s="343">
        <f t="shared" si="47"/>
        <v>255</v>
      </c>
      <c r="L1005" s="251">
        <v>255</v>
      </c>
      <c r="M1005" s="251"/>
      <c r="N1005" s="250" t="e">
        <f>IF(L1005="nio",0,IF(L1005&gt;0,L1005*J1005/P1005,0))*VLOOKUP(B1005,'2-Kosten per locatie'!$A$14:$C$60,3,FALSE)</f>
        <v>#DIV/0!</v>
      </c>
      <c r="O1005" s="250">
        <f>IF(M1005&gt;0,M1005*J1005/Q1005,0)*VLOOKUP(B1005,'2-Kosten per locatie'!$A$14:$C$60,3,FALSE)</f>
        <v>0</v>
      </c>
      <c r="P1005" s="344">
        <f>IF(L1005="nio",0,IF(L1005&gt;0,VLOOKUP(G1005,'3-Productie normen'!A:J,VLOOKUP(L1005,'3-Productie normen'!$B$35:$C$40,2,FALSE),FALSE)))</f>
        <v>0</v>
      </c>
      <c r="Q1005" s="344">
        <f t="shared" si="49"/>
        <v>0</v>
      </c>
      <c r="R1005" s="541">
        <f>VLOOKUP(G1005,'3-Productie normen'!A:L,12,FALSE)</f>
        <v>15</v>
      </c>
      <c r="S1005" s="345"/>
      <c r="U1005" s="346">
        <f t="shared" si="48"/>
        <v>3376.2000000000003</v>
      </c>
    </row>
    <row r="1006" spans="1:21" ht="14.1" hidden="1" customHeight="1">
      <c r="A1006" s="78">
        <v>1006</v>
      </c>
      <c r="B1006" s="493" t="s">
        <v>1142</v>
      </c>
      <c r="C1006" s="303" t="s">
        <v>1143</v>
      </c>
      <c r="D1006" s="537" t="s">
        <v>259</v>
      </c>
      <c r="E1006" s="248" t="s">
        <v>1144</v>
      </c>
      <c r="F1006" s="90" t="s">
        <v>704</v>
      </c>
      <c r="G1006" s="90" t="s">
        <v>261</v>
      </c>
      <c r="H1006" s="74" t="s">
        <v>82</v>
      </c>
      <c r="I1006" s="74" t="s">
        <v>82</v>
      </c>
      <c r="J1006" s="501">
        <v>22.25</v>
      </c>
      <c r="K1006" s="343">
        <f t="shared" si="47"/>
        <v>255</v>
      </c>
      <c r="L1006" s="251">
        <v>255</v>
      </c>
      <c r="M1006" s="251"/>
      <c r="N1006" s="250" t="e">
        <f>IF(L1006="nio",0,IF(L1006&gt;0,L1006*J1006/P1006,0))*VLOOKUP(B1006,'2-Kosten per locatie'!$A$14:$C$60,3,FALSE)</f>
        <v>#DIV/0!</v>
      </c>
      <c r="O1006" s="250">
        <f>IF(M1006&gt;0,M1006*J1006/Q1006,0)*VLOOKUP(B1006,'2-Kosten per locatie'!$A$14:$C$60,3,FALSE)</f>
        <v>0</v>
      </c>
      <c r="P1006" s="344">
        <f>IF(L1006="nio",0,IF(L1006&gt;0,VLOOKUP(G1006,'3-Productie normen'!A:J,VLOOKUP(L1006,'3-Productie normen'!$B$35:$C$40,2,FALSE),FALSE)))</f>
        <v>0</v>
      </c>
      <c r="Q1006" s="344">
        <f t="shared" si="49"/>
        <v>0</v>
      </c>
      <c r="R1006" s="541">
        <f>VLOOKUP(G1006,'3-Productie normen'!A:L,12,FALSE)</f>
        <v>16</v>
      </c>
      <c r="S1006" s="345"/>
      <c r="U1006" s="346">
        <f t="shared" si="48"/>
        <v>5673.75</v>
      </c>
    </row>
    <row r="1007" spans="1:21" ht="14.1" hidden="1" customHeight="1">
      <c r="A1007" s="78">
        <v>1007</v>
      </c>
      <c r="B1007" s="493" t="s">
        <v>1142</v>
      </c>
      <c r="C1007" s="303" t="s">
        <v>1143</v>
      </c>
      <c r="D1007" s="537" t="s">
        <v>259</v>
      </c>
      <c r="E1007" s="248" t="s">
        <v>416</v>
      </c>
      <c r="F1007" s="90" t="s">
        <v>1132</v>
      </c>
      <c r="G1007" s="90" t="s">
        <v>45</v>
      </c>
      <c r="H1007" s="74" t="s">
        <v>82</v>
      </c>
      <c r="I1007" s="74" t="s">
        <v>82</v>
      </c>
      <c r="J1007" s="501">
        <v>22.9</v>
      </c>
      <c r="K1007" s="343">
        <f t="shared" si="47"/>
        <v>255</v>
      </c>
      <c r="L1007" s="251">
        <v>255</v>
      </c>
      <c r="M1007" s="251"/>
      <c r="N1007" s="250" t="e">
        <f>IF(L1007="nio",0,IF(L1007&gt;0,L1007*J1007/P1007,0))*VLOOKUP(B1007,'2-Kosten per locatie'!$A$14:$C$60,3,FALSE)</f>
        <v>#DIV/0!</v>
      </c>
      <c r="O1007" s="250">
        <f>IF(M1007&gt;0,M1007*J1007/Q1007,0)*VLOOKUP(B1007,'2-Kosten per locatie'!$A$14:$C$60,3,FALSE)</f>
        <v>0</v>
      </c>
      <c r="P1007" s="344">
        <f>IF(L1007="nio",0,IF(L1007&gt;0,VLOOKUP(G1007,'3-Productie normen'!A:J,VLOOKUP(L1007,'3-Productie normen'!$B$35:$C$40,2,FALSE),FALSE)))</f>
        <v>0</v>
      </c>
      <c r="Q1007" s="344">
        <f t="shared" si="49"/>
        <v>0</v>
      </c>
      <c r="R1007" s="541">
        <f>VLOOKUP(G1007,'3-Productie normen'!A:L,12,FALSE)</f>
        <v>2</v>
      </c>
      <c r="S1007" s="345"/>
      <c r="U1007" s="346">
        <f t="shared" si="48"/>
        <v>5839.5</v>
      </c>
    </row>
    <row r="1008" spans="1:21" ht="14.1" hidden="1" customHeight="1">
      <c r="A1008" s="78">
        <v>1008</v>
      </c>
      <c r="B1008" s="493" t="s">
        <v>1142</v>
      </c>
      <c r="C1008" s="303" t="s">
        <v>1143</v>
      </c>
      <c r="D1008" s="537" t="s">
        <v>259</v>
      </c>
      <c r="E1008" s="248" t="s">
        <v>414</v>
      </c>
      <c r="F1008" s="90" t="s">
        <v>1132</v>
      </c>
      <c r="G1008" s="90" t="s">
        <v>45</v>
      </c>
      <c r="H1008" s="74" t="s">
        <v>82</v>
      </c>
      <c r="I1008" s="74" t="s">
        <v>82</v>
      </c>
      <c r="J1008" s="501">
        <v>21.93</v>
      </c>
      <c r="K1008" s="343">
        <f t="shared" si="47"/>
        <v>255</v>
      </c>
      <c r="L1008" s="251">
        <v>255</v>
      </c>
      <c r="M1008" s="251"/>
      <c r="N1008" s="250" t="e">
        <f>IF(L1008="nio",0,IF(L1008&gt;0,L1008*J1008/P1008,0))*VLOOKUP(B1008,'2-Kosten per locatie'!$A$14:$C$60,3,FALSE)</f>
        <v>#DIV/0!</v>
      </c>
      <c r="O1008" s="250">
        <f>IF(M1008&gt;0,M1008*J1008/Q1008,0)*VLOOKUP(B1008,'2-Kosten per locatie'!$A$14:$C$60,3,FALSE)</f>
        <v>0</v>
      </c>
      <c r="P1008" s="344">
        <f>IF(L1008="nio",0,IF(L1008&gt;0,VLOOKUP(G1008,'3-Productie normen'!A:J,VLOOKUP(L1008,'3-Productie normen'!$B$35:$C$40,2,FALSE),FALSE)))</f>
        <v>0</v>
      </c>
      <c r="Q1008" s="344">
        <f t="shared" si="49"/>
        <v>0</v>
      </c>
      <c r="R1008" s="541">
        <f>VLOOKUP(G1008,'3-Productie normen'!A:L,12,FALSE)</f>
        <v>2</v>
      </c>
      <c r="S1008" s="345"/>
      <c r="U1008" s="346">
        <f t="shared" si="48"/>
        <v>5592.15</v>
      </c>
    </row>
    <row r="1009" spans="1:21" ht="14.1" hidden="1" customHeight="1">
      <c r="A1009" s="78">
        <v>1009</v>
      </c>
      <c r="B1009" s="493" t="s">
        <v>1142</v>
      </c>
      <c r="C1009" s="303" t="s">
        <v>1143</v>
      </c>
      <c r="D1009" s="537" t="s">
        <v>259</v>
      </c>
      <c r="E1009" s="248" t="s">
        <v>1145</v>
      </c>
      <c r="F1009" s="90" t="s">
        <v>262</v>
      </c>
      <c r="G1009" s="90" t="s">
        <v>46</v>
      </c>
      <c r="H1009" s="502" t="s">
        <v>371</v>
      </c>
      <c r="I1009" s="516" t="s">
        <v>227</v>
      </c>
      <c r="J1009" s="501">
        <v>1.94</v>
      </c>
      <c r="K1009" s="343">
        <f t="shared" si="47"/>
        <v>255</v>
      </c>
      <c r="L1009" s="251">
        <v>255</v>
      </c>
      <c r="M1009" s="251"/>
      <c r="N1009" s="250" t="e">
        <f>IF(L1009="nio",0,IF(L1009&gt;0,L1009*J1009/P1009,0))*VLOOKUP(B1009,'2-Kosten per locatie'!$A$14:$C$60,3,FALSE)</f>
        <v>#DIV/0!</v>
      </c>
      <c r="O1009" s="250">
        <f>IF(M1009&gt;0,M1009*J1009/Q1009,0)*VLOOKUP(B1009,'2-Kosten per locatie'!$A$14:$C$60,3,FALSE)</f>
        <v>0</v>
      </c>
      <c r="P1009" s="344">
        <f>IF(L1009="nio",0,IF(L1009&gt;0,VLOOKUP(G1009,'3-Productie normen'!A:J,VLOOKUP(L1009,'3-Productie normen'!$B$35:$C$40,2,FALSE),FALSE)))</f>
        <v>0</v>
      </c>
      <c r="Q1009" s="344">
        <f t="shared" si="49"/>
        <v>0</v>
      </c>
      <c r="R1009" s="541">
        <f>VLOOKUP(G1009,'3-Productie normen'!A:L,12,FALSE)</f>
        <v>11</v>
      </c>
      <c r="S1009" s="345"/>
      <c r="U1009" s="346">
        <f t="shared" si="48"/>
        <v>494.7</v>
      </c>
    </row>
    <row r="1010" spans="1:21" ht="14.1" hidden="1" customHeight="1">
      <c r="A1010" s="78">
        <v>1010</v>
      </c>
      <c r="B1010" s="493" t="s">
        <v>1142</v>
      </c>
      <c r="C1010" s="303" t="s">
        <v>1143</v>
      </c>
      <c r="D1010" s="537" t="s">
        <v>259</v>
      </c>
      <c r="E1010" s="248" t="s">
        <v>316</v>
      </c>
      <c r="F1010" s="90" t="s">
        <v>262</v>
      </c>
      <c r="G1010" s="90" t="s">
        <v>46</v>
      </c>
      <c r="H1010" s="502" t="s">
        <v>371</v>
      </c>
      <c r="I1010" s="516" t="s">
        <v>227</v>
      </c>
      <c r="J1010" s="501">
        <v>1.27</v>
      </c>
      <c r="K1010" s="343">
        <f t="shared" si="47"/>
        <v>255</v>
      </c>
      <c r="L1010" s="251">
        <v>255</v>
      </c>
      <c r="M1010" s="251"/>
      <c r="N1010" s="250" t="e">
        <f>IF(L1010="nio",0,IF(L1010&gt;0,L1010*J1010/P1010,0))*VLOOKUP(B1010,'2-Kosten per locatie'!$A$14:$C$60,3,FALSE)</f>
        <v>#DIV/0!</v>
      </c>
      <c r="O1010" s="250">
        <f>IF(M1010&gt;0,M1010*J1010/Q1010,0)*VLOOKUP(B1010,'2-Kosten per locatie'!$A$14:$C$60,3,FALSE)</f>
        <v>0</v>
      </c>
      <c r="P1010" s="344">
        <f>IF(L1010="nio",0,IF(L1010&gt;0,VLOOKUP(G1010,'3-Productie normen'!A:J,VLOOKUP(L1010,'3-Productie normen'!$B$35:$C$40,2,FALSE),FALSE)))</f>
        <v>0</v>
      </c>
      <c r="Q1010" s="344">
        <f t="shared" si="49"/>
        <v>0</v>
      </c>
      <c r="R1010" s="541">
        <f>VLOOKUP(G1010,'3-Productie normen'!A:L,12,FALSE)</f>
        <v>11</v>
      </c>
      <c r="S1010" s="345"/>
      <c r="U1010" s="346">
        <f t="shared" si="48"/>
        <v>323.85000000000002</v>
      </c>
    </row>
    <row r="1011" spans="1:21" ht="14.1" hidden="1" customHeight="1">
      <c r="A1011" s="78">
        <v>1011</v>
      </c>
      <c r="B1011" s="493" t="s">
        <v>1142</v>
      </c>
      <c r="C1011" s="303" t="s">
        <v>1143</v>
      </c>
      <c r="D1011" s="537" t="s">
        <v>259</v>
      </c>
      <c r="E1011" s="248" t="s">
        <v>424</v>
      </c>
      <c r="F1011" s="90" t="s">
        <v>1132</v>
      </c>
      <c r="G1011" s="90" t="s">
        <v>45</v>
      </c>
      <c r="H1011" s="504" t="s">
        <v>278</v>
      </c>
      <c r="I1011" s="516" t="s">
        <v>246</v>
      </c>
      <c r="J1011" s="501">
        <v>22.97</v>
      </c>
      <c r="K1011" s="343">
        <f t="shared" si="47"/>
        <v>255</v>
      </c>
      <c r="L1011" s="251">
        <v>255</v>
      </c>
      <c r="M1011" s="251"/>
      <c r="N1011" s="250" t="e">
        <f>IF(L1011="nio",0,IF(L1011&gt;0,L1011*J1011/P1011,0))*VLOOKUP(B1011,'2-Kosten per locatie'!$A$14:$C$60,3,FALSE)</f>
        <v>#DIV/0!</v>
      </c>
      <c r="O1011" s="250">
        <f>IF(M1011&gt;0,M1011*J1011/Q1011,0)*VLOOKUP(B1011,'2-Kosten per locatie'!$A$14:$C$60,3,FALSE)</f>
        <v>0</v>
      </c>
      <c r="P1011" s="344">
        <f>IF(L1011="nio",0,IF(L1011&gt;0,VLOOKUP(G1011,'3-Productie normen'!A:J,VLOOKUP(L1011,'3-Productie normen'!$B$35:$C$40,2,FALSE),FALSE)))</f>
        <v>0</v>
      </c>
      <c r="Q1011" s="344">
        <f t="shared" si="49"/>
        <v>0</v>
      </c>
      <c r="R1011" s="541">
        <f>VLOOKUP(G1011,'3-Productie normen'!A:L,12,FALSE)</f>
        <v>2</v>
      </c>
      <c r="S1011" s="345"/>
      <c r="U1011" s="346">
        <f t="shared" si="48"/>
        <v>5857.3499999999995</v>
      </c>
    </row>
    <row r="1012" spans="1:21" ht="14.1" hidden="1" customHeight="1">
      <c r="A1012" s="78">
        <v>1012</v>
      </c>
      <c r="B1012" s="493" t="s">
        <v>1142</v>
      </c>
      <c r="C1012" s="303" t="s">
        <v>1143</v>
      </c>
      <c r="D1012" s="537" t="s">
        <v>259</v>
      </c>
      <c r="E1012" s="248" t="s">
        <v>426</v>
      </c>
      <c r="F1012" s="90" t="s">
        <v>277</v>
      </c>
      <c r="G1012" s="90" t="s">
        <v>47</v>
      </c>
      <c r="H1012" s="502" t="s">
        <v>266</v>
      </c>
      <c r="I1012" s="516" t="s">
        <v>247</v>
      </c>
      <c r="J1012" s="501">
        <v>16</v>
      </c>
      <c r="K1012" s="343">
        <f t="shared" si="47"/>
        <v>255</v>
      </c>
      <c r="L1012" s="251">
        <v>255</v>
      </c>
      <c r="M1012" s="251"/>
      <c r="N1012" s="250" t="e">
        <f>IF(L1012="nio",0,IF(L1012&gt;0,L1012*J1012/P1012,0))*VLOOKUP(B1012,'2-Kosten per locatie'!$A$14:$C$60,3,FALSE)</f>
        <v>#DIV/0!</v>
      </c>
      <c r="O1012" s="250">
        <f>IF(M1012&gt;0,M1012*J1012/Q1012,0)*VLOOKUP(B1012,'2-Kosten per locatie'!$A$14:$C$60,3,FALSE)</f>
        <v>0</v>
      </c>
      <c r="P1012" s="344">
        <f>IF(L1012="nio",0,IF(L1012&gt;0,VLOOKUP(G1012,'3-Productie normen'!A:J,VLOOKUP(L1012,'3-Productie normen'!$B$35:$C$40,2,FALSE),FALSE)))</f>
        <v>0</v>
      </c>
      <c r="Q1012" s="344">
        <f t="shared" si="49"/>
        <v>0</v>
      </c>
      <c r="R1012" s="541">
        <f>VLOOKUP(G1012,'3-Productie normen'!A:L,12,FALSE)</f>
        <v>9</v>
      </c>
      <c r="S1012" s="345"/>
      <c r="U1012" s="346">
        <f t="shared" si="48"/>
        <v>4080</v>
      </c>
    </row>
    <row r="1013" spans="1:21" ht="14.1" hidden="1" customHeight="1">
      <c r="A1013" s="78">
        <v>1013</v>
      </c>
      <c r="B1013" s="493" t="s">
        <v>1142</v>
      </c>
      <c r="C1013" s="303" t="s">
        <v>1143</v>
      </c>
      <c r="D1013" s="537" t="s">
        <v>259</v>
      </c>
      <c r="E1013" s="248" t="s">
        <v>430</v>
      </c>
      <c r="F1013" s="90" t="s">
        <v>1132</v>
      </c>
      <c r="G1013" s="90" t="s">
        <v>45</v>
      </c>
      <c r="H1013" s="502" t="s">
        <v>266</v>
      </c>
      <c r="I1013" s="516" t="s">
        <v>247</v>
      </c>
      <c r="J1013" s="501">
        <v>38.630000000000003</v>
      </c>
      <c r="K1013" s="343">
        <f t="shared" si="47"/>
        <v>255</v>
      </c>
      <c r="L1013" s="251">
        <v>255</v>
      </c>
      <c r="M1013" s="251"/>
      <c r="N1013" s="250" t="e">
        <f>IF(L1013="nio",0,IF(L1013&gt;0,L1013*J1013/P1013,0))*VLOOKUP(B1013,'2-Kosten per locatie'!$A$14:$C$60,3,FALSE)</f>
        <v>#DIV/0!</v>
      </c>
      <c r="O1013" s="250">
        <f>IF(M1013&gt;0,M1013*J1013/Q1013,0)*VLOOKUP(B1013,'2-Kosten per locatie'!$A$14:$C$60,3,FALSE)</f>
        <v>0</v>
      </c>
      <c r="P1013" s="344">
        <f>IF(L1013="nio",0,IF(L1013&gt;0,VLOOKUP(G1013,'3-Productie normen'!A:J,VLOOKUP(L1013,'3-Productie normen'!$B$35:$C$40,2,FALSE),FALSE)))</f>
        <v>0</v>
      </c>
      <c r="Q1013" s="344">
        <f t="shared" si="49"/>
        <v>0</v>
      </c>
      <c r="R1013" s="541">
        <f>VLOOKUP(G1013,'3-Productie normen'!A:L,12,FALSE)</f>
        <v>2</v>
      </c>
      <c r="S1013" s="345"/>
      <c r="U1013" s="346">
        <f t="shared" si="48"/>
        <v>9850.6500000000015</v>
      </c>
    </row>
    <row r="1014" spans="1:21" ht="14.1" hidden="1" customHeight="1">
      <c r="A1014" s="78">
        <v>1014</v>
      </c>
      <c r="B1014" s="493" t="s">
        <v>1142</v>
      </c>
      <c r="C1014" s="303" t="s">
        <v>1143</v>
      </c>
      <c r="D1014" s="537" t="s">
        <v>259</v>
      </c>
      <c r="E1014" s="248" t="s">
        <v>425</v>
      </c>
      <c r="F1014" s="90" t="s">
        <v>845</v>
      </c>
      <c r="G1014" s="90" t="s">
        <v>45</v>
      </c>
      <c r="H1014" s="502" t="s">
        <v>266</v>
      </c>
      <c r="I1014" s="516" t="s">
        <v>247</v>
      </c>
      <c r="J1014" s="501">
        <v>11.11</v>
      </c>
      <c r="K1014" s="343">
        <f t="shared" si="47"/>
        <v>255</v>
      </c>
      <c r="L1014" s="251">
        <v>255</v>
      </c>
      <c r="M1014" s="251"/>
      <c r="N1014" s="250" t="e">
        <f>IF(L1014="nio",0,IF(L1014&gt;0,L1014*J1014/P1014,0))*VLOOKUP(B1014,'2-Kosten per locatie'!$A$14:$C$60,3,FALSE)</f>
        <v>#DIV/0!</v>
      </c>
      <c r="O1014" s="250">
        <f>IF(M1014&gt;0,M1014*J1014/Q1014,0)*VLOOKUP(B1014,'2-Kosten per locatie'!$A$14:$C$60,3,FALSE)</f>
        <v>0</v>
      </c>
      <c r="P1014" s="344">
        <f>IF(L1014="nio",0,IF(L1014&gt;0,VLOOKUP(G1014,'3-Productie normen'!A:J,VLOOKUP(L1014,'3-Productie normen'!$B$35:$C$40,2,FALSE),FALSE)))</f>
        <v>0</v>
      </c>
      <c r="Q1014" s="344">
        <f t="shared" si="49"/>
        <v>0</v>
      </c>
      <c r="R1014" s="541">
        <f>VLOOKUP(G1014,'3-Productie normen'!A:L,12,FALSE)</f>
        <v>2</v>
      </c>
      <c r="S1014" s="345"/>
      <c r="U1014" s="346">
        <f t="shared" si="48"/>
        <v>2833.0499999999997</v>
      </c>
    </row>
    <row r="1015" spans="1:21" ht="14.1" hidden="1" customHeight="1">
      <c r="A1015" s="78">
        <v>1015</v>
      </c>
      <c r="B1015" s="493" t="s">
        <v>1142</v>
      </c>
      <c r="C1015" s="303" t="s">
        <v>1143</v>
      </c>
      <c r="D1015" s="537" t="s">
        <v>259</v>
      </c>
      <c r="E1015" s="248" t="s">
        <v>434</v>
      </c>
      <c r="F1015" s="90" t="s">
        <v>1132</v>
      </c>
      <c r="G1015" s="90" t="s">
        <v>45</v>
      </c>
      <c r="H1015" s="504" t="s">
        <v>278</v>
      </c>
      <c r="I1015" s="516" t="s">
        <v>246</v>
      </c>
      <c r="J1015" s="501">
        <v>18.07</v>
      </c>
      <c r="K1015" s="343">
        <f t="shared" si="47"/>
        <v>255</v>
      </c>
      <c r="L1015" s="251">
        <v>255</v>
      </c>
      <c r="M1015" s="251"/>
      <c r="N1015" s="250" t="e">
        <f>IF(L1015="nio",0,IF(L1015&gt;0,L1015*J1015/P1015,0))*VLOOKUP(B1015,'2-Kosten per locatie'!$A$14:$C$60,3,FALSE)</f>
        <v>#DIV/0!</v>
      </c>
      <c r="O1015" s="250">
        <f>IF(M1015&gt;0,M1015*J1015/Q1015,0)*VLOOKUP(B1015,'2-Kosten per locatie'!$A$14:$C$60,3,FALSE)</f>
        <v>0</v>
      </c>
      <c r="P1015" s="344">
        <f>IF(L1015="nio",0,IF(L1015&gt;0,VLOOKUP(G1015,'3-Productie normen'!A:J,VLOOKUP(L1015,'3-Productie normen'!$B$35:$C$40,2,FALSE),FALSE)))</f>
        <v>0</v>
      </c>
      <c r="Q1015" s="344">
        <f t="shared" si="49"/>
        <v>0</v>
      </c>
      <c r="R1015" s="541">
        <f>VLOOKUP(G1015,'3-Productie normen'!A:L,12,FALSE)</f>
        <v>2</v>
      </c>
      <c r="S1015" s="345"/>
      <c r="U1015" s="346">
        <f t="shared" si="48"/>
        <v>4607.8500000000004</v>
      </c>
    </row>
    <row r="1016" spans="1:21" ht="14.1" hidden="1" customHeight="1">
      <c r="A1016" s="78">
        <v>1016</v>
      </c>
      <c r="B1016" s="493" t="s">
        <v>1142</v>
      </c>
      <c r="C1016" s="303" t="s">
        <v>1143</v>
      </c>
      <c r="D1016" s="537" t="s">
        <v>259</v>
      </c>
      <c r="E1016" s="248" t="s">
        <v>435</v>
      </c>
      <c r="F1016" s="90" t="s">
        <v>400</v>
      </c>
      <c r="G1016" s="90" t="s">
        <v>50</v>
      </c>
      <c r="H1016" s="502" t="s">
        <v>266</v>
      </c>
      <c r="I1016" s="516" t="s">
        <v>247</v>
      </c>
      <c r="J1016" s="501">
        <v>15.75</v>
      </c>
      <c r="K1016" s="343">
        <f t="shared" si="47"/>
        <v>255</v>
      </c>
      <c r="L1016" s="251">
        <v>255</v>
      </c>
      <c r="M1016" s="251"/>
      <c r="N1016" s="250" t="e">
        <f>IF(L1016="nio",0,IF(L1016&gt;0,L1016*J1016/P1016,0))*VLOOKUP(B1016,'2-Kosten per locatie'!$A$14:$C$60,3,FALSE)</f>
        <v>#DIV/0!</v>
      </c>
      <c r="O1016" s="250">
        <f>IF(M1016&gt;0,M1016*J1016/Q1016,0)*VLOOKUP(B1016,'2-Kosten per locatie'!$A$14:$C$60,3,FALSE)</f>
        <v>0</v>
      </c>
      <c r="P1016" s="344">
        <f>IF(L1016="nio",0,IF(L1016&gt;0,VLOOKUP(G1016,'3-Productie normen'!A:J,VLOOKUP(L1016,'3-Productie normen'!$B$35:$C$40,2,FALSE),FALSE)))</f>
        <v>0</v>
      </c>
      <c r="Q1016" s="344">
        <f t="shared" si="49"/>
        <v>0</v>
      </c>
      <c r="R1016" s="541">
        <f>VLOOKUP(G1016,'3-Productie normen'!A:L,12,FALSE)</f>
        <v>15</v>
      </c>
      <c r="S1016" s="345"/>
      <c r="U1016" s="346">
        <f t="shared" si="48"/>
        <v>4016.25</v>
      </c>
    </row>
    <row r="1017" spans="1:21" ht="14.1" hidden="1" customHeight="1">
      <c r="A1017" s="78">
        <v>1017</v>
      </c>
      <c r="B1017" s="493" t="s">
        <v>1142</v>
      </c>
      <c r="C1017" s="303" t="s">
        <v>1143</v>
      </c>
      <c r="D1017" s="537" t="s">
        <v>259</v>
      </c>
      <c r="E1017" s="248" t="s">
        <v>1146</v>
      </c>
      <c r="F1017" s="90" t="s">
        <v>704</v>
      </c>
      <c r="G1017" s="90" t="s">
        <v>261</v>
      </c>
      <c r="H1017" s="502" t="s">
        <v>266</v>
      </c>
      <c r="I1017" s="516" t="s">
        <v>247</v>
      </c>
      <c r="J1017" s="501">
        <v>1.64</v>
      </c>
      <c r="K1017" s="343">
        <f t="shared" si="47"/>
        <v>255</v>
      </c>
      <c r="L1017" s="251">
        <v>255</v>
      </c>
      <c r="M1017" s="251"/>
      <c r="N1017" s="250" t="e">
        <f>IF(L1017="nio",0,IF(L1017&gt;0,L1017*J1017/P1017,0))*VLOOKUP(B1017,'2-Kosten per locatie'!$A$14:$C$60,3,FALSE)</f>
        <v>#DIV/0!</v>
      </c>
      <c r="O1017" s="250">
        <f>IF(M1017&gt;0,M1017*J1017/Q1017,0)*VLOOKUP(B1017,'2-Kosten per locatie'!$A$14:$C$60,3,FALSE)</f>
        <v>0</v>
      </c>
      <c r="P1017" s="344">
        <f>IF(L1017="nio",0,IF(L1017&gt;0,VLOOKUP(G1017,'3-Productie normen'!A:J,VLOOKUP(L1017,'3-Productie normen'!$B$35:$C$40,2,FALSE),FALSE)))</f>
        <v>0</v>
      </c>
      <c r="Q1017" s="344">
        <f t="shared" si="49"/>
        <v>0</v>
      </c>
      <c r="R1017" s="541">
        <f>VLOOKUP(G1017,'3-Productie normen'!A:L,12,FALSE)</f>
        <v>16</v>
      </c>
      <c r="S1017" s="345"/>
      <c r="U1017" s="346">
        <f t="shared" si="48"/>
        <v>418.2</v>
      </c>
    </row>
    <row r="1018" spans="1:21" ht="14.1" hidden="1" customHeight="1">
      <c r="A1018" s="78">
        <v>1018</v>
      </c>
      <c r="B1018" s="493" t="s">
        <v>1142</v>
      </c>
      <c r="C1018" s="303" t="s">
        <v>1143</v>
      </c>
      <c r="D1018" s="537" t="s">
        <v>259</v>
      </c>
      <c r="E1018" s="248" t="s">
        <v>1147</v>
      </c>
      <c r="F1018" s="90" t="s">
        <v>704</v>
      </c>
      <c r="G1018" s="90" t="s">
        <v>261</v>
      </c>
      <c r="H1018" s="74" t="s">
        <v>82</v>
      </c>
      <c r="I1018" s="74" t="s">
        <v>82</v>
      </c>
      <c r="J1018" s="501">
        <v>6.4</v>
      </c>
      <c r="K1018" s="343">
        <f t="shared" si="47"/>
        <v>255</v>
      </c>
      <c r="L1018" s="251">
        <v>255</v>
      </c>
      <c r="M1018" s="251"/>
      <c r="N1018" s="250" t="e">
        <f>IF(L1018="nio",0,IF(L1018&gt;0,L1018*J1018/P1018,0))*VLOOKUP(B1018,'2-Kosten per locatie'!$A$14:$C$60,3,FALSE)</f>
        <v>#DIV/0!</v>
      </c>
      <c r="O1018" s="250">
        <f>IF(M1018&gt;0,M1018*J1018/Q1018,0)*VLOOKUP(B1018,'2-Kosten per locatie'!$A$14:$C$60,3,FALSE)</f>
        <v>0</v>
      </c>
      <c r="P1018" s="344">
        <f>IF(L1018="nio",0,IF(L1018&gt;0,VLOOKUP(G1018,'3-Productie normen'!A:J,VLOOKUP(L1018,'3-Productie normen'!$B$35:$C$40,2,FALSE),FALSE)))</f>
        <v>0</v>
      </c>
      <c r="Q1018" s="344">
        <f t="shared" si="49"/>
        <v>0</v>
      </c>
      <c r="R1018" s="541">
        <f>VLOOKUP(G1018,'3-Productie normen'!A:L,12,FALSE)</f>
        <v>16</v>
      </c>
      <c r="S1018" s="345"/>
      <c r="U1018" s="346">
        <f t="shared" si="48"/>
        <v>1632</v>
      </c>
    </row>
    <row r="1019" spans="1:21" ht="14.1" hidden="1" customHeight="1">
      <c r="A1019" s="78">
        <v>1019</v>
      </c>
      <c r="B1019" s="493" t="s">
        <v>577</v>
      </c>
      <c r="C1019" s="303" t="s">
        <v>578</v>
      </c>
      <c r="D1019" s="537">
        <v>-1</v>
      </c>
      <c r="E1019" s="248"/>
      <c r="F1019" s="90" t="s">
        <v>265</v>
      </c>
      <c r="G1019" s="90" t="s">
        <v>45</v>
      </c>
      <c r="H1019" s="502" t="s">
        <v>266</v>
      </c>
      <c r="I1019" s="516" t="s">
        <v>247</v>
      </c>
      <c r="J1019" s="501">
        <v>55.42</v>
      </c>
      <c r="K1019" s="343">
        <f t="shared" si="47"/>
        <v>255</v>
      </c>
      <c r="L1019" s="251">
        <v>255</v>
      </c>
      <c r="M1019" s="251"/>
      <c r="N1019" s="250" t="e">
        <f>IF(L1019="nio",0,IF(L1019&gt;0,L1019*J1019/P1019,0))*VLOOKUP(B1019,'2-Kosten per locatie'!$A$14:$C$60,3,FALSE)</f>
        <v>#DIV/0!</v>
      </c>
      <c r="O1019" s="250">
        <f>IF(M1019&gt;0,M1019*J1019/Q1019,0)*VLOOKUP(B1019,'2-Kosten per locatie'!$A$14:$C$60,3,FALSE)</f>
        <v>0</v>
      </c>
      <c r="P1019" s="344">
        <f>IF(L1019="nio",0,IF(L1019&gt;0,VLOOKUP(G1019,'3-Productie normen'!A:J,VLOOKUP(L1019,'3-Productie normen'!$B$35:$C$40,2,FALSE),FALSE)))</f>
        <v>0</v>
      </c>
      <c r="Q1019" s="344">
        <f t="shared" si="49"/>
        <v>0</v>
      </c>
      <c r="R1019" s="541">
        <f>VLOOKUP(G1019,'3-Productie normen'!A:L,12,FALSE)</f>
        <v>2</v>
      </c>
      <c r="S1019" s="345"/>
      <c r="U1019" s="346">
        <f t="shared" si="48"/>
        <v>14132.1</v>
      </c>
    </row>
    <row r="1020" spans="1:21" ht="14.1" hidden="1" customHeight="1">
      <c r="A1020" s="78">
        <v>1020</v>
      </c>
      <c r="B1020" s="493" t="s">
        <v>577</v>
      </c>
      <c r="C1020" s="303" t="s">
        <v>578</v>
      </c>
      <c r="D1020" s="537">
        <v>-1</v>
      </c>
      <c r="E1020" s="248"/>
      <c r="F1020" s="90" t="s">
        <v>579</v>
      </c>
      <c r="G1020" s="504" t="s">
        <v>261</v>
      </c>
      <c r="H1020" s="504" t="s">
        <v>328</v>
      </c>
      <c r="I1020" s="516" t="s">
        <v>246</v>
      </c>
      <c r="J1020" s="501">
        <v>13.88</v>
      </c>
      <c r="K1020" s="343">
        <f t="shared" si="47"/>
        <v>255</v>
      </c>
      <c r="L1020" s="251">
        <v>255</v>
      </c>
      <c r="M1020" s="251"/>
      <c r="N1020" s="250" t="e">
        <f>IF(L1020="nio",0,IF(L1020&gt;0,L1020*J1020/P1020,0))*VLOOKUP(B1020,'2-Kosten per locatie'!$A$14:$C$60,3,FALSE)</f>
        <v>#DIV/0!</v>
      </c>
      <c r="O1020" s="250">
        <f>IF(M1020&gt;0,M1020*J1020/Q1020,0)*VLOOKUP(B1020,'2-Kosten per locatie'!$A$14:$C$60,3,FALSE)</f>
        <v>0</v>
      </c>
      <c r="P1020" s="344">
        <f>IF(L1020="nio",0,IF(L1020&gt;0,VLOOKUP(G1020,'3-Productie normen'!A:J,VLOOKUP(L1020,'3-Productie normen'!$B$35:$C$40,2,FALSE),FALSE)))</f>
        <v>0</v>
      </c>
      <c r="Q1020" s="344">
        <f t="shared" si="49"/>
        <v>0</v>
      </c>
      <c r="R1020" s="541">
        <f>VLOOKUP(G1020,'3-Productie normen'!A:L,12,FALSE)</f>
        <v>16</v>
      </c>
      <c r="S1020" s="345"/>
      <c r="U1020" s="346">
        <f t="shared" si="48"/>
        <v>3539.4</v>
      </c>
    </row>
    <row r="1021" spans="1:21" ht="14.1" hidden="1" customHeight="1">
      <c r="A1021" s="78">
        <v>1021</v>
      </c>
      <c r="B1021" s="493" t="s">
        <v>577</v>
      </c>
      <c r="C1021" s="303" t="s">
        <v>578</v>
      </c>
      <c r="D1021" s="537">
        <v>-1</v>
      </c>
      <c r="E1021" s="248"/>
      <c r="F1021" s="92" t="s">
        <v>580</v>
      </c>
      <c r="G1021" s="502" t="s">
        <v>46</v>
      </c>
      <c r="H1021" s="502" t="s">
        <v>371</v>
      </c>
      <c r="I1021" s="516" t="s">
        <v>227</v>
      </c>
      <c r="J1021" s="501">
        <v>1.47</v>
      </c>
      <c r="K1021" s="343">
        <f t="shared" si="47"/>
        <v>510</v>
      </c>
      <c r="L1021" s="251">
        <v>510</v>
      </c>
      <c r="M1021" s="251"/>
      <c r="N1021" s="250" t="e">
        <f>IF(L1021="nio",0,IF(L1021&gt;0,L1021*J1021/P1021,0))*VLOOKUP(B1021,'2-Kosten per locatie'!$A$14:$C$60,3,FALSE)</f>
        <v>#DIV/0!</v>
      </c>
      <c r="O1021" s="250">
        <f>IF(M1021&gt;0,M1021*J1021/Q1021,0)*VLOOKUP(B1021,'2-Kosten per locatie'!$A$14:$C$60,3,FALSE)</f>
        <v>0</v>
      </c>
      <c r="P1021" s="344">
        <f>IF(L1021="nio",0,IF(L1021&gt;0,VLOOKUP(G1021,'3-Productie normen'!A:J,VLOOKUP(L1021,'3-Productie normen'!$B$35:$C$40,2,FALSE),FALSE)))</f>
        <v>0</v>
      </c>
      <c r="Q1021" s="344">
        <f t="shared" si="49"/>
        <v>0</v>
      </c>
      <c r="R1021" s="541">
        <f>VLOOKUP(G1021,'3-Productie normen'!A:L,12,FALSE)</f>
        <v>11</v>
      </c>
      <c r="S1021" s="345"/>
      <c r="U1021" s="346">
        <f t="shared" si="48"/>
        <v>749.69999999999993</v>
      </c>
    </row>
    <row r="1022" spans="1:21" ht="14.1" hidden="1" customHeight="1">
      <c r="A1022" s="78">
        <v>1022</v>
      </c>
      <c r="B1022" s="493" t="s">
        <v>577</v>
      </c>
      <c r="C1022" s="303" t="s">
        <v>578</v>
      </c>
      <c r="D1022" s="537">
        <v>-1</v>
      </c>
      <c r="E1022" s="248"/>
      <c r="F1022" s="90" t="s">
        <v>581</v>
      </c>
      <c r="G1022" s="502" t="s">
        <v>46</v>
      </c>
      <c r="H1022" s="502" t="s">
        <v>371</v>
      </c>
      <c r="I1022" s="516" t="s">
        <v>227</v>
      </c>
      <c r="J1022" s="501">
        <v>3.47</v>
      </c>
      <c r="K1022" s="343">
        <f t="shared" si="47"/>
        <v>255</v>
      </c>
      <c r="L1022" s="251">
        <v>255</v>
      </c>
      <c r="M1022" s="251"/>
      <c r="N1022" s="250" t="e">
        <f>IF(L1022="nio",0,IF(L1022&gt;0,L1022*J1022/P1022,0))*VLOOKUP(B1022,'2-Kosten per locatie'!$A$14:$C$60,3,FALSE)</f>
        <v>#DIV/0!</v>
      </c>
      <c r="O1022" s="250">
        <f>IF(M1022&gt;0,M1022*J1022/Q1022,0)*VLOOKUP(B1022,'2-Kosten per locatie'!$A$14:$C$60,3,FALSE)</f>
        <v>0</v>
      </c>
      <c r="P1022" s="344">
        <f>IF(L1022="nio",0,IF(L1022&gt;0,VLOOKUP(G1022,'3-Productie normen'!A:J,VLOOKUP(L1022,'3-Productie normen'!$B$35:$C$40,2,FALSE),FALSE)))</f>
        <v>0</v>
      </c>
      <c r="Q1022" s="344">
        <f t="shared" si="49"/>
        <v>0</v>
      </c>
      <c r="R1022" s="541">
        <f>VLOOKUP(G1022,'3-Productie normen'!A:L,12,FALSE)</f>
        <v>11</v>
      </c>
      <c r="S1022" s="345"/>
      <c r="U1022" s="346">
        <f t="shared" si="48"/>
        <v>884.85</v>
      </c>
    </row>
    <row r="1023" spans="1:21" ht="14.1" hidden="1" customHeight="1">
      <c r="A1023" s="78">
        <v>1023</v>
      </c>
      <c r="B1023" s="493" t="s">
        <v>577</v>
      </c>
      <c r="C1023" s="303" t="s">
        <v>578</v>
      </c>
      <c r="D1023" s="537">
        <v>-1</v>
      </c>
      <c r="E1023" s="248"/>
      <c r="F1023" s="90" t="s">
        <v>582</v>
      </c>
      <c r="G1023" s="303" t="s">
        <v>55</v>
      </c>
      <c r="H1023" s="502" t="s">
        <v>371</v>
      </c>
      <c r="I1023" s="516" t="s">
        <v>246</v>
      </c>
      <c r="J1023" s="501">
        <v>96.38</v>
      </c>
      <c r="K1023" s="343">
        <f t="shared" si="47"/>
        <v>0</v>
      </c>
      <c r="L1023" s="251" t="s">
        <v>279</v>
      </c>
      <c r="M1023" s="251"/>
      <c r="N1023" s="250">
        <f>IF(L1023="nio",0,IF(L1023&gt;0,L1023*J1023/P1023,0))*VLOOKUP(B1023,'2-Kosten per locatie'!$A$14:$C$60,3,FALSE)</f>
        <v>0</v>
      </c>
      <c r="O1023" s="250">
        <f>IF(M1023&gt;0,M1023*J1023/Q1023,0)*VLOOKUP(B1023,'2-Kosten per locatie'!$A$14:$C$60,3,FALSE)</f>
        <v>0</v>
      </c>
      <c r="P1023" s="344">
        <f>IF(L1023="nio",0,IF(L1023&gt;0,VLOOKUP(G1023,'3-Productie normen'!A:J,VLOOKUP(L1023,'3-Productie normen'!$B$35:$C$40,2,FALSE),FALSE)))</f>
        <v>0</v>
      </c>
      <c r="Q1023" s="344">
        <f t="shared" si="49"/>
        <v>0</v>
      </c>
      <c r="R1023" s="541">
        <f>VLOOKUP(G1023,'3-Productie normen'!A:L,12,FALSE)</f>
        <v>0</v>
      </c>
      <c r="S1023" s="345"/>
      <c r="U1023" s="346">
        <f t="shared" si="48"/>
        <v>0</v>
      </c>
    </row>
    <row r="1024" spans="1:21" ht="14.1" hidden="1" customHeight="1">
      <c r="A1024" s="78">
        <v>1024</v>
      </c>
      <c r="B1024" s="493" t="s">
        <v>577</v>
      </c>
      <c r="C1024" s="303" t="s">
        <v>578</v>
      </c>
      <c r="D1024" s="537">
        <v>-1</v>
      </c>
      <c r="E1024" s="248"/>
      <c r="F1024" s="92" t="s">
        <v>583</v>
      </c>
      <c r="G1024" s="504" t="s">
        <v>261</v>
      </c>
      <c r="H1024" s="502" t="s">
        <v>371</v>
      </c>
      <c r="I1024" s="516" t="s">
        <v>246</v>
      </c>
      <c r="J1024" s="501">
        <v>10.88</v>
      </c>
      <c r="K1024" s="343">
        <f t="shared" si="47"/>
        <v>255</v>
      </c>
      <c r="L1024" s="251">
        <v>255</v>
      </c>
      <c r="M1024" s="251"/>
      <c r="N1024" s="250" t="e">
        <f>IF(L1024="nio",0,IF(L1024&gt;0,L1024*J1024/P1024,0))*VLOOKUP(B1024,'2-Kosten per locatie'!$A$14:$C$60,3,FALSE)</f>
        <v>#DIV/0!</v>
      </c>
      <c r="O1024" s="250">
        <f>IF(M1024&gt;0,M1024*J1024/Q1024,0)*VLOOKUP(B1024,'2-Kosten per locatie'!$A$14:$C$60,3,FALSE)</f>
        <v>0</v>
      </c>
      <c r="P1024" s="344">
        <f>IF(L1024="nio",0,IF(L1024&gt;0,VLOOKUP(G1024,'3-Productie normen'!A:J,VLOOKUP(L1024,'3-Productie normen'!$B$35:$C$40,2,FALSE),FALSE)))</f>
        <v>0</v>
      </c>
      <c r="Q1024" s="344">
        <f t="shared" si="49"/>
        <v>0</v>
      </c>
      <c r="R1024" s="541">
        <f>VLOOKUP(G1024,'3-Productie normen'!A:L,12,FALSE)</f>
        <v>16</v>
      </c>
      <c r="S1024" s="345"/>
      <c r="U1024" s="346">
        <f t="shared" si="48"/>
        <v>2774.4</v>
      </c>
    </row>
    <row r="1025" spans="1:21" ht="14.1" hidden="1" customHeight="1">
      <c r="A1025" s="78">
        <v>1025</v>
      </c>
      <c r="B1025" s="493" t="s">
        <v>577</v>
      </c>
      <c r="C1025" s="303" t="s">
        <v>578</v>
      </c>
      <c r="D1025" s="537">
        <v>-1</v>
      </c>
      <c r="E1025" s="248"/>
      <c r="F1025" s="92" t="s">
        <v>584</v>
      </c>
      <c r="G1025" s="504" t="s">
        <v>261</v>
      </c>
      <c r="H1025" s="74" t="s">
        <v>82</v>
      </c>
      <c r="I1025" s="74" t="s">
        <v>82</v>
      </c>
      <c r="J1025" s="501">
        <v>54.32</v>
      </c>
      <c r="K1025" s="343">
        <f t="shared" si="47"/>
        <v>255</v>
      </c>
      <c r="L1025" s="251">
        <v>255</v>
      </c>
      <c r="M1025" s="251"/>
      <c r="N1025" s="250" t="e">
        <f>IF(L1025="nio",0,IF(L1025&gt;0,L1025*J1025/P1025,0))*VLOOKUP(B1025,'2-Kosten per locatie'!$A$14:$C$60,3,FALSE)</f>
        <v>#DIV/0!</v>
      </c>
      <c r="O1025" s="250">
        <f>IF(M1025&gt;0,M1025*J1025/Q1025,0)*VLOOKUP(B1025,'2-Kosten per locatie'!$A$14:$C$60,3,FALSE)</f>
        <v>0</v>
      </c>
      <c r="P1025" s="344">
        <f>IF(L1025="nio",0,IF(L1025&gt;0,VLOOKUP(G1025,'3-Productie normen'!A:J,VLOOKUP(L1025,'3-Productie normen'!$B$35:$C$40,2,FALSE),FALSE)))</f>
        <v>0</v>
      </c>
      <c r="Q1025" s="344">
        <f t="shared" si="49"/>
        <v>0</v>
      </c>
      <c r="R1025" s="541">
        <f>VLOOKUP(G1025,'3-Productie normen'!A:L,12,FALSE)</f>
        <v>16</v>
      </c>
      <c r="S1025" s="345"/>
      <c r="U1025" s="346">
        <f t="shared" si="48"/>
        <v>13851.6</v>
      </c>
    </row>
    <row r="1026" spans="1:21" ht="14.1" hidden="1" customHeight="1">
      <c r="A1026" s="78">
        <v>1026</v>
      </c>
      <c r="B1026" s="493" t="s">
        <v>577</v>
      </c>
      <c r="C1026" s="303" t="s">
        <v>578</v>
      </c>
      <c r="D1026" s="537">
        <v>-1</v>
      </c>
      <c r="E1026" s="248"/>
      <c r="F1026" s="92" t="s">
        <v>585</v>
      </c>
      <c r="G1026" s="504" t="s">
        <v>261</v>
      </c>
      <c r="H1026" s="74" t="s">
        <v>82</v>
      </c>
      <c r="I1026" s="74" t="s">
        <v>82</v>
      </c>
      <c r="J1026" s="501">
        <v>28.07</v>
      </c>
      <c r="K1026" s="343">
        <f t="shared" si="47"/>
        <v>255</v>
      </c>
      <c r="L1026" s="251">
        <v>255</v>
      </c>
      <c r="M1026" s="251"/>
      <c r="N1026" s="250" t="e">
        <f>IF(L1026="nio",0,IF(L1026&gt;0,L1026*J1026/P1026,0))*VLOOKUP(B1026,'2-Kosten per locatie'!$A$14:$C$60,3,FALSE)</f>
        <v>#DIV/0!</v>
      </c>
      <c r="O1026" s="250">
        <f>IF(M1026&gt;0,M1026*J1026/Q1026,0)*VLOOKUP(B1026,'2-Kosten per locatie'!$A$14:$C$60,3,FALSE)</f>
        <v>0</v>
      </c>
      <c r="P1026" s="344">
        <f>IF(L1026="nio",0,IF(L1026&gt;0,VLOOKUP(G1026,'3-Productie normen'!A:J,VLOOKUP(L1026,'3-Productie normen'!$B$35:$C$40,2,FALSE),FALSE)))</f>
        <v>0</v>
      </c>
      <c r="Q1026" s="344">
        <f t="shared" si="49"/>
        <v>0</v>
      </c>
      <c r="R1026" s="541">
        <f>VLOOKUP(G1026,'3-Productie normen'!A:L,12,FALSE)</f>
        <v>16</v>
      </c>
      <c r="S1026" s="345"/>
      <c r="U1026" s="346">
        <f t="shared" si="48"/>
        <v>7157.85</v>
      </c>
    </row>
    <row r="1027" spans="1:21" ht="14.1" hidden="1" customHeight="1">
      <c r="A1027" s="78">
        <v>1027</v>
      </c>
      <c r="B1027" s="493" t="s">
        <v>577</v>
      </c>
      <c r="C1027" s="303" t="s">
        <v>578</v>
      </c>
      <c r="D1027" s="537">
        <v>-1</v>
      </c>
      <c r="E1027" s="248"/>
      <c r="F1027" s="92" t="s">
        <v>586</v>
      </c>
      <c r="G1027" s="504" t="s">
        <v>261</v>
      </c>
      <c r="H1027" s="502" t="s">
        <v>266</v>
      </c>
      <c r="I1027" s="516" t="s">
        <v>247</v>
      </c>
      <c r="J1027" s="501">
        <v>11.51</v>
      </c>
      <c r="K1027" s="343">
        <f t="shared" si="47"/>
        <v>255</v>
      </c>
      <c r="L1027" s="251">
        <v>255</v>
      </c>
      <c r="M1027" s="251"/>
      <c r="N1027" s="250" t="e">
        <f>IF(L1027="nio",0,IF(L1027&gt;0,L1027*J1027/P1027,0))*VLOOKUP(B1027,'2-Kosten per locatie'!$A$14:$C$60,3,FALSE)</f>
        <v>#DIV/0!</v>
      </c>
      <c r="O1027" s="250">
        <f>IF(M1027&gt;0,M1027*J1027/Q1027,0)*VLOOKUP(B1027,'2-Kosten per locatie'!$A$14:$C$60,3,FALSE)</f>
        <v>0</v>
      </c>
      <c r="P1027" s="344">
        <f>IF(L1027="nio",0,IF(L1027&gt;0,VLOOKUP(G1027,'3-Productie normen'!A:J,VLOOKUP(L1027,'3-Productie normen'!$B$35:$C$40,2,FALSE),FALSE)))</f>
        <v>0</v>
      </c>
      <c r="Q1027" s="344">
        <f t="shared" si="49"/>
        <v>0</v>
      </c>
      <c r="R1027" s="541">
        <f>VLOOKUP(G1027,'3-Productie normen'!A:L,12,FALSE)</f>
        <v>16</v>
      </c>
      <c r="S1027" s="345"/>
      <c r="U1027" s="346">
        <f t="shared" si="48"/>
        <v>2935.0499999999997</v>
      </c>
    </row>
    <row r="1028" spans="1:21" ht="14.1" hidden="1" customHeight="1">
      <c r="A1028" s="78">
        <v>1028</v>
      </c>
      <c r="B1028" s="493" t="s">
        <v>577</v>
      </c>
      <c r="C1028" s="303" t="s">
        <v>578</v>
      </c>
      <c r="D1028" s="537">
        <v>-1</v>
      </c>
      <c r="E1028" s="248"/>
      <c r="F1028" s="92" t="s">
        <v>587</v>
      </c>
      <c r="G1028" s="504" t="s">
        <v>261</v>
      </c>
      <c r="H1028" s="504" t="s">
        <v>328</v>
      </c>
      <c r="I1028" s="516" t="s">
        <v>246</v>
      </c>
      <c r="J1028" s="501">
        <v>15.4</v>
      </c>
      <c r="K1028" s="343">
        <f t="shared" si="47"/>
        <v>255</v>
      </c>
      <c r="L1028" s="251">
        <v>255</v>
      </c>
      <c r="M1028" s="251"/>
      <c r="N1028" s="250" t="e">
        <f>IF(L1028="nio",0,IF(L1028&gt;0,L1028*J1028/P1028,0))*VLOOKUP(B1028,'2-Kosten per locatie'!$A$14:$C$60,3,FALSE)</f>
        <v>#DIV/0!</v>
      </c>
      <c r="O1028" s="250">
        <f>IF(M1028&gt;0,M1028*J1028/Q1028,0)*VLOOKUP(B1028,'2-Kosten per locatie'!$A$14:$C$60,3,FALSE)</f>
        <v>0</v>
      </c>
      <c r="P1028" s="344">
        <f>IF(L1028="nio",0,IF(L1028&gt;0,VLOOKUP(G1028,'3-Productie normen'!A:J,VLOOKUP(L1028,'3-Productie normen'!$B$35:$C$40,2,FALSE),FALSE)))</f>
        <v>0</v>
      </c>
      <c r="Q1028" s="344">
        <f t="shared" si="49"/>
        <v>0</v>
      </c>
      <c r="R1028" s="541">
        <f>VLOOKUP(G1028,'3-Productie normen'!A:L,12,FALSE)</f>
        <v>16</v>
      </c>
      <c r="S1028" s="345"/>
      <c r="U1028" s="346">
        <f t="shared" si="48"/>
        <v>3927</v>
      </c>
    </row>
    <row r="1029" spans="1:21" ht="14.1" hidden="1" customHeight="1">
      <c r="A1029" s="78">
        <v>1029</v>
      </c>
      <c r="B1029" s="493" t="s">
        <v>577</v>
      </c>
      <c r="C1029" s="303" t="s">
        <v>578</v>
      </c>
      <c r="D1029" s="537">
        <v>-1</v>
      </c>
      <c r="E1029" s="248"/>
      <c r="F1029" s="92" t="s">
        <v>588</v>
      </c>
      <c r="G1029" s="504" t="s">
        <v>261</v>
      </c>
      <c r="H1029" s="502" t="s">
        <v>371</v>
      </c>
      <c r="I1029" s="516" t="s">
        <v>246</v>
      </c>
      <c r="J1029" s="501">
        <v>9.1</v>
      </c>
      <c r="K1029" s="343">
        <f t="shared" si="47"/>
        <v>255</v>
      </c>
      <c r="L1029" s="251">
        <v>255</v>
      </c>
      <c r="M1029" s="251"/>
      <c r="N1029" s="250" t="e">
        <f>IF(L1029="nio",0,IF(L1029&gt;0,L1029*J1029/P1029,0))*VLOOKUP(B1029,'2-Kosten per locatie'!$A$14:$C$60,3,FALSE)</f>
        <v>#DIV/0!</v>
      </c>
      <c r="O1029" s="250">
        <f>IF(M1029&gt;0,M1029*J1029/Q1029,0)*VLOOKUP(B1029,'2-Kosten per locatie'!$A$14:$C$60,3,FALSE)</f>
        <v>0</v>
      </c>
      <c r="P1029" s="344">
        <f>IF(L1029="nio",0,IF(L1029&gt;0,VLOOKUP(G1029,'3-Productie normen'!A:J,VLOOKUP(L1029,'3-Productie normen'!$B$35:$C$40,2,FALSE),FALSE)))</f>
        <v>0</v>
      </c>
      <c r="Q1029" s="344">
        <f t="shared" si="49"/>
        <v>0</v>
      </c>
      <c r="R1029" s="541">
        <f>VLOOKUP(G1029,'3-Productie normen'!A:L,12,FALSE)</f>
        <v>16</v>
      </c>
      <c r="S1029" s="345"/>
      <c r="U1029" s="346">
        <f t="shared" si="48"/>
        <v>2320.5</v>
      </c>
    </row>
    <row r="1030" spans="1:21" ht="14.1" hidden="1" customHeight="1">
      <c r="A1030" s="78">
        <v>1030</v>
      </c>
      <c r="B1030" s="493" t="s">
        <v>577</v>
      </c>
      <c r="C1030" s="303" t="s">
        <v>578</v>
      </c>
      <c r="D1030" s="537">
        <v>-1</v>
      </c>
      <c r="E1030" s="248"/>
      <c r="F1030" s="92" t="s">
        <v>589</v>
      </c>
      <c r="G1030" s="504" t="s">
        <v>261</v>
      </c>
      <c r="H1030" s="502" t="s">
        <v>371</v>
      </c>
      <c r="I1030" s="516" t="s">
        <v>246</v>
      </c>
      <c r="J1030" s="501">
        <v>78.91</v>
      </c>
      <c r="K1030" s="343">
        <f t="shared" si="47"/>
        <v>255</v>
      </c>
      <c r="L1030" s="251">
        <v>255</v>
      </c>
      <c r="M1030" s="251"/>
      <c r="N1030" s="250" t="e">
        <f>IF(L1030="nio",0,IF(L1030&gt;0,L1030*J1030/P1030,0))*VLOOKUP(B1030,'2-Kosten per locatie'!$A$14:$C$60,3,FALSE)</f>
        <v>#DIV/0!</v>
      </c>
      <c r="O1030" s="250">
        <f>IF(M1030&gt;0,M1030*J1030/Q1030,0)*VLOOKUP(B1030,'2-Kosten per locatie'!$A$14:$C$60,3,FALSE)</f>
        <v>0</v>
      </c>
      <c r="P1030" s="344">
        <f>IF(L1030="nio",0,IF(L1030&gt;0,VLOOKUP(G1030,'3-Productie normen'!A:J,VLOOKUP(L1030,'3-Productie normen'!$B$35:$C$40,2,FALSE),FALSE)))</f>
        <v>0</v>
      </c>
      <c r="Q1030" s="344">
        <f t="shared" si="49"/>
        <v>0</v>
      </c>
      <c r="R1030" s="541">
        <f>VLOOKUP(G1030,'3-Productie normen'!A:L,12,FALSE)</f>
        <v>16</v>
      </c>
      <c r="S1030" s="345"/>
      <c r="U1030" s="346">
        <f t="shared" si="48"/>
        <v>20122.05</v>
      </c>
    </row>
    <row r="1031" spans="1:21" ht="14.1" hidden="1" customHeight="1">
      <c r="A1031" s="78">
        <v>1031</v>
      </c>
      <c r="B1031" s="493" t="s">
        <v>577</v>
      </c>
      <c r="C1031" s="303" t="s">
        <v>578</v>
      </c>
      <c r="D1031" s="537">
        <v>-1</v>
      </c>
      <c r="E1031" s="248"/>
      <c r="F1031" s="92" t="s">
        <v>590</v>
      </c>
      <c r="G1031" s="502" t="s">
        <v>46</v>
      </c>
      <c r="H1031" s="502" t="s">
        <v>371</v>
      </c>
      <c r="I1031" s="516" t="s">
        <v>227</v>
      </c>
      <c r="J1031" s="501">
        <v>1.47</v>
      </c>
      <c r="K1031" s="343">
        <f t="shared" si="47"/>
        <v>510</v>
      </c>
      <c r="L1031" s="251">
        <v>510</v>
      </c>
      <c r="M1031" s="251"/>
      <c r="N1031" s="250" t="e">
        <f>IF(L1031="nio",0,IF(L1031&gt;0,L1031*J1031/P1031,0))*VLOOKUP(B1031,'2-Kosten per locatie'!$A$14:$C$60,3,FALSE)</f>
        <v>#DIV/0!</v>
      </c>
      <c r="O1031" s="250">
        <f>IF(M1031&gt;0,M1031*J1031/Q1031,0)*VLOOKUP(B1031,'2-Kosten per locatie'!$A$14:$C$60,3,FALSE)</f>
        <v>0</v>
      </c>
      <c r="P1031" s="344">
        <f>IF(L1031="nio",0,IF(L1031&gt;0,VLOOKUP(G1031,'3-Productie normen'!A:J,VLOOKUP(L1031,'3-Productie normen'!$B$35:$C$40,2,FALSE),FALSE)))</f>
        <v>0</v>
      </c>
      <c r="Q1031" s="344">
        <f t="shared" si="49"/>
        <v>0</v>
      </c>
      <c r="R1031" s="541">
        <f>VLOOKUP(G1031,'3-Productie normen'!A:L,12,FALSE)</f>
        <v>11</v>
      </c>
      <c r="S1031" s="345"/>
      <c r="U1031" s="346">
        <f t="shared" si="48"/>
        <v>749.69999999999993</v>
      </c>
    </row>
    <row r="1032" spans="1:21" ht="14.1" hidden="1" customHeight="1">
      <c r="A1032" s="78">
        <v>1032</v>
      </c>
      <c r="B1032" s="493" t="s">
        <v>577</v>
      </c>
      <c r="C1032" s="303" t="s">
        <v>578</v>
      </c>
      <c r="D1032" s="537">
        <v>-1</v>
      </c>
      <c r="E1032" s="248"/>
      <c r="F1032" s="92" t="s">
        <v>591</v>
      </c>
      <c r="G1032" s="90" t="s">
        <v>49</v>
      </c>
      <c r="H1032" s="74" t="s">
        <v>82</v>
      </c>
      <c r="I1032" s="74" t="s">
        <v>82</v>
      </c>
      <c r="J1032" s="501">
        <v>3.15</v>
      </c>
      <c r="K1032" s="343">
        <f t="shared" si="47"/>
        <v>255</v>
      </c>
      <c r="L1032" s="251">
        <v>255</v>
      </c>
      <c r="M1032" s="251"/>
      <c r="N1032" s="250" t="e">
        <f>IF(L1032="nio",0,IF(L1032&gt;0,L1032*J1032/P1032,0))*VLOOKUP(B1032,'2-Kosten per locatie'!$A$14:$C$60,3,FALSE)</f>
        <v>#DIV/0!</v>
      </c>
      <c r="O1032" s="250">
        <f>IF(M1032&gt;0,M1032*J1032/Q1032,0)*VLOOKUP(B1032,'2-Kosten per locatie'!$A$14:$C$60,3,FALSE)</f>
        <v>0</v>
      </c>
      <c r="P1032" s="344">
        <f>IF(L1032="nio",0,IF(L1032&gt;0,VLOOKUP(G1032,'3-Productie normen'!A:J,VLOOKUP(L1032,'3-Productie normen'!$B$35:$C$40,2,FALSE),FALSE)))</f>
        <v>0</v>
      </c>
      <c r="Q1032" s="344">
        <f t="shared" si="49"/>
        <v>0</v>
      </c>
      <c r="R1032" s="541">
        <f>VLOOKUP(G1032,'3-Productie normen'!A:L,12,FALSE)</f>
        <v>5</v>
      </c>
      <c r="S1032" s="345"/>
      <c r="U1032" s="346">
        <f t="shared" si="48"/>
        <v>803.25</v>
      </c>
    </row>
    <row r="1033" spans="1:21" ht="14.1" hidden="1" customHeight="1">
      <c r="A1033" s="78">
        <v>1033</v>
      </c>
      <c r="B1033" s="493" t="s">
        <v>577</v>
      </c>
      <c r="C1033" s="303" t="s">
        <v>578</v>
      </c>
      <c r="D1033" s="537">
        <v>-1</v>
      </c>
      <c r="E1033" s="248"/>
      <c r="F1033" s="92" t="s">
        <v>592</v>
      </c>
      <c r="G1033" s="90" t="s">
        <v>49</v>
      </c>
      <c r="H1033" s="74" t="s">
        <v>82</v>
      </c>
      <c r="I1033" s="74" t="s">
        <v>82</v>
      </c>
      <c r="J1033" s="501">
        <v>3.29</v>
      </c>
      <c r="K1033" s="343">
        <f t="shared" si="47"/>
        <v>255</v>
      </c>
      <c r="L1033" s="251">
        <v>255</v>
      </c>
      <c r="M1033" s="251"/>
      <c r="N1033" s="250" t="e">
        <f>IF(L1033="nio",0,IF(L1033&gt;0,L1033*J1033/P1033,0))*VLOOKUP(B1033,'2-Kosten per locatie'!$A$14:$C$60,3,FALSE)</f>
        <v>#DIV/0!</v>
      </c>
      <c r="O1033" s="250">
        <f>IF(M1033&gt;0,M1033*J1033/Q1033,0)*VLOOKUP(B1033,'2-Kosten per locatie'!$A$14:$C$60,3,FALSE)</f>
        <v>0</v>
      </c>
      <c r="P1033" s="344">
        <f>IF(L1033="nio",0,IF(L1033&gt;0,VLOOKUP(G1033,'3-Productie normen'!A:J,VLOOKUP(L1033,'3-Productie normen'!$B$35:$C$40,2,FALSE),FALSE)))</f>
        <v>0</v>
      </c>
      <c r="Q1033" s="344">
        <f t="shared" si="49"/>
        <v>0</v>
      </c>
      <c r="R1033" s="541">
        <f>VLOOKUP(G1033,'3-Productie normen'!A:L,12,FALSE)</f>
        <v>5</v>
      </c>
      <c r="S1033" s="345"/>
      <c r="U1033" s="346">
        <f t="shared" si="48"/>
        <v>838.95</v>
      </c>
    </row>
    <row r="1034" spans="1:21" ht="14.1" hidden="1" customHeight="1">
      <c r="A1034" s="78">
        <v>1034</v>
      </c>
      <c r="B1034" s="493" t="s">
        <v>577</v>
      </c>
      <c r="C1034" s="303" t="s">
        <v>578</v>
      </c>
      <c r="D1034" s="537">
        <v>-1</v>
      </c>
      <c r="E1034" s="248"/>
      <c r="F1034" s="92" t="s">
        <v>593</v>
      </c>
      <c r="G1034" s="513" t="s">
        <v>270</v>
      </c>
      <c r="H1034" s="504" t="s">
        <v>328</v>
      </c>
      <c r="I1034" s="516" t="s">
        <v>246</v>
      </c>
      <c r="J1034" s="501">
        <v>74.040000000000006</v>
      </c>
      <c r="K1034" s="343">
        <f t="shared" si="47"/>
        <v>52</v>
      </c>
      <c r="L1034" s="251">
        <v>52</v>
      </c>
      <c r="M1034" s="251"/>
      <c r="N1034" s="250" t="e">
        <f>IF(L1034="nio",0,IF(L1034&gt;0,L1034*J1034/P1034,0))*VLOOKUP(B1034,'2-Kosten per locatie'!$A$14:$C$60,3,FALSE)</f>
        <v>#DIV/0!</v>
      </c>
      <c r="O1034" s="250">
        <f>IF(M1034&gt;0,M1034*J1034/Q1034,0)*VLOOKUP(B1034,'2-Kosten per locatie'!$A$14:$C$60,3,FALSE)</f>
        <v>0</v>
      </c>
      <c r="P1034" s="344">
        <f>IF(L1034="nio",0,IF(L1034&gt;0,VLOOKUP(G1034,'3-Productie normen'!A:J,VLOOKUP(L1034,'3-Productie normen'!$B$35:$C$40,2,FALSE),FALSE)))</f>
        <v>0</v>
      </c>
      <c r="Q1034" s="344">
        <f t="shared" si="49"/>
        <v>0</v>
      </c>
      <c r="R1034" s="541">
        <f>VLOOKUP(G1034,'3-Productie normen'!A:L,12,FALSE)</f>
        <v>8</v>
      </c>
      <c r="S1034" s="345"/>
      <c r="U1034" s="346">
        <f t="shared" si="48"/>
        <v>3850.0800000000004</v>
      </c>
    </row>
    <row r="1035" spans="1:21" ht="14.1" hidden="1" customHeight="1">
      <c r="A1035" s="78">
        <v>1035</v>
      </c>
      <c r="B1035" s="493" t="s">
        <v>577</v>
      </c>
      <c r="C1035" s="303" t="s">
        <v>578</v>
      </c>
      <c r="D1035" s="537">
        <v>-1</v>
      </c>
      <c r="E1035" s="248"/>
      <c r="F1035" s="92" t="s">
        <v>594</v>
      </c>
      <c r="G1035" s="502" t="s">
        <v>46</v>
      </c>
      <c r="H1035" s="502" t="s">
        <v>371</v>
      </c>
      <c r="I1035" s="516" t="s">
        <v>227</v>
      </c>
      <c r="J1035" s="501">
        <v>4.6500000000000004</v>
      </c>
      <c r="K1035" s="343">
        <f t="shared" si="47"/>
        <v>510</v>
      </c>
      <c r="L1035" s="251">
        <v>510</v>
      </c>
      <c r="M1035" s="251"/>
      <c r="N1035" s="250" t="e">
        <f>IF(L1035="nio",0,IF(L1035&gt;0,L1035*J1035/P1035,0))*VLOOKUP(B1035,'2-Kosten per locatie'!$A$14:$C$60,3,FALSE)</f>
        <v>#DIV/0!</v>
      </c>
      <c r="O1035" s="250">
        <f>IF(M1035&gt;0,M1035*J1035/Q1035,0)*VLOOKUP(B1035,'2-Kosten per locatie'!$A$14:$C$60,3,FALSE)</f>
        <v>0</v>
      </c>
      <c r="P1035" s="344">
        <f>IF(L1035="nio",0,IF(L1035&gt;0,VLOOKUP(G1035,'3-Productie normen'!A:J,VLOOKUP(L1035,'3-Productie normen'!$B$35:$C$40,2,FALSE),FALSE)))</f>
        <v>0</v>
      </c>
      <c r="Q1035" s="344">
        <f t="shared" si="49"/>
        <v>0</v>
      </c>
      <c r="R1035" s="541">
        <f>VLOOKUP(G1035,'3-Productie normen'!A:L,12,FALSE)</f>
        <v>11</v>
      </c>
      <c r="S1035" s="345"/>
      <c r="U1035" s="346">
        <f t="shared" si="48"/>
        <v>2371.5</v>
      </c>
    </row>
    <row r="1036" spans="1:21" ht="14.1" hidden="1" customHeight="1">
      <c r="A1036" s="78">
        <v>1036</v>
      </c>
      <c r="B1036" s="493" t="s">
        <v>577</v>
      </c>
      <c r="C1036" s="303" t="s">
        <v>578</v>
      </c>
      <c r="D1036" s="537">
        <v>-1</v>
      </c>
      <c r="E1036" s="248"/>
      <c r="F1036" s="92" t="s">
        <v>595</v>
      </c>
      <c r="G1036" s="90" t="s">
        <v>525</v>
      </c>
      <c r="H1036" s="74" t="s">
        <v>82</v>
      </c>
      <c r="I1036" s="74" t="s">
        <v>82</v>
      </c>
      <c r="J1036" s="501">
        <v>22.59</v>
      </c>
      <c r="K1036" s="343">
        <f t="shared" si="47"/>
        <v>255</v>
      </c>
      <c r="L1036" s="251">
        <v>255</v>
      </c>
      <c r="M1036" s="251"/>
      <c r="N1036" s="250" t="e">
        <f>IF(L1036="nio",0,IF(L1036&gt;0,L1036*J1036/P1036,0))*VLOOKUP(B1036,'2-Kosten per locatie'!$A$14:$C$60,3,FALSE)</f>
        <v>#DIV/0!</v>
      </c>
      <c r="O1036" s="250">
        <f>IF(M1036&gt;0,M1036*J1036/Q1036,0)*VLOOKUP(B1036,'2-Kosten per locatie'!$A$14:$C$60,3,FALSE)</f>
        <v>0</v>
      </c>
      <c r="P1036" s="344">
        <f>IF(L1036="nio",0,IF(L1036&gt;0,VLOOKUP(G1036,'3-Productie normen'!A:J,VLOOKUP(L1036,'3-Productie normen'!$B$35:$C$40,2,FALSE),FALSE)))</f>
        <v>0</v>
      </c>
      <c r="Q1036" s="344">
        <f t="shared" si="49"/>
        <v>0</v>
      </c>
      <c r="R1036" s="541">
        <f>VLOOKUP(G1036,'3-Productie normen'!A:L,12,FALSE)</f>
        <v>3</v>
      </c>
      <c r="S1036" s="345"/>
      <c r="U1036" s="346">
        <f t="shared" si="48"/>
        <v>5760.45</v>
      </c>
    </row>
    <row r="1037" spans="1:21" ht="14.1" hidden="1" customHeight="1">
      <c r="A1037" s="78">
        <v>1037</v>
      </c>
      <c r="B1037" s="493" t="s">
        <v>577</v>
      </c>
      <c r="C1037" s="303" t="s">
        <v>578</v>
      </c>
      <c r="D1037" s="537">
        <v>-1</v>
      </c>
      <c r="E1037" s="248"/>
      <c r="F1037" s="92" t="s">
        <v>596</v>
      </c>
      <c r="G1037" s="90" t="s">
        <v>525</v>
      </c>
      <c r="H1037" s="74" t="s">
        <v>82</v>
      </c>
      <c r="I1037" s="74" t="s">
        <v>82</v>
      </c>
      <c r="J1037" s="501">
        <v>23.49</v>
      </c>
      <c r="K1037" s="343">
        <f t="shared" si="47"/>
        <v>255</v>
      </c>
      <c r="L1037" s="251">
        <v>255</v>
      </c>
      <c r="M1037" s="251"/>
      <c r="N1037" s="250" t="e">
        <f>IF(L1037="nio",0,IF(L1037&gt;0,L1037*J1037/P1037,0))*VLOOKUP(B1037,'2-Kosten per locatie'!$A$14:$C$60,3,FALSE)</f>
        <v>#DIV/0!</v>
      </c>
      <c r="O1037" s="250">
        <f>IF(M1037&gt;0,M1037*J1037/Q1037,0)*VLOOKUP(B1037,'2-Kosten per locatie'!$A$14:$C$60,3,FALSE)</f>
        <v>0</v>
      </c>
      <c r="P1037" s="344">
        <f>IF(L1037="nio",0,IF(L1037&gt;0,VLOOKUP(G1037,'3-Productie normen'!A:J,VLOOKUP(L1037,'3-Productie normen'!$B$35:$C$40,2,FALSE),FALSE)))</f>
        <v>0</v>
      </c>
      <c r="Q1037" s="344">
        <f t="shared" si="49"/>
        <v>0</v>
      </c>
      <c r="R1037" s="541">
        <f>VLOOKUP(G1037,'3-Productie normen'!A:L,12,FALSE)</f>
        <v>3</v>
      </c>
      <c r="S1037" s="345"/>
      <c r="U1037" s="346">
        <f t="shared" si="48"/>
        <v>5989.95</v>
      </c>
    </row>
    <row r="1038" spans="1:21" ht="14.1" hidden="1" customHeight="1">
      <c r="A1038" s="78">
        <v>1038</v>
      </c>
      <c r="B1038" s="493" t="s">
        <v>577</v>
      </c>
      <c r="C1038" s="303" t="s">
        <v>578</v>
      </c>
      <c r="D1038" s="537">
        <v>-1</v>
      </c>
      <c r="E1038" s="248"/>
      <c r="F1038" s="92" t="s">
        <v>597</v>
      </c>
      <c r="G1038" s="90" t="s">
        <v>525</v>
      </c>
      <c r="H1038" s="74" t="s">
        <v>82</v>
      </c>
      <c r="I1038" s="74" t="s">
        <v>82</v>
      </c>
      <c r="J1038" s="501">
        <v>22.45</v>
      </c>
      <c r="K1038" s="343">
        <f t="shared" si="47"/>
        <v>255</v>
      </c>
      <c r="L1038" s="251">
        <v>255</v>
      </c>
      <c r="M1038" s="251"/>
      <c r="N1038" s="250" t="e">
        <f>IF(L1038="nio",0,IF(L1038&gt;0,L1038*J1038/P1038,0))*VLOOKUP(B1038,'2-Kosten per locatie'!$A$14:$C$60,3,FALSE)</f>
        <v>#DIV/0!</v>
      </c>
      <c r="O1038" s="250">
        <f>IF(M1038&gt;0,M1038*J1038/Q1038,0)*VLOOKUP(B1038,'2-Kosten per locatie'!$A$14:$C$60,3,FALSE)</f>
        <v>0</v>
      </c>
      <c r="P1038" s="344">
        <f>IF(L1038="nio",0,IF(L1038&gt;0,VLOOKUP(G1038,'3-Productie normen'!A:J,VLOOKUP(L1038,'3-Productie normen'!$B$35:$C$40,2,FALSE),FALSE)))</f>
        <v>0</v>
      </c>
      <c r="Q1038" s="344">
        <f t="shared" si="49"/>
        <v>0</v>
      </c>
      <c r="R1038" s="541">
        <f>VLOOKUP(G1038,'3-Productie normen'!A:L,12,FALSE)</f>
        <v>3</v>
      </c>
      <c r="S1038" s="345"/>
      <c r="U1038" s="346">
        <f t="shared" si="48"/>
        <v>5724.75</v>
      </c>
    </row>
    <row r="1039" spans="1:21" ht="14.1" hidden="1" customHeight="1">
      <c r="A1039" s="78">
        <v>1039</v>
      </c>
      <c r="B1039" s="493" t="s">
        <v>577</v>
      </c>
      <c r="C1039" s="303" t="s">
        <v>578</v>
      </c>
      <c r="D1039" s="537">
        <v>-1</v>
      </c>
      <c r="E1039" s="248"/>
      <c r="F1039" s="92" t="s">
        <v>598</v>
      </c>
      <c r="G1039" s="90" t="s">
        <v>525</v>
      </c>
      <c r="H1039" s="74" t="s">
        <v>82</v>
      </c>
      <c r="I1039" s="74" t="s">
        <v>82</v>
      </c>
      <c r="J1039" s="501">
        <v>22.05</v>
      </c>
      <c r="K1039" s="343">
        <f t="shared" si="47"/>
        <v>255</v>
      </c>
      <c r="L1039" s="251">
        <v>255</v>
      </c>
      <c r="M1039" s="251"/>
      <c r="N1039" s="250" t="e">
        <f>IF(L1039="nio",0,IF(L1039&gt;0,L1039*J1039/P1039,0))*VLOOKUP(B1039,'2-Kosten per locatie'!$A$14:$C$60,3,FALSE)</f>
        <v>#DIV/0!</v>
      </c>
      <c r="O1039" s="250">
        <f>IF(M1039&gt;0,M1039*J1039/Q1039,0)*VLOOKUP(B1039,'2-Kosten per locatie'!$A$14:$C$60,3,FALSE)</f>
        <v>0</v>
      </c>
      <c r="P1039" s="344">
        <f>IF(L1039="nio",0,IF(L1039&gt;0,VLOOKUP(G1039,'3-Productie normen'!A:J,VLOOKUP(L1039,'3-Productie normen'!$B$35:$C$40,2,FALSE),FALSE)))</f>
        <v>0</v>
      </c>
      <c r="Q1039" s="344">
        <f t="shared" si="49"/>
        <v>0</v>
      </c>
      <c r="R1039" s="541">
        <f>VLOOKUP(G1039,'3-Productie normen'!A:L,12,FALSE)</f>
        <v>3</v>
      </c>
      <c r="S1039" s="345"/>
      <c r="U1039" s="346">
        <f t="shared" si="48"/>
        <v>5622.75</v>
      </c>
    </row>
    <row r="1040" spans="1:21" ht="14.1" hidden="1" customHeight="1">
      <c r="A1040" s="78">
        <v>1040</v>
      </c>
      <c r="B1040" s="493" t="s">
        <v>577</v>
      </c>
      <c r="C1040" s="303" t="s">
        <v>578</v>
      </c>
      <c r="D1040" s="537">
        <v>-1</v>
      </c>
      <c r="E1040" s="248"/>
      <c r="F1040" s="92" t="s">
        <v>599</v>
      </c>
      <c r="G1040" s="90" t="s">
        <v>525</v>
      </c>
      <c r="H1040" s="74" t="s">
        <v>82</v>
      </c>
      <c r="I1040" s="74" t="s">
        <v>82</v>
      </c>
      <c r="J1040" s="501">
        <v>22.45</v>
      </c>
      <c r="K1040" s="343">
        <f t="shared" si="47"/>
        <v>255</v>
      </c>
      <c r="L1040" s="251">
        <v>255</v>
      </c>
      <c r="M1040" s="251"/>
      <c r="N1040" s="250" t="e">
        <f>IF(L1040="nio",0,IF(L1040&gt;0,L1040*J1040/P1040,0))*VLOOKUP(B1040,'2-Kosten per locatie'!$A$14:$C$60,3,FALSE)</f>
        <v>#DIV/0!</v>
      </c>
      <c r="O1040" s="250">
        <f>IF(M1040&gt;0,M1040*J1040/Q1040,0)*VLOOKUP(B1040,'2-Kosten per locatie'!$A$14:$C$60,3,FALSE)</f>
        <v>0</v>
      </c>
      <c r="P1040" s="344">
        <f>IF(L1040="nio",0,IF(L1040&gt;0,VLOOKUP(G1040,'3-Productie normen'!A:J,VLOOKUP(L1040,'3-Productie normen'!$B$35:$C$40,2,FALSE),FALSE)))</f>
        <v>0</v>
      </c>
      <c r="Q1040" s="344">
        <f t="shared" si="49"/>
        <v>0</v>
      </c>
      <c r="R1040" s="541">
        <f>VLOOKUP(G1040,'3-Productie normen'!A:L,12,FALSE)</f>
        <v>3</v>
      </c>
      <c r="S1040" s="345"/>
      <c r="U1040" s="346">
        <f t="shared" si="48"/>
        <v>5724.75</v>
      </c>
    </row>
    <row r="1041" spans="1:21" ht="14.1" hidden="1" customHeight="1">
      <c r="A1041" s="78">
        <v>1041</v>
      </c>
      <c r="B1041" s="493" t="s">
        <v>577</v>
      </c>
      <c r="C1041" s="303" t="s">
        <v>578</v>
      </c>
      <c r="D1041" s="537">
        <v>-1</v>
      </c>
      <c r="E1041" s="248"/>
      <c r="F1041" s="92" t="s">
        <v>600</v>
      </c>
      <c r="G1041" s="90" t="s">
        <v>525</v>
      </c>
      <c r="H1041" s="74" t="s">
        <v>82</v>
      </c>
      <c r="I1041" s="74" t="s">
        <v>82</v>
      </c>
      <c r="J1041" s="501">
        <v>33.56</v>
      </c>
      <c r="K1041" s="343">
        <f t="shared" si="47"/>
        <v>255</v>
      </c>
      <c r="L1041" s="251">
        <v>255</v>
      </c>
      <c r="M1041" s="251"/>
      <c r="N1041" s="250" t="e">
        <f>IF(L1041="nio",0,IF(L1041&gt;0,L1041*J1041/P1041,0))*VLOOKUP(B1041,'2-Kosten per locatie'!$A$14:$C$60,3,FALSE)</f>
        <v>#DIV/0!</v>
      </c>
      <c r="O1041" s="250">
        <f>IF(M1041&gt;0,M1041*J1041/Q1041,0)*VLOOKUP(B1041,'2-Kosten per locatie'!$A$14:$C$60,3,FALSE)</f>
        <v>0</v>
      </c>
      <c r="P1041" s="344">
        <f>IF(L1041="nio",0,IF(L1041&gt;0,VLOOKUP(G1041,'3-Productie normen'!A:J,VLOOKUP(L1041,'3-Productie normen'!$B$35:$C$40,2,FALSE),FALSE)))</f>
        <v>0</v>
      </c>
      <c r="Q1041" s="344">
        <f t="shared" si="49"/>
        <v>0</v>
      </c>
      <c r="R1041" s="541">
        <f>VLOOKUP(G1041,'3-Productie normen'!A:L,12,FALSE)</f>
        <v>3</v>
      </c>
      <c r="S1041" s="345"/>
      <c r="U1041" s="346">
        <f t="shared" si="48"/>
        <v>8557.8000000000011</v>
      </c>
    </row>
    <row r="1042" spans="1:21" ht="14.1" hidden="1" customHeight="1">
      <c r="A1042" s="78">
        <v>1042</v>
      </c>
      <c r="B1042" s="493" t="s">
        <v>577</v>
      </c>
      <c r="C1042" s="303" t="s">
        <v>578</v>
      </c>
      <c r="D1042" s="537">
        <v>-1</v>
      </c>
      <c r="E1042" s="248"/>
      <c r="F1042" s="92" t="s">
        <v>601</v>
      </c>
      <c r="G1042" s="90" t="s">
        <v>525</v>
      </c>
      <c r="H1042" s="74" t="s">
        <v>82</v>
      </c>
      <c r="I1042" s="74" t="s">
        <v>82</v>
      </c>
      <c r="J1042" s="501">
        <v>6.64</v>
      </c>
      <c r="K1042" s="343">
        <f t="shared" si="47"/>
        <v>255</v>
      </c>
      <c r="L1042" s="251">
        <v>255</v>
      </c>
      <c r="M1042" s="251"/>
      <c r="N1042" s="250" t="e">
        <f>IF(L1042="nio",0,IF(L1042&gt;0,L1042*J1042/P1042,0))*VLOOKUP(B1042,'2-Kosten per locatie'!$A$14:$C$60,3,FALSE)</f>
        <v>#DIV/0!</v>
      </c>
      <c r="O1042" s="250">
        <f>IF(M1042&gt;0,M1042*J1042/Q1042,0)*VLOOKUP(B1042,'2-Kosten per locatie'!$A$14:$C$60,3,FALSE)</f>
        <v>0</v>
      </c>
      <c r="P1042" s="344">
        <f>IF(L1042="nio",0,IF(L1042&gt;0,VLOOKUP(G1042,'3-Productie normen'!A:J,VLOOKUP(L1042,'3-Productie normen'!$B$35:$C$40,2,FALSE),FALSE)))</f>
        <v>0</v>
      </c>
      <c r="Q1042" s="344">
        <f t="shared" si="49"/>
        <v>0</v>
      </c>
      <c r="R1042" s="541">
        <f>VLOOKUP(G1042,'3-Productie normen'!A:L,12,FALSE)</f>
        <v>3</v>
      </c>
      <c r="S1042" s="345"/>
      <c r="U1042" s="346">
        <f t="shared" si="48"/>
        <v>1693.1999999999998</v>
      </c>
    </row>
    <row r="1043" spans="1:21" ht="14.1" hidden="1" customHeight="1">
      <c r="A1043" s="78">
        <v>1043</v>
      </c>
      <c r="B1043" s="493" t="s">
        <v>577</v>
      </c>
      <c r="C1043" s="303" t="s">
        <v>578</v>
      </c>
      <c r="D1043" s="537">
        <v>-1</v>
      </c>
      <c r="E1043" s="248"/>
      <c r="F1043" s="92" t="s">
        <v>602</v>
      </c>
      <c r="G1043" s="90" t="s">
        <v>525</v>
      </c>
      <c r="H1043" s="74" t="s">
        <v>82</v>
      </c>
      <c r="I1043" s="74" t="s">
        <v>82</v>
      </c>
      <c r="J1043" s="501">
        <v>11.83</v>
      </c>
      <c r="K1043" s="343">
        <f t="shared" si="47"/>
        <v>255</v>
      </c>
      <c r="L1043" s="251">
        <v>255</v>
      </c>
      <c r="M1043" s="251"/>
      <c r="N1043" s="250" t="e">
        <f>IF(L1043="nio",0,IF(L1043&gt;0,L1043*J1043/P1043,0))*VLOOKUP(B1043,'2-Kosten per locatie'!$A$14:$C$60,3,FALSE)</f>
        <v>#DIV/0!</v>
      </c>
      <c r="O1043" s="250">
        <f>IF(M1043&gt;0,M1043*J1043/Q1043,0)*VLOOKUP(B1043,'2-Kosten per locatie'!$A$14:$C$60,3,FALSE)</f>
        <v>0</v>
      </c>
      <c r="P1043" s="344">
        <f>IF(L1043="nio",0,IF(L1043&gt;0,VLOOKUP(G1043,'3-Productie normen'!A:J,VLOOKUP(L1043,'3-Productie normen'!$B$35:$C$40,2,FALSE),FALSE)))</f>
        <v>0</v>
      </c>
      <c r="Q1043" s="344">
        <f t="shared" si="49"/>
        <v>0</v>
      </c>
      <c r="R1043" s="541">
        <f>VLOOKUP(G1043,'3-Productie normen'!A:L,12,FALSE)</f>
        <v>3</v>
      </c>
      <c r="S1043" s="345"/>
      <c r="U1043" s="346">
        <f t="shared" si="48"/>
        <v>3016.65</v>
      </c>
    </row>
    <row r="1044" spans="1:21" ht="14.1" hidden="1" customHeight="1">
      <c r="A1044" s="78">
        <v>1044</v>
      </c>
      <c r="B1044" s="493" t="s">
        <v>577</v>
      </c>
      <c r="C1044" s="303" t="s">
        <v>578</v>
      </c>
      <c r="D1044" s="537">
        <v>-1</v>
      </c>
      <c r="E1044" s="248"/>
      <c r="F1044" s="92" t="s">
        <v>603</v>
      </c>
      <c r="G1044" s="504" t="s">
        <v>47</v>
      </c>
      <c r="H1044" s="74" t="s">
        <v>82</v>
      </c>
      <c r="I1044" s="74" t="s">
        <v>82</v>
      </c>
      <c r="J1044" s="501">
        <v>23.74</v>
      </c>
      <c r="K1044" s="343">
        <f t="shared" si="47"/>
        <v>255</v>
      </c>
      <c r="L1044" s="251">
        <v>255</v>
      </c>
      <c r="M1044" s="251"/>
      <c r="N1044" s="250" t="e">
        <f>IF(L1044="nio",0,IF(L1044&gt;0,L1044*J1044/P1044,0))*VLOOKUP(B1044,'2-Kosten per locatie'!$A$14:$C$60,3,FALSE)</f>
        <v>#DIV/0!</v>
      </c>
      <c r="O1044" s="250">
        <f>IF(M1044&gt;0,M1044*J1044/Q1044,0)*VLOOKUP(B1044,'2-Kosten per locatie'!$A$14:$C$60,3,FALSE)</f>
        <v>0</v>
      </c>
      <c r="P1044" s="344">
        <f>IF(L1044="nio",0,IF(L1044&gt;0,VLOOKUP(G1044,'3-Productie normen'!A:J,VLOOKUP(L1044,'3-Productie normen'!$B$35:$C$40,2,FALSE),FALSE)))</f>
        <v>0</v>
      </c>
      <c r="Q1044" s="344">
        <f t="shared" si="49"/>
        <v>0</v>
      </c>
      <c r="R1044" s="541">
        <f>VLOOKUP(G1044,'3-Productie normen'!A:L,12,FALSE)</f>
        <v>9</v>
      </c>
      <c r="S1044" s="345"/>
      <c r="U1044" s="346">
        <f t="shared" si="48"/>
        <v>6053.7</v>
      </c>
    </row>
    <row r="1045" spans="1:21" ht="14.1" hidden="1" customHeight="1">
      <c r="A1045" s="78">
        <v>1045</v>
      </c>
      <c r="B1045" s="493" t="s">
        <v>577</v>
      </c>
      <c r="C1045" s="303" t="s">
        <v>578</v>
      </c>
      <c r="D1045" s="537">
        <v>-1</v>
      </c>
      <c r="E1045" s="248"/>
      <c r="F1045" s="92" t="s">
        <v>604</v>
      </c>
      <c r="G1045" s="90" t="s">
        <v>45</v>
      </c>
      <c r="H1045" s="504" t="s">
        <v>328</v>
      </c>
      <c r="I1045" s="516" t="s">
        <v>246</v>
      </c>
      <c r="J1045" s="501">
        <v>12.07</v>
      </c>
      <c r="K1045" s="343">
        <f t="shared" si="47"/>
        <v>255</v>
      </c>
      <c r="L1045" s="251">
        <v>255</v>
      </c>
      <c r="M1045" s="251"/>
      <c r="N1045" s="250" t="e">
        <f>IF(L1045="nio",0,IF(L1045&gt;0,L1045*J1045/P1045,0))*VLOOKUP(B1045,'2-Kosten per locatie'!$A$14:$C$60,3,FALSE)</f>
        <v>#DIV/0!</v>
      </c>
      <c r="O1045" s="250">
        <f>IF(M1045&gt;0,M1045*J1045/Q1045,0)*VLOOKUP(B1045,'2-Kosten per locatie'!$A$14:$C$60,3,FALSE)</f>
        <v>0</v>
      </c>
      <c r="P1045" s="344">
        <f>IF(L1045="nio",0,IF(L1045&gt;0,VLOOKUP(G1045,'3-Productie normen'!A:J,VLOOKUP(L1045,'3-Productie normen'!$B$35:$C$40,2,FALSE),FALSE)))</f>
        <v>0</v>
      </c>
      <c r="Q1045" s="344">
        <f t="shared" si="49"/>
        <v>0</v>
      </c>
      <c r="R1045" s="541">
        <f>VLOOKUP(G1045,'3-Productie normen'!A:L,12,FALSE)</f>
        <v>2</v>
      </c>
      <c r="S1045" s="345"/>
      <c r="U1045" s="346">
        <f t="shared" si="48"/>
        <v>3077.85</v>
      </c>
    </row>
    <row r="1046" spans="1:21" ht="14.1" hidden="1" customHeight="1">
      <c r="A1046" s="78">
        <v>1046</v>
      </c>
      <c r="B1046" s="493" t="s">
        <v>577</v>
      </c>
      <c r="C1046" s="303" t="s">
        <v>578</v>
      </c>
      <c r="D1046" s="537">
        <v>-1</v>
      </c>
      <c r="E1046" s="248"/>
      <c r="F1046" s="92" t="s">
        <v>605</v>
      </c>
      <c r="G1046" s="90" t="s">
        <v>525</v>
      </c>
      <c r="H1046" s="74" t="s">
        <v>82</v>
      </c>
      <c r="I1046" s="74" t="s">
        <v>82</v>
      </c>
      <c r="J1046" s="501">
        <v>28.27</v>
      </c>
      <c r="K1046" s="343">
        <f t="shared" si="47"/>
        <v>255</v>
      </c>
      <c r="L1046" s="251">
        <v>255</v>
      </c>
      <c r="M1046" s="251"/>
      <c r="N1046" s="250" t="e">
        <f>IF(L1046="nio",0,IF(L1046&gt;0,L1046*J1046/P1046,0))*VLOOKUP(B1046,'2-Kosten per locatie'!$A$14:$C$60,3,FALSE)</f>
        <v>#DIV/0!</v>
      </c>
      <c r="O1046" s="250">
        <f>IF(M1046&gt;0,M1046*J1046/Q1046,0)*VLOOKUP(B1046,'2-Kosten per locatie'!$A$14:$C$60,3,FALSE)</f>
        <v>0</v>
      </c>
      <c r="P1046" s="344">
        <f>IF(L1046="nio",0,IF(L1046&gt;0,VLOOKUP(G1046,'3-Productie normen'!A:J,VLOOKUP(L1046,'3-Productie normen'!$B$35:$C$40,2,FALSE),FALSE)))</f>
        <v>0</v>
      </c>
      <c r="Q1046" s="344">
        <f t="shared" si="49"/>
        <v>0</v>
      </c>
      <c r="R1046" s="541">
        <f>VLOOKUP(G1046,'3-Productie normen'!A:L,12,FALSE)</f>
        <v>3</v>
      </c>
      <c r="S1046" s="345"/>
      <c r="U1046" s="346">
        <f t="shared" si="48"/>
        <v>7208.8499999999995</v>
      </c>
    </row>
    <row r="1047" spans="1:21" ht="14.1" hidden="1" customHeight="1">
      <c r="A1047" s="78">
        <v>1047</v>
      </c>
      <c r="B1047" s="493" t="s">
        <v>577</v>
      </c>
      <c r="C1047" s="303" t="s">
        <v>578</v>
      </c>
      <c r="D1047" s="537">
        <v>-1</v>
      </c>
      <c r="E1047" s="248"/>
      <c r="F1047" s="92" t="s">
        <v>606</v>
      </c>
      <c r="G1047" s="504" t="s">
        <v>53</v>
      </c>
      <c r="H1047" s="502" t="s">
        <v>371</v>
      </c>
      <c r="I1047" s="516" t="s">
        <v>246</v>
      </c>
      <c r="J1047" s="501">
        <v>21.66</v>
      </c>
      <c r="K1047" s="343">
        <f t="shared" si="47"/>
        <v>255</v>
      </c>
      <c r="L1047" s="251">
        <v>255</v>
      </c>
      <c r="M1047" s="251"/>
      <c r="N1047" s="250" t="e">
        <f>IF(L1047="nio",0,IF(L1047&gt;0,L1047*J1047/P1047,0))*VLOOKUP(B1047,'2-Kosten per locatie'!$A$14:$C$60,3,FALSE)</f>
        <v>#DIV/0!</v>
      </c>
      <c r="O1047" s="250">
        <f>IF(M1047&gt;0,M1047*J1047/Q1047,0)*VLOOKUP(B1047,'2-Kosten per locatie'!$A$14:$C$60,3,FALSE)</f>
        <v>0</v>
      </c>
      <c r="P1047" s="344">
        <f>IF(L1047="nio",0,IF(L1047&gt;0,VLOOKUP(G1047,'3-Productie normen'!A:J,VLOOKUP(L1047,'3-Productie normen'!$B$35:$C$40,2,FALSE),FALSE)))</f>
        <v>0</v>
      </c>
      <c r="Q1047" s="344">
        <f t="shared" si="49"/>
        <v>0</v>
      </c>
      <c r="R1047" s="541">
        <f>VLOOKUP(G1047,'3-Productie normen'!A:L,12,FALSE)</f>
        <v>14</v>
      </c>
      <c r="S1047" s="345"/>
      <c r="U1047" s="346">
        <f t="shared" si="48"/>
        <v>5523.3</v>
      </c>
    </row>
    <row r="1048" spans="1:21" ht="14.1" hidden="1" customHeight="1">
      <c r="A1048" s="78">
        <v>1048</v>
      </c>
      <c r="B1048" s="493" t="s">
        <v>577</v>
      </c>
      <c r="C1048" s="303" t="s">
        <v>578</v>
      </c>
      <c r="D1048" s="537">
        <v>-1</v>
      </c>
      <c r="E1048" s="248"/>
      <c r="F1048" s="92" t="s">
        <v>607</v>
      </c>
      <c r="G1048" s="504" t="s">
        <v>53</v>
      </c>
      <c r="H1048" s="502" t="s">
        <v>371</v>
      </c>
      <c r="I1048" s="516" t="s">
        <v>246</v>
      </c>
      <c r="J1048" s="501">
        <v>18.649999999999999</v>
      </c>
      <c r="K1048" s="343">
        <f t="shared" si="47"/>
        <v>255</v>
      </c>
      <c r="L1048" s="251">
        <v>255</v>
      </c>
      <c r="M1048" s="251"/>
      <c r="N1048" s="250" t="e">
        <f>IF(L1048="nio",0,IF(L1048&gt;0,L1048*J1048/P1048,0))*VLOOKUP(B1048,'2-Kosten per locatie'!$A$14:$C$60,3,FALSE)</f>
        <v>#DIV/0!</v>
      </c>
      <c r="O1048" s="250">
        <f>IF(M1048&gt;0,M1048*J1048/Q1048,0)*VLOOKUP(B1048,'2-Kosten per locatie'!$A$14:$C$60,3,FALSE)</f>
        <v>0</v>
      </c>
      <c r="P1048" s="344">
        <f>IF(L1048="nio",0,IF(L1048&gt;0,VLOOKUP(G1048,'3-Productie normen'!A:J,VLOOKUP(L1048,'3-Productie normen'!$B$35:$C$40,2,FALSE),FALSE)))</f>
        <v>0</v>
      </c>
      <c r="Q1048" s="344">
        <f t="shared" si="49"/>
        <v>0</v>
      </c>
      <c r="R1048" s="541">
        <f>VLOOKUP(G1048,'3-Productie normen'!A:L,12,FALSE)</f>
        <v>14</v>
      </c>
      <c r="S1048" s="345"/>
      <c r="U1048" s="346">
        <f t="shared" si="48"/>
        <v>4755.75</v>
      </c>
    </row>
    <row r="1049" spans="1:21" ht="14.1" hidden="1" customHeight="1">
      <c r="A1049" s="78">
        <v>1049</v>
      </c>
      <c r="B1049" s="493" t="s">
        <v>577</v>
      </c>
      <c r="C1049" s="303" t="s">
        <v>578</v>
      </c>
      <c r="D1049" s="537">
        <v>-1</v>
      </c>
      <c r="E1049" s="248"/>
      <c r="F1049" s="92" t="s">
        <v>608</v>
      </c>
      <c r="G1049" s="504" t="s">
        <v>53</v>
      </c>
      <c r="H1049" s="74" t="s">
        <v>82</v>
      </c>
      <c r="I1049" s="74" t="s">
        <v>82</v>
      </c>
      <c r="J1049" s="501">
        <v>22.8</v>
      </c>
      <c r="K1049" s="343">
        <f t="shared" si="47"/>
        <v>255</v>
      </c>
      <c r="L1049" s="251">
        <v>255</v>
      </c>
      <c r="M1049" s="251"/>
      <c r="N1049" s="250" t="e">
        <f>IF(L1049="nio",0,IF(L1049&gt;0,L1049*J1049/P1049,0))*VLOOKUP(B1049,'2-Kosten per locatie'!$A$14:$C$60,3,FALSE)</f>
        <v>#DIV/0!</v>
      </c>
      <c r="O1049" s="250">
        <f>IF(M1049&gt;0,M1049*J1049/Q1049,0)*VLOOKUP(B1049,'2-Kosten per locatie'!$A$14:$C$60,3,FALSE)</f>
        <v>0</v>
      </c>
      <c r="P1049" s="344">
        <f>IF(L1049="nio",0,IF(L1049&gt;0,VLOOKUP(G1049,'3-Productie normen'!A:J,VLOOKUP(L1049,'3-Productie normen'!$B$35:$C$40,2,FALSE),FALSE)))</f>
        <v>0</v>
      </c>
      <c r="Q1049" s="344">
        <f t="shared" si="49"/>
        <v>0</v>
      </c>
      <c r="R1049" s="541">
        <f>VLOOKUP(G1049,'3-Productie normen'!A:L,12,FALSE)</f>
        <v>14</v>
      </c>
      <c r="S1049" s="345"/>
      <c r="U1049" s="346">
        <f t="shared" si="48"/>
        <v>5814</v>
      </c>
    </row>
    <row r="1050" spans="1:21" ht="14.1" hidden="1" customHeight="1">
      <c r="A1050" s="78">
        <v>1050</v>
      </c>
      <c r="B1050" s="493" t="s">
        <v>577</v>
      </c>
      <c r="C1050" s="303" t="s">
        <v>578</v>
      </c>
      <c r="D1050" s="537">
        <v>-1</v>
      </c>
      <c r="E1050" s="248"/>
      <c r="F1050" s="92" t="s">
        <v>609</v>
      </c>
      <c r="G1050" s="90" t="s">
        <v>50</v>
      </c>
      <c r="H1050" s="502" t="s">
        <v>266</v>
      </c>
      <c r="I1050" s="516" t="s">
        <v>247</v>
      </c>
      <c r="J1050" s="501">
        <v>34.229999999999997</v>
      </c>
      <c r="K1050" s="343">
        <f t="shared" si="47"/>
        <v>255</v>
      </c>
      <c r="L1050" s="251">
        <v>255</v>
      </c>
      <c r="M1050" s="251"/>
      <c r="N1050" s="250" t="e">
        <f>IF(L1050="nio",0,IF(L1050&gt;0,L1050*J1050/P1050,0))*VLOOKUP(B1050,'2-Kosten per locatie'!$A$14:$C$60,3,FALSE)</f>
        <v>#DIV/0!</v>
      </c>
      <c r="O1050" s="250">
        <f>IF(M1050&gt;0,M1050*J1050/Q1050,0)*VLOOKUP(B1050,'2-Kosten per locatie'!$A$14:$C$60,3,FALSE)</f>
        <v>0</v>
      </c>
      <c r="P1050" s="344">
        <f>IF(L1050="nio",0,IF(L1050&gt;0,VLOOKUP(G1050,'3-Productie normen'!A:J,VLOOKUP(L1050,'3-Productie normen'!$B$35:$C$40,2,FALSE),FALSE)))</f>
        <v>0</v>
      </c>
      <c r="Q1050" s="344">
        <f t="shared" si="49"/>
        <v>0</v>
      </c>
      <c r="R1050" s="541">
        <f>VLOOKUP(G1050,'3-Productie normen'!A:L,12,FALSE)</f>
        <v>15</v>
      </c>
      <c r="S1050" s="345"/>
      <c r="U1050" s="346">
        <f t="shared" si="48"/>
        <v>8728.65</v>
      </c>
    </row>
    <row r="1051" spans="1:21" ht="14.1" hidden="1" customHeight="1">
      <c r="A1051" s="78">
        <v>1051</v>
      </c>
      <c r="B1051" s="493" t="s">
        <v>577</v>
      </c>
      <c r="C1051" s="303" t="s">
        <v>578</v>
      </c>
      <c r="D1051" s="537">
        <v>-1</v>
      </c>
      <c r="E1051" s="248"/>
      <c r="F1051" s="92" t="s">
        <v>610</v>
      </c>
      <c r="G1051" s="502" t="s">
        <v>46</v>
      </c>
      <c r="H1051" s="502" t="s">
        <v>371</v>
      </c>
      <c r="I1051" s="516" t="s">
        <v>227</v>
      </c>
      <c r="J1051" s="501">
        <v>3.79</v>
      </c>
      <c r="K1051" s="343">
        <f t="shared" si="47"/>
        <v>510</v>
      </c>
      <c r="L1051" s="251">
        <v>510</v>
      </c>
      <c r="M1051" s="251"/>
      <c r="N1051" s="250" t="e">
        <f>IF(L1051="nio",0,IF(L1051&gt;0,L1051*J1051/P1051,0))*VLOOKUP(B1051,'2-Kosten per locatie'!$A$14:$C$60,3,FALSE)</f>
        <v>#DIV/0!</v>
      </c>
      <c r="O1051" s="250">
        <f>IF(M1051&gt;0,M1051*J1051/Q1051,0)*VLOOKUP(B1051,'2-Kosten per locatie'!$A$14:$C$60,3,FALSE)</f>
        <v>0</v>
      </c>
      <c r="P1051" s="344">
        <f>IF(L1051="nio",0,IF(L1051&gt;0,VLOOKUP(G1051,'3-Productie normen'!A:J,VLOOKUP(L1051,'3-Productie normen'!$B$35:$C$40,2,FALSE),FALSE)))</f>
        <v>0</v>
      </c>
      <c r="Q1051" s="344">
        <f t="shared" si="49"/>
        <v>0</v>
      </c>
      <c r="R1051" s="541">
        <f>VLOOKUP(G1051,'3-Productie normen'!A:L,12,FALSE)</f>
        <v>11</v>
      </c>
      <c r="S1051" s="345"/>
      <c r="U1051" s="346">
        <f t="shared" si="48"/>
        <v>1932.9</v>
      </c>
    </row>
    <row r="1052" spans="1:21" ht="14.1" hidden="1" customHeight="1">
      <c r="A1052" s="78">
        <v>1052</v>
      </c>
      <c r="B1052" s="493" t="s">
        <v>577</v>
      </c>
      <c r="C1052" s="303" t="s">
        <v>578</v>
      </c>
      <c r="D1052" s="537">
        <v>-1</v>
      </c>
      <c r="E1052" s="248"/>
      <c r="F1052" s="92" t="s">
        <v>536</v>
      </c>
      <c r="G1052" s="504" t="s">
        <v>261</v>
      </c>
      <c r="H1052" s="74" t="s">
        <v>82</v>
      </c>
      <c r="I1052" s="74" t="s">
        <v>82</v>
      </c>
      <c r="J1052" s="501">
        <v>63.15</v>
      </c>
      <c r="K1052" s="343">
        <f t="shared" si="47"/>
        <v>255</v>
      </c>
      <c r="L1052" s="251">
        <v>255</v>
      </c>
      <c r="M1052" s="251"/>
      <c r="N1052" s="250" t="e">
        <f>IF(L1052="nio",0,IF(L1052&gt;0,L1052*J1052/P1052,0))*VLOOKUP(B1052,'2-Kosten per locatie'!$A$14:$C$60,3,FALSE)</f>
        <v>#DIV/0!</v>
      </c>
      <c r="O1052" s="250">
        <f>IF(M1052&gt;0,M1052*J1052/Q1052,0)*VLOOKUP(B1052,'2-Kosten per locatie'!$A$14:$C$60,3,FALSE)</f>
        <v>0</v>
      </c>
      <c r="P1052" s="344">
        <f>IF(L1052="nio",0,IF(L1052&gt;0,VLOOKUP(G1052,'3-Productie normen'!A:J,VLOOKUP(L1052,'3-Productie normen'!$B$35:$C$40,2,FALSE),FALSE)))</f>
        <v>0</v>
      </c>
      <c r="Q1052" s="344">
        <f t="shared" si="49"/>
        <v>0</v>
      </c>
      <c r="R1052" s="541">
        <f>VLOOKUP(G1052,'3-Productie normen'!A:L,12,FALSE)</f>
        <v>16</v>
      </c>
      <c r="S1052" s="345"/>
      <c r="U1052" s="346">
        <f t="shared" si="48"/>
        <v>16103.25</v>
      </c>
    </row>
    <row r="1053" spans="1:21" ht="14.1" hidden="1" customHeight="1">
      <c r="A1053" s="78">
        <v>1053</v>
      </c>
      <c r="B1053" s="493" t="s">
        <v>577</v>
      </c>
      <c r="C1053" s="303" t="s">
        <v>578</v>
      </c>
      <c r="D1053" s="537">
        <v>-1</v>
      </c>
      <c r="E1053" s="248"/>
      <c r="F1053" s="92" t="s">
        <v>537</v>
      </c>
      <c r="G1053" s="504" t="s">
        <v>261</v>
      </c>
      <c r="H1053" s="74" t="s">
        <v>82</v>
      </c>
      <c r="I1053" s="74" t="s">
        <v>82</v>
      </c>
      <c r="J1053" s="501">
        <v>1.66</v>
      </c>
      <c r="K1053" s="343">
        <f t="shared" si="47"/>
        <v>255</v>
      </c>
      <c r="L1053" s="251">
        <v>255</v>
      </c>
      <c r="M1053" s="251"/>
      <c r="N1053" s="250" t="e">
        <f>IF(L1053="nio",0,IF(L1053&gt;0,L1053*J1053/P1053,0))*VLOOKUP(B1053,'2-Kosten per locatie'!$A$14:$C$60,3,FALSE)</f>
        <v>#DIV/0!</v>
      </c>
      <c r="O1053" s="250">
        <f>IF(M1053&gt;0,M1053*J1053/Q1053,0)*VLOOKUP(B1053,'2-Kosten per locatie'!$A$14:$C$60,3,FALSE)</f>
        <v>0</v>
      </c>
      <c r="P1053" s="344">
        <f>IF(L1053="nio",0,IF(L1053&gt;0,VLOOKUP(G1053,'3-Productie normen'!A:J,VLOOKUP(L1053,'3-Productie normen'!$B$35:$C$40,2,FALSE),FALSE)))</f>
        <v>0</v>
      </c>
      <c r="Q1053" s="344">
        <f t="shared" si="49"/>
        <v>0</v>
      </c>
      <c r="R1053" s="541">
        <f>VLOOKUP(G1053,'3-Productie normen'!A:L,12,FALSE)</f>
        <v>16</v>
      </c>
      <c r="S1053" s="345"/>
      <c r="U1053" s="346">
        <f t="shared" si="48"/>
        <v>423.29999999999995</v>
      </c>
    </row>
    <row r="1054" spans="1:21" ht="14.1" hidden="1" customHeight="1">
      <c r="A1054" s="78">
        <v>1054</v>
      </c>
      <c r="B1054" s="493" t="s">
        <v>577</v>
      </c>
      <c r="C1054" s="303" t="s">
        <v>578</v>
      </c>
      <c r="D1054" s="537">
        <v>-1</v>
      </c>
      <c r="E1054" s="248"/>
      <c r="F1054" s="92" t="s">
        <v>611</v>
      </c>
      <c r="G1054" s="303" t="s">
        <v>55</v>
      </c>
      <c r="H1054" s="504" t="s">
        <v>328</v>
      </c>
      <c r="I1054" s="516" t="s">
        <v>246</v>
      </c>
      <c r="J1054" s="501">
        <v>18.61</v>
      </c>
      <c r="K1054" s="343">
        <f t="shared" si="47"/>
        <v>0</v>
      </c>
      <c r="L1054" s="251" t="s">
        <v>279</v>
      </c>
      <c r="M1054" s="251"/>
      <c r="N1054" s="250">
        <f>IF(L1054="nio",0,IF(L1054&gt;0,L1054*J1054/P1054,0))*VLOOKUP(B1054,'2-Kosten per locatie'!$A$14:$C$60,3,FALSE)</f>
        <v>0</v>
      </c>
      <c r="O1054" s="250">
        <f>IF(M1054&gt;0,M1054*J1054/Q1054,0)*VLOOKUP(B1054,'2-Kosten per locatie'!$A$14:$C$60,3,FALSE)</f>
        <v>0</v>
      </c>
      <c r="P1054" s="344">
        <f>IF(L1054="nio",0,IF(L1054&gt;0,VLOOKUP(G1054,'3-Productie normen'!A:J,VLOOKUP(L1054,'3-Productie normen'!$B$35:$C$40,2,FALSE),FALSE)))</f>
        <v>0</v>
      </c>
      <c r="Q1054" s="344">
        <f t="shared" si="49"/>
        <v>0</v>
      </c>
      <c r="R1054" s="541">
        <f>VLOOKUP(G1054,'3-Productie normen'!A:L,12,FALSE)</f>
        <v>0</v>
      </c>
      <c r="S1054" s="345"/>
      <c r="U1054" s="346">
        <f t="shared" si="48"/>
        <v>0</v>
      </c>
    </row>
    <row r="1055" spans="1:21" ht="14.1" hidden="1" customHeight="1">
      <c r="A1055" s="78">
        <v>1055</v>
      </c>
      <c r="B1055" s="493" t="s">
        <v>577</v>
      </c>
      <c r="C1055" s="303" t="s">
        <v>578</v>
      </c>
      <c r="D1055" s="537">
        <v>1</v>
      </c>
      <c r="E1055" s="248"/>
      <c r="F1055" s="92" t="s">
        <v>612</v>
      </c>
      <c r="G1055" s="90" t="s">
        <v>45</v>
      </c>
      <c r="H1055" s="502" t="s">
        <v>266</v>
      </c>
      <c r="I1055" s="516" t="s">
        <v>247</v>
      </c>
      <c r="J1055" s="501">
        <v>31.69</v>
      </c>
      <c r="K1055" s="343">
        <f t="shared" ref="K1055:K1118" si="50">SUM(L1055:M1055)</f>
        <v>255</v>
      </c>
      <c r="L1055" s="251">
        <v>255</v>
      </c>
      <c r="M1055" s="251"/>
      <c r="N1055" s="250" t="e">
        <f>IF(L1055="nio",0,IF(L1055&gt;0,L1055*J1055/P1055,0))*VLOOKUP(B1055,'2-Kosten per locatie'!$A$14:$C$60,3,FALSE)</f>
        <v>#DIV/0!</v>
      </c>
      <c r="O1055" s="250">
        <f>IF(M1055&gt;0,M1055*J1055/Q1055,0)*VLOOKUP(B1055,'2-Kosten per locatie'!$A$14:$C$60,3,FALSE)</f>
        <v>0</v>
      </c>
      <c r="P1055" s="344">
        <f>IF(L1055="nio",0,IF(L1055&gt;0,VLOOKUP(G1055,'3-Productie normen'!A:J,VLOOKUP(L1055,'3-Productie normen'!$B$35:$C$40,2,FALSE),FALSE)))</f>
        <v>0</v>
      </c>
      <c r="Q1055" s="344">
        <f t="shared" si="49"/>
        <v>0</v>
      </c>
      <c r="R1055" s="541">
        <f>VLOOKUP(G1055,'3-Productie normen'!A:L,12,FALSE)</f>
        <v>2</v>
      </c>
      <c r="S1055" s="345"/>
      <c r="U1055" s="346">
        <f t="shared" ref="U1055:U1118" si="51">K1055*J1055</f>
        <v>8080.9500000000007</v>
      </c>
    </row>
    <row r="1056" spans="1:21" ht="14.1" hidden="1" customHeight="1">
      <c r="A1056" s="78">
        <v>1056</v>
      </c>
      <c r="B1056" s="493" t="s">
        <v>577</v>
      </c>
      <c r="C1056" s="303" t="s">
        <v>578</v>
      </c>
      <c r="D1056" s="537">
        <v>1</v>
      </c>
      <c r="E1056" s="248"/>
      <c r="F1056" s="92" t="s">
        <v>613</v>
      </c>
      <c r="G1056" s="90" t="s">
        <v>45</v>
      </c>
      <c r="H1056" s="502" t="s">
        <v>266</v>
      </c>
      <c r="I1056" s="516" t="s">
        <v>247</v>
      </c>
      <c r="J1056" s="501">
        <v>31.57</v>
      </c>
      <c r="K1056" s="343">
        <f t="shared" si="50"/>
        <v>255</v>
      </c>
      <c r="L1056" s="251">
        <v>255</v>
      </c>
      <c r="M1056" s="251"/>
      <c r="N1056" s="250" t="e">
        <f>IF(L1056="nio",0,IF(L1056&gt;0,L1056*J1056/P1056,0))*VLOOKUP(B1056,'2-Kosten per locatie'!$A$14:$C$60,3,FALSE)</f>
        <v>#DIV/0!</v>
      </c>
      <c r="O1056" s="250">
        <f>IF(M1056&gt;0,M1056*J1056/Q1056,0)*VLOOKUP(B1056,'2-Kosten per locatie'!$A$14:$C$60,3,FALSE)</f>
        <v>0</v>
      </c>
      <c r="P1056" s="344">
        <f>IF(L1056="nio",0,IF(L1056&gt;0,VLOOKUP(G1056,'3-Productie normen'!A:J,VLOOKUP(L1056,'3-Productie normen'!$B$35:$C$40,2,FALSE),FALSE)))</f>
        <v>0</v>
      </c>
      <c r="Q1056" s="344">
        <f t="shared" ref="Q1056:Q1119" si="52">IF(M1056&gt;0,P1056*$Q$8,0)</f>
        <v>0</v>
      </c>
      <c r="R1056" s="541">
        <f>VLOOKUP(G1056,'3-Productie normen'!A:L,12,FALSE)</f>
        <v>2</v>
      </c>
      <c r="S1056" s="345"/>
      <c r="U1056" s="346">
        <f t="shared" si="51"/>
        <v>8050.35</v>
      </c>
    </row>
    <row r="1057" spans="1:21" ht="14.1" hidden="1" customHeight="1">
      <c r="A1057" s="78">
        <v>1057</v>
      </c>
      <c r="B1057" s="493" t="s">
        <v>577</v>
      </c>
      <c r="C1057" s="303" t="s">
        <v>578</v>
      </c>
      <c r="D1057" s="537">
        <v>1</v>
      </c>
      <c r="E1057" s="248"/>
      <c r="F1057" s="92" t="s">
        <v>614</v>
      </c>
      <c r="G1057" s="90" t="s">
        <v>45</v>
      </c>
      <c r="H1057" s="502" t="s">
        <v>266</v>
      </c>
      <c r="I1057" s="516" t="s">
        <v>247</v>
      </c>
      <c r="J1057" s="501">
        <v>20.72</v>
      </c>
      <c r="K1057" s="343">
        <f t="shared" si="50"/>
        <v>255</v>
      </c>
      <c r="L1057" s="251">
        <v>255</v>
      </c>
      <c r="M1057" s="251"/>
      <c r="N1057" s="250" t="e">
        <f>IF(L1057="nio",0,IF(L1057&gt;0,L1057*J1057/P1057,0))*VLOOKUP(B1057,'2-Kosten per locatie'!$A$14:$C$60,3,FALSE)</f>
        <v>#DIV/0!</v>
      </c>
      <c r="O1057" s="250">
        <f>IF(M1057&gt;0,M1057*J1057/Q1057,0)*VLOOKUP(B1057,'2-Kosten per locatie'!$A$14:$C$60,3,FALSE)</f>
        <v>0</v>
      </c>
      <c r="P1057" s="344">
        <f>IF(L1057="nio",0,IF(L1057&gt;0,VLOOKUP(G1057,'3-Productie normen'!A:J,VLOOKUP(L1057,'3-Productie normen'!$B$35:$C$40,2,FALSE),FALSE)))</f>
        <v>0</v>
      </c>
      <c r="Q1057" s="344">
        <f t="shared" si="52"/>
        <v>0</v>
      </c>
      <c r="R1057" s="541">
        <f>VLOOKUP(G1057,'3-Productie normen'!A:L,12,FALSE)</f>
        <v>2</v>
      </c>
      <c r="S1057" s="345"/>
      <c r="U1057" s="346">
        <f t="shared" si="51"/>
        <v>5283.5999999999995</v>
      </c>
    </row>
    <row r="1058" spans="1:21" ht="14.1" hidden="1" customHeight="1">
      <c r="A1058" s="78">
        <v>1058</v>
      </c>
      <c r="B1058" s="493" t="s">
        <v>577</v>
      </c>
      <c r="C1058" s="303" t="s">
        <v>578</v>
      </c>
      <c r="D1058" s="537">
        <v>1</v>
      </c>
      <c r="E1058" s="248"/>
      <c r="F1058" s="92" t="s">
        <v>615</v>
      </c>
      <c r="G1058" s="90" t="s">
        <v>45</v>
      </c>
      <c r="H1058" s="502" t="s">
        <v>266</v>
      </c>
      <c r="I1058" s="516" t="s">
        <v>247</v>
      </c>
      <c r="J1058" s="501">
        <v>20.43</v>
      </c>
      <c r="K1058" s="343">
        <f t="shared" si="50"/>
        <v>255</v>
      </c>
      <c r="L1058" s="251">
        <v>255</v>
      </c>
      <c r="M1058" s="251"/>
      <c r="N1058" s="250" t="e">
        <f>IF(L1058="nio",0,IF(L1058&gt;0,L1058*J1058/P1058,0))*VLOOKUP(B1058,'2-Kosten per locatie'!$A$14:$C$60,3,FALSE)</f>
        <v>#DIV/0!</v>
      </c>
      <c r="O1058" s="250">
        <f>IF(M1058&gt;0,M1058*J1058/Q1058,0)*VLOOKUP(B1058,'2-Kosten per locatie'!$A$14:$C$60,3,FALSE)</f>
        <v>0</v>
      </c>
      <c r="P1058" s="344">
        <f>IF(L1058="nio",0,IF(L1058&gt;0,VLOOKUP(G1058,'3-Productie normen'!A:J,VLOOKUP(L1058,'3-Productie normen'!$B$35:$C$40,2,FALSE),FALSE)))</f>
        <v>0</v>
      </c>
      <c r="Q1058" s="344">
        <f t="shared" si="52"/>
        <v>0</v>
      </c>
      <c r="R1058" s="541">
        <f>VLOOKUP(G1058,'3-Productie normen'!A:L,12,FALSE)</f>
        <v>2</v>
      </c>
      <c r="S1058" s="345"/>
      <c r="U1058" s="346">
        <f t="shared" si="51"/>
        <v>5209.6499999999996</v>
      </c>
    </row>
    <row r="1059" spans="1:21" ht="14.1" hidden="1" customHeight="1">
      <c r="A1059" s="78">
        <v>1059</v>
      </c>
      <c r="B1059" s="493" t="s">
        <v>577</v>
      </c>
      <c r="C1059" s="303" t="s">
        <v>578</v>
      </c>
      <c r="D1059" s="537">
        <v>1</v>
      </c>
      <c r="E1059" s="248"/>
      <c r="F1059" s="92" t="s">
        <v>616</v>
      </c>
      <c r="G1059" s="90" t="s">
        <v>50</v>
      </c>
      <c r="H1059" s="502" t="s">
        <v>266</v>
      </c>
      <c r="I1059" s="516" t="s">
        <v>247</v>
      </c>
      <c r="J1059" s="501">
        <v>31.9</v>
      </c>
      <c r="K1059" s="343">
        <f t="shared" si="50"/>
        <v>255</v>
      </c>
      <c r="L1059" s="251">
        <v>255</v>
      </c>
      <c r="M1059" s="251"/>
      <c r="N1059" s="250" t="e">
        <f>IF(L1059="nio",0,IF(L1059&gt;0,L1059*J1059/P1059,0))*VLOOKUP(B1059,'2-Kosten per locatie'!$A$14:$C$60,3,FALSE)</f>
        <v>#DIV/0!</v>
      </c>
      <c r="O1059" s="250">
        <f>IF(M1059&gt;0,M1059*J1059/Q1059,0)*VLOOKUP(B1059,'2-Kosten per locatie'!$A$14:$C$60,3,FALSE)</f>
        <v>0</v>
      </c>
      <c r="P1059" s="344">
        <f>IF(L1059="nio",0,IF(L1059&gt;0,VLOOKUP(G1059,'3-Productie normen'!A:J,VLOOKUP(L1059,'3-Productie normen'!$B$35:$C$40,2,FALSE),FALSE)))</f>
        <v>0</v>
      </c>
      <c r="Q1059" s="344">
        <f t="shared" si="52"/>
        <v>0</v>
      </c>
      <c r="R1059" s="541">
        <f>VLOOKUP(G1059,'3-Productie normen'!A:L,12,FALSE)</f>
        <v>15</v>
      </c>
      <c r="S1059" s="345"/>
      <c r="U1059" s="346">
        <f t="shared" si="51"/>
        <v>8134.5</v>
      </c>
    </row>
    <row r="1060" spans="1:21" ht="14.1" hidden="1" customHeight="1">
      <c r="A1060" s="78">
        <v>1060</v>
      </c>
      <c r="B1060" s="493" t="s">
        <v>577</v>
      </c>
      <c r="C1060" s="303" t="s">
        <v>578</v>
      </c>
      <c r="D1060" s="537">
        <v>1</v>
      </c>
      <c r="E1060" s="248"/>
      <c r="F1060" s="92" t="s">
        <v>617</v>
      </c>
      <c r="G1060" s="504" t="s">
        <v>261</v>
      </c>
      <c r="H1060" s="502" t="s">
        <v>266</v>
      </c>
      <c r="I1060" s="516" t="s">
        <v>247</v>
      </c>
      <c r="J1060" s="501">
        <v>30.91</v>
      </c>
      <c r="K1060" s="343">
        <f t="shared" si="50"/>
        <v>255</v>
      </c>
      <c r="L1060" s="251">
        <v>255</v>
      </c>
      <c r="M1060" s="251"/>
      <c r="N1060" s="250" t="e">
        <f>IF(L1060="nio",0,IF(L1060&gt;0,L1060*J1060/P1060,0))*VLOOKUP(B1060,'2-Kosten per locatie'!$A$14:$C$60,3,FALSE)</f>
        <v>#DIV/0!</v>
      </c>
      <c r="O1060" s="250">
        <f>IF(M1060&gt;0,M1060*J1060/Q1060,0)*VLOOKUP(B1060,'2-Kosten per locatie'!$A$14:$C$60,3,FALSE)</f>
        <v>0</v>
      </c>
      <c r="P1060" s="344">
        <f>IF(L1060="nio",0,IF(L1060&gt;0,VLOOKUP(G1060,'3-Productie normen'!A:J,VLOOKUP(L1060,'3-Productie normen'!$B$35:$C$40,2,FALSE),FALSE)))</f>
        <v>0</v>
      </c>
      <c r="Q1060" s="344">
        <f t="shared" si="52"/>
        <v>0</v>
      </c>
      <c r="R1060" s="541">
        <f>VLOOKUP(G1060,'3-Productie normen'!A:L,12,FALSE)</f>
        <v>16</v>
      </c>
      <c r="S1060" s="345"/>
      <c r="U1060" s="346">
        <f t="shared" si="51"/>
        <v>7882.05</v>
      </c>
    </row>
    <row r="1061" spans="1:21" ht="14.1" hidden="1" customHeight="1">
      <c r="A1061" s="78">
        <v>1061</v>
      </c>
      <c r="B1061" s="493" t="s">
        <v>577</v>
      </c>
      <c r="C1061" s="303" t="s">
        <v>578</v>
      </c>
      <c r="D1061" s="537">
        <v>1</v>
      </c>
      <c r="E1061" s="248"/>
      <c r="F1061" s="92" t="s">
        <v>618</v>
      </c>
      <c r="G1061" s="90" t="s">
        <v>45</v>
      </c>
      <c r="H1061" s="502" t="s">
        <v>266</v>
      </c>
      <c r="I1061" s="516" t="s">
        <v>247</v>
      </c>
      <c r="J1061" s="501">
        <v>53.16</v>
      </c>
      <c r="K1061" s="343">
        <f t="shared" si="50"/>
        <v>255</v>
      </c>
      <c r="L1061" s="251">
        <v>255</v>
      </c>
      <c r="M1061" s="251"/>
      <c r="N1061" s="250" t="e">
        <f>IF(L1061="nio",0,IF(L1061&gt;0,L1061*J1061/P1061,0))*VLOOKUP(B1061,'2-Kosten per locatie'!$A$14:$C$60,3,FALSE)</f>
        <v>#DIV/0!</v>
      </c>
      <c r="O1061" s="250">
        <f>IF(M1061&gt;0,M1061*J1061/Q1061,0)*VLOOKUP(B1061,'2-Kosten per locatie'!$A$14:$C$60,3,FALSE)</f>
        <v>0</v>
      </c>
      <c r="P1061" s="344">
        <f>IF(L1061="nio",0,IF(L1061&gt;0,VLOOKUP(G1061,'3-Productie normen'!A:J,VLOOKUP(L1061,'3-Productie normen'!$B$35:$C$40,2,FALSE),FALSE)))</f>
        <v>0</v>
      </c>
      <c r="Q1061" s="344">
        <f t="shared" si="52"/>
        <v>0</v>
      </c>
      <c r="R1061" s="541">
        <f>VLOOKUP(G1061,'3-Productie normen'!A:L,12,FALSE)</f>
        <v>2</v>
      </c>
      <c r="S1061" s="345"/>
      <c r="U1061" s="346">
        <f t="shared" si="51"/>
        <v>13555.8</v>
      </c>
    </row>
    <row r="1062" spans="1:21" ht="14.1" hidden="1" customHeight="1">
      <c r="A1062" s="78">
        <v>1062</v>
      </c>
      <c r="B1062" s="493" t="s">
        <v>577</v>
      </c>
      <c r="C1062" s="303" t="s">
        <v>578</v>
      </c>
      <c r="D1062" s="537">
        <v>1</v>
      </c>
      <c r="E1062" s="248"/>
      <c r="F1062" s="92" t="s">
        <v>619</v>
      </c>
      <c r="G1062" s="90" t="s">
        <v>50</v>
      </c>
      <c r="H1062" s="502" t="s">
        <v>266</v>
      </c>
      <c r="I1062" s="516" t="s">
        <v>247</v>
      </c>
      <c r="J1062" s="501">
        <v>0</v>
      </c>
      <c r="K1062" s="343">
        <f t="shared" si="50"/>
        <v>255</v>
      </c>
      <c r="L1062" s="251">
        <v>255</v>
      </c>
      <c r="M1062" s="251"/>
      <c r="N1062" s="250" t="e">
        <f>IF(L1062="nio",0,IF(L1062&gt;0,L1062*J1062/P1062,0))*VLOOKUP(B1062,'2-Kosten per locatie'!$A$14:$C$60,3,FALSE)</f>
        <v>#DIV/0!</v>
      </c>
      <c r="O1062" s="250">
        <f>IF(M1062&gt;0,M1062*J1062/Q1062,0)*VLOOKUP(B1062,'2-Kosten per locatie'!$A$14:$C$60,3,FALSE)</f>
        <v>0</v>
      </c>
      <c r="P1062" s="344">
        <f>IF(L1062="nio",0,IF(L1062&gt;0,VLOOKUP(G1062,'3-Productie normen'!A:J,VLOOKUP(L1062,'3-Productie normen'!$B$35:$C$40,2,FALSE),FALSE)))</f>
        <v>0</v>
      </c>
      <c r="Q1062" s="344">
        <f t="shared" si="52"/>
        <v>0</v>
      </c>
      <c r="R1062" s="541">
        <f>VLOOKUP(G1062,'3-Productie normen'!A:L,12,FALSE)</f>
        <v>15</v>
      </c>
      <c r="S1062" s="345"/>
      <c r="U1062" s="346">
        <f t="shared" si="51"/>
        <v>0</v>
      </c>
    </row>
    <row r="1063" spans="1:21" ht="14.1" hidden="1" customHeight="1">
      <c r="A1063" s="78">
        <v>1063</v>
      </c>
      <c r="B1063" s="493" t="s">
        <v>577</v>
      </c>
      <c r="C1063" s="303" t="s">
        <v>578</v>
      </c>
      <c r="D1063" s="537">
        <v>1</v>
      </c>
      <c r="E1063" s="248"/>
      <c r="F1063" s="92" t="s">
        <v>620</v>
      </c>
      <c r="G1063" s="90" t="s">
        <v>45</v>
      </c>
      <c r="H1063" s="502" t="s">
        <v>266</v>
      </c>
      <c r="I1063" s="516" t="s">
        <v>247</v>
      </c>
      <c r="J1063" s="501">
        <v>20.75</v>
      </c>
      <c r="K1063" s="343">
        <f t="shared" si="50"/>
        <v>255</v>
      </c>
      <c r="L1063" s="251">
        <v>255</v>
      </c>
      <c r="M1063" s="251"/>
      <c r="N1063" s="250" t="e">
        <f>IF(L1063="nio",0,IF(L1063&gt;0,L1063*J1063/P1063,0))*VLOOKUP(B1063,'2-Kosten per locatie'!$A$14:$C$60,3,FALSE)</f>
        <v>#DIV/0!</v>
      </c>
      <c r="O1063" s="250">
        <f>IF(M1063&gt;0,M1063*J1063/Q1063,0)*VLOOKUP(B1063,'2-Kosten per locatie'!$A$14:$C$60,3,FALSE)</f>
        <v>0</v>
      </c>
      <c r="P1063" s="344">
        <f>IF(L1063="nio",0,IF(L1063&gt;0,VLOOKUP(G1063,'3-Productie normen'!A:J,VLOOKUP(L1063,'3-Productie normen'!$B$35:$C$40,2,FALSE),FALSE)))</f>
        <v>0</v>
      </c>
      <c r="Q1063" s="344">
        <f t="shared" si="52"/>
        <v>0</v>
      </c>
      <c r="R1063" s="541">
        <f>VLOOKUP(G1063,'3-Productie normen'!A:L,12,FALSE)</f>
        <v>2</v>
      </c>
      <c r="S1063" s="345"/>
      <c r="U1063" s="346">
        <f t="shared" si="51"/>
        <v>5291.25</v>
      </c>
    </row>
    <row r="1064" spans="1:21" ht="14.1" hidden="1" customHeight="1">
      <c r="A1064" s="78">
        <v>1064</v>
      </c>
      <c r="B1064" s="493" t="s">
        <v>577</v>
      </c>
      <c r="C1064" s="303" t="s">
        <v>578</v>
      </c>
      <c r="D1064" s="537">
        <v>1</v>
      </c>
      <c r="E1064" s="248"/>
      <c r="F1064" s="92" t="s">
        <v>621</v>
      </c>
      <c r="G1064" s="502" t="s">
        <v>46</v>
      </c>
      <c r="H1064" s="502" t="s">
        <v>371</v>
      </c>
      <c r="I1064" s="516" t="s">
        <v>227</v>
      </c>
      <c r="J1064" s="501">
        <v>1.48</v>
      </c>
      <c r="K1064" s="343">
        <f t="shared" si="50"/>
        <v>510</v>
      </c>
      <c r="L1064" s="251">
        <v>510</v>
      </c>
      <c r="M1064" s="251"/>
      <c r="N1064" s="250" t="e">
        <f>IF(L1064="nio",0,IF(L1064&gt;0,L1064*J1064/P1064,0))*VLOOKUP(B1064,'2-Kosten per locatie'!$A$14:$C$60,3,FALSE)</f>
        <v>#DIV/0!</v>
      </c>
      <c r="O1064" s="250">
        <f>IF(M1064&gt;0,M1064*J1064/Q1064,0)*VLOOKUP(B1064,'2-Kosten per locatie'!$A$14:$C$60,3,FALSE)</f>
        <v>0</v>
      </c>
      <c r="P1064" s="344">
        <f>IF(L1064="nio",0,IF(L1064&gt;0,VLOOKUP(G1064,'3-Productie normen'!A:J,VLOOKUP(L1064,'3-Productie normen'!$B$35:$C$40,2,FALSE),FALSE)))</f>
        <v>0</v>
      </c>
      <c r="Q1064" s="344">
        <f t="shared" si="52"/>
        <v>0</v>
      </c>
      <c r="R1064" s="541">
        <f>VLOOKUP(G1064,'3-Productie normen'!A:L,12,FALSE)</f>
        <v>11</v>
      </c>
      <c r="S1064" s="345"/>
      <c r="U1064" s="346">
        <f t="shared" si="51"/>
        <v>754.8</v>
      </c>
    </row>
    <row r="1065" spans="1:21" ht="14.1" hidden="1" customHeight="1">
      <c r="A1065" s="78">
        <v>1065</v>
      </c>
      <c r="B1065" s="493" t="s">
        <v>577</v>
      </c>
      <c r="C1065" s="303" t="s">
        <v>578</v>
      </c>
      <c r="D1065" s="537">
        <v>1</v>
      </c>
      <c r="E1065" s="248"/>
      <c r="F1065" s="92" t="s">
        <v>622</v>
      </c>
      <c r="G1065" s="90" t="s">
        <v>45</v>
      </c>
      <c r="H1065" s="502" t="s">
        <v>266</v>
      </c>
      <c r="I1065" s="516" t="s">
        <v>247</v>
      </c>
      <c r="J1065" s="501">
        <v>20.95</v>
      </c>
      <c r="K1065" s="343">
        <f t="shared" si="50"/>
        <v>255</v>
      </c>
      <c r="L1065" s="251">
        <v>255</v>
      </c>
      <c r="M1065" s="251"/>
      <c r="N1065" s="250" t="e">
        <f>IF(L1065="nio",0,IF(L1065&gt;0,L1065*J1065/P1065,0))*VLOOKUP(B1065,'2-Kosten per locatie'!$A$14:$C$60,3,FALSE)</f>
        <v>#DIV/0!</v>
      </c>
      <c r="O1065" s="250">
        <f>IF(M1065&gt;0,M1065*J1065/Q1065,0)*VLOOKUP(B1065,'2-Kosten per locatie'!$A$14:$C$60,3,FALSE)</f>
        <v>0</v>
      </c>
      <c r="P1065" s="344">
        <f>IF(L1065="nio",0,IF(L1065&gt;0,VLOOKUP(G1065,'3-Productie normen'!A:J,VLOOKUP(L1065,'3-Productie normen'!$B$35:$C$40,2,FALSE),FALSE)))</f>
        <v>0</v>
      </c>
      <c r="Q1065" s="344">
        <f t="shared" si="52"/>
        <v>0</v>
      </c>
      <c r="R1065" s="541">
        <f>VLOOKUP(G1065,'3-Productie normen'!A:L,12,FALSE)</f>
        <v>2</v>
      </c>
      <c r="S1065" s="345"/>
      <c r="U1065" s="346">
        <f t="shared" si="51"/>
        <v>5342.25</v>
      </c>
    </row>
    <row r="1066" spans="1:21" ht="14.1" hidden="1" customHeight="1">
      <c r="A1066" s="78">
        <v>1066</v>
      </c>
      <c r="B1066" s="493" t="s">
        <v>577</v>
      </c>
      <c r="C1066" s="303" t="s">
        <v>578</v>
      </c>
      <c r="D1066" s="537">
        <v>1</v>
      </c>
      <c r="E1066" s="248"/>
      <c r="F1066" s="92" t="s">
        <v>623</v>
      </c>
      <c r="G1066" s="90" t="s">
        <v>45</v>
      </c>
      <c r="H1066" s="502" t="s">
        <v>266</v>
      </c>
      <c r="I1066" s="516" t="s">
        <v>247</v>
      </c>
      <c r="J1066" s="501">
        <v>42.69</v>
      </c>
      <c r="K1066" s="343">
        <f t="shared" si="50"/>
        <v>255</v>
      </c>
      <c r="L1066" s="251">
        <v>255</v>
      </c>
      <c r="M1066" s="251"/>
      <c r="N1066" s="250" t="e">
        <f>IF(L1066="nio",0,IF(L1066&gt;0,L1066*J1066/P1066,0))*VLOOKUP(B1066,'2-Kosten per locatie'!$A$14:$C$60,3,FALSE)</f>
        <v>#DIV/0!</v>
      </c>
      <c r="O1066" s="250">
        <f>IF(M1066&gt;0,M1066*J1066/Q1066,0)*VLOOKUP(B1066,'2-Kosten per locatie'!$A$14:$C$60,3,FALSE)</f>
        <v>0</v>
      </c>
      <c r="P1066" s="344">
        <f>IF(L1066="nio",0,IF(L1066&gt;0,VLOOKUP(G1066,'3-Productie normen'!A:J,VLOOKUP(L1066,'3-Productie normen'!$B$35:$C$40,2,FALSE),FALSE)))</f>
        <v>0</v>
      </c>
      <c r="Q1066" s="344">
        <f t="shared" si="52"/>
        <v>0</v>
      </c>
      <c r="R1066" s="541">
        <f>VLOOKUP(G1066,'3-Productie normen'!A:L,12,FALSE)</f>
        <v>2</v>
      </c>
      <c r="S1066" s="345"/>
      <c r="U1066" s="346">
        <f t="shared" si="51"/>
        <v>10885.949999999999</v>
      </c>
    </row>
    <row r="1067" spans="1:21" ht="14.1" hidden="1" customHeight="1">
      <c r="A1067" s="78">
        <v>1067</v>
      </c>
      <c r="B1067" s="493" t="s">
        <v>577</v>
      </c>
      <c r="C1067" s="303" t="s">
        <v>578</v>
      </c>
      <c r="D1067" s="537">
        <v>1</v>
      </c>
      <c r="E1067" s="248"/>
      <c r="F1067" s="92" t="s">
        <v>624</v>
      </c>
      <c r="G1067" s="90" t="s">
        <v>45</v>
      </c>
      <c r="H1067" s="502" t="s">
        <v>266</v>
      </c>
      <c r="I1067" s="516" t="s">
        <v>247</v>
      </c>
      <c r="J1067" s="501">
        <v>28.97</v>
      </c>
      <c r="K1067" s="343">
        <f t="shared" si="50"/>
        <v>255</v>
      </c>
      <c r="L1067" s="251">
        <v>255</v>
      </c>
      <c r="M1067" s="251"/>
      <c r="N1067" s="250" t="e">
        <f>IF(L1067="nio",0,IF(L1067&gt;0,L1067*J1067/P1067,0))*VLOOKUP(B1067,'2-Kosten per locatie'!$A$14:$C$60,3,FALSE)</f>
        <v>#DIV/0!</v>
      </c>
      <c r="O1067" s="250">
        <f>IF(M1067&gt;0,M1067*J1067/Q1067,0)*VLOOKUP(B1067,'2-Kosten per locatie'!$A$14:$C$60,3,FALSE)</f>
        <v>0</v>
      </c>
      <c r="P1067" s="344">
        <f>IF(L1067="nio",0,IF(L1067&gt;0,VLOOKUP(G1067,'3-Productie normen'!A:J,VLOOKUP(L1067,'3-Productie normen'!$B$35:$C$40,2,FALSE),FALSE)))</f>
        <v>0</v>
      </c>
      <c r="Q1067" s="344">
        <f t="shared" si="52"/>
        <v>0</v>
      </c>
      <c r="R1067" s="541">
        <f>VLOOKUP(G1067,'3-Productie normen'!A:L,12,FALSE)</f>
        <v>2</v>
      </c>
      <c r="S1067" s="345"/>
      <c r="U1067" s="346">
        <f t="shared" si="51"/>
        <v>7387.3499999999995</v>
      </c>
    </row>
    <row r="1068" spans="1:21" ht="14.1" hidden="1" customHeight="1">
      <c r="A1068" s="78">
        <v>1068</v>
      </c>
      <c r="B1068" s="493" t="s">
        <v>577</v>
      </c>
      <c r="C1068" s="303" t="s">
        <v>578</v>
      </c>
      <c r="D1068" s="537">
        <v>1</v>
      </c>
      <c r="E1068" s="248"/>
      <c r="F1068" s="92" t="s">
        <v>625</v>
      </c>
      <c r="G1068" s="90" t="s">
        <v>45</v>
      </c>
      <c r="H1068" s="502" t="s">
        <v>266</v>
      </c>
      <c r="I1068" s="516" t="s">
        <v>247</v>
      </c>
      <c r="J1068" s="501">
        <v>20.96</v>
      </c>
      <c r="K1068" s="343">
        <f t="shared" si="50"/>
        <v>255</v>
      </c>
      <c r="L1068" s="251">
        <v>255</v>
      </c>
      <c r="M1068" s="251"/>
      <c r="N1068" s="250" t="e">
        <f>IF(L1068="nio",0,IF(L1068&gt;0,L1068*J1068/P1068,0))*VLOOKUP(B1068,'2-Kosten per locatie'!$A$14:$C$60,3,FALSE)</f>
        <v>#DIV/0!</v>
      </c>
      <c r="O1068" s="250">
        <f>IF(M1068&gt;0,M1068*J1068/Q1068,0)*VLOOKUP(B1068,'2-Kosten per locatie'!$A$14:$C$60,3,FALSE)</f>
        <v>0</v>
      </c>
      <c r="P1068" s="344">
        <f>IF(L1068="nio",0,IF(L1068&gt;0,VLOOKUP(G1068,'3-Productie normen'!A:J,VLOOKUP(L1068,'3-Productie normen'!$B$35:$C$40,2,FALSE),FALSE)))</f>
        <v>0</v>
      </c>
      <c r="Q1068" s="344">
        <f t="shared" si="52"/>
        <v>0</v>
      </c>
      <c r="R1068" s="541">
        <f>VLOOKUP(G1068,'3-Productie normen'!A:L,12,FALSE)</f>
        <v>2</v>
      </c>
      <c r="S1068" s="345"/>
      <c r="U1068" s="346">
        <f t="shared" si="51"/>
        <v>5344.8</v>
      </c>
    </row>
    <row r="1069" spans="1:21" ht="14.1" hidden="1" customHeight="1">
      <c r="A1069" s="78">
        <v>1069</v>
      </c>
      <c r="B1069" s="493" t="s">
        <v>577</v>
      </c>
      <c r="C1069" s="303" t="s">
        <v>578</v>
      </c>
      <c r="D1069" s="537">
        <v>1</v>
      </c>
      <c r="E1069" s="248"/>
      <c r="F1069" s="92" t="s">
        <v>626</v>
      </c>
      <c r="G1069" s="504" t="s">
        <v>261</v>
      </c>
      <c r="H1069" s="502" t="s">
        <v>266</v>
      </c>
      <c r="I1069" s="516" t="s">
        <v>247</v>
      </c>
      <c r="J1069" s="501">
        <v>100.82</v>
      </c>
      <c r="K1069" s="343">
        <f t="shared" si="50"/>
        <v>255</v>
      </c>
      <c r="L1069" s="251">
        <v>255</v>
      </c>
      <c r="M1069" s="251"/>
      <c r="N1069" s="250" t="e">
        <f>IF(L1069="nio",0,IF(L1069&gt;0,L1069*J1069/P1069,0))*VLOOKUP(B1069,'2-Kosten per locatie'!$A$14:$C$60,3,FALSE)</f>
        <v>#DIV/0!</v>
      </c>
      <c r="O1069" s="250">
        <f>IF(M1069&gt;0,M1069*J1069/Q1069,0)*VLOOKUP(B1069,'2-Kosten per locatie'!$A$14:$C$60,3,FALSE)</f>
        <v>0</v>
      </c>
      <c r="P1069" s="344">
        <f>IF(L1069="nio",0,IF(L1069&gt;0,VLOOKUP(G1069,'3-Productie normen'!A:J,VLOOKUP(L1069,'3-Productie normen'!$B$35:$C$40,2,FALSE),FALSE)))</f>
        <v>0</v>
      </c>
      <c r="Q1069" s="344">
        <f t="shared" si="52"/>
        <v>0</v>
      </c>
      <c r="R1069" s="541">
        <f>VLOOKUP(G1069,'3-Productie normen'!A:L,12,FALSE)</f>
        <v>16</v>
      </c>
      <c r="S1069" s="345"/>
      <c r="U1069" s="346">
        <f t="shared" si="51"/>
        <v>25709.1</v>
      </c>
    </row>
    <row r="1070" spans="1:21" ht="14.1" hidden="1" customHeight="1">
      <c r="A1070" s="78">
        <v>1070</v>
      </c>
      <c r="B1070" s="493" t="s">
        <v>577</v>
      </c>
      <c r="C1070" s="303" t="s">
        <v>578</v>
      </c>
      <c r="D1070" s="537">
        <v>1</v>
      </c>
      <c r="E1070" s="248"/>
      <c r="F1070" s="92" t="s">
        <v>627</v>
      </c>
      <c r="G1070" s="504" t="s">
        <v>261</v>
      </c>
      <c r="H1070" s="74" t="s">
        <v>275</v>
      </c>
      <c r="I1070" s="516" t="s">
        <v>246</v>
      </c>
      <c r="J1070" s="501">
        <v>5.98</v>
      </c>
      <c r="K1070" s="343">
        <f t="shared" si="50"/>
        <v>255</v>
      </c>
      <c r="L1070" s="251">
        <v>255</v>
      </c>
      <c r="M1070" s="251"/>
      <c r="N1070" s="250" t="e">
        <f>IF(L1070="nio",0,IF(L1070&gt;0,L1070*J1070/P1070,0))*VLOOKUP(B1070,'2-Kosten per locatie'!$A$14:$C$60,3,FALSE)</f>
        <v>#DIV/0!</v>
      </c>
      <c r="O1070" s="250">
        <f>IF(M1070&gt;0,M1070*J1070/Q1070,0)*VLOOKUP(B1070,'2-Kosten per locatie'!$A$14:$C$60,3,FALSE)</f>
        <v>0</v>
      </c>
      <c r="P1070" s="344">
        <f>IF(L1070="nio",0,IF(L1070&gt;0,VLOOKUP(G1070,'3-Productie normen'!A:J,VLOOKUP(L1070,'3-Productie normen'!$B$35:$C$40,2,FALSE),FALSE)))</f>
        <v>0</v>
      </c>
      <c r="Q1070" s="344">
        <f t="shared" si="52"/>
        <v>0</v>
      </c>
      <c r="R1070" s="541">
        <f>VLOOKUP(G1070,'3-Productie normen'!A:L,12,FALSE)</f>
        <v>16</v>
      </c>
      <c r="S1070" s="345"/>
      <c r="U1070" s="346">
        <f t="shared" si="51"/>
        <v>1524.9</v>
      </c>
    </row>
    <row r="1071" spans="1:21" ht="14.1" hidden="1" customHeight="1">
      <c r="A1071" s="78">
        <v>1071</v>
      </c>
      <c r="B1071" s="493" t="s">
        <v>577</v>
      </c>
      <c r="C1071" s="303" t="s">
        <v>578</v>
      </c>
      <c r="D1071" s="537">
        <v>1</v>
      </c>
      <c r="E1071" s="248"/>
      <c r="F1071" s="92" t="s">
        <v>628</v>
      </c>
      <c r="G1071" s="504" t="s">
        <v>261</v>
      </c>
      <c r="H1071" s="74" t="s">
        <v>275</v>
      </c>
      <c r="I1071" s="516" t="s">
        <v>246</v>
      </c>
      <c r="J1071" s="501">
        <v>15.03</v>
      </c>
      <c r="K1071" s="343">
        <f t="shared" si="50"/>
        <v>255</v>
      </c>
      <c r="L1071" s="251">
        <v>255</v>
      </c>
      <c r="M1071" s="251"/>
      <c r="N1071" s="250" t="e">
        <f>IF(L1071="nio",0,IF(L1071&gt;0,L1071*J1071/P1071,0))*VLOOKUP(B1071,'2-Kosten per locatie'!$A$14:$C$60,3,FALSE)</f>
        <v>#DIV/0!</v>
      </c>
      <c r="O1071" s="250">
        <f>IF(M1071&gt;0,M1071*J1071/Q1071,0)*VLOOKUP(B1071,'2-Kosten per locatie'!$A$14:$C$60,3,FALSE)</f>
        <v>0</v>
      </c>
      <c r="P1071" s="344">
        <f>IF(L1071="nio",0,IF(L1071&gt;0,VLOOKUP(G1071,'3-Productie normen'!A:J,VLOOKUP(L1071,'3-Productie normen'!$B$35:$C$40,2,FALSE),FALSE)))</f>
        <v>0</v>
      </c>
      <c r="Q1071" s="344">
        <f t="shared" si="52"/>
        <v>0</v>
      </c>
      <c r="R1071" s="541">
        <f>VLOOKUP(G1071,'3-Productie normen'!A:L,12,FALSE)</f>
        <v>16</v>
      </c>
      <c r="S1071" s="345"/>
      <c r="U1071" s="346">
        <f t="shared" si="51"/>
        <v>3832.6499999999996</v>
      </c>
    </row>
    <row r="1072" spans="1:21" ht="14.1" hidden="1" customHeight="1">
      <c r="A1072" s="78">
        <v>1072</v>
      </c>
      <c r="B1072" s="493" t="s">
        <v>577</v>
      </c>
      <c r="C1072" s="303" t="s">
        <v>578</v>
      </c>
      <c r="D1072" s="537">
        <v>1</v>
      </c>
      <c r="E1072" s="248"/>
      <c r="F1072" s="92" t="s">
        <v>629</v>
      </c>
      <c r="G1072" s="504" t="s">
        <v>261</v>
      </c>
      <c r="H1072" s="502" t="s">
        <v>371</v>
      </c>
      <c r="I1072" s="516" t="s">
        <v>246</v>
      </c>
      <c r="J1072" s="501">
        <v>9.75</v>
      </c>
      <c r="K1072" s="343">
        <f t="shared" si="50"/>
        <v>255</v>
      </c>
      <c r="L1072" s="251">
        <v>255</v>
      </c>
      <c r="M1072" s="251"/>
      <c r="N1072" s="250" t="e">
        <f>IF(L1072="nio",0,IF(L1072&gt;0,L1072*J1072/P1072,0))*VLOOKUP(B1072,'2-Kosten per locatie'!$A$14:$C$60,3,FALSE)</f>
        <v>#DIV/0!</v>
      </c>
      <c r="O1072" s="250">
        <f>IF(M1072&gt;0,M1072*J1072/Q1072,0)*VLOOKUP(B1072,'2-Kosten per locatie'!$A$14:$C$60,3,FALSE)</f>
        <v>0</v>
      </c>
      <c r="P1072" s="344">
        <f>IF(L1072="nio",0,IF(L1072&gt;0,VLOOKUP(G1072,'3-Productie normen'!A:J,VLOOKUP(L1072,'3-Productie normen'!$B$35:$C$40,2,FALSE),FALSE)))</f>
        <v>0</v>
      </c>
      <c r="Q1072" s="344">
        <f t="shared" si="52"/>
        <v>0</v>
      </c>
      <c r="R1072" s="541">
        <f>VLOOKUP(G1072,'3-Productie normen'!A:L,12,FALSE)</f>
        <v>16</v>
      </c>
      <c r="S1072" s="345"/>
      <c r="U1072" s="346">
        <f t="shared" si="51"/>
        <v>2486.25</v>
      </c>
    </row>
    <row r="1073" spans="1:21" ht="14.1" hidden="1" customHeight="1">
      <c r="A1073" s="78">
        <v>1073</v>
      </c>
      <c r="B1073" s="493" t="s">
        <v>577</v>
      </c>
      <c r="C1073" s="303" t="s">
        <v>578</v>
      </c>
      <c r="D1073" s="537">
        <v>1</v>
      </c>
      <c r="E1073" s="248"/>
      <c r="F1073" s="92" t="s">
        <v>630</v>
      </c>
      <c r="G1073" s="504" t="s">
        <v>261</v>
      </c>
      <c r="H1073" s="502" t="s">
        <v>371</v>
      </c>
      <c r="I1073" s="516" t="s">
        <v>246</v>
      </c>
      <c r="J1073" s="501">
        <v>26.92</v>
      </c>
      <c r="K1073" s="343">
        <f t="shared" si="50"/>
        <v>255</v>
      </c>
      <c r="L1073" s="251">
        <v>255</v>
      </c>
      <c r="M1073" s="251"/>
      <c r="N1073" s="250" t="e">
        <f>IF(L1073="nio",0,IF(L1073&gt;0,L1073*J1073/P1073,0))*VLOOKUP(B1073,'2-Kosten per locatie'!$A$14:$C$60,3,FALSE)</f>
        <v>#DIV/0!</v>
      </c>
      <c r="O1073" s="250">
        <f>IF(M1073&gt;0,M1073*J1073/Q1073,0)*VLOOKUP(B1073,'2-Kosten per locatie'!$A$14:$C$60,3,FALSE)</f>
        <v>0</v>
      </c>
      <c r="P1073" s="344">
        <f>IF(L1073="nio",0,IF(L1073&gt;0,VLOOKUP(G1073,'3-Productie normen'!A:J,VLOOKUP(L1073,'3-Productie normen'!$B$35:$C$40,2,FALSE),FALSE)))</f>
        <v>0</v>
      </c>
      <c r="Q1073" s="344">
        <f t="shared" si="52"/>
        <v>0</v>
      </c>
      <c r="R1073" s="541">
        <f>VLOOKUP(G1073,'3-Productie normen'!A:L,12,FALSE)</f>
        <v>16</v>
      </c>
      <c r="S1073" s="345"/>
      <c r="U1073" s="346">
        <f t="shared" si="51"/>
        <v>6864.6</v>
      </c>
    </row>
    <row r="1074" spans="1:21" ht="14.1" hidden="1" customHeight="1">
      <c r="A1074" s="78">
        <v>1074</v>
      </c>
      <c r="B1074" s="493" t="s">
        <v>577</v>
      </c>
      <c r="C1074" s="303" t="s">
        <v>578</v>
      </c>
      <c r="D1074" s="537">
        <v>1</v>
      </c>
      <c r="E1074" s="248"/>
      <c r="F1074" s="92" t="s">
        <v>631</v>
      </c>
      <c r="G1074" s="504" t="s">
        <v>261</v>
      </c>
      <c r="H1074" s="74" t="s">
        <v>275</v>
      </c>
      <c r="I1074" s="516" t="s">
        <v>246</v>
      </c>
      <c r="J1074" s="501">
        <v>2.62</v>
      </c>
      <c r="K1074" s="343">
        <f t="shared" si="50"/>
        <v>255</v>
      </c>
      <c r="L1074" s="251">
        <v>255</v>
      </c>
      <c r="M1074" s="251"/>
      <c r="N1074" s="250" t="e">
        <f>IF(L1074="nio",0,IF(L1074&gt;0,L1074*J1074/P1074,0))*VLOOKUP(B1074,'2-Kosten per locatie'!$A$14:$C$60,3,FALSE)</f>
        <v>#DIV/0!</v>
      </c>
      <c r="O1074" s="250">
        <f>IF(M1074&gt;0,M1074*J1074/Q1074,0)*VLOOKUP(B1074,'2-Kosten per locatie'!$A$14:$C$60,3,FALSE)</f>
        <v>0</v>
      </c>
      <c r="P1074" s="344">
        <f>IF(L1074="nio",0,IF(L1074&gt;0,VLOOKUP(G1074,'3-Productie normen'!A:J,VLOOKUP(L1074,'3-Productie normen'!$B$35:$C$40,2,FALSE),FALSE)))</f>
        <v>0</v>
      </c>
      <c r="Q1074" s="344">
        <f t="shared" si="52"/>
        <v>0</v>
      </c>
      <c r="R1074" s="541">
        <f>VLOOKUP(G1074,'3-Productie normen'!A:L,12,FALSE)</f>
        <v>16</v>
      </c>
      <c r="S1074" s="345"/>
      <c r="U1074" s="346">
        <f t="shared" si="51"/>
        <v>668.1</v>
      </c>
    </row>
    <row r="1075" spans="1:21" ht="14.1" hidden="1" customHeight="1">
      <c r="A1075" s="78">
        <v>1075</v>
      </c>
      <c r="B1075" s="493" t="s">
        <v>577</v>
      </c>
      <c r="C1075" s="303" t="s">
        <v>578</v>
      </c>
      <c r="D1075" s="537">
        <v>1</v>
      </c>
      <c r="E1075" s="248"/>
      <c r="F1075" s="92" t="s">
        <v>632</v>
      </c>
      <c r="G1075" s="504" t="s">
        <v>47</v>
      </c>
      <c r="H1075" s="502" t="s">
        <v>371</v>
      </c>
      <c r="I1075" s="516" t="s">
        <v>246</v>
      </c>
      <c r="J1075" s="501">
        <v>6.29</v>
      </c>
      <c r="K1075" s="343">
        <f t="shared" si="50"/>
        <v>255</v>
      </c>
      <c r="L1075" s="251">
        <v>255</v>
      </c>
      <c r="M1075" s="251"/>
      <c r="N1075" s="250" t="e">
        <f>IF(L1075="nio",0,IF(L1075&gt;0,L1075*J1075/P1075,0))*VLOOKUP(B1075,'2-Kosten per locatie'!$A$14:$C$60,3,FALSE)</f>
        <v>#DIV/0!</v>
      </c>
      <c r="O1075" s="250">
        <f>IF(M1075&gt;0,M1075*J1075/Q1075,0)*VLOOKUP(B1075,'2-Kosten per locatie'!$A$14:$C$60,3,FALSE)</f>
        <v>0</v>
      </c>
      <c r="P1075" s="344">
        <f>IF(L1075="nio",0,IF(L1075&gt;0,VLOOKUP(G1075,'3-Productie normen'!A:J,VLOOKUP(L1075,'3-Productie normen'!$B$35:$C$40,2,FALSE),FALSE)))</f>
        <v>0</v>
      </c>
      <c r="Q1075" s="344">
        <f t="shared" si="52"/>
        <v>0</v>
      </c>
      <c r="R1075" s="541">
        <f>VLOOKUP(G1075,'3-Productie normen'!A:L,12,FALSE)</f>
        <v>9</v>
      </c>
      <c r="S1075" s="345"/>
      <c r="U1075" s="346">
        <f t="shared" si="51"/>
        <v>1603.95</v>
      </c>
    </row>
    <row r="1076" spans="1:21" ht="14.1" hidden="1" customHeight="1">
      <c r="A1076" s="78">
        <v>1076</v>
      </c>
      <c r="B1076" s="493" t="s">
        <v>577</v>
      </c>
      <c r="C1076" s="303" t="s">
        <v>578</v>
      </c>
      <c r="D1076" s="537">
        <v>1</v>
      </c>
      <c r="E1076" s="248"/>
      <c r="F1076" s="92" t="s">
        <v>633</v>
      </c>
      <c r="G1076" s="504" t="s">
        <v>261</v>
      </c>
      <c r="H1076" s="502" t="s">
        <v>266</v>
      </c>
      <c r="I1076" s="516" t="s">
        <v>247</v>
      </c>
      <c r="J1076" s="501">
        <v>4.34</v>
      </c>
      <c r="K1076" s="343">
        <f t="shared" si="50"/>
        <v>255</v>
      </c>
      <c r="L1076" s="251">
        <v>255</v>
      </c>
      <c r="M1076" s="251"/>
      <c r="N1076" s="250" t="e">
        <f>IF(L1076="nio",0,IF(L1076&gt;0,L1076*J1076/P1076,0))*VLOOKUP(B1076,'2-Kosten per locatie'!$A$14:$C$60,3,FALSE)</f>
        <v>#DIV/0!</v>
      </c>
      <c r="O1076" s="250">
        <f>IF(M1076&gt;0,M1076*J1076/Q1076,0)*VLOOKUP(B1076,'2-Kosten per locatie'!$A$14:$C$60,3,FALSE)</f>
        <v>0</v>
      </c>
      <c r="P1076" s="344">
        <f>IF(L1076="nio",0,IF(L1076&gt;0,VLOOKUP(G1076,'3-Productie normen'!A:J,VLOOKUP(L1076,'3-Productie normen'!$B$35:$C$40,2,FALSE),FALSE)))</f>
        <v>0</v>
      </c>
      <c r="Q1076" s="344">
        <f t="shared" si="52"/>
        <v>0</v>
      </c>
      <c r="R1076" s="541">
        <f>VLOOKUP(G1076,'3-Productie normen'!A:L,12,FALSE)</f>
        <v>16</v>
      </c>
      <c r="S1076" s="345"/>
      <c r="U1076" s="346">
        <f t="shared" si="51"/>
        <v>1106.7</v>
      </c>
    </row>
    <row r="1077" spans="1:21" ht="14.1" hidden="1" customHeight="1">
      <c r="A1077" s="78">
        <v>1077</v>
      </c>
      <c r="B1077" s="493" t="s">
        <v>577</v>
      </c>
      <c r="C1077" s="303" t="s">
        <v>578</v>
      </c>
      <c r="D1077" s="537">
        <v>1</v>
      </c>
      <c r="E1077" s="248"/>
      <c r="F1077" s="92" t="s">
        <v>634</v>
      </c>
      <c r="G1077" s="513" t="s">
        <v>270</v>
      </c>
      <c r="H1077" s="74" t="s">
        <v>275</v>
      </c>
      <c r="I1077" s="516" t="s">
        <v>246</v>
      </c>
      <c r="J1077" s="501">
        <v>3.56</v>
      </c>
      <c r="K1077" s="343">
        <f t="shared" si="50"/>
        <v>52</v>
      </c>
      <c r="L1077" s="251">
        <v>52</v>
      </c>
      <c r="M1077" s="251"/>
      <c r="N1077" s="250" t="e">
        <f>IF(L1077="nio",0,IF(L1077&gt;0,L1077*J1077/P1077,0))*VLOOKUP(B1077,'2-Kosten per locatie'!$A$14:$C$60,3,FALSE)</f>
        <v>#DIV/0!</v>
      </c>
      <c r="O1077" s="250">
        <f>IF(M1077&gt;0,M1077*J1077/Q1077,0)*VLOOKUP(B1077,'2-Kosten per locatie'!$A$14:$C$60,3,FALSE)</f>
        <v>0</v>
      </c>
      <c r="P1077" s="344">
        <f>IF(L1077="nio",0,IF(L1077&gt;0,VLOOKUP(G1077,'3-Productie normen'!A:J,VLOOKUP(L1077,'3-Productie normen'!$B$35:$C$40,2,FALSE),FALSE)))</f>
        <v>0</v>
      </c>
      <c r="Q1077" s="344">
        <f t="shared" si="52"/>
        <v>0</v>
      </c>
      <c r="R1077" s="541">
        <f>VLOOKUP(G1077,'3-Productie normen'!A:L,12,FALSE)</f>
        <v>8</v>
      </c>
      <c r="S1077" s="345"/>
      <c r="U1077" s="346">
        <f t="shared" si="51"/>
        <v>185.12</v>
      </c>
    </row>
    <row r="1078" spans="1:21" ht="14.1" hidden="1" customHeight="1">
      <c r="A1078" s="78">
        <v>1078</v>
      </c>
      <c r="B1078" s="493" t="s">
        <v>577</v>
      </c>
      <c r="C1078" s="303" t="s">
        <v>578</v>
      </c>
      <c r="D1078" s="537">
        <v>1</v>
      </c>
      <c r="E1078" s="248"/>
      <c r="F1078" s="92" t="s">
        <v>635</v>
      </c>
      <c r="G1078" s="504" t="s">
        <v>47</v>
      </c>
      <c r="H1078" s="502" t="s">
        <v>371</v>
      </c>
      <c r="I1078" s="516" t="s">
        <v>246</v>
      </c>
      <c r="J1078" s="501">
        <v>15.75</v>
      </c>
      <c r="K1078" s="343">
        <f t="shared" si="50"/>
        <v>255</v>
      </c>
      <c r="L1078" s="251">
        <v>255</v>
      </c>
      <c r="M1078" s="251"/>
      <c r="N1078" s="250" t="e">
        <f>IF(L1078="nio",0,IF(L1078&gt;0,L1078*J1078/P1078,0))*VLOOKUP(B1078,'2-Kosten per locatie'!$A$14:$C$60,3,FALSE)</f>
        <v>#DIV/0!</v>
      </c>
      <c r="O1078" s="250">
        <f>IF(M1078&gt;0,M1078*J1078/Q1078,0)*VLOOKUP(B1078,'2-Kosten per locatie'!$A$14:$C$60,3,FALSE)</f>
        <v>0</v>
      </c>
      <c r="P1078" s="344">
        <f>IF(L1078="nio",0,IF(L1078&gt;0,VLOOKUP(G1078,'3-Productie normen'!A:J,VLOOKUP(L1078,'3-Productie normen'!$B$35:$C$40,2,FALSE),FALSE)))</f>
        <v>0</v>
      </c>
      <c r="Q1078" s="344">
        <f t="shared" si="52"/>
        <v>0</v>
      </c>
      <c r="R1078" s="541">
        <f>VLOOKUP(G1078,'3-Productie normen'!A:L,12,FALSE)</f>
        <v>9</v>
      </c>
      <c r="S1078" s="345"/>
      <c r="U1078" s="346">
        <f t="shared" si="51"/>
        <v>4016.25</v>
      </c>
    </row>
    <row r="1079" spans="1:21" ht="14.1" hidden="1" customHeight="1">
      <c r="A1079" s="78">
        <v>1079</v>
      </c>
      <c r="B1079" s="493" t="s">
        <v>577</v>
      </c>
      <c r="C1079" s="303" t="s">
        <v>578</v>
      </c>
      <c r="D1079" s="537">
        <v>1</v>
      </c>
      <c r="E1079" s="248"/>
      <c r="F1079" s="92" t="s">
        <v>636</v>
      </c>
      <c r="G1079" s="504" t="s">
        <v>53</v>
      </c>
      <c r="H1079" s="502" t="s">
        <v>371</v>
      </c>
      <c r="I1079" s="516" t="s">
        <v>246</v>
      </c>
      <c r="J1079" s="501">
        <v>3.52</v>
      </c>
      <c r="K1079" s="343">
        <f t="shared" si="50"/>
        <v>255</v>
      </c>
      <c r="L1079" s="251">
        <v>255</v>
      </c>
      <c r="M1079" s="251"/>
      <c r="N1079" s="250" t="e">
        <f>IF(L1079="nio",0,IF(L1079&gt;0,L1079*J1079/P1079,0))*VLOOKUP(B1079,'2-Kosten per locatie'!$A$14:$C$60,3,FALSE)</f>
        <v>#DIV/0!</v>
      </c>
      <c r="O1079" s="250">
        <f>IF(M1079&gt;0,M1079*J1079/Q1079,0)*VLOOKUP(B1079,'2-Kosten per locatie'!$A$14:$C$60,3,FALSE)</f>
        <v>0</v>
      </c>
      <c r="P1079" s="344">
        <f>IF(L1079="nio",0,IF(L1079&gt;0,VLOOKUP(G1079,'3-Productie normen'!A:J,VLOOKUP(L1079,'3-Productie normen'!$B$35:$C$40,2,FALSE),FALSE)))</f>
        <v>0</v>
      </c>
      <c r="Q1079" s="344">
        <f t="shared" si="52"/>
        <v>0</v>
      </c>
      <c r="R1079" s="541">
        <f>VLOOKUP(G1079,'3-Productie normen'!A:L,12,FALSE)</f>
        <v>14</v>
      </c>
      <c r="S1079" s="345"/>
      <c r="U1079" s="346">
        <f t="shared" si="51"/>
        <v>897.6</v>
      </c>
    </row>
    <row r="1080" spans="1:21" ht="14.1" hidden="1" customHeight="1">
      <c r="A1080" s="78">
        <v>1080</v>
      </c>
      <c r="B1080" s="493" t="s">
        <v>577</v>
      </c>
      <c r="C1080" s="303" t="s">
        <v>578</v>
      </c>
      <c r="D1080" s="537">
        <v>1</v>
      </c>
      <c r="E1080" s="248"/>
      <c r="F1080" s="92" t="s">
        <v>637</v>
      </c>
      <c r="G1080" s="504" t="s">
        <v>53</v>
      </c>
      <c r="H1080" s="502" t="s">
        <v>371</v>
      </c>
      <c r="I1080" s="516" t="s">
        <v>246</v>
      </c>
      <c r="J1080" s="501">
        <v>26.38</v>
      </c>
      <c r="K1080" s="343">
        <f t="shared" si="50"/>
        <v>255</v>
      </c>
      <c r="L1080" s="251">
        <v>255</v>
      </c>
      <c r="M1080" s="251"/>
      <c r="N1080" s="250" t="e">
        <f>IF(L1080="nio",0,IF(L1080&gt;0,L1080*J1080/P1080,0))*VLOOKUP(B1080,'2-Kosten per locatie'!$A$14:$C$60,3,FALSE)</f>
        <v>#DIV/0!</v>
      </c>
      <c r="O1080" s="250">
        <f>IF(M1080&gt;0,M1080*J1080/Q1080,0)*VLOOKUP(B1080,'2-Kosten per locatie'!$A$14:$C$60,3,FALSE)</f>
        <v>0</v>
      </c>
      <c r="P1080" s="344">
        <f>IF(L1080="nio",0,IF(L1080&gt;0,VLOOKUP(G1080,'3-Productie normen'!A:J,VLOOKUP(L1080,'3-Productie normen'!$B$35:$C$40,2,FALSE),FALSE)))</f>
        <v>0</v>
      </c>
      <c r="Q1080" s="344">
        <f t="shared" si="52"/>
        <v>0</v>
      </c>
      <c r="R1080" s="541">
        <f>VLOOKUP(G1080,'3-Productie normen'!A:L,12,FALSE)</f>
        <v>14</v>
      </c>
      <c r="S1080" s="345"/>
      <c r="U1080" s="346">
        <f t="shared" si="51"/>
        <v>6726.9</v>
      </c>
    </row>
    <row r="1081" spans="1:21" ht="14.1" hidden="1" customHeight="1">
      <c r="A1081" s="78">
        <v>1081</v>
      </c>
      <c r="B1081" s="493" t="s">
        <v>577</v>
      </c>
      <c r="C1081" s="303" t="s">
        <v>578</v>
      </c>
      <c r="D1081" s="537">
        <v>1</v>
      </c>
      <c r="E1081" s="248"/>
      <c r="F1081" s="92" t="s">
        <v>638</v>
      </c>
      <c r="G1081" s="90" t="s">
        <v>50</v>
      </c>
      <c r="H1081" s="502" t="s">
        <v>266</v>
      </c>
      <c r="I1081" s="516" t="s">
        <v>247</v>
      </c>
      <c r="J1081" s="501">
        <v>44.1</v>
      </c>
      <c r="K1081" s="343">
        <f t="shared" si="50"/>
        <v>255</v>
      </c>
      <c r="L1081" s="251">
        <v>255</v>
      </c>
      <c r="M1081" s="251"/>
      <c r="N1081" s="250" t="e">
        <f>IF(L1081="nio",0,IF(L1081&gt;0,L1081*J1081/P1081,0))*VLOOKUP(B1081,'2-Kosten per locatie'!$A$14:$C$60,3,FALSE)</f>
        <v>#DIV/0!</v>
      </c>
      <c r="O1081" s="250">
        <f>IF(M1081&gt;0,M1081*J1081/Q1081,0)*VLOOKUP(B1081,'2-Kosten per locatie'!$A$14:$C$60,3,FALSE)</f>
        <v>0</v>
      </c>
      <c r="P1081" s="344">
        <f>IF(L1081="nio",0,IF(L1081&gt;0,VLOOKUP(G1081,'3-Productie normen'!A:J,VLOOKUP(L1081,'3-Productie normen'!$B$35:$C$40,2,FALSE),FALSE)))</f>
        <v>0</v>
      </c>
      <c r="Q1081" s="344">
        <f t="shared" si="52"/>
        <v>0</v>
      </c>
      <c r="R1081" s="541">
        <f>VLOOKUP(G1081,'3-Productie normen'!A:L,12,FALSE)</f>
        <v>15</v>
      </c>
      <c r="S1081" s="345"/>
      <c r="U1081" s="346">
        <f t="shared" si="51"/>
        <v>11245.5</v>
      </c>
    </row>
    <row r="1082" spans="1:21" ht="14.1" hidden="1" customHeight="1">
      <c r="A1082" s="78">
        <v>1082</v>
      </c>
      <c r="B1082" s="493" t="s">
        <v>577</v>
      </c>
      <c r="C1082" s="303" t="s">
        <v>578</v>
      </c>
      <c r="D1082" s="537">
        <v>1</v>
      </c>
      <c r="E1082" s="248"/>
      <c r="F1082" s="92" t="s">
        <v>639</v>
      </c>
      <c r="G1082" s="90" t="s">
        <v>50</v>
      </c>
      <c r="H1082" s="502" t="s">
        <v>266</v>
      </c>
      <c r="I1082" s="516" t="s">
        <v>247</v>
      </c>
      <c r="J1082" s="501">
        <v>24.31</v>
      </c>
      <c r="K1082" s="343">
        <f t="shared" si="50"/>
        <v>255</v>
      </c>
      <c r="L1082" s="251">
        <v>255</v>
      </c>
      <c r="M1082" s="251"/>
      <c r="N1082" s="250" t="e">
        <f>IF(L1082="nio",0,IF(L1082&gt;0,L1082*J1082/P1082,0))*VLOOKUP(B1082,'2-Kosten per locatie'!$A$14:$C$60,3,FALSE)</f>
        <v>#DIV/0!</v>
      </c>
      <c r="O1082" s="250">
        <f>IF(M1082&gt;0,M1082*J1082/Q1082,0)*VLOOKUP(B1082,'2-Kosten per locatie'!$A$14:$C$60,3,FALSE)</f>
        <v>0</v>
      </c>
      <c r="P1082" s="344">
        <f>IF(L1082="nio",0,IF(L1082&gt;0,VLOOKUP(G1082,'3-Productie normen'!A:J,VLOOKUP(L1082,'3-Productie normen'!$B$35:$C$40,2,FALSE),FALSE)))</f>
        <v>0</v>
      </c>
      <c r="Q1082" s="344">
        <f t="shared" si="52"/>
        <v>0</v>
      </c>
      <c r="R1082" s="541">
        <f>VLOOKUP(G1082,'3-Productie normen'!A:L,12,FALSE)</f>
        <v>15</v>
      </c>
      <c r="S1082" s="345"/>
      <c r="U1082" s="346">
        <f t="shared" si="51"/>
        <v>6199.0499999999993</v>
      </c>
    </row>
    <row r="1083" spans="1:21" ht="14.1" hidden="1" customHeight="1">
      <c r="A1083" s="78">
        <v>1083</v>
      </c>
      <c r="B1083" s="493" t="s">
        <v>577</v>
      </c>
      <c r="C1083" s="303" t="s">
        <v>578</v>
      </c>
      <c r="D1083" s="537">
        <v>1</v>
      </c>
      <c r="E1083" s="248"/>
      <c r="F1083" s="92" t="s">
        <v>640</v>
      </c>
      <c r="G1083" s="90" t="s">
        <v>50</v>
      </c>
      <c r="H1083" s="502" t="s">
        <v>266</v>
      </c>
      <c r="I1083" s="516" t="s">
        <v>247</v>
      </c>
      <c r="J1083" s="501">
        <v>93.64</v>
      </c>
      <c r="K1083" s="343">
        <f t="shared" si="50"/>
        <v>255</v>
      </c>
      <c r="L1083" s="251">
        <v>255</v>
      </c>
      <c r="M1083" s="251"/>
      <c r="N1083" s="250" t="e">
        <f>IF(L1083="nio",0,IF(L1083&gt;0,L1083*J1083/P1083,0))*VLOOKUP(B1083,'2-Kosten per locatie'!$A$14:$C$60,3,FALSE)</f>
        <v>#DIV/0!</v>
      </c>
      <c r="O1083" s="250">
        <f>IF(M1083&gt;0,M1083*J1083/Q1083,0)*VLOOKUP(B1083,'2-Kosten per locatie'!$A$14:$C$60,3,FALSE)</f>
        <v>0</v>
      </c>
      <c r="P1083" s="344">
        <f>IF(L1083="nio",0,IF(L1083&gt;0,VLOOKUP(G1083,'3-Productie normen'!A:J,VLOOKUP(L1083,'3-Productie normen'!$B$35:$C$40,2,FALSE),FALSE)))</f>
        <v>0</v>
      </c>
      <c r="Q1083" s="344">
        <f t="shared" si="52"/>
        <v>0</v>
      </c>
      <c r="R1083" s="541">
        <f>VLOOKUP(G1083,'3-Productie normen'!A:L,12,FALSE)</f>
        <v>15</v>
      </c>
      <c r="S1083" s="345"/>
      <c r="U1083" s="346">
        <f t="shared" si="51"/>
        <v>23878.2</v>
      </c>
    </row>
    <row r="1084" spans="1:21" ht="14.1" hidden="1" customHeight="1">
      <c r="A1084" s="78">
        <v>1084</v>
      </c>
      <c r="B1084" s="493" t="s">
        <v>577</v>
      </c>
      <c r="C1084" s="303" t="s">
        <v>578</v>
      </c>
      <c r="D1084" s="537">
        <v>1</v>
      </c>
      <c r="E1084" s="248"/>
      <c r="F1084" s="92" t="s">
        <v>641</v>
      </c>
      <c r="G1084" s="504" t="s">
        <v>261</v>
      </c>
      <c r="H1084" s="502" t="s">
        <v>266</v>
      </c>
      <c r="I1084" s="516" t="s">
        <v>247</v>
      </c>
      <c r="J1084" s="501">
        <v>92.71</v>
      </c>
      <c r="K1084" s="343">
        <f t="shared" si="50"/>
        <v>255</v>
      </c>
      <c r="L1084" s="251">
        <v>255</v>
      </c>
      <c r="M1084" s="251"/>
      <c r="N1084" s="250" t="e">
        <f>IF(L1084="nio",0,IF(L1084&gt;0,L1084*J1084/P1084,0))*VLOOKUP(B1084,'2-Kosten per locatie'!$A$14:$C$60,3,FALSE)</f>
        <v>#DIV/0!</v>
      </c>
      <c r="O1084" s="250">
        <f>IF(M1084&gt;0,M1084*J1084/Q1084,0)*VLOOKUP(B1084,'2-Kosten per locatie'!$A$14:$C$60,3,FALSE)</f>
        <v>0</v>
      </c>
      <c r="P1084" s="344">
        <f>IF(L1084="nio",0,IF(L1084&gt;0,VLOOKUP(G1084,'3-Productie normen'!A:J,VLOOKUP(L1084,'3-Productie normen'!$B$35:$C$40,2,FALSE),FALSE)))</f>
        <v>0</v>
      </c>
      <c r="Q1084" s="344">
        <f t="shared" si="52"/>
        <v>0</v>
      </c>
      <c r="R1084" s="541">
        <f>VLOOKUP(G1084,'3-Productie normen'!A:L,12,FALSE)</f>
        <v>16</v>
      </c>
      <c r="S1084" s="345"/>
      <c r="U1084" s="346">
        <f t="shared" si="51"/>
        <v>23641.05</v>
      </c>
    </row>
    <row r="1085" spans="1:21" ht="14.1" hidden="1" customHeight="1">
      <c r="A1085" s="78">
        <v>1085</v>
      </c>
      <c r="B1085" s="493" t="s">
        <v>577</v>
      </c>
      <c r="C1085" s="303" t="s">
        <v>578</v>
      </c>
      <c r="D1085" s="537">
        <v>1</v>
      </c>
      <c r="E1085" s="248"/>
      <c r="F1085" s="92" t="s">
        <v>642</v>
      </c>
      <c r="G1085" s="504" t="s">
        <v>261</v>
      </c>
      <c r="H1085" s="502" t="s">
        <v>266</v>
      </c>
      <c r="I1085" s="516" t="s">
        <v>247</v>
      </c>
      <c r="J1085" s="501">
        <v>20.39</v>
      </c>
      <c r="K1085" s="343">
        <f t="shared" si="50"/>
        <v>255</v>
      </c>
      <c r="L1085" s="251">
        <v>255</v>
      </c>
      <c r="M1085" s="251"/>
      <c r="N1085" s="250" t="e">
        <f>IF(L1085="nio",0,IF(L1085&gt;0,L1085*J1085/P1085,0))*VLOOKUP(B1085,'2-Kosten per locatie'!$A$14:$C$60,3,FALSE)</f>
        <v>#DIV/0!</v>
      </c>
      <c r="O1085" s="250">
        <f>IF(M1085&gt;0,M1085*J1085/Q1085,0)*VLOOKUP(B1085,'2-Kosten per locatie'!$A$14:$C$60,3,FALSE)</f>
        <v>0</v>
      </c>
      <c r="P1085" s="344">
        <f>IF(L1085="nio",0,IF(L1085&gt;0,VLOOKUP(G1085,'3-Productie normen'!A:J,VLOOKUP(L1085,'3-Productie normen'!$B$35:$C$40,2,FALSE),FALSE)))</f>
        <v>0</v>
      </c>
      <c r="Q1085" s="344">
        <f t="shared" si="52"/>
        <v>0</v>
      </c>
      <c r="R1085" s="541">
        <f>VLOOKUP(G1085,'3-Productie normen'!A:L,12,FALSE)</f>
        <v>16</v>
      </c>
      <c r="S1085" s="345"/>
      <c r="U1085" s="346">
        <f t="shared" si="51"/>
        <v>5199.45</v>
      </c>
    </row>
    <row r="1086" spans="1:21" ht="14.1" hidden="1" customHeight="1">
      <c r="A1086" s="78">
        <v>1086</v>
      </c>
      <c r="B1086" s="493" t="s">
        <v>577</v>
      </c>
      <c r="C1086" s="303" t="s">
        <v>578</v>
      </c>
      <c r="D1086" s="537">
        <v>2</v>
      </c>
      <c r="E1086" s="248" t="s">
        <v>643</v>
      </c>
      <c r="F1086" s="92" t="s">
        <v>265</v>
      </c>
      <c r="G1086" s="90" t="s">
        <v>45</v>
      </c>
      <c r="H1086" s="502" t="s">
        <v>266</v>
      </c>
      <c r="I1086" s="516" t="s">
        <v>247</v>
      </c>
      <c r="J1086" s="501">
        <v>10.52</v>
      </c>
      <c r="K1086" s="343">
        <f t="shared" si="50"/>
        <v>255</v>
      </c>
      <c r="L1086" s="251">
        <v>255</v>
      </c>
      <c r="M1086" s="251"/>
      <c r="N1086" s="250" t="e">
        <f>IF(L1086="nio",0,IF(L1086&gt;0,L1086*J1086/P1086,0))*VLOOKUP(B1086,'2-Kosten per locatie'!$A$14:$C$60,3,FALSE)</f>
        <v>#DIV/0!</v>
      </c>
      <c r="O1086" s="250">
        <f>IF(M1086&gt;0,M1086*J1086/Q1086,0)*VLOOKUP(B1086,'2-Kosten per locatie'!$A$14:$C$60,3,FALSE)</f>
        <v>0</v>
      </c>
      <c r="P1086" s="344">
        <f>IF(L1086="nio",0,IF(L1086&gt;0,VLOOKUP(G1086,'3-Productie normen'!A:J,VLOOKUP(L1086,'3-Productie normen'!$B$35:$C$40,2,FALSE),FALSE)))</f>
        <v>0</v>
      </c>
      <c r="Q1086" s="344">
        <f t="shared" si="52"/>
        <v>0</v>
      </c>
      <c r="R1086" s="541">
        <f>VLOOKUP(G1086,'3-Productie normen'!A:L,12,FALSE)</f>
        <v>2</v>
      </c>
      <c r="S1086" s="345"/>
      <c r="U1086" s="346">
        <f t="shared" si="51"/>
        <v>2682.6</v>
      </c>
    </row>
    <row r="1087" spans="1:21" ht="14.1" hidden="1" customHeight="1">
      <c r="A1087" s="78">
        <v>1087</v>
      </c>
      <c r="B1087" s="493" t="s">
        <v>577</v>
      </c>
      <c r="C1087" s="303" t="s">
        <v>578</v>
      </c>
      <c r="D1087" s="537">
        <v>2</v>
      </c>
      <c r="E1087" s="248" t="s">
        <v>644</v>
      </c>
      <c r="F1087" s="92" t="s">
        <v>265</v>
      </c>
      <c r="G1087" s="90" t="s">
        <v>45</v>
      </c>
      <c r="H1087" s="502" t="s">
        <v>266</v>
      </c>
      <c r="I1087" s="516" t="s">
        <v>247</v>
      </c>
      <c r="J1087" s="501">
        <v>5.88</v>
      </c>
      <c r="K1087" s="343">
        <f t="shared" si="50"/>
        <v>255</v>
      </c>
      <c r="L1087" s="251">
        <v>255</v>
      </c>
      <c r="M1087" s="251"/>
      <c r="N1087" s="250" t="e">
        <f>IF(L1087="nio",0,IF(L1087&gt;0,L1087*J1087/P1087,0))*VLOOKUP(B1087,'2-Kosten per locatie'!$A$14:$C$60,3,FALSE)</f>
        <v>#DIV/0!</v>
      </c>
      <c r="O1087" s="250">
        <f>IF(M1087&gt;0,M1087*J1087/Q1087,0)*VLOOKUP(B1087,'2-Kosten per locatie'!$A$14:$C$60,3,FALSE)</f>
        <v>0</v>
      </c>
      <c r="P1087" s="344">
        <f>IF(L1087="nio",0,IF(L1087&gt;0,VLOOKUP(G1087,'3-Productie normen'!A:J,VLOOKUP(L1087,'3-Productie normen'!$B$35:$C$40,2,FALSE),FALSE)))</f>
        <v>0</v>
      </c>
      <c r="Q1087" s="344">
        <f t="shared" si="52"/>
        <v>0</v>
      </c>
      <c r="R1087" s="541">
        <f>VLOOKUP(G1087,'3-Productie normen'!A:L,12,FALSE)</f>
        <v>2</v>
      </c>
      <c r="S1087" s="345"/>
      <c r="U1087" s="346">
        <f t="shared" si="51"/>
        <v>1499.3999999999999</v>
      </c>
    </row>
    <row r="1088" spans="1:21" ht="14.1" hidden="1" customHeight="1">
      <c r="A1088" s="78">
        <v>1088</v>
      </c>
      <c r="B1088" s="493" t="s">
        <v>577</v>
      </c>
      <c r="C1088" s="303" t="s">
        <v>578</v>
      </c>
      <c r="D1088" s="537">
        <v>2</v>
      </c>
      <c r="E1088" s="248" t="s">
        <v>645</v>
      </c>
      <c r="F1088" s="92" t="s">
        <v>265</v>
      </c>
      <c r="G1088" s="90" t="s">
        <v>45</v>
      </c>
      <c r="H1088" s="502" t="s">
        <v>266</v>
      </c>
      <c r="I1088" s="516" t="s">
        <v>247</v>
      </c>
      <c r="J1088" s="501">
        <v>5.74</v>
      </c>
      <c r="K1088" s="343">
        <f t="shared" si="50"/>
        <v>255</v>
      </c>
      <c r="L1088" s="251">
        <v>255</v>
      </c>
      <c r="M1088" s="251"/>
      <c r="N1088" s="250" t="e">
        <f>IF(L1088="nio",0,IF(L1088&gt;0,L1088*J1088/P1088,0))*VLOOKUP(B1088,'2-Kosten per locatie'!$A$14:$C$60,3,FALSE)</f>
        <v>#DIV/0!</v>
      </c>
      <c r="O1088" s="250">
        <f>IF(M1088&gt;0,M1088*J1088/Q1088,0)*VLOOKUP(B1088,'2-Kosten per locatie'!$A$14:$C$60,3,FALSE)</f>
        <v>0</v>
      </c>
      <c r="P1088" s="344">
        <f>IF(L1088="nio",0,IF(L1088&gt;0,VLOOKUP(G1088,'3-Productie normen'!A:J,VLOOKUP(L1088,'3-Productie normen'!$B$35:$C$40,2,FALSE),FALSE)))</f>
        <v>0</v>
      </c>
      <c r="Q1088" s="344">
        <f t="shared" si="52"/>
        <v>0</v>
      </c>
      <c r="R1088" s="541">
        <f>VLOOKUP(G1088,'3-Productie normen'!A:L,12,FALSE)</f>
        <v>2</v>
      </c>
      <c r="S1088" s="345"/>
      <c r="U1088" s="346">
        <f t="shared" si="51"/>
        <v>1463.7</v>
      </c>
    </row>
    <row r="1089" spans="1:21" ht="14.1" hidden="1" customHeight="1">
      <c r="A1089" s="78">
        <v>1089</v>
      </c>
      <c r="B1089" s="493" t="s">
        <v>577</v>
      </c>
      <c r="C1089" s="303" t="s">
        <v>578</v>
      </c>
      <c r="D1089" s="537">
        <v>2</v>
      </c>
      <c r="E1089" s="248" t="s">
        <v>646</v>
      </c>
      <c r="F1089" s="92" t="s">
        <v>265</v>
      </c>
      <c r="G1089" s="90" t="s">
        <v>45</v>
      </c>
      <c r="H1089" s="502" t="s">
        <v>266</v>
      </c>
      <c r="I1089" s="516" t="s">
        <v>247</v>
      </c>
      <c r="J1089" s="501">
        <v>8.18</v>
      </c>
      <c r="K1089" s="343">
        <f t="shared" si="50"/>
        <v>255</v>
      </c>
      <c r="L1089" s="251">
        <v>255</v>
      </c>
      <c r="M1089" s="251"/>
      <c r="N1089" s="250" t="e">
        <f>IF(L1089="nio",0,IF(L1089&gt;0,L1089*J1089/P1089,0))*VLOOKUP(B1089,'2-Kosten per locatie'!$A$14:$C$60,3,FALSE)</f>
        <v>#DIV/0!</v>
      </c>
      <c r="O1089" s="250">
        <f>IF(M1089&gt;0,M1089*J1089/Q1089,0)*VLOOKUP(B1089,'2-Kosten per locatie'!$A$14:$C$60,3,FALSE)</f>
        <v>0</v>
      </c>
      <c r="P1089" s="344">
        <f>IF(L1089="nio",0,IF(L1089&gt;0,VLOOKUP(G1089,'3-Productie normen'!A:J,VLOOKUP(L1089,'3-Productie normen'!$B$35:$C$40,2,FALSE),FALSE)))</f>
        <v>0</v>
      </c>
      <c r="Q1089" s="344">
        <f t="shared" si="52"/>
        <v>0</v>
      </c>
      <c r="R1089" s="541">
        <f>VLOOKUP(G1089,'3-Productie normen'!A:L,12,FALSE)</f>
        <v>2</v>
      </c>
      <c r="S1089" s="345"/>
      <c r="U1089" s="346">
        <f t="shared" si="51"/>
        <v>2085.9</v>
      </c>
    </row>
    <row r="1090" spans="1:21" ht="14.1" hidden="1" customHeight="1">
      <c r="A1090" s="78">
        <v>1090</v>
      </c>
      <c r="B1090" s="493" t="s">
        <v>577</v>
      </c>
      <c r="C1090" s="303" t="s">
        <v>578</v>
      </c>
      <c r="D1090" s="537">
        <v>2</v>
      </c>
      <c r="E1090" s="248" t="s">
        <v>647</v>
      </c>
      <c r="F1090" s="92" t="s">
        <v>265</v>
      </c>
      <c r="G1090" s="90" t="s">
        <v>45</v>
      </c>
      <c r="H1090" s="502" t="s">
        <v>266</v>
      </c>
      <c r="I1090" s="516" t="s">
        <v>247</v>
      </c>
      <c r="J1090" s="501">
        <v>2.41</v>
      </c>
      <c r="K1090" s="343">
        <f t="shared" si="50"/>
        <v>255</v>
      </c>
      <c r="L1090" s="251">
        <v>255</v>
      </c>
      <c r="M1090" s="251"/>
      <c r="N1090" s="250" t="e">
        <f>IF(L1090="nio",0,IF(L1090&gt;0,L1090*J1090/P1090,0))*VLOOKUP(B1090,'2-Kosten per locatie'!$A$14:$C$60,3,FALSE)</f>
        <v>#DIV/0!</v>
      </c>
      <c r="O1090" s="250">
        <f>IF(M1090&gt;0,M1090*J1090/Q1090,0)*VLOOKUP(B1090,'2-Kosten per locatie'!$A$14:$C$60,3,FALSE)</f>
        <v>0</v>
      </c>
      <c r="P1090" s="344">
        <f>IF(L1090="nio",0,IF(L1090&gt;0,VLOOKUP(G1090,'3-Productie normen'!A:J,VLOOKUP(L1090,'3-Productie normen'!$B$35:$C$40,2,FALSE),FALSE)))</f>
        <v>0</v>
      </c>
      <c r="Q1090" s="344">
        <f t="shared" si="52"/>
        <v>0</v>
      </c>
      <c r="R1090" s="541">
        <f>VLOOKUP(G1090,'3-Productie normen'!A:L,12,FALSE)</f>
        <v>2</v>
      </c>
      <c r="S1090" s="345"/>
      <c r="U1090" s="346">
        <f t="shared" si="51"/>
        <v>614.55000000000007</v>
      </c>
    </row>
    <row r="1091" spans="1:21" ht="14.1" hidden="1" customHeight="1">
      <c r="A1091" s="78">
        <v>1091</v>
      </c>
      <c r="B1091" s="493" t="s">
        <v>577</v>
      </c>
      <c r="C1091" s="303" t="s">
        <v>578</v>
      </c>
      <c r="D1091" s="537">
        <v>2</v>
      </c>
      <c r="E1091" s="248" t="s">
        <v>648</v>
      </c>
      <c r="F1091" s="92" t="s">
        <v>265</v>
      </c>
      <c r="G1091" s="90" t="s">
        <v>45</v>
      </c>
      <c r="H1091" s="502" t="s">
        <v>266</v>
      </c>
      <c r="I1091" s="516" t="s">
        <v>247</v>
      </c>
      <c r="J1091" s="501">
        <v>4.3499999999999996</v>
      </c>
      <c r="K1091" s="343">
        <f t="shared" si="50"/>
        <v>255</v>
      </c>
      <c r="L1091" s="251">
        <v>255</v>
      </c>
      <c r="M1091" s="251"/>
      <c r="N1091" s="250" t="e">
        <f>IF(L1091="nio",0,IF(L1091&gt;0,L1091*J1091/P1091,0))*VLOOKUP(B1091,'2-Kosten per locatie'!$A$14:$C$60,3,FALSE)</f>
        <v>#DIV/0!</v>
      </c>
      <c r="O1091" s="250">
        <f>IF(M1091&gt;0,M1091*J1091/Q1091,0)*VLOOKUP(B1091,'2-Kosten per locatie'!$A$14:$C$60,3,FALSE)</f>
        <v>0</v>
      </c>
      <c r="P1091" s="344">
        <f>IF(L1091="nio",0,IF(L1091&gt;0,VLOOKUP(G1091,'3-Productie normen'!A:J,VLOOKUP(L1091,'3-Productie normen'!$B$35:$C$40,2,FALSE),FALSE)))</f>
        <v>0</v>
      </c>
      <c r="Q1091" s="344">
        <f t="shared" si="52"/>
        <v>0</v>
      </c>
      <c r="R1091" s="541">
        <f>VLOOKUP(G1091,'3-Productie normen'!A:L,12,FALSE)</f>
        <v>2</v>
      </c>
      <c r="S1091" s="345"/>
      <c r="U1091" s="346">
        <f t="shared" si="51"/>
        <v>1109.25</v>
      </c>
    </row>
    <row r="1092" spans="1:21" ht="14.1" hidden="1" customHeight="1">
      <c r="A1092" s="78">
        <v>1092</v>
      </c>
      <c r="B1092" s="493" t="s">
        <v>577</v>
      </c>
      <c r="C1092" s="303" t="s">
        <v>578</v>
      </c>
      <c r="D1092" s="537">
        <v>2</v>
      </c>
      <c r="E1092" s="248" t="s">
        <v>649</v>
      </c>
      <c r="F1092" s="92" t="s">
        <v>265</v>
      </c>
      <c r="G1092" s="90" t="s">
        <v>45</v>
      </c>
      <c r="H1092" s="502" t="s">
        <v>266</v>
      </c>
      <c r="I1092" s="516" t="s">
        <v>247</v>
      </c>
      <c r="J1092" s="501">
        <v>8.23</v>
      </c>
      <c r="K1092" s="343">
        <f t="shared" si="50"/>
        <v>255</v>
      </c>
      <c r="L1092" s="251">
        <v>255</v>
      </c>
      <c r="M1092" s="251"/>
      <c r="N1092" s="250" t="e">
        <f>IF(L1092="nio",0,IF(L1092&gt;0,L1092*J1092/P1092,0))*VLOOKUP(B1092,'2-Kosten per locatie'!$A$14:$C$60,3,FALSE)</f>
        <v>#DIV/0!</v>
      </c>
      <c r="O1092" s="250">
        <f>IF(M1092&gt;0,M1092*J1092/Q1092,0)*VLOOKUP(B1092,'2-Kosten per locatie'!$A$14:$C$60,3,FALSE)</f>
        <v>0</v>
      </c>
      <c r="P1092" s="344">
        <f>IF(L1092="nio",0,IF(L1092&gt;0,VLOOKUP(G1092,'3-Productie normen'!A:J,VLOOKUP(L1092,'3-Productie normen'!$B$35:$C$40,2,FALSE),FALSE)))</f>
        <v>0</v>
      </c>
      <c r="Q1092" s="344">
        <f t="shared" si="52"/>
        <v>0</v>
      </c>
      <c r="R1092" s="541">
        <f>VLOOKUP(G1092,'3-Productie normen'!A:L,12,FALSE)</f>
        <v>2</v>
      </c>
      <c r="S1092" s="345"/>
      <c r="U1092" s="346">
        <f t="shared" si="51"/>
        <v>2098.65</v>
      </c>
    </row>
    <row r="1093" spans="1:21" ht="14.1" hidden="1" customHeight="1">
      <c r="A1093" s="78">
        <v>1093</v>
      </c>
      <c r="B1093" s="493" t="s">
        <v>577</v>
      </c>
      <c r="C1093" s="303" t="s">
        <v>578</v>
      </c>
      <c r="D1093" s="537">
        <v>2</v>
      </c>
      <c r="E1093" s="248" t="s">
        <v>650</v>
      </c>
      <c r="F1093" s="92" t="s">
        <v>265</v>
      </c>
      <c r="G1093" s="90" t="s">
        <v>45</v>
      </c>
      <c r="H1093" s="502" t="s">
        <v>266</v>
      </c>
      <c r="I1093" s="516" t="s">
        <v>247</v>
      </c>
      <c r="J1093" s="501">
        <v>5.75</v>
      </c>
      <c r="K1093" s="343">
        <f t="shared" si="50"/>
        <v>255</v>
      </c>
      <c r="L1093" s="251">
        <v>255</v>
      </c>
      <c r="M1093" s="251"/>
      <c r="N1093" s="250" t="e">
        <f>IF(L1093="nio",0,IF(L1093&gt;0,L1093*J1093/P1093,0))*VLOOKUP(B1093,'2-Kosten per locatie'!$A$14:$C$60,3,FALSE)</f>
        <v>#DIV/0!</v>
      </c>
      <c r="O1093" s="250">
        <f>IF(M1093&gt;0,M1093*J1093/Q1093,0)*VLOOKUP(B1093,'2-Kosten per locatie'!$A$14:$C$60,3,FALSE)</f>
        <v>0</v>
      </c>
      <c r="P1093" s="344">
        <f>IF(L1093="nio",0,IF(L1093&gt;0,VLOOKUP(G1093,'3-Productie normen'!A:J,VLOOKUP(L1093,'3-Productie normen'!$B$35:$C$40,2,FALSE),FALSE)))</f>
        <v>0</v>
      </c>
      <c r="Q1093" s="344">
        <f t="shared" si="52"/>
        <v>0</v>
      </c>
      <c r="R1093" s="541">
        <f>VLOOKUP(G1093,'3-Productie normen'!A:L,12,FALSE)</f>
        <v>2</v>
      </c>
      <c r="S1093" s="345"/>
      <c r="U1093" s="346">
        <f t="shared" si="51"/>
        <v>1466.25</v>
      </c>
    </row>
    <row r="1094" spans="1:21" ht="14.1" hidden="1" customHeight="1">
      <c r="A1094" s="78">
        <v>1094</v>
      </c>
      <c r="B1094" s="493" t="s">
        <v>577</v>
      </c>
      <c r="C1094" s="303" t="s">
        <v>578</v>
      </c>
      <c r="D1094" s="537">
        <v>2</v>
      </c>
      <c r="E1094" s="248"/>
      <c r="F1094" s="92" t="s">
        <v>651</v>
      </c>
      <c r="G1094" s="90" t="s">
        <v>50</v>
      </c>
      <c r="H1094" s="502" t="s">
        <v>266</v>
      </c>
      <c r="I1094" s="516" t="s">
        <v>247</v>
      </c>
      <c r="J1094" s="501">
        <v>32.130000000000003</v>
      </c>
      <c r="K1094" s="343">
        <f t="shared" si="50"/>
        <v>255</v>
      </c>
      <c r="L1094" s="251">
        <v>255</v>
      </c>
      <c r="M1094" s="251"/>
      <c r="N1094" s="250" t="e">
        <f>IF(L1094="nio",0,IF(L1094&gt;0,L1094*J1094/P1094,0))*VLOOKUP(B1094,'2-Kosten per locatie'!$A$14:$C$60,3,FALSE)</f>
        <v>#DIV/0!</v>
      </c>
      <c r="O1094" s="250">
        <f>IF(M1094&gt;0,M1094*J1094/Q1094,0)*VLOOKUP(B1094,'2-Kosten per locatie'!$A$14:$C$60,3,FALSE)</f>
        <v>0</v>
      </c>
      <c r="P1094" s="344">
        <f>IF(L1094="nio",0,IF(L1094&gt;0,VLOOKUP(G1094,'3-Productie normen'!A:J,VLOOKUP(L1094,'3-Productie normen'!$B$35:$C$40,2,FALSE),FALSE)))</f>
        <v>0</v>
      </c>
      <c r="Q1094" s="344">
        <f t="shared" si="52"/>
        <v>0</v>
      </c>
      <c r="R1094" s="541">
        <f>VLOOKUP(G1094,'3-Productie normen'!A:L,12,FALSE)</f>
        <v>15</v>
      </c>
      <c r="S1094" s="345"/>
      <c r="U1094" s="346">
        <f t="shared" si="51"/>
        <v>8193.1500000000015</v>
      </c>
    </row>
    <row r="1095" spans="1:21" ht="14.1" hidden="1" customHeight="1">
      <c r="A1095" s="78">
        <v>1095</v>
      </c>
      <c r="B1095" s="493" t="s">
        <v>577</v>
      </c>
      <c r="C1095" s="303" t="s">
        <v>578</v>
      </c>
      <c r="D1095" s="537">
        <v>2</v>
      </c>
      <c r="E1095" s="248"/>
      <c r="F1095" s="92" t="s">
        <v>652</v>
      </c>
      <c r="G1095" s="504" t="s">
        <v>261</v>
      </c>
      <c r="H1095" s="74" t="s">
        <v>275</v>
      </c>
      <c r="I1095" s="516" t="s">
        <v>246</v>
      </c>
      <c r="J1095" s="501">
        <v>14.78</v>
      </c>
      <c r="K1095" s="343">
        <f t="shared" si="50"/>
        <v>255</v>
      </c>
      <c r="L1095" s="251">
        <v>255</v>
      </c>
      <c r="M1095" s="251"/>
      <c r="N1095" s="250" t="e">
        <f>IF(L1095="nio",0,IF(L1095&gt;0,L1095*J1095/P1095,0))*VLOOKUP(B1095,'2-Kosten per locatie'!$A$14:$C$60,3,FALSE)</f>
        <v>#DIV/0!</v>
      </c>
      <c r="O1095" s="250">
        <f>IF(M1095&gt;0,M1095*J1095/Q1095,0)*VLOOKUP(B1095,'2-Kosten per locatie'!$A$14:$C$60,3,FALSE)</f>
        <v>0</v>
      </c>
      <c r="P1095" s="344">
        <f>IF(L1095="nio",0,IF(L1095&gt;0,VLOOKUP(G1095,'3-Productie normen'!A:J,VLOOKUP(L1095,'3-Productie normen'!$B$35:$C$40,2,FALSE),FALSE)))</f>
        <v>0</v>
      </c>
      <c r="Q1095" s="344">
        <f t="shared" si="52"/>
        <v>0</v>
      </c>
      <c r="R1095" s="541">
        <f>VLOOKUP(G1095,'3-Productie normen'!A:L,12,FALSE)</f>
        <v>16</v>
      </c>
      <c r="S1095" s="345"/>
      <c r="U1095" s="346">
        <f t="shared" si="51"/>
        <v>3768.8999999999996</v>
      </c>
    </row>
    <row r="1096" spans="1:21" ht="14.1" hidden="1" customHeight="1">
      <c r="A1096" s="78">
        <v>1096</v>
      </c>
      <c r="B1096" s="493" t="s">
        <v>577</v>
      </c>
      <c r="C1096" s="303" t="s">
        <v>578</v>
      </c>
      <c r="D1096" s="537">
        <v>2</v>
      </c>
      <c r="E1096" s="248"/>
      <c r="F1096" s="92" t="s">
        <v>535</v>
      </c>
      <c r="G1096" s="504" t="s">
        <v>261</v>
      </c>
      <c r="H1096" s="502" t="s">
        <v>371</v>
      </c>
      <c r="I1096" s="516" t="s">
        <v>246</v>
      </c>
      <c r="J1096" s="501">
        <v>10.119999999999999</v>
      </c>
      <c r="K1096" s="343">
        <f t="shared" si="50"/>
        <v>255</v>
      </c>
      <c r="L1096" s="251">
        <v>255</v>
      </c>
      <c r="M1096" s="251"/>
      <c r="N1096" s="250" t="e">
        <f>IF(L1096="nio",0,IF(L1096&gt;0,L1096*J1096/P1096,0))*VLOOKUP(B1096,'2-Kosten per locatie'!$A$14:$C$60,3,FALSE)</f>
        <v>#DIV/0!</v>
      </c>
      <c r="O1096" s="250">
        <f>IF(M1096&gt;0,M1096*J1096/Q1096,0)*VLOOKUP(B1096,'2-Kosten per locatie'!$A$14:$C$60,3,FALSE)</f>
        <v>0</v>
      </c>
      <c r="P1096" s="344">
        <f>IF(L1096="nio",0,IF(L1096&gt;0,VLOOKUP(G1096,'3-Productie normen'!A:J,VLOOKUP(L1096,'3-Productie normen'!$B$35:$C$40,2,FALSE),FALSE)))</f>
        <v>0</v>
      </c>
      <c r="Q1096" s="344">
        <f t="shared" si="52"/>
        <v>0</v>
      </c>
      <c r="R1096" s="541">
        <f>VLOOKUP(G1096,'3-Productie normen'!A:L,12,FALSE)</f>
        <v>16</v>
      </c>
      <c r="S1096" s="345"/>
      <c r="U1096" s="346">
        <f t="shared" si="51"/>
        <v>2580.6</v>
      </c>
    </row>
    <row r="1097" spans="1:21" ht="14.1" hidden="1" customHeight="1">
      <c r="A1097" s="78">
        <v>1097</v>
      </c>
      <c r="B1097" s="493" t="s">
        <v>577</v>
      </c>
      <c r="C1097" s="303" t="s">
        <v>578</v>
      </c>
      <c r="D1097" s="537">
        <v>2</v>
      </c>
      <c r="E1097" s="248"/>
      <c r="F1097" s="92" t="s">
        <v>653</v>
      </c>
      <c r="G1097" s="504" t="s">
        <v>261</v>
      </c>
      <c r="H1097" s="502" t="s">
        <v>371</v>
      </c>
      <c r="I1097" s="516" t="s">
        <v>246</v>
      </c>
      <c r="J1097" s="501">
        <v>23.1</v>
      </c>
      <c r="K1097" s="343">
        <f t="shared" si="50"/>
        <v>255</v>
      </c>
      <c r="L1097" s="251">
        <v>255</v>
      </c>
      <c r="M1097" s="251"/>
      <c r="N1097" s="250" t="e">
        <f>IF(L1097="nio",0,IF(L1097&gt;0,L1097*J1097/P1097,0))*VLOOKUP(B1097,'2-Kosten per locatie'!$A$14:$C$60,3,FALSE)</f>
        <v>#DIV/0!</v>
      </c>
      <c r="O1097" s="250">
        <f>IF(M1097&gt;0,M1097*J1097/Q1097,0)*VLOOKUP(B1097,'2-Kosten per locatie'!$A$14:$C$60,3,FALSE)</f>
        <v>0</v>
      </c>
      <c r="P1097" s="344">
        <f>IF(L1097="nio",0,IF(L1097&gt;0,VLOOKUP(G1097,'3-Productie normen'!A:J,VLOOKUP(L1097,'3-Productie normen'!$B$35:$C$40,2,FALSE),FALSE)))</f>
        <v>0</v>
      </c>
      <c r="Q1097" s="344">
        <f t="shared" si="52"/>
        <v>0</v>
      </c>
      <c r="R1097" s="541">
        <f>VLOOKUP(G1097,'3-Productie normen'!A:L,12,FALSE)</f>
        <v>16</v>
      </c>
      <c r="S1097" s="345"/>
      <c r="U1097" s="346">
        <f t="shared" si="51"/>
        <v>5890.5</v>
      </c>
    </row>
    <row r="1098" spans="1:21" ht="14.1" hidden="1" customHeight="1">
      <c r="A1098" s="78">
        <v>1098</v>
      </c>
      <c r="B1098" s="493" t="s">
        <v>577</v>
      </c>
      <c r="C1098" s="303" t="s">
        <v>578</v>
      </c>
      <c r="D1098" s="537">
        <v>2</v>
      </c>
      <c r="E1098" s="248"/>
      <c r="F1098" s="92" t="s">
        <v>654</v>
      </c>
      <c r="G1098" s="504" t="s">
        <v>261</v>
      </c>
      <c r="H1098" s="502" t="s">
        <v>266</v>
      </c>
      <c r="I1098" s="516" t="s">
        <v>247</v>
      </c>
      <c r="J1098" s="501">
        <v>6.82</v>
      </c>
      <c r="K1098" s="343">
        <f t="shared" si="50"/>
        <v>255</v>
      </c>
      <c r="L1098" s="251">
        <v>255</v>
      </c>
      <c r="M1098" s="251"/>
      <c r="N1098" s="250" t="e">
        <f>IF(L1098="nio",0,IF(L1098&gt;0,L1098*J1098/P1098,0))*VLOOKUP(B1098,'2-Kosten per locatie'!$A$14:$C$60,3,FALSE)</f>
        <v>#DIV/0!</v>
      </c>
      <c r="O1098" s="250">
        <f>IF(M1098&gt;0,M1098*J1098/Q1098,0)*VLOOKUP(B1098,'2-Kosten per locatie'!$A$14:$C$60,3,FALSE)</f>
        <v>0</v>
      </c>
      <c r="P1098" s="344">
        <f>IF(L1098="nio",0,IF(L1098&gt;0,VLOOKUP(G1098,'3-Productie normen'!A:J,VLOOKUP(L1098,'3-Productie normen'!$B$35:$C$40,2,FALSE),FALSE)))</f>
        <v>0</v>
      </c>
      <c r="Q1098" s="344">
        <f t="shared" si="52"/>
        <v>0</v>
      </c>
      <c r="R1098" s="541">
        <f>VLOOKUP(G1098,'3-Productie normen'!A:L,12,FALSE)</f>
        <v>16</v>
      </c>
      <c r="S1098" s="345"/>
      <c r="U1098" s="346">
        <f t="shared" si="51"/>
        <v>1739.1000000000001</v>
      </c>
    </row>
    <row r="1099" spans="1:21" ht="14.1" hidden="1" customHeight="1">
      <c r="A1099" s="78">
        <v>1099</v>
      </c>
      <c r="B1099" s="493" t="s">
        <v>577</v>
      </c>
      <c r="C1099" s="303" t="s">
        <v>578</v>
      </c>
      <c r="D1099" s="537">
        <v>2</v>
      </c>
      <c r="E1099" s="248"/>
      <c r="F1099" s="92" t="s">
        <v>655</v>
      </c>
      <c r="G1099" s="90" t="s">
        <v>50</v>
      </c>
      <c r="H1099" s="502" t="s">
        <v>266</v>
      </c>
      <c r="I1099" s="516" t="s">
        <v>247</v>
      </c>
      <c r="J1099" s="501">
        <v>21.88</v>
      </c>
      <c r="K1099" s="343">
        <f t="shared" si="50"/>
        <v>255</v>
      </c>
      <c r="L1099" s="251">
        <v>255</v>
      </c>
      <c r="M1099" s="251"/>
      <c r="N1099" s="250" t="e">
        <f>IF(L1099="nio",0,IF(L1099&gt;0,L1099*J1099/P1099,0))*VLOOKUP(B1099,'2-Kosten per locatie'!$A$14:$C$60,3,FALSE)</f>
        <v>#DIV/0!</v>
      </c>
      <c r="O1099" s="250">
        <f>IF(M1099&gt;0,M1099*J1099/Q1099,0)*VLOOKUP(B1099,'2-Kosten per locatie'!$A$14:$C$60,3,FALSE)</f>
        <v>0</v>
      </c>
      <c r="P1099" s="344">
        <f>IF(L1099="nio",0,IF(L1099&gt;0,VLOOKUP(G1099,'3-Productie normen'!A:J,VLOOKUP(L1099,'3-Productie normen'!$B$35:$C$40,2,FALSE),FALSE)))</f>
        <v>0</v>
      </c>
      <c r="Q1099" s="344">
        <f t="shared" si="52"/>
        <v>0</v>
      </c>
      <c r="R1099" s="541">
        <f>VLOOKUP(G1099,'3-Productie normen'!A:L,12,FALSE)</f>
        <v>15</v>
      </c>
      <c r="S1099" s="345"/>
      <c r="U1099" s="346">
        <f t="shared" si="51"/>
        <v>5579.4</v>
      </c>
    </row>
    <row r="1100" spans="1:21" ht="14.1" hidden="1" customHeight="1">
      <c r="A1100" s="78">
        <v>1100</v>
      </c>
      <c r="B1100" s="493" t="s">
        <v>577</v>
      </c>
      <c r="C1100" s="303" t="s">
        <v>578</v>
      </c>
      <c r="D1100" s="537">
        <v>2</v>
      </c>
      <c r="E1100" s="248"/>
      <c r="F1100" s="92" t="s">
        <v>656</v>
      </c>
      <c r="G1100" s="502" t="s">
        <v>46</v>
      </c>
      <c r="H1100" s="502" t="s">
        <v>371</v>
      </c>
      <c r="I1100" s="516" t="s">
        <v>227</v>
      </c>
      <c r="J1100" s="501">
        <v>2.3199999999999998</v>
      </c>
      <c r="K1100" s="343">
        <f t="shared" si="50"/>
        <v>255</v>
      </c>
      <c r="L1100" s="251">
        <v>255</v>
      </c>
      <c r="M1100" s="251"/>
      <c r="N1100" s="250" t="e">
        <f>IF(L1100="nio",0,IF(L1100&gt;0,L1100*J1100/P1100,0))*VLOOKUP(B1100,'2-Kosten per locatie'!$A$14:$C$60,3,FALSE)</f>
        <v>#DIV/0!</v>
      </c>
      <c r="O1100" s="250">
        <f>IF(M1100&gt;0,M1100*J1100/Q1100,0)*VLOOKUP(B1100,'2-Kosten per locatie'!$A$14:$C$60,3,FALSE)</f>
        <v>0</v>
      </c>
      <c r="P1100" s="344">
        <f>IF(L1100="nio",0,IF(L1100&gt;0,VLOOKUP(G1100,'3-Productie normen'!A:J,VLOOKUP(L1100,'3-Productie normen'!$B$35:$C$40,2,FALSE),FALSE)))</f>
        <v>0</v>
      </c>
      <c r="Q1100" s="344">
        <f t="shared" si="52"/>
        <v>0</v>
      </c>
      <c r="R1100" s="541">
        <f>VLOOKUP(G1100,'3-Productie normen'!A:L,12,FALSE)</f>
        <v>11</v>
      </c>
      <c r="S1100" s="345"/>
      <c r="U1100" s="346">
        <f t="shared" si="51"/>
        <v>591.59999999999991</v>
      </c>
    </row>
    <row r="1101" spans="1:21" ht="14.1" hidden="1" customHeight="1">
      <c r="A1101" s="78">
        <v>1101</v>
      </c>
      <c r="B1101" s="493" t="s">
        <v>577</v>
      </c>
      <c r="C1101" s="303" t="s">
        <v>578</v>
      </c>
      <c r="D1101" s="537">
        <v>2</v>
      </c>
      <c r="E1101" s="248"/>
      <c r="F1101" s="92" t="s">
        <v>657</v>
      </c>
      <c r="G1101" s="502" t="s">
        <v>46</v>
      </c>
      <c r="H1101" s="502" t="s">
        <v>371</v>
      </c>
      <c r="I1101" s="516" t="s">
        <v>227</v>
      </c>
      <c r="J1101" s="501">
        <v>2.2999999999999998</v>
      </c>
      <c r="K1101" s="343">
        <f t="shared" si="50"/>
        <v>255</v>
      </c>
      <c r="L1101" s="251">
        <v>255</v>
      </c>
      <c r="M1101" s="251"/>
      <c r="N1101" s="250" t="e">
        <f>IF(L1101="nio",0,IF(L1101&gt;0,L1101*J1101/P1101,0))*VLOOKUP(B1101,'2-Kosten per locatie'!$A$14:$C$60,3,FALSE)</f>
        <v>#DIV/0!</v>
      </c>
      <c r="O1101" s="250">
        <f>IF(M1101&gt;0,M1101*J1101/Q1101,0)*VLOOKUP(B1101,'2-Kosten per locatie'!$A$14:$C$60,3,FALSE)</f>
        <v>0</v>
      </c>
      <c r="P1101" s="344">
        <f>IF(L1101="nio",0,IF(L1101&gt;0,VLOOKUP(G1101,'3-Productie normen'!A:J,VLOOKUP(L1101,'3-Productie normen'!$B$35:$C$40,2,FALSE),FALSE)))</f>
        <v>0</v>
      </c>
      <c r="Q1101" s="344">
        <f t="shared" si="52"/>
        <v>0</v>
      </c>
      <c r="R1101" s="541">
        <f>VLOOKUP(G1101,'3-Productie normen'!A:L,12,FALSE)</f>
        <v>11</v>
      </c>
      <c r="S1101" s="345"/>
      <c r="U1101" s="346">
        <f t="shared" si="51"/>
        <v>586.5</v>
      </c>
    </row>
    <row r="1102" spans="1:21" ht="14.1" hidden="1" customHeight="1">
      <c r="A1102" s="78">
        <v>1102</v>
      </c>
      <c r="B1102" s="493" t="s">
        <v>577</v>
      </c>
      <c r="C1102" s="303" t="s">
        <v>578</v>
      </c>
      <c r="D1102" s="537">
        <v>2</v>
      </c>
      <c r="E1102" s="248"/>
      <c r="F1102" s="92" t="s">
        <v>658</v>
      </c>
      <c r="G1102" s="504" t="s">
        <v>53</v>
      </c>
      <c r="H1102" s="74" t="s">
        <v>275</v>
      </c>
      <c r="I1102" s="516" t="s">
        <v>246</v>
      </c>
      <c r="J1102" s="501">
        <v>22.34</v>
      </c>
      <c r="K1102" s="343">
        <f t="shared" si="50"/>
        <v>255</v>
      </c>
      <c r="L1102" s="251">
        <v>255</v>
      </c>
      <c r="M1102" s="251"/>
      <c r="N1102" s="250" t="e">
        <f>IF(L1102="nio",0,IF(L1102&gt;0,L1102*J1102/P1102,0))*VLOOKUP(B1102,'2-Kosten per locatie'!$A$14:$C$60,3,FALSE)</f>
        <v>#DIV/0!</v>
      </c>
      <c r="O1102" s="250">
        <f>IF(M1102&gt;0,M1102*J1102/Q1102,0)*VLOOKUP(B1102,'2-Kosten per locatie'!$A$14:$C$60,3,FALSE)</f>
        <v>0</v>
      </c>
      <c r="P1102" s="344">
        <f>IF(L1102="nio",0,IF(L1102&gt;0,VLOOKUP(G1102,'3-Productie normen'!A:J,VLOOKUP(L1102,'3-Productie normen'!$B$35:$C$40,2,FALSE),FALSE)))</f>
        <v>0</v>
      </c>
      <c r="Q1102" s="344">
        <f t="shared" si="52"/>
        <v>0</v>
      </c>
      <c r="R1102" s="541">
        <f>VLOOKUP(G1102,'3-Productie normen'!A:L,12,FALSE)</f>
        <v>14</v>
      </c>
      <c r="S1102" s="345"/>
      <c r="U1102" s="346">
        <f t="shared" si="51"/>
        <v>5696.7</v>
      </c>
    </row>
    <row r="1103" spans="1:21" ht="14.1" hidden="1" customHeight="1">
      <c r="A1103" s="78">
        <v>1103</v>
      </c>
      <c r="B1103" s="493" t="s">
        <v>577</v>
      </c>
      <c r="C1103" s="303" t="s">
        <v>578</v>
      </c>
      <c r="D1103" s="537">
        <v>2</v>
      </c>
      <c r="E1103" s="248"/>
      <c r="F1103" s="92" t="s">
        <v>659</v>
      </c>
      <c r="G1103" s="502" t="s">
        <v>46</v>
      </c>
      <c r="H1103" s="502" t="s">
        <v>371</v>
      </c>
      <c r="I1103" s="516" t="s">
        <v>227</v>
      </c>
      <c r="J1103" s="501">
        <v>3.72</v>
      </c>
      <c r="K1103" s="343">
        <f t="shared" si="50"/>
        <v>255</v>
      </c>
      <c r="L1103" s="251">
        <v>255</v>
      </c>
      <c r="M1103" s="251"/>
      <c r="N1103" s="250" t="e">
        <f>IF(L1103="nio",0,IF(L1103&gt;0,L1103*J1103/P1103,0))*VLOOKUP(B1103,'2-Kosten per locatie'!$A$14:$C$60,3,FALSE)</f>
        <v>#DIV/0!</v>
      </c>
      <c r="O1103" s="250">
        <f>IF(M1103&gt;0,M1103*J1103/Q1103,0)*VLOOKUP(B1103,'2-Kosten per locatie'!$A$14:$C$60,3,FALSE)</f>
        <v>0</v>
      </c>
      <c r="P1103" s="344">
        <f>IF(L1103="nio",0,IF(L1103&gt;0,VLOOKUP(G1103,'3-Productie normen'!A:J,VLOOKUP(L1103,'3-Productie normen'!$B$35:$C$40,2,FALSE),FALSE)))</f>
        <v>0</v>
      </c>
      <c r="Q1103" s="344">
        <f t="shared" si="52"/>
        <v>0</v>
      </c>
      <c r="R1103" s="541">
        <f>VLOOKUP(G1103,'3-Productie normen'!A:L,12,FALSE)</f>
        <v>11</v>
      </c>
      <c r="S1103" s="345"/>
      <c r="U1103" s="346">
        <f t="shared" si="51"/>
        <v>948.6</v>
      </c>
    </row>
    <row r="1104" spans="1:21" ht="14.1" hidden="1" customHeight="1">
      <c r="A1104" s="78">
        <v>1104</v>
      </c>
      <c r="B1104" s="493" t="s">
        <v>577</v>
      </c>
      <c r="C1104" s="303" t="s">
        <v>578</v>
      </c>
      <c r="D1104" s="537">
        <v>2</v>
      </c>
      <c r="E1104" s="248"/>
      <c r="F1104" s="92" t="s">
        <v>660</v>
      </c>
      <c r="G1104" s="502" t="s">
        <v>46</v>
      </c>
      <c r="H1104" s="502" t="s">
        <v>371</v>
      </c>
      <c r="I1104" s="516" t="s">
        <v>227</v>
      </c>
      <c r="J1104" s="501">
        <v>3.33</v>
      </c>
      <c r="K1104" s="343">
        <f t="shared" si="50"/>
        <v>255</v>
      </c>
      <c r="L1104" s="251">
        <v>255</v>
      </c>
      <c r="M1104" s="251"/>
      <c r="N1104" s="250" t="e">
        <f>IF(L1104="nio",0,IF(L1104&gt;0,L1104*J1104/P1104,0))*VLOOKUP(B1104,'2-Kosten per locatie'!$A$14:$C$60,3,FALSE)</f>
        <v>#DIV/0!</v>
      </c>
      <c r="O1104" s="250">
        <f>IF(M1104&gt;0,M1104*J1104/Q1104,0)*VLOOKUP(B1104,'2-Kosten per locatie'!$A$14:$C$60,3,FALSE)</f>
        <v>0</v>
      </c>
      <c r="P1104" s="344">
        <f>IF(L1104="nio",0,IF(L1104&gt;0,VLOOKUP(G1104,'3-Productie normen'!A:J,VLOOKUP(L1104,'3-Productie normen'!$B$35:$C$40,2,FALSE),FALSE)))</f>
        <v>0</v>
      </c>
      <c r="Q1104" s="344">
        <f t="shared" si="52"/>
        <v>0</v>
      </c>
      <c r="R1104" s="541">
        <f>VLOOKUP(G1104,'3-Productie normen'!A:L,12,FALSE)</f>
        <v>11</v>
      </c>
      <c r="S1104" s="345"/>
      <c r="U1104" s="346">
        <f t="shared" si="51"/>
        <v>849.15</v>
      </c>
    </row>
    <row r="1105" spans="1:21" ht="14.1" hidden="1" customHeight="1">
      <c r="A1105" s="78">
        <v>1105</v>
      </c>
      <c r="B1105" s="493" t="s">
        <v>577</v>
      </c>
      <c r="C1105" s="303" t="s">
        <v>578</v>
      </c>
      <c r="D1105" s="537">
        <v>2</v>
      </c>
      <c r="E1105" s="248"/>
      <c r="F1105" s="92" t="s">
        <v>661</v>
      </c>
      <c r="G1105" s="90" t="s">
        <v>48</v>
      </c>
      <c r="H1105" s="502" t="s">
        <v>266</v>
      </c>
      <c r="I1105" s="516" t="s">
        <v>247</v>
      </c>
      <c r="J1105" s="501">
        <v>44.12</v>
      </c>
      <c r="K1105" s="343">
        <f t="shared" si="50"/>
        <v>255</v>
      </c>
      <c r="L1105" s="251">
        <v>255</v>
      </c>
      <c r="M1105" s="251"/>
      <c r="N1105" s="250" t="e">
        <f>IF(L1105="nio",0,IF(L1105&gt;0,L1105*J1105/P1105,0))*VLOOKUP(B1105,'2-Kosten per locatie'!$A$14:$C$60,3,FALSE)</f>
        <v>#DIV/0!</v>
      </c>
      <c r="O1105" s="250">
        <f>IF(M1105&gt;0,M1105*J1105/Q1105,0)*VLOOKUP(B1105,'2-Kosten per locatie'!$A$14:$C$60,3,FALSE)</f>
        <v>0</v>
      </c>
      <c r="P1105" s="344">
        <f>IF(L1105="nio",0,IF(L1105&gt;0,VLOOKUP(G1105,'3-Productie normen'!A:J,VLOOKUP(L1105,'3-Productie normen'!$B$35:$C$40,2,FALSE),FALSE)))</f>
        <v>0</v>
      </c>
      <c r="Q1105" s="344">
        <f t="shared" si="52"/>
        <v>0</v>
      </c>
      <c r="R1105" s="541">
        <f>VLOOKUP(G1105,'3-Productie normen'!A:L,12,FALSE)</f>
        <v>10</v>
      </c>
      <c r="S1105" s="345"/>
      <c r="U1105" s="346">
        <f t="shared" si="51"/>
        <v>11250.599999999999</v>
      </c>
    </row>
    <row r="1106" spans="1:21" ht="14.1" hidden="1" customHeight="1">
      <c r="A1106" s="78">
        <v>1106</v>
      </c>
      <c r="B1106" s="493" t="s">
        <v>577</v>
      </c>
      <c r="C1106" s="303" t="s">
        <v>578</v>
      </c>
      <c r="D1106" s="537" t="s">
        <v>259</v>
      </c>
      <c r="E1106" s="248" t="s">
        <v>662</v>
      </c>
      <c r="F1106" s="92" t="s">
        <v>265</v>
      </c>
      <c r="G1106" s="90" t="s">
        <v>45</v>
      </c>
      <c r="H1106" s="502" t="s">
        <v>266</v>
      </c>
      <c r="I1106" s="516" t="s">
        <v>247</v>
      </c>
      <c r="J1106" s="501">
        <v>8.85</v>
      </c>
      <c r="K1106" s="343">
        <f t="shared" si="50"/>
        <v>255</v>
      </c>
      <c r="L1106" s="251">
        <v>255</v>
      </c>
      <c r="M1106" s="251"/>
      <c r="N1106" s="250" t="e">
        <f>IF(L1106="nio",0,IF(L1106&gt;0,L1106*J1106/P1106,0))*VLOOKUP(B1106,'2-Kosten per locatie'!$A$14:$C$60,3,FALSE)</f>
        <v>#DIV/0!</v>
      </c>
      <c r="O1106" s="250">
        <f>IF(M1106&gt;0,M1106*J1106/Q1106,0)*VLOOKUP(B1106,'2-Kosten per locatie'!$A$14:$C$60,3,FALSE)</f>
        <v>0</v>
      </c>
      <c r="P1106" s="344">
        <f>IF(L1106="nio",0,IF(L1106&gt;0,VLOOKUP(G1106,'3-Productie normen'!A:J,VLOOKUP(L1106,'3-Productie normen'!$B$35:$C$40,2,FALSE),FALSE)))</f>
        <v>0</v>
      </c>
      <c r="Q1106" s="344">
        <f t="shared" si="52"/>
        <v>0</v>
      </c>
      <c r="R1106" s="541">
        <f>VLOOKUP(G1106,'3-Productie normen'!A:L,12,FALSE)</f>
        <v>2</v>
      </c>
      <c r="S1106" s="345"/>
      <c r="U1106" s="346">
        <f t="shared" si="51"/>
        <v>2256.75</v>
      </c>
    </row>
    <row r="1107" spans="1:21" ht="14.1" hidden="1" customHeight="1">
      <c r="A1107" s="78">
        <v>1107</v>
      </c>
      <c r="B1107" s="493" t="s">
        <v>577</v>
      </c>
      <c r="C1107" s="303" t="s">
        <v>578</v>
      </c>
      <c r="D1107" s="537" t="s">
        <v>259</v>
      </c>
      <c r="E1107" s="248" t="s">
        <v>663</v>
      </c>
      <c r="F1107" s="92" t="s">
        <v>265</v>
      </c>
      <c r="G1107" s="90" t="s">
        <v>45</v>
      </c>
      <c r="H1107" s="502" t="s">
        <v>371</v>
      </c>
      <c r="I1107" s="516" t="s">
        <v>246</v>
      </c>
      <c r="J1107" s="501">
        <v>22.59</v>
      </c>
      <c r="K1107" s="343">
        <f t="shared" si="50"/>
        <v>255</v>
      </c>
      <c r="L1107" s="251">
        <v>255</v>
      </c>
      <c r="M1107" s="251"/>
      <c r="N1107" s="250" t="e">
        <f>IF(L1107="nio",0,IF(L1107&gt;0,L1107*J1107/P1107,0))*VLOOKUP(B1107,'2-Kosten per locatie'!$A$14:$C$60,3,FALSE)</f>
        <v>#DIV/0!</v>
      </c>
      <c r="O1107" s="250">
        <f>IF(M1107&gt;0,M1107*J1107/Q1107,0)*VLOOKUP(B1107,'2-Kosten per locatie'!$A$14:$C$60,3,FALSE)</f>
        <v>0</v>
      </c>
      <c r="P1107" s="344">
        <f>IF(L1107="nio",0,IF(L1107&gt;0,VLOOKUP(G1107,'3-Productie normen'!A:J,VLOOKUP(L1107,'3-Productie normen'!$B$35:$C$40,2,FALSE),FALSE)))</f>
        <v>0</v>
      </c>
      <c r="Q1107" s="344">
        <f t="shared" si="52"/>
        <v>0</v>
      </c>
      <c r="R1107" s="541">
        <f>VLOOKUP(G1107,'3-Productie normen'!A:L,12,FALSE)</f>
        <v>2</v>
      </c>
      <c r="S1107" s="345"/>
      <c r="U1107" s="346">
        <f t="shared" si="51"/>
        <v>5760.45</v>
      </c>
    </row>
    <row r="1108" spans="1:21" ht="14.1" hidden="1" customHeight="1">
      <c r="A1108" s="78">
        <v>1108</v>
      </c>
      <c r="B1108" s="493" t="s">
        <v>577</v>
      </c>
      <c r="C1108" s="303" t="s">
        <v>578</v>
      </c>
      <c r="D1108" s="537" t="s">
        <v>259</v>
      </c>
      <c r="E1108" s="248" t="s">
        <v>664</v>
      </c>
      <c r="F1108" s="92" t="s">
        <v>265</v>
      </c>
      <c r="G1108" s="90" t="s">
        <v>45</v>
      </c>
      <c r="H1108" s="502" t="s">
        <v>266</v>
      </c>
      <c r="I1108" s="516" t="s">
        <v>247</v>
      </c>
      <c r="J1108" s="501">
        <v>8.8000000000000007</v>
      </c>
      <c r="K1108" s="343">
        <f t="shared" si="50"/>
        <v>255</v>
      </c>
      <c r="L1108" s="251">
        <v>255</v>
      </c>
      <c r="M1108" s="251"/>
      <c r="N1108" s="250" t="e">
        <f>IF(L1108="nio",0,IF(L1108&gt;0,L1108*J1108/P1108,0))*VLOOKUP(B1108,'2-Kosten per locatie'!$A$14:$C$60,3,FALSE)</f>
        <v>#DIV/0!</v>
      </c>
      <c r="O1108" s="250">
        <f>IF(M1108&gt;0,M1108*J1108/Q1108,0)*VLOOKUP(B1108,'2-Kosten per locatie'!$A$14:$C$60,3,FALSE)</f>
        <v>0</v>
      </c>
      <c r="P1108" s="344">
        <f>IF(L1108="nio",0,IF(L1108&gt;0,VLOOKUP(G1108,'3-Productie normen'!A:J,VLOOKUP(L1108,'3-Productie normen'!$B$35:$C$40,2,FALSE),FALSE)))</f>
        <v>0</v>
      </c>
      <c r="Q1108" s="344">
        <f t="shared" si="52"/>
        <v>0</v>
      </c>
      <c r="R1108" s="541">
        <f>VLOOKUP(G1108,'3-Productie normen'!A:L,12,FALSE)</f>
        <v>2</v>
      </c>
      <c r="S1108" s="345"/>
      <c r="U1108" s="346">
        <f t="shared" si="51"/>
        <v>2244</v>
      </c>
    </row>
    <row r="1109" spans="1:21" ht="14.1" hidden="1" customHeight="1">
      <c r="A1109" s="78">
        <v>1109</v>
      </c>
      <c r="B1109" s="493" t="s">
        <v>577</v>
      </c>
      <c r="C1109" s="303" t="s">
        <v>578</v>
      </c>
      <c r="D1109" s="537" t="s">
        <v>259</v>
      </c>
      <c r="E1109" s="248" t="s">
        <v>665</v>
      </c>
      <c r="F1109" s="92" t="s">
        <v>265</v>
      </c>
      <c r="G1109" s="90" t="s">
        <v>45</v>
      </c>
      <c r="H1109" s="502" t="s">
        <v>266</v>
      </c>
      <c r="I1109" s="516" t="s">
        <v>247</v>
      </c>
      <c r="J1109" s="501">
        <v>3.49</v>
      </c>
      <c r="K1109" s="343">
        <f t="shared" si="50"/>
        <v>255</v>
      </c>
      <c r="L1109" s="251">
        <v>255</v>
      </c>
      <c r="M1109" s="251"/>
      <c r="N1109" s="250" t="e">
        <f>IF(L1109="nio",0,IF(L1109&gt;0,L1109*J1109/P1109,0))*VLOOKUP(B1109,'2-Kosten per locatie'!$A$14:$C$60,3,FALSE)</f>
        <v>#DIV/0!</v>
      </c>
      <c r="O1109" s="250">
        <f>IF(M1109&gt;0,M1109*J1109/Q1109,0)*VLOOKUP(B1109,'2-Kosten per locatie'!$A$14:$C$60,3,FALSE)</f>
        <v>0</v>
      </c>
      <c r="P1109" s="344">
        <f>IF(L1109="nio",0,IF(L1109&gt;0,VLOOKUP(G1109,'3-Productie normen'!A:J,VLOOKUP(L1109,'3-Productie normen'!$B$35:$C$40,2,FALSE),FALSE)))</f>
        <v>0</v>
      </c>
      <c r="Q1109" s="344">
        <f t="shared" si="52"/>
        <v>0</v>
      </c>
      <c r="R1109" s="541">
        <f>VLOOKUP(G1109,'3-Productie normen'!A:L,12,FALSE)</f>
        <v>2</v>
      </c>
      <c r="S1109" s="345"/>
      <c r="U1109" s="346">
        <f t="shared" si="51"/>
        <v>889.95</v>
      </c>
    </row>
    <row r="1110" spans="1:21" ht="14.1" hidden="1" customHeight="1">
      <c r="A1110" s="78">
        <v>1110</v>
      </c>
      <c r="B1110" s="493" t="s">
        <v>577</v>
      </c>
      <c r="C1110" s="303" t="s">
        <v>578</v>
      </c>
      <c r="D1110" s="537" t="s">
        <v>259</v>
      </c>
      <c r="E1110" s="248" t="s">
        <v>666</v>
      </c>
      <c r="F1110" s="92" t="s">
        <v>265</v>
      </c>
      <c r="G1110" s="90" t="s">
        <v>45</v>
      </c>
      <c r="H1110" s="502" t="s">
        <v>266</v>
      </c>
      <c r="I1110" s="516" t="s">
        <v>247</v>
      </c>
      <c r="J1110" s="501">
        <v>3.49</v>
      </c>
      <c r="K1110" s="343">
        <f t="shared" si="50"/>
        <v>255</v>
      </c>
      <c r="L1110" s="251">
        <v>255</v>
      </c>
      <c r="M1110" s="251"/>
      <c r="N1110" s="250" t="e">
        <f>IF(L1110="nio",0,IF(L1110&gt;0,L1110*J1110/P1110,0))*VLOOKUP(B1110,'2-Kosten per locatie'!$A$14:$C$60,3,FALSE)</f>
        <v>#DIV/0!</v>
      </c>
      <c r="O1110" s="250">
        <f>IF(M1110&gt;0,M1110*J1110/Q1110,0)*VLOOKUP(B1110,'2-Kosten per locatie'!$A$14:$C$60,3,FALSE)</f>
        <v>0</v>
      </c>
      <c r="P1110" s="344">
        <f>IF(L1110="nio",0,IF(L1110&gt;0,VLOOKUP(G1110,'3-Productie normen'!A:J,VLOOKUP(L1110,'3-Productie normen'!$B$35:$C$40,2,FALSE),FALSE)))</f>
        <v>0</v>
      </c>
      <c r="Q1110" s="344">
        <f t="shared" si="52"/>
        <v>0</v>
      </c>
      <c r="R1110" s="541">
        <f>VLOOKUP(G1110,'3-Productie normen'!A:L,12,FALSE)</f>
        <v>2</v>
      </c>
      <c r="S1110" s="345"/>
      <c r="U1110" s="346">
        <f t="shared" si="51"/>
        <v>889.95</v>
      </c>
    </row>
    <row r="1111" spans="1:21" ht="14.1" hidden="1" customHeight="1">
      <c r="A1111" s="78">
        <v>1111</v>
      </c>
      <c r="B1111" s="493" t="s">
        <v>577</v>
      </c>
      <c r="C1111" s="303" t="s">
        <v>578</v>
      </c>
      <c r="D1111" s="537" t="s">
        <v>259</v>
      </c>
      <c r="E1111" s="248" t="s">
        <v>667</v>
      </c>
      <c r="F1111" s="92" t="s">
        <v>265</v>
      </c>
      <c r="G1111" s="90" t="s">
        <v>45</v>
      </c>
      <c r="H1111" s="502" t="s">
        <v>266</v>
      </c>
      <c r="I1111" s="516" t="s">
        <v>247</v>
      </c>
      <c r="J1111" s="501">
        <v>21.99</v>
      </c>
      <c r="K1111" s="343">
        <f t="shared" si="50"/>
        <v>255</v>
      </c>
      <c r="L1111" s="251">
        <v>255</v>
      </c>
      <c r="M1111" s="251"/>
      <c r="N1111" s="250" t="e">
        <f>IF(L1111="nio",0,IF(L1111&gt;0,L1111*J1111/P1111,0))*VLOOKUP(B1111,'2-Kosten per locatie'!$A$14:$C$60,3,FALSE)</f>
        <v>#DIV/0!</v>
      </c>
      <c r="O1111" s="250">
        <f>IF(M1111&gt;0,M1111*J1111/Q1111,0)*VLOOKUP(B1111,'2-Kosten per locatie'!$A$14:$C$60,3,FALSE)</f>
        <v>0</v>
      </c>
      <c r="P1111" s="344">
        <f>IF(L1111="nio",0,IF(L1111&gt;0,VLOOKUP(G1111,'3-Productie normen'!A:J,VLOOKUP(L1111,'3-Productie normen'!$B$35:$C$40,2,FALSE),FALSE)))</f>
        <v>0</v>
      </c>
      <c r="Q1111" s="344">
        <f t="shared" si="52"/>
        <v>0</v>
      </c>
      <c r="R1111" s="541">
        <f>VLOOKUP(G1111,'3-Productie normen'!A:L,12,FALSE)</f>
        <v>2</v>
      </c>
      <c r="S1111" s="345"/>
      <c r="U1111" s="346">
        <f t="shared" si="51"/>
        <v>5607.45</v>
      </c>
    </row>
    <row r="1112" spans="1:21" ht="14.1" hidden="1" customHeight="1">
      <c r="A1112" s="78">
        <v>1112</v>
      </c>
      <c r="B1112" s="493" t="s">
        <v>577</v>
      </c>
      <c r="C1112" s="303" t="s">
        <v>578</v>
      </c>
      <c r="D1112" s="537" t="s">
        <v>259</v>
      </c>
      <c r="E1112" s="248" t="s">
        <v>668</v>
      </c>
      <c r="F1112" s="92" t="s">
        <v>265</v>
      </c>
      <c r="G1112" s="90" t="s">
        <v>45</v>
      </c>
      <c r="H1112" s="502" t="s">
        <v>266</v>
      </c>
      <c r="I1112" s="516" t="s">
        <v>247</v>
      </c>
      <c r="J1112" s="501">
        <v>47.33</v>
      </c>
      <c r="K1112" s="343">
        <f t="shared" si="50"/>
        <v>255</v>
      </c>
      <c r="L1112" s="251">
        <v>255</v>
      </c>
      <c r="M1112" s="251"/>
      <c r="N1112" s="250" t="e">
        <f>IF(L1112="nio",0,IF(L1112&gt;0,L1112*J1112/P1112,0))*VLOOKUP(B1112,'2-Kosten per locatie'!$A$14:$C$60,3,FALSE)</f>
        <v>#DIV/0!</v>
      </c>
      <c r="O1112" s="250">
        <f>IF(M1112&gt;0,M1112*J1112/Q1112,0)*VLOOKUP(B1112,'2-Kosten per locatie'!$A$14:$C$60,3,FALSE)</f>
        <v>0</v>
      </c>
      <c r="P1112" s="344">
        <f>IF(L1112="nio",0,IF(L1112&gt;0,VLOOKUP(G1112,'3-Productie normen'!A:J,VLOOKUP(L1112,'3-Productie normen'!$B$35:$C$40,2,FALSE),FALSE)))</f>
        <v>0</v>
      </c>
      <c r="Q1112" s="344">
        <f t="shared" si="52"/>
        <v>0</v>
      </c>
      <c r="R1112" s="541">
        <f>VLOOKUP(G1112,'3-Productie normen'!A:L,12,FALSE)</f>
        <v>2</v>
      </c>
      <c r="S1112" s="345"/>
      <c r="U1112" s="346">
        <f t="shared" si="51"/>
        <v>12069.15</v>
      </c>
    </row>
    <row r="1113" spans="1:21" ht="14.1" hidden="1" customHeight="1">
      <c r="A1113" s="78">
        <v>1113</v>
      </c>
      <c r="B1113" s="493" t="s">
        <v>577</v>
      </c>
      <c r="C1113" s="303" t="s">
        <v>578</v>
      </c>
      <c r="D1113" s="537" t="s">
        <v>259</v>
      </c>
      <c r="E1113" s="248" t="s">
        <v>669</v>
      </c>
      <c r="F1113" s="92" t="s">
        <v>265</v>
      </c>
      <c r="G1113" s="90" t="s">
        <v>45</v>
      </c>
      <c r="H1113" s="502" t="s">
        <v>266</v>
      </c>
      <c r="I1113" s="516" t="s">
        <v>247</v>
      </c>
      <c r="J1113" s="501">
        <v>48.38</v>
      </c>
      <c r="K1113" s="343">
        <f t="shared" si="50"/>
        <v>255</v>
      </c>
      <c r="L1113" s="251">
        <v>255</v>
      </c>
      <c r="M1113" s="251"/>
      <c r="N1113" s="250" t="e">
        <f>IF(L1113="nio",0,IF(L1113&gt;0,L1113*J1113/P1113,0))*VLOOKUP(B1113,'2-Kosten per locatie'!$A$14:$C$60,3,FALSE)</f>
        <v>#DIV/0!</v>
      </c>
      <c r="O1113" s="250">
        <f>IF(M1113&gt;0,M1113*J1113/Q1113,0)*VLOOKUP(B1113,'2-Kosten per locatie'!$A$14:$C$60,3,FALSE)</f>
        <v>0</v>
      </c>
      <c r="P1113" s="344">
        <f>IF(L1113="nio",0,IF(L1113&gt;0,VLOOKUP(G1113,'3-Productie normen'!A:J,VLOOKUP(L1113,'3-Productie normen'!$B$35:$C$40,2,FALSE),FALSE)))</f>
        <v>0</v>
      </c>
      <c r="Q1113" s="344">
        <f t="shared" si="52"/>
        <v>0</v>
      </c>
      <c r="R1113" s="541">
        <f>VLOOKUP(G1113,'3-Productie normen'!A:L,12,FALSE)</f>
        <v>2</v>
      </c>
      <c r="S1113" s="345"/>
      <c r="U1113" s="346">
        <f t="shared" si="51"/>
        <v>12336.900000000001</v>
      </c>
    </row>
    <row r="1114" spans="1:21" ht="14.1" hidden="1" customHeight="1">
      <c r="A1114" s="78">
        <v>1114</v>
      </c>
      <c r="B1114" s="493" t="s">
        <v>577</v>
      </c>
      <c r="C1114" s="303" t="s">
        <v>578</v>
      </c>
      <c r="D1114" s="537" t="s">
        <v>259</v>
      </c>
      <c r="E1114" s="248" t="s">
        <v>670</v>
      </c>
      <c r="F1114" s="92" t="s">
        <v>265</v>
      </c>
      <c r="G1114" s="90" t="s">
        <v>45</v>
      </c>
      <c r="H1114" s="502" t="s">
        <v>266</v>
      </c>
      <c r="I1114" s="516" t="s">
        <v>247</v>
      </c>
      <c r="J1114" s="501">
        <v>3.49</v>
      </c>
      <c r="K1114" s="343">
        <f t="shared" si="50"/>
        <v>255</v>
      </c>
      <c r="L1114" s="251">
        <v>255</v>
      </c>
      <c r="M1114" s="251"/>
      <c r="N1114" s="250" t="e">
        <f>IF(L1114="nio",0,IF(L1114&gt;0,L1114*J1114/P1114,0))*VLOOKUP(B1114,'2-Kosten per locatie'!$A$14:$C$60,3,FALSE)</f>
        <v>#DIV/0!</v>
      </c>
      <c r="O1114" s="250">
        <f>IF(M1114&gt;0,M1114*J1114/Q1114,0)*VLOOKUP(B1114,'2-Kosten per locatie'!$A$14:$C$60,3,FALSE)</f>
        <v>0</v>
      </c>
      <c r="P1114" s="344">
        <f>IF(L1114="nio",0,IF(L1114&gt;0,VLOOKUP(G1114,'3-Productie normen'!A:J,VLOOKUP(L1114,'3-Productie normen'!$B$35:$C$40,2,FALSE),FALSE)))</f>
        <v>0</v>
      </c>
      <c r="Q1114" s="344">
        <f t="shared" si="52"/>
        <v>0</v>
      </c>
      <c r="R1114" s="541">
        <f>VLOOKUP(G1114,'3-Productie normen'!A:L,12,FALSE)</f>
        <v>2</v>
      </c>
      <c r="S1114" s="345"/>
      <c r="U1114" s="346">
        <f t="shared" si="51"/>
        <v>889.95</v>
      </c>
    </row>
    <row r="1115" spans="1:21" ht="14.1" hidden="1" customHeight="1">
      <c r="A1115" s="78">
        <v>1115</v>
      </c>
      <c r="B1115" s="493" t="s">
        <v>577</v>
      </c>
      <c r="C1115" s="303" t="s">
        <v>578</v>
      </c>
      <c r="D1115" s="537" t="s">
        <v>259</v>
      </c>
      <c r="E1115" s="248"/>
      <c r="F1115" s="92" t="s">
        <v>671</v>
      </c>
      <c r="G1115" s="504" t="s">
        <v>261</v>
      </c>
      <c r="H1115" s="502" t="s">
        <v>371</v>
      </c>
      <c r="I1115" s="516" t="s">
        <v>246</v>
      </c>
      <c r="J1115" s="501">
        <v>131.46</v>
      </c>
      <c r="K1115" s="343">
        <f t="shared" si="50"/>
        <v>255</v>
      </c>
      <c r="L1115" s="251">
        <v>255</v>
      </c>
      <c r="M1115" s="251"/>
      <c r="N1115" s="250" t="e">
        <f>IF(L1115="nio",0,IF(L1115&gt;0,L1115*J1115/P1115,0))*VLOOKUP(B1115,'2-Kosten per locatie'!$A$14:$C$60,3,FALSE)</f>
        <v>#DIV/0!</v>
      </c>
      <c r="O1115" s="250">
        <f>IF(M1115&gt;0,M1115*J1115/Q1115,0)*VLOOKUP(B1115,'2-Kosten per locatie'!$A$14:$C$60,3,FALSE)</f>
        <v>0</v>
      </c>
      <c r="P1115" s="344">
        <f>IF(L1115="nio",0,IF(L1115&gt;0,VLOOKUP(G1115,'3-Productie normen'!A:J,VLOOKUP(L1115,'3-Productie normen'!$B$35:$C$40,2,FALSE),FALSE)))</f>
        <v>0</v>
      </c>
      <c r="Q1115" s="344">
        <f t="shared" si="52"/>
        <v>0</v>
      </c>
      <c r="R1115" s="541">
        <f>VLOOKUP(G1115,'3-Productie normen'!A:L,12,FALSE)</f>
        <v>16</v>
      </c>
      <c r="S1115" s="345"/>
      <c r="U1115" s="346">
        <f t="shared" si="51"/>
        <v>33522.300000000003</v>
      </c>
    </row>
    <row r="1116" spans="1:21" ht="14.1" hidden="1" customHeight="1">
      <c r="A1116" s="78">
        <v>1116</v>
      </c>
      <c r="B1116" s="493" t="s">
        <v>577</v>
      </c>
      <c r="C1116" s="303" t="s">
        <v>578</v>
      </c>
      <c r="D1116" s="537" t="s">
        <v>259</v>
      </c>
      <c r="E1116" s="248"/>
      <c r="F1116" s="92" t="s">
        <v>672</v>
      </c>
      <c r="G1116" s="502" t="s">
        <v>52</v>
      </c>
      <c r="H1116" s="502" t="s">
        <v>266</v>
      </c>
      <c r="I1116" s="516" t="s">
        <v>247</v>
      </c>
      <c r="J1116" s="501">
        <v>12.08</v>
      </c>
      <c r="K1116" s="343">
        <f t="shared" si="50"/>
        <v>255</v>
      </c>
      <c r="L1116" s="251">
        <v>255</v>
      </c>
      <c r="M1116" s="251"/>
      <c r="N1116" s="250" t="e">
        <f>IF(L1116="nio",0,IF(L1116&gt;0,L1116*J1116/P1116,0))*VLOOKUP(B1116,'2-Kosten per locatie'!$A$14:$C$60,3,FALSE)</f>
        <v>#DIV/0!</v>
      </c>
      <c r="O1116" s="250">
        <f>IF(M1116&gt;0,M1116*J1116/Q1116,0)*VLOOKUP(B1116,'2-Kosten per locatie'!$A$14:$C$60,3,FALSE)</f>
        <v>0</v>
      </c>
      <c r="P1116" s="344">
        <f>IF(L1116="nio",0,IF(L1116&gt;0,VLOOKUP(G1116,'3-Productie normen'!A:J,VLOOKUP(L1116,'3-Productie normen'!$B$35:$C$40,2,FALSE),FALSE)))</f>
        <v>0</v>
      </c>
      <c r="Q1116" s="344">
        <f t="shared" si="52"/>
        <v>0</v>
      </c>
      <c r="R1116" s="541">
        <f>VLOOKUP(G1116,'3-Productie normen'!A:L,12,FALSE)</f>
        <v>4</v>
      </c>
      <c r="S1116" s="345"/>
      <c r="U1116" s="346">
        <f t="shared" si="51"/>
        <v>3080.4</v>
      </c>
    </row>
    <row r="1117" spans="1:21" ht="14.1" hidden="1" customHeight="1">
      <c r="A1117" s="78">
        <v>1117</v>
      </c>
      <c r="B1117" s="493" t="s">
        <v>577</v>
      </c>
      <c r="C1117" s="303" t="s">
        <v>578</v>
      </c>
      <c r="D1117" s="537" t="s">
        <v>259</v>
      </c>
      <c r="E1117" s="248"/>
      <c r="F1117" s="92" t="s">
        <v>321</v>
      </c>
      <c r="G1117" s="504" t="s">
        <v>261</v>
      </c>
      <c r="H1117" s="502" t="s">
        <v>266</v>
      </c>
      <c r="I1117" s="516" t="s">
        <v>247</v>
      </c>
      <c r="J1117" s="501">
        <v>100.82</v>
      </c>
      <c r="K1117" s="343">
        <f t="shared" si="50"/>
        <v>255</v>
      </c>
      <c r="L1117" s="251">
        <v>255</v>
      </c>
      <c r="M1117" s="251"/>
      <c r="N1117" s="250" t="e">
        <f>IF(L1117="nio",0,IF(L1117&gt;0,L1117*J1117/P1117,0))*VLOOKUP(B1117,'2-Kosten per locatie'!$A$14:$C$60,3,FALSE)</f>
        <v>#DIV/0!</v>
      </c>
      <c r="O1117" s="250">
        <f>IF(M1117&gt;0,M1117*J1117/Q1117,0)*VLOOKUP(B1117,'2-Kosten per locatie'!$A$14:$C$60,3,FALSE)</f>
        <v>0</v>
      </c>
      <c r="P1117" s="344">
        <f>IF(L1117="nio",0,IF(L1117&gt;0,VLOOKUP(G1117,'3-Productie normen'!A:J,VLOOKUP(L1117,'3-Productie normen'!$B$35:$C$40,2,FALSE),FALSE)))</f>
        <v>0</v>
      </c>
      <c r="Q1117" s="344">
        <f t="shared" si="52"/>
        <v>0</v>
      </c>
      <c r="R1117" s="541">
        <f>VLOOKUP(G1117,'3-Productie normen'!A:L,12,FALSE)</f>
        <v>16</v>
      </c>
      <c r="S1117" s="345"/>
      <c r="U1117" s="346">
        <f t="shared" si="51"/>
        <v>25709.1</v>
      </c>
    </row>
    <row r="1118" spans="1:21" ht="14.1" hidden="1" customHeight="1">
      <c r="A1118" s="78">
        <v>1118</v>
      </c>
      <c r="B1118" s="493" t="s">
        <v>577</v>
      </c>
      <c r="C1118" s="303" t="s">
        <v>578</v>
      </c>
      <c r="D1118" s="537" t="s">
        <v>259</v>
      </c>
      <c r="E1118" s="248"/>
      <c r="F1118" s="92" t="s">
        <v>673</v>
      </c>
      <c r="G1118" s="504" t="s">
        <v>261</v>
      </c>
      <c r="H1118" s="502" t="s">
        <v>266</v>
      </c>
      <c r="I1118" s="516" t="s">
        <v>247</v>
      </c>
      <c r="J1118" s="501">
        <v>5.0599999999999996</v>
      </c>
      <c r="K1118" s="343">
        <f t="shared" si="50"/>
        <v>255</v>
      </c>
      <c r="L1118" s="251">
        <v>255</v>
      </c>
      <c r="M1118" s="251"/>
      <c r="N1118" s="250" t="e">
        <f>IF(L1118="nio",0,IF(L1118&gt;0,L1118*J1118/P1118,0))*VLOOKUP(B1118,'2-Kosten per locatie'!$A$14:$C$60,3,FALSE)</f>
        <v>#DIV/0!</v>
      </c>
      <c r="O1118" s="250">
        <f>IF(M1118&gt;0,M1118*J1118/Q1118,0)*VLOOKUP(B1118,'2-Kosten per locatie'!$A$14:$C$60,3,FALSE)</f>
        <v>0</v>
      </c>
      <c r="P1118" s="344">
        <f>IF(L1118="nio",0,IF(L1118&gt;0,VLOOKUP(G1118,'3-Productie normen'!A:J,VLOOKUP(L1118,'3-Productie normen'!$B$35:$C$40,2,FALSE),FALSE)))</f>
        <v>0</v>
      </c>
      <c r="Q1118" s="344">
        <f t="shared" si="52"/>
        <v>0</v>
      </c>
      <c r="R1118" s="541">
        <f>VLOOKUP(G1118,'3-Productie normen'!A:L,12,FALSE)</f>
        <v>16</v>
      </c>
      <c r="S1118" s="345"/>
      <c r="U1118" s="346">
        <f t="shared" si="51"/>
        <v>1290.3</v>
      </c>
    </row>
    <row r="1119" spans="1:21" ht="14.1" hidden="1" customHeight="1">
      <c r="A1119" s="78">
        <v>1119</v>
      </c>
      <c r="B1119" s="493" t="s">
        <v>577</v>
      </c>
      <c r="C1119" s="303" t="s">
        <v>578</v>
      </c>
      <c r="D1119" s="537" t="s">
        <v>259</v>
      </c>
      <c r="E1119" s="248"/>
      <c r="F1119" s="92" t="s">
        <v>674</v>
      </c>
      <c r="G1119" s="504" t="s">
        <v>261</v>
      </c>
      <c r="H1119" s="502" t="s">
        <v>371</v>
      </c>
      <c r="I1119" s="516" t="s">
        <v>246</v>
      </c>
      <c r="J1119" s="501">
        <v>88.51</v>
      </c>
      <c r="K1119" s="343">
        <f t="shared" ref="K1119:K1182" si="53">SUM(L1119:M1119)</f>
        <v>255</v>
      </c>
      <c r="L1119" s="251">
        <v>255</v>
      </c>
      <c r="M1119" s="251"/>
      <c r="N1119" s="250" t="e">
        <f>IF(L1119="nio",0,IF(L1119&gt;0,L1119*J1119/P1119,0))*VLOOKUP(B1119,'2-Kosten per locatie'!$A$14:$C$60,3,FALSE)</f>
        <v>#DIV/0!</v>
      </c>
      <c r="O1119" s="250">
        <f>IF(M1119&gt;0,M1119*J1119/Q1119,0)*VLOOKUP(B1119,'2-Kosten per locatie'!$A$14:$C$60,3,FALSE)</f>
        <v>0</v>
      </c>
      <c r="P1119" s="344">
        <f>IF(L1119="nio",0,IF(L1119&gt;0,VLOOKUP(G1119,'3-Productie normen'!A:J,VLOOKUP(L1119,'3-Productie normen'!$B$35:$C$40,2,FALSE),FALSE)))</f>
        <v>0</v>
      </c>
      <c r="Q1119" s="344">
        <f t="shared" si="52"/>
        <v>0</v>
      </c>
      <c r="R1119" s="541">
        <f>VLOOKUP(G1119,'3-Productie normen'!A:L,12,FALSE)</f>
        <v>16</v>
      </c>
      <c r="S1119" s="345"/>
      <c r="U1119" s="346">
        <f t="shared" ref="U1119:U1182" si="54">K1119*J1119</f>
        <v>22570.050000000003</v>
      </c>
    </row>
    <row r="1120" spans="1:21" ht="14.1" hidden="1" customHeight="1">
      <c r="A1120" s="78">
        <v>1120</v>
      </c>
      <c r="B1120" s="493" t="s">
        <v>577</v>
      </c>
      <c r="C1120" s="303" t="s">
        <v>578</v>
      </c>
      <c r="D1120" s="537" t="s">
        <v>259</v>
      </c>
      <c r="E1120" s="248"/>
      <c r="F1120" s="92" t="s">
        <v>675</v>
      </c>
      <c r="G1120" s="90" t="s">
        <v>45</v>
      </c>
      <c r="H1120" s="502" t="s">
        <v>266</v>
      </c>
      <c r="I1120" s="516" t="s">
        <v>247</v>
      </c>
      <c r="J1120" s="501">
        <v>189.81</v>
      </c>
      <c r="K1120" s="343">
        <f t="shared" si="53"/>
        <v>255</v>
      </c>
      <c r="L1120" s="251">
        <v>255</v>
      </c>
      <c r="M1120" s="251"/>
      <c r="N1120" s="250" t="e">
        <f>IF(L1120="nio",0,IF(L1120&gt;0,L1120*J1120/P1120,0))*VLOOKUP(B1120,'2-Kosten per locatie'!$A$14:$C$60,3,FALSE)</f>
        <v>#DIV/0!</v>
      </c>
      <c r="O1120" s="250">
        <f>IF(M1120&gt;0,M1120*J1120/Q1120,0)*VLOOKUP(B1120,'2-Kosten per locatie'!$A$14:$C$60,3,FALSE)</f>
        <v>0</v>
      </c>
      <c r="P1120" s="344">
        <f>IF(L1120="nio",0,IF(L1120&gt;0,VLOOKUP(G1120,'3-Productie normen'!A:J,VLOOKUP(L1120,'3-Productie normen'!$B$35:$C$40,2,FALSE),FALSE)))</f>
        <v>0</v>
      </c>
      <c r="Q1120" s="344">
        <f t="shared" ref="Q1120:Q1183" si="55">IF(M1120&gt;0,P1120*$Q$8,0)</f>
        <v>0</v>
      </c>
      <c r="R1120" s="541">
        <f>VLOOKUP(G1120,'3-Productie normen'!A:L,12,FALSE)</f>
        <v>2</v>
      </c>
      <c r="S1120" s="345"/>
      <c r="U1120" s="346">
        <f t="shared" si="54"/>
        <v>48401.55</v>
      </c>
    </row>
    <row r="1121" spans="1:21" ht="14.1" hidden="1" customHeight="1">
      <c r="A1121" s="78">
        <v>1121</v>
      </c>
      <c r="B1121" s="493" t="s">
        <v>577</v>
      </c>
      <c r="C1121" s="303" t="s">
        <v>578</v>
      </c>
      <c r="D1121" s="537" t="s">
        <v>259</v>
      </c>
      <c r="E1121" s="248"/>
      <c r="F1121" s="92" t="s">
        <v>676</v>
      </c>
      <c r="G1121" s="90" t="s">
        <v>45</v>
      </c>
      <c r="H1121" s="502" t="s">
        <v>266</v>
      </c>
      <c r="I1121" s="516" t="s">
        <v>247</v>
      </c>
      <c r="J1121" s="501">
        <v>213.49</v>
      </c>
      <c r="K1121" s="343">
        <f t="shared" si="53"/>
        <v>255</v>
      </c>
      <c r="L1121" s="251">
        <v>255</v>
      </c>
      <c r="M1121" s="251"/>
      <c r="N1121" s="250" t="e">
        <f>IF(L1121="nio",0,IF(L1121&gt;0,L1121*J1121/P1121,0))*VLOOKUP(B1121,'2-Kosten per locatie'!$A$14:$C$60,3,FALSE)</f>
        <v>#DIV/0!</v>
      </c>
      <c r="O1121" s="250">
        <f>IF(M1121&gt;0,M1121*J1121/Q1121,0)*VLOOKUP(B1121,'2-Kosten per locatie'!$A$14:$C$60,3,FALSE)</f>
        <v>0</v>
      </c>
      <c r="P1121" s="344">
        <f>IF(L1121="nio",0,IF(L1121&gt;0,VLOOKUP(G1121,'3-Productie normen'!A:J,VLOOKUP(L1121,'3-Productie normen'!$B$35:$C$40,2,FALSE),FALSE)))</f>
        <v>0</v>
      </c>
      <c r="Q1121" s="344">
        <f t="shared" si="55"/>
        <v>0</v>
      </c>
      <c r="R1121" s="541">
        <f>VLOOKUP(G1121,'3-Productie normen'!A:L,12,FALSE)</f>
        <v>2</v>
      </c>
      <c r="S1121" s="345"/>
      <c r="U1121" s="346">
        <f t="shared" si="54"/>
        <v>54439.950000000004</v>
      </c>
    </row>
    <row r="1122" spans="1:21" ht="14.1" hidden="1" customHeight="1">
      <c r="A1122" s="78">
        <v>1122</v>
      </c>
      <c r="B1122" s="493" t="s">
        <v>577</v>
      </c>
      <c r="C1122" s="303" t="s">
        <v>578</v>
      </c>
      <c r="D1122" s="537" t="s">
        <v>259</v>
      </c>
      <c r="E1122" s="248"/>
      <c r="F1122" s="92" t="s">
        <v>677</v>
      </c>
      <c r="G1122" s="504" t="s">
        <v>54</v>
      </c>
      <c r="H1122" s="502" t="s">
        <v>371</v>
      </c>
      <c r="I1122" s="516" t="s">
        <v>246</v>
      </c>
      <c r="J1122" s="501">
        <v>1.77</v>
      </c>
      <c r="K1122" s="343">
        <f t="shared" si="53"/>
        <v>255</v>
      </c>
      <c r="L1122" s="251">
        <v>255</v>
      </c>
      <c r="M1122" s="251"/>
      <c r="N1122" s="250" t="e">
        <f>IF(L1122="nio",0,IF(L1122&gt;0,L1122*J1122/P1122,0))*VLOOKUP(B1122,'2-Kosten per locatie'!$A$14:$C$60,3,FALSE)</f>
        <v>#DIV/0!</v>
      </c>
      <c r="O1122" s="250">
        <f>IF(M1122&gt;0,M1122*J1122/Q1122,0)*VLOOKUP(B1122,'2-Kosten per locatie'!$A$14:$C$60,3,FALSE)</f>
        <v>0</v>
      </c>
      <c r="P1122" s="344">
        <f>IF(L1122="nio",0,IF(L1122&gt;0,VLOOKUP(G1122,'3-Productie normen'!A:J,VLOOKUP(L1122,'3-Productie normen'!$B$35:$C$40,2,FALSE),FALSE)))</f>
        <v>0</v>
      </c>
      <c r="Q1122" s="344">
        <f t="shared" si="55"/>
        <v>0</v>
      </c>
      <c r="R1122" s="541">
        <f>VLOOKUP(G1122,'3-Productie normen'!A:L,12,FALSE)</f>
        <v>7</v>
      </c>
      <c r="S1122" s="345"/>
      <c r="U1122" s="346">
        <f t="shared" si="54"/>
        <v>451.35</v>
      </c>
    </row>
    <row r="1123" spans="1:21" ht="14.1" hidden="1" customHeight="1">
      <c r="A1123" s="78">
        <v>1123</v>
      </c>
      <c r="B1123" s="493" t="s">
        <v>577</v>
      </c>
      <c r="C1123" s="303" t="s">
        <v>578</v>
      </c>
      <c r="D1123" s="537" t="s">
        <v>259</v>
      </c>
      <c r="E1123" s="248"/>
      <c r="F1123" s="92" t="s">
        <v>347</v>
      </c>
      <c r="G1123" s="504" t="s">
        <v>47</v>
      </c>
      <c r="H1123" s="502" t="s">
        <v>266</v>
      </c>
      <c r="I1123" s="516" t="s">
        <v>247</v>
      </c>
      <c r="J1123" s="501">
        <v>65.040000000000006</v>
      </c>
      <c r="K1123" s="343">
        <f t="shared" si="53"/>
        <v>255</v>
      </c>
      <c r="L1123" s="251">
        <v>255</v>
      </c>
      <c r="M1123" s="251"/>
      <c r="N1123" s="250" t="e">
        <f>IF(L1123="nio",0,IF(L1123&gt;0,L1123*J1123/P1123,0))*VLOOKUP(B1123,'2-Kosten per locatie'!$A$14:$C$60,3,FALSE)</f>
        <v>#DIV/0!</v>
      </c>
      <c r="O1123" s="250">
        <f>IF(M1123&gt;0,M1123*J1123/Q1123,0)*VLOOKUP(B1123,'2-Kosten per locatie'!$A$14:$C$60,3,FALSE)</f>
        <v>0</v>
      </c>
      <c r="P1123" s="344">
        <f>IF(L1123="nio",0,IF(L1123&gt;0,VLOOKUP(G1123,'3-Productie normen'!A:J,VLOOKUP(L1123,'3-Productie normen'!$B$35:$C$40,2,FALSE),FALSE)))</f>
        <v>0</v>
      </c>
      <c r="Q1123" s="344">
        <f t="shared" si="55"/>
        <v>0</v>
      </c>
      <c r="R1123" s="541">
        <f>VLOOKUP(G1123,'3-Productie normen'!A:L,12,FALSE)</f>
        <v>9</v>
      </c>
      <c r="S1123" s="345"/>
      <c r="U1123" s="346">
        <f t="shared" si="54"/>
        <v>16585.2</v>
      </c>
    </row>
    <row r="1124" spans="1:21" ht="14.1" hidden="1" customHeight="1">
      <c r="A1124" s="78">
        <v>1124</v>
      </c>
      <c r="B1124" s="493" t="s">
        <v>577</v>
      </c>
      <c r="C1124" s="303" t="s">
        <v>578</v>
      </c>
      <c r="D1124" s="537" t="s">
        <v>259</v>
      </c>
      <c r="E1124" s="248"/>
      <c r="F1124" s="92" t="s">
        <v>678</v>
      </c>
      <c r="G1124" s="90" t="s">
        <v>45</v>
      </c>
      <c r="H1124" s="502" t="s">
        <v>266</v>
      </c>
      <c r="I1124" s="516" t="s">
        <v>247</v>
      </c>
      <c r="J1124" s="501">
        <v>2.59</v>
      </c>
      <c r="K1124" s="343">
        <f t="shared" si="53"/>
        <v>255</v>
      </c>
      <c r="L1124" s="251">
        <v>255</v>
      </c>
      <c r="M1124" s="251"/>
      <c r="N1124" s="250" t="e">
        <f>IF(L1124="nio",0,IF(L1124&gt;0,L1124*J1124/P1124,0))*VLOOKUP(B1124,'2-Kosten per locatie'!$A$14:$C$60,3,FALSE)</f>
        <v>#DIV/0!</v>
      </c>
      <c r="O1124" s="250">
        <f>IF(M1124&gt;0,M1124*J1124/Q1124,0)*VLOOKUP(B1124,'2-Kosten per locatie'!$A$14:$C$60,3,FALSE)</f>
        <v>0</v>
      </c>
      <c r="P1124" s="344">
        <f>IF(L1124="nio",0,IF(L1124&gt;0,VLOOKUP(G1124,'3-Productie normen'!A:J,VLOOKUP(L1124,'3-Productie normen'!$B$35:$C$40,2,FALSE),FALSE)))</f>
        <v>0</v>
      </c>
      <c r="Q1124" s="344">
        <f t="shared" si="55"/>
        <v>0</v>
      </c>
      <c r="R1124" s="541">
        <f>VLOOKUP(G1124,'3-Productie normen'!A:L,12,FALSE)</f>
        <v>2</v>
      </c>
      <c r="S1124" s="345"/>
      <c r="U1124" s="346">
        <f t="shared" si="54"/>
        <v>660.44999999999993</v>
      </c>
    </row>
    <row r="1125" spans="1:21" ht="14.1" hidden="1" customHeight="1">
      <c r="A1125" s="78">
        <v>1125</v>
      </c>
      <c r="B1125" s="493" t="s">
        <v>577</v>
      </c>
      <c r="C1125" s="303" t="s">
        <v>578</v>
      </c>
      <c r="D1125" s="537" t="s">
        <v>259</v>
      </c>
      <c r="E1125" s="248"/>
      <c r="F1125" s="92" t="s">
        <v>679</v>
      </c>
      <c r="G1125" s="90" t="s">
        <v>45</v>
      </c>
      <c r="H1125" s="502" t="s">
        <v>266</v>
      </c>
      <c r="I1125" s="516" t="s">
        <v>247</v>
      </c>
      <c r="J1125" s="501">
        <v>3.91</v>
      </c>
      <c r="K1125" s="343">
        <f t="shared" si="53"/>
        <v>255</v>
      </c>
      <c r="L1125" s="251">
        <v>255</v>
      </c>
      <c r="M1125" s="251"/>
      <c r="N1125" s="250" t="e">
        <f>IF(L1125="nio",0,IF(L1125&gt;0,L1125*J1125/P1125,0))*VLOOKUP(B1125,'2-Kosten per locatie'!$A$14:$C$60,3,FALSE)</f>
        <v>#DIV/0!</v>
      </c>
      <c r="O1125" s="250">
        <f>IF(M1125&gt;0,M1125*J1125/Q1125,0)*VLOOKUP(B1125,'2-Kosten per locatie'!$A$14:$C$60,3,FALSE)</f>
        <v>0</v>
      </c>
      <c r="P1125" s="344">
        <f>IF(L1125="nio",0,IF(L1125&gt;0,VLOOKUP(G1125,'3-Productie normen'!A:J,VLOOKUP(L1125,'3-Productie normen'!$B$35:$C$40,2,FALSE),FALSE)))</f>
        <v>0</v>
      </c>
      <c r="Q1125" s="344">
        <f t="shared" si="55"/>
        <v>0</v>
      </c>
      <c r="R1125" s="541">
        <f>VLOOKUP(G1125,'3-Productie normen'!A:L,12,FALSE)</f>
        <v>2</v>
      </c>
      <c r="S1125" s="345"/>
      <c r="U1125" s="346">
        <f t="shared" si="54"/>
        <v>997.05000000000007</v>
      </c>
    </row>
    <row r="1126" spans="1:21" ht="14.1" hidden="1" customHeight="1">
      <c r="A1126" s="78">
        <v>1126</v>
      </c>
      <c r="B1126" s="493" t="s">
        <v>577</v>
      </c>
      <c r="C1126" s="303" t="s">
        <v>578</v>
      </c>
      <c r="D1126" s="537" t="s">
        <v>259</v>
      </c>
      <c r="E1126" s="248"/>
      <c r="F1126" s="92" t="s">
        <v>680</v>
      </c>
      <c r="G1126" s="90" t="s">
        <v>45</v>
      </c>
      <c r="H1126" s="502" t="s">
        <v>266</v>
      </c>
      <c r="I1126" s="516" t="s">
        <v>247</v>
      </c>
      <c r="J1126" s="501">
        <v>1.3</v>
      </c>
      <c r="K1126" s="343">
        <f t="shared" si="53"/>
        <v>255</v>
      </c>
      <c r="L1126" s="251">
        <v>255</v>
      </c>
      <c r="M1126" s="251"/>
      <c r="N1126" s="250" t="e">
        <f>IF(L1126="nio",0,IF(L1126&gt;0,L1126*J1126/P1126,0))*VLOOKUP(B1126,'2-Kosten per locatie'!$A$14:$C$60,3,FALSE)</f>
        <v>#DIV/0!</v>
      </c>
      <c r="O1126" s="250">
        <f>IF(M1126&gt;0,M1126*J1126/Q1126,0)*VLOOKUP(B1126,'2-Kosten per locatie'!$A$14:$C$60,3,FALSE)</f>
        <v>0</v>
      </c>
      <c r="P1126" s="344">
        <f>IF(L1126="nio",0,IF(L1126&gt;0,VLOOKUP(G1126,'3-Productie normen'!A:J,VLOOKUP(L1126,'3-Productie normen'!$B$35:$C$40,2,FALSE),FALSE)))</f>
        <v>0</v>
      </c>
      <c r="Q1126" s="344">
        <f t="shared" si="55"/>
        <v>0</v>
      </c>
      <c r="R1126" s="541">
        <f>VLOOKUP(G1126,'3-Productie normen'!A:L,12,FALSE)</f>
        <v>2</v>
      </c>
      <c r="S1126" s="345"/>
      <c r="U1126" s="346">
        <f t="shared" si="54"/>
        <v>331.5</v>
      </c>
    </row>
    <row r="1127" spans="1:21" ht="14.1" hidden="1" customHeight="1">
      <c r="A1127" s="78">
        <v>1127</v>
      </c>
      <c r="B1127" s="493" t="s">
        <v>577</v>
      </c>
      <c r="C1127" s="303" t="s">
        <v>578</v>
      </c>
      <c r="D1127" s="537" t="s">
        <v>259</v>
      </c>
      <c r="E1127" s="248"/>
      <c r="F1127" s="92" t="s">
        <v>681</v>
      </c>
      <c r="G1127" s="90" t="s">
        <v>45</v>
      </c>
      <c r="H1127" s="502" t="s">
        <v>266</v>
      </c>
      <c r="I1127" s="516" t="s">
        <v>247</v>
      </c>
      <c r="J1127" s="501">
        <v>1.3</v>
      </c>
      <c r="K1127" s="343">
        <f t="shared" si="53"/>
        <v>255</v>
      </c>
      <c r="L1127" s="251">
        <v>255</v>
      </c>
      <c r="M1127" s="251"/>
      <c r="N1127" s="250" t="e">
        <f>IF(L1127="nio",0,IF(L1127&gt;0,L1127*J1127/P1127,0))*VLOOKUP(B1127,'2-Kosten per locatie'!$A$14:$C$60,3,FALSE)</f>
        <v>#DIV/0!</v>
      </c>
      <c r="O1127" s="250">
        <f>IF(M1127&gt;0,M1127*J1127/Q1127,0)*VLOOKUP(B1127,'2-Kosten per locatie'!$A$14:$C$60,3,FALSE)</f>
        <v>0</v>
      </c>
      <c r="P1127" s="344">
        <f>IF(L1127="nio",0,IF(L1127&gt;0,VLOOKUP(G1127,'3-Productie normen'!A:J,VLOOKUP(L1127,'3-Productie normen'!$B$35:$C$40,2,FALSE),FALSE)))</f>
        <v>0</v>
      </c>
      <c r="Q1127" s="344">
        <f t="shared" si="55"/>
        <v>0</v>
      </c>
      <c r="R1127" s="541">
        <f>VLOOKUP(G1127,'3-Productie normen'!A:L,12,FALSE)</f>
        <v>2</v>
      </c>
      <c r="S1127" s="345"/>
      <c r="U1127" s="346">
        <f t="shared" si="54"/>
        <v>331.5</v>
      </c>
    </row>
    <row r="1128" spans="1:21" ht="14.1" hidden="1" customHeight="1">
      <c r="A1128" s="78">
        <v>1128</v>
      </c>
      <c r="B1128" s="493" t="s">
        <v>577</v>
      </c>
      <c r="C1128" s="303" t="s">
        <v>578</v>
      </c>
      <c r="D1128" s="537" t="s">
        <v>259</v>
      </c>
      <c r="E1128" s="248"/>
      <c r="F1128" s="92" t="s">
        <v>682</v>
      </c>
      <c r="G1128" s="90" t="s">
        <v>45</v>
      </c>
      <c r="H1128" s="502" t="s">
        <v>266</v>
      </c>
      <c r="I1128" s="516" t="s">
        <v>247</v>
      </c>
      <c r="J1128" s="501">
        <v>0.82</v>
      </c>
      <c r="K1128" s="343">
        <f t="shared" si="53"/>
        <v>255</v>
      </c>
      <c r="L1128" s="251">
        <v>255</v>
      </c>
      <c r="M1128" s="251"/>
      <c r="N1128" s="250" t="e">
        <f>IF(L1128="nio",0,IF(L1128&gt;0,L1128*J1128/P1128,0))*VLOOKUP(B1128,'2-Kosten per locatie'!$A$14:$C$60,3,FALSE)</f>
        <v>#DIV/0!</v>
      </c>
      <c r="O1128" s="250">
        <f>IF(M1128&gt;0,M1128*J1128/Q1128,0)*VLOOKUP(B1128,'2-Kosten per locatie'!$A$14:$C$60,3,FALSE)</f>
        <v>0</v>
      </c>
      <c r="P1128" s="344">
        <f>IF(L1128="nio",0,IF(L1128&gt;0,VLOOKUP(G1128,'3-Productie normen'!A:J,VLOOKUP(L1128,'3-Productie normen'!$B$35:$C$40,2,FALSE),FALSE)))</f>
        <v>0</v>
      </c>
      <c r="Q1128" s="344">
        <f t="shared" si="55"/>
        <v>0</v>
      </c>
      <c r="R1128" s="541">
        <f>VLOOKUP(G1128,'3-Productie normen'!A:L,12,FALSE)</f>
        <v>2</v>
      </c>
      <c r="S1128" s="345"/>
      <c r="U1128" s="346">
        <f t="shared" si="54"/>
        <v>209.1</v>
      </c>
    </row>
    <row r="1129" spans="1:21" ht="14.1" hidden="1" customHeight="1">
      <c r="A1129" s="78">
        <v>1129</v>
      </c>
      <c r="B1129" s="493" t="s">
        <v>577</v>
      </c>
      <c r="C1129" s="303" t="s">
        <v>578</v>
      </c>
      <c r="D1129" s="537" t="s">
        <v>259</v>
      </c>
      <c r="E1129" s="248"/>
      <c r="F1129" s="92" t="s">
        <v>683</v>
      </c>
      <c r="G1129" s="90" t="s">
        <v>45</v>
      </c>
      <c r="H1129" s="502" t="s">
        <v>266</v>
      </c>
      <c r="I1129" s="516" t="s">
        <v>247</v>
      </c>
      <c r="J1129" s="501">
        <v>1.66</v>
      </c>
      <c r="K1129" s="343">
        <f t="shared" si="53"/>
        <v>255</v>
      </c>
      <c r="L1129" s="251">
        <v>255</v>
      </c>
      <c r="M1129" s="251"/>
      <c r="N1129" s="250" t="e">
        <f>IF(L1129="nio",0,IF(L1129&gt;0,L1129*J1129/P1129,0))*VLOOKUP(B1129,'2-Kosten per locatie'!$A$14:$C$60,3,FALSE)</f>
        <v>#DIV/0!</v>
      </c>
      <c r="O1129" s="250">
        <f>IF(M1129&gt;0,M1129*J1129/Q1129,0)*VLOOKUP(B1129,'2-Kosten per locatie'!$A$14:$C$60,3,FALSE)</f>
        <v>0</v>
      </c>
      <c r="P1129" s="344">
        <f>IF(L1129="nio",0,IF(L1129&gt;0,VLOOKUP(G1129,'3-Productie normen'!A:J,VLOOKUP(L1129,'3-Productie normen'!$B$35:$C$40,2,FALSE),FALSE)))</f>
        <v>0</v>
      </c>
      <c r="Q1129" s="344">
        <f t="shared" si="55"/>
        <v>0</v>
      </c>
      <c r="R1129" s="541">
        <f>VLOOKUP(G1129,'3-Productie normen'!A:L,12,FALSE)</f>
        <v>2</v>
      </c>
      <c r="S1129" s="345"/>
      <c r="U1129" s="346">
        <f t="shared" si="54"/>
        <v>423.29999999999995</v>
      </c>
    </row>
    <row r="1130" spans="1:21" ht="14.1" hidden="1" customHeight="1">
      <c r="A1130" s="78">
        <v>1130</v>
      </c>
      <c r="B1130" s="493" t="s">
        <v>577</v>
      </c>
      <c r="C1130" s="303" t="s">
        <v>578</v>
      </c>
      <c r="D1130" s="537" t="s">
        <v>259</v>
      </c>
      <c r="E1130" s="248"/>
      <c r="F1130" s="92" t="s">
        <v>487</v>
      </c>
      <c r="G1130" s="502" t="s">
        <v>46</v>
      </c>
      <c r="H1130" s="502" t="s">
        <v>371</v>
      </c>
      <c r="I1130" s="516" t="s">
        <v>227</v>
      </c>
      <c r="J1130" s="501">
        <v>1.72</v>
      </c>
      <c r="K1130" s="343">
        <f t="shared" si="53"/>
        <v>510</v>
      </c>
      <c r="L1130" s="251">
        <v>510</v>
      </c>
      <c r="M1130" s="251"/>
      <c r="N1130" s="250" t="e">
        <f>IF(L1130="nio",0,IF(L1130&gt;0,L1130*J1130/P1130,0))*VLOOKUP(B1130,'2-Kosten per locatie'!$A$14:$C$60,3,FALSE)</f>
        <v>#DIV/0!</v>
      </c>
      <c r="O1130" s="250">
        <f>IF(M1130&gt;0,M1130*J1130/Q1130,0)*VLOOKUP(B1130,'2-Kosten per locatie'!$A$14:$C$60,3,FALSE)</f>
        <v>0</v>
      </c>
      <c r="P1130" s="344">
        <f>IF(L1130="nio",0,IF(L1130&gt;0,VLOOKUP(G1130,'3-Productie normen'!A:J,VLOOKUP(L1130,'3-Productie normen'!$B$35:$C$40,2,FALSE),FALSE)))</f>
        <v>0</v>
      </c>
      <c r="Q1130" s="344">
        <f t="shared" si="55"/>
        <v>0</v>
      </c>
      <c r="R1130" s="541">
        <f>VLOOKUP(G1130,'3-Productie normen'!A:L,12,FALSE)</f>
        <v>11</v>
      </c>
      <c r="S1130" s="345"/>
      <c r="U1130" s="346">
        <f t="shared" si="54"/>
        <v>877.19999999999993</v>
      </c>
    </row>
    <row r="1131" spans="1:21" ht="14.1" hidden="1" customHeight="1">
      <c r="A1131" s="78">
        <v>1131</v>
      </c>
      <c r="B1131" s="493" t="s">
        <v>577</v>
      </c>
      <c r="C1131" s="303" t="s">
        <v>578</v>
      </c>
      <c r="D1131" s="537" t="s">
        <v>259</v>
      </c>
      <c r="E1131" s="248"/>
      <c r="F1131" s="92" t="s">
        <v>489</v>
      </c>
      <c r="G1131" s="502" t="s">
        <v>46</v>
      </c>
      <c r="H1131" s="502" t="s">
        <v>371</v>
      </c>
      <c r="I1131" s="516" t="s">
        <v>227</v>
      </c>
      <c r="J1131" s="501">
        <v>2</v>
      </c>
      <c r="K1131" s="343">
        <f t="shared" si="53"/>
        <v>510</v>
      </c>
      <c r="L1131" s="251">
        <v>510</v>
      </c>
      <c r="M1131" s="251"/>
      <c r="N1131" s="250" t="e">
        <f>IF(L1131="nio",0,IF(L1131&gt;0,L1131*J1131/P1131,0))*VLOOKUP(B1131,'2-Kosten per locatie'!$A$14:$C$60,3,FALSE)</f>
        <v>#DIV/0!</v>
      </c>
      <c r="O1131" s="250">
        <f>IF(M1131&gt;0,M1131*J1131/Q1131,0)*VLOOKUP(B1131,'2-Kosten per locatie'!$A$14:$C$60,3,FALSE)</f>
        <v>0</v>
      </c>
      <c r="P1131" s="344">
        <f>IF(L1131="nio",0,IF(L1131&gt;0,VLOOKUP(G1131,'3-Productie normen'!A:J,VLOOKUP(L1131,'3-Productie normen'!$B$35:$C$40,2,FALSE),FALSE)))</f>
        <v>0</v>
      </c>
      <c r="Q1131" s="344">
        <f t="shared" si="55"/>
        <v>0</v>
      </c>
      <c r="R1131" s="541">
        <f>VLOOKUP(G1131,'3-Productie normen'!A:L,12,FALSE)</f>
        <v>11</v>
      </c>
      <c r="S1131" s="345"/>
      <c r="U1131" s="346">
        <f t="shared" si="54"/>
        <v>1020</v>
      </c>
    </row>
    <row r="1132" spans="1:21" ht="14.1" hidden="1" customHeight="1">
      <c r="A1132" s="78">
        <v>1132</v>
      </c>
      <c r="B1132" s="493" t="s">
        <v>577</v>
      </c>
      <c r="C1132" s="303" t="s">
        <v>578</v>
      </c>
      <c r="D1132" s="537" t="s">
        <v>259</v>
      </c>
      <c r="E1132" s="248"/>
      <c r="F1132" s="92" t="s">
        <v>684</v>
      </c>
      <c r="G1132" s="502" t="s">
        <v>46</v>
      </c>
      <c r="H1132" s="502" t="s">
        <v>371</v>
      </c>
      <c r="I1132" s="516" t="s">
        <v>227</v>
      </c>
      <c r="J1132" s="501">
        <v>9.91</v>
      </c>
      <c r="K1132" s="343">
        <f t="shared" si="53"/>
        <v>510</v>
      </c>
      <c r="L1132" s="251">
        <v>510</v>
      </c>
      <c r="M1132" s="251"/>
      <c r="N1132" s="250" t="e">
        <f>IF(L1132="nio",0,IF(L1132&gt;0,L1132*J1132/P1132,0))*VLOOKUP(B1132,'2-Kosten per locatie'!$A$14:$C$60,3,FALSE)</f>
        <v>#DIV/0!</v>
      </c>
      <c r="O1132" s="250">
        <f>IF(M1132&gt;0,M1132*J1132/Q1132,0)*VLOOKUP(B1132,'2-Kosten per locatie'!$A$14:$C$60,3,FALSE)</f>
        <v>0</v>
      </c>
      <c r="P1132" s="344">
        <f>IF(L1132="nio",0,IF(L1132&gt;0,VLOOKUP(G1132,'3-Productie normen'!A:J,VLOOKUP(L1132,'3-Productie normen'!$B$35:$C$40,2,FALSE),FALSE)))</f>
        <v>0</v>
      </c>
      <c r="Q1132" s="344">
        <f t="shared" si="55"/>
        <v>0</v>
      </c>
      <c r="R1132" s="541">
        <f>VLOOKUP(G1132,'3-Productie normen'!A:L,12,FALSE)</f>
        <v>11</v>
      </c>
      <c r="S1132" s="345"/>
      <c r="U1132" s="346">
        <f t="shared" si="54"/>
        <v>5054.1000000000004</v>
      </c>
    </row>
    <row r="1133" spans="1:21" ht="14.1" hidden="1" customHeight="1">
      <c r="A1133" s="78">
        <v>1133</v>
      </c>
      <c r="B1133" s="493" t="s">
        <v>577</v>
      </c>
      <c r="C1133" s="303" t="s">
        <v>578</v>
      </c>
      <c r="D1133" s="537" t="s">
        <v>259</v>
      </c>
      <c r="E1133" s="248"/>
      <c r="F1133" s="92" t="s">
        <v>685</v>
      </c>
      <c r="G1133" s="504" t="s">
        <v>53</v>
      </c>
      <c r="H1133" s="74" t="s">
        <v>82</v>
      </c>
      <c r="I1133" s="74" t="s">
        <v>82</v>
      </c>
      <c r="J1133" s="501">
        <v>4.9000000000000004</v>
      </c>
      <c r="K1133" s="343">
        <f t="shared" si="53"/>
        <v>255</v>
      </c>
      <c r="L1133" s="251">
        <v>255</v>
      </c>
      <c r="M1133" s="251"/>
      <c r="N1133" s="250" t="e">
        <f>IF(L1133="nio",0,IF(L1133&gt;0,L1133*J1133/P1133,0))*VLOOKUP(B1133,'2-Kosten per locatie'!$A$14:$C$60,3,FALSE)</f>
        <v>#DIV/0!</v>
      </c>
      <c r="O1133" s="250">
        <f>IF(M1133&gt;0,M1133*J1133/Q1133,0)*VLOOKUP(B1133,'2-Kosten per locatie'!$A$14:$C$60,3,FALSE)</f>
        <v>0</v>
      </c>
      <c r="P1133" s="344">
        <f>IF(L1133="nio",0,IF(L1133&gt;0,VLOOKUP(G1133,'3-Productie normen'!A:J,VLOOKUP(L1133,'3-Productie normen'!$B$35:$C$40,2,FALSE),FALSE)))</f>
        <v>0</v>
      </c>
      <c r="Q1133" s="344">
        <f t="shared" si="55"/>
        <v>0</v>
      </c>
      <c r="R1133" s="541">
        <f>VLOOKUP(G1133,'3-Productie normen'!A:L,12,FALSE)</f>
        <v>14</v>
      </c>
      <c r="S1133" s="345"/>
      <c r="U1133" s="346">
        <f t="shared" si="54"/>
        <v>1249.5</v>
      </c>
    </row>
    <row r="1134" spans="1:21" ht="14.1" hidden="1" customHeight="1">
      <c r="A1134" s="78">
        <v>1134</v>
      </c>
      <c r="B1134" s="493" t="s">
        <v>577</v>
      </c>
      <c r="C1134" s="303" t="s">
        <v>578</v>
      </c>
      <c r="D1134" s="537" t="s">
        <v>259</v>
      </c>
      <c r="E1134" s="248"/>
      <c r="F1134" s="92" t="s">
        <v>686</v>
      </c>
      <c r="G1134" s="504" t="s">
        <v>53</v>
      </c>
      <c r="H1134" s="502" t="s">
        <v>266</v>
      </c>
      <c r="I1134" s="516" t="s">
        <v>247</v>
      </c>
      <c r="J1134" s="501">
        <v>18.350000000000001</v>
      </c>
      <c r="K1134" s="343">
        <f t="shared" si="53"/>
        <v>255</v>
      </c>
      <c r="L1134" s="251">
        <v>255</v>
      </c>
      <c r="M1134" s="251"/>
      <c r="N1134" s="250" t="e">
        <f>IF(L1134="nio",0,IF(L1134&gt;0,L1134*J1134/P1134,0))*VLOOKUP(B1134,'2-Kosten per locatie'!$A$14:$C$60,3,FALSE)</f>
        <v>#DIV/0!</v>
      </c>
      <c r="O1134" s="250">
        <f>IF(M1134&gt;0,M1134*J1134/Q1134,0)*VLOOKUP(B1134,'2-Kosten per locatie'!$A$14:$C$60,3,FALSE)</f>
        <v>0</v>
      </c>
      <c r="P1134" s="344">
        <f>IF(L1134="nio",0,IF(L1134&gt;0,VLOOKUP(G1134,'3-Productie normen'!A:J,VLOOKUP(L1134,'3-Productie normen'!$B$35:$C$40,2,FALSE),FALSE)))</f>
        <v>0</v>
      </c>
      <c r="Q1134" s="344">
        <f t="shared" si="55"/>
        <v>0</v>
      </c>
      <c r="R1134" s="541">
        <f>VLOOKUP(G1134,'3-Productie normen'!A:L,12,FALSE)</f>
        <v>14</v>
      </c>
      <c r="S1134" s="345"/>
      <c r="U1134" s="346">
        <f t="shared" si="54"/>
        <v>4679.25</v>
      </c>
    </row>
    <row r="1135" spans="1:21" ht="14.1" hidden="1" customHeight="1">
      <c r="A1135" s="78">
        <v>1135</v>
      </c>
      <c r="B1135" s="493" t="s">
        <v>577</v>
      </c>
      <c r="C1135" s="303" t="s">
        <v>578</v>
      </c>
      <c r="D1135" s="537" t="s">
        <v>259</v>
      </c>
      <c r="E1135" s="248"/>
      <c r="F1135" s="92" t="s">
        <v>687</v>
      </c>
      <c r="G1135" s="504" t="s">
        <v>53</v>
      </c>
      <c r="H1135" s="502" t="s">
        <v>371</v>
      </c>
      <c r="I1135" s="516" t="s">
        <v>246</v>
      </c>
      <c r="J1135" s="501">
        <v>11.52</v>
      </c>
      <c r="K1135" s="343">
        <f t="shared" si="53"/>
        <v>255</v>
      </c>
      <c r="L1135" s="251">
        <v>255</v>
      </c>
      <c r="M1135" s="251"/>
      <c r="N1135" s="250" t="e">
        <f>IF(L1135="nio",0,IF(L1135&gt;0,L1135*J1135/P1135,0))*VLOOKUP(B1135,'2-Kosten per locatie'!$A$14:$C$60,3,FALSE)</f>
        <v>#DIV/0!</v>
      </c>
      <c r="O1135" s="250">
        <f>IF(M1135&gt;0,M1135*J1135/Q1135,0)*VLOOKUP(B1135,'2-Kosten per locatie'!$A$14:$C$60,3,FALSE)</f>
        <v>0</v>
      </c>
      <c r="P1135" s="344">
        <f>IF(L1135="nio",0,IF(L1135&gt;0,VLOOKUP(G1135,'3-Productie normen'!A:J,VLOOKUP(L1135,'3-Productie normen'!$B$35:$C$40,2,FALSE),FALSE)))</f>
        <v>0</v>
      </c>
      <c r="Q1135" s="344">
        <f t="shared" si="55"/>
        <v>0</v>
      </c>
      <c r="R1135" s="541">
        <f>VLOOKUP(G1135,'3-Productie normen'!A:L,12,FALSE)</f>
        <v>14</v>
      </c>
      <c r="S1135" s="345"/>
      <c r="U1135" s="346">
        <f t="shared" si="54"/>
        <v>2937.6</v>
      </c>
    </row>
    <row r="1136" spans="1:21" ht="14.1" hidden="1" customHeight="1">
      <c r="A1136" s="78">
        <v>1136</v>
      </c>
      <c r="B1136" s="493" t="s">
        <v>577</v>
      </c>
      <c r="C1136" s="303" t="s">
        <v>578</v>
      </c>
      <c r="D1136" s="537" t="s">
        <v>259</v>
      </c>
      <c r="E1136" s="248"/>
      <c r="F1136" s="92" t="s">
        <v>688</v>
      </c>
      <c r="G1136" s="504" t="s">
        <v>53</v>
      </c>
      <c r="H1136" s="502" t="s">
        <v>371</v>
      </c>
      <c r="I1136" s="516" t="s">
        <v>246</v>
      </c>
      <c r="J1136" s="501">
        <v>26.38</v>
      </c>
      <c r="K1136" s="343">
        <f t="shared" si="53"/>
        <v>255</v>
      </c>
      <c r="L1136" s="251">
        <v>255</v>
      </c>
      <c r="M1136" s="251"/>
      <c r="N1136" s="250" t="e">
        <f>IF(L1136="nio",0,IF(L1136&gt;0,L1136*J1136/P1136,0))*VLOOKUP(B1136,'2-Kosten per locatie'!$A$14:$C$60,3,FALSE)</f>
        <v>#DIV/0!</v>
      </c>
      <c r="O1136" s="250">
        <f>IF(M1136&gt;0,M1136*J1136/Q1136,0)*VLOOKUP(B1136,'2-Kosten per locatie'!$A$14:$C$60,3,FALSE)</f>
        <v>0</v>
      </c>
      <c r="P1136" s="344">
        <f>IF(L1136="nio",0,IF(L1136&gt;0,VLOOKUP(G1136,'3-Productie normen'!A:J,VLOOKUP(L1136,'3-Productie normen'!$B$35:$C$40,2,FALSE),FALSE)))</f>
        <v>0</v>
      </c>
      <c r="Q1136" s="344">
        <f t="shared" si="55"/>
        <v>0</v>
      </c>
      <c r="R1136" s="541">
        <f>VLOOKUP(G1136,'3-Productie normen'!A:L,12,FALSE)</f>
        <v>14</v>
      </c>
      <c r="S1136" s="345"/>
      <c r="U1136" s="346">
        <f t="shared" si="54"/>
        <v>6726.9</v>
      </c>
    </row>
    <row r="1137" spans="1:21" ht="14.1" hidden="1" customHeight="1">
      <c r="A1137" s="78">
        <v>1137</v>
      </c>
      <c r="B1137" s="493" t="s">
        <v>577</v>
      </c>
      <c r="C1137" s="303" t="s">
        <v>578</v>
      </c>
      <c r="D1137" s="537" t="s">
        <v>259</v>
      </c>
      <c r="E1137" s="248"/>
      <c r="F1137" s="92" t="s">
        <v>689</v>
      </c>
      <c r="G1137" s="502" t="s">
        <v>46</v>
      </c>
      <c r="H1137" s="502" t="s">
        <v>371</v>
      </c>
      <c r="I1137" s="516" t="s">
        <v>227</v>
      </c>
      <c r="J1137" s="501">
        <v>2.4300000000000002</v>
      </c>
      <c r="K1137" s="343">
        <f t="shared" si="53"/>
        <v>510</v>
      </c>
      <c r="L1137" s="251">
        <v>510</v>
      </c>
      <c r="M1137" s="251"/>
      <c r="N1137" s="250" t="e">
        <f>IF(L1137="nio",0,IF(L1137&gt;0,L1137*J1137/P1137,0))*VLOOKUP(B1137,'2-Kosten per locatie'!$A$14:$C$60,3,FALSE)</f>
        <v>#DIV/0!</v>
      </c>
      <c r="O1137" s="250">
        <f>IF(M1137&gt;0,M1137*J1137/Q1137,0)*VLOOKUP(B1137,'2-Kosten per locatie'!$A$14:$C$60,3,FALSE)</f>
        <v>0</v>
      </c>
      <c r="P1137" s="344">
        <f>IF(L1137="nio",0,IF(L1137&gt;0,VLOOKUP(G1137,'3-Productie normen'!A:J,VLOOKUP(L1137,'3-Productie normen'!$B$35:$C$40,2,FALSE),FALSE)))</f>
        <v>0</v>
      </c>
      <c r="Q1137" s="344">
        <f t="shared" si="55"/>
        <v>0</v>
      </c>
      <c r="R1137" s="541">
        <f>VLOOKUP(G1137,'3-Productie normen'!A:L,12,FALSE)</f>
        <v>11</v>
      </c>
      <c r="S1137" s="345"/>
      <c r="U1137" s="346">
        <f t="shared" si="54"/>
        <v>1239.3000000000002</v>
      </c>
    </row>
    <row r="1138" spans="1:21" ht="14.1" hidden="1" customHeight="1">
      <c r="A1138" s="78">
        <v>1138</v>
      </c>
      <c r="B1138" s="493" t="s">
        <v>577</v>
      </c>
      <c r="C1138" s="303" t="s">
        <v>578</v>
      </c>
      <c r="D1138" s="537" t="s">
        <v>259</v>
      </c>
      <c r="E1138" s="248"/>
      <c r="F1138" s="92" t="s">
        <v>690</v>
      </c>
      <c r="G1138" s="502" t="s">
        <v>46</v>
      </c>
      <c r="H1138" s="502" t="s">
        <v>371</v>
      </c>
      <c r="I1138" s="516" t="s">
        <v>227</v>
      </c>
      <c r="J1138" s="501">
        <v>2.84</v>
      </c>
      <c r="K1138" s="343">
        <f t="shared" si="53"/>
        <v>510</v>
      </c>
      <c r="L1138" s="251">
        <v>510</v>
      </c>
      <c r="M1138" s="251"/>
      <c r="N1138" s="250" t="e">
        <f>IF(L1138="nio",0,IF(L1138&gt;0,L1138*J1138/P1138,0))*VLOOKUP(B1138,'2-Kosten per locatie'!$A$14:$C$60,3,FALSE)</f>
        <v>#DIV/0!</v>
      </c>
      <c r="O1138" s="250">
        <f>IF(M1138&gt;0,M1138*J1138/Q1138,0)*VLOOKUP(B1138,'2-Kosten per locatie'!$A$14:$C$60,3,FALSE)</f>
        <v>0</v>
      </c>
      <c r="P1138" s="344">
        <f>IF(L1138="nio",0,IF(L1138&gt;0,VLOOKUP(G1138,'3-Productie normen'!A:J,VLOOKUP(L1138,'3-Productie normen'!$B$35:$C$40,2,FALSE),FALSE)))</f>
        <v>0</v>
      </c>
      <c r="Q1138" s="344">
        <f t="shared" si="55"/>
        <v>0</v>
      </c>
      <c r="R1138" s="541">
        <f>VLOOKUP(G1138,'3-Productie normen'!A:L,12,FALSE)</f>
        <v>11</v>
      </c>
      <c r="S1138" s="345"/>
      <c r="U1138" s="346">
        <f t="shared" si="54"/>
        <v>1448.3999999999999</v>
      </c>
    </row>
    <row r="1139" spans="1:21" ht="14.1" hidden="1" customHeight="1">
      <c r="A1139" s="78">
        <v>1139</v>
      </c>
      <c r="B1139" s="493" t="s">
        <v>577</v>
      </c>
      <c r="C1139" s="303" t="s">
        <v>578</v>
      </c>
      <c r="D1139" s="537" t="s">
        <v>259</v>
      </c>
      <c r="E1139" s="248"/>
      <c r="F1139" s="92" t="s">
        <v>263</v>
      </c>
      <c r="G1139" s="303" t="s">
        <v>55</v>
      </c>
      <c r="H1139" s="502" t="s">
        <v>371</v>
      </c>
      <c r="I1139" s="516" t="s">
        <v>246</v>
      </c>
      <c r="J1139" s="501">
        <v>7.31</v>
      </c>
      <c r="K1139" s="343">
        <f t="shared" si="53"/>
        <v>0</v>
      </c>
      <c r="L1139" s="251" t="s">
        <v>279</v>
      </c>
      <c r="M1139" s="251"/>
      <c r="N1139" s="250">
        <f>IF(L1139="nio",0,IF(L1139&gt;0,L1139*J1139/P1139,0))*VLOOKUP(B1139,'2-Kosten per locatie'!$A$14:$C$60,3,FALSE)</f>
        <v>0</v>
      </c>
      <c r="O1139" s="250">
        <f>IF(M1139&gt;0,M1139*J1139/Q1139,0)*VLOOKUP(B1139,'2-Kosten per locatie'!$A$14:$C$60,3,FALSE)</f>
        <v>0</v>
      </c>
      <c r="P1139" s="344">
        <f>IF(L1139="nio",0,IF(L1139&gt;0,VLOOKUP(G1139,'3-Productie normen'!A:J,VLOOKUP(L1139,'3-Productie normen'!$B$35:$C$40,2,FALSE),FALSE)))</f>
        <v>0</v>
      </c>
      <c r="Q1139" s="344">
        <f t="shared" si="55"/>
        <v>0</v>
      </c>
      <c r="R1139" s="541">
        <f>VLOOKUP(G1139,'3-Productie normen'!A:L,12,FALSE)</f>
        <v>0</v>
      </c>
      <c r="S1139" s="345"/>
      <c r="U1139" s="346">
        <f t="shared" si="54"/>
        <v>0</v>
      </c>
    </row>
    <row r="1140" spans="1:21" ht="14.1" hidden="1" customHeight="1">
      <c r="A1140" s="78">
        <v>1140</v>
      </c>
      <c r="B1140" s="493" t="s">
        <v>577</v>
      </c>
      <c r="C1140" s="303" t="s">
        <v>578</v>
      </c>
      <c r="D1140" s="537" t="s">
        <v>259</v>
      </c>
      <c r="E1140" s="248"/>
      <c r="F1140" s="92" t="s">
        <v>691</v>
      </c>
      <c r="G1140" s="90" t="s">
        <v>50</v>
      </c>
      <c r="H1140" s="502" t="s">
        <v>266</v>
      </c>
      <c r="I1140" s="516" t="s">
        <v>247</v>
      </c>
      <c r="J1140" s="501">
        <v>18.66</v>
      </c>
      <c r="K1140" s="343">
        <f t="shared" si="53"/>
        <v>255</v>
      </c>
      <c r="L1140" s="251">
        <v>255</v>
      </c>
      <c r="M1140" s="251"/>
      <c r="N1140" s="250" t="e">
        <f>IF(L1140="nio",0,IF(L1140&gt;0,L1140*J1140/P1140,0))*VLOOKUP(B1140,'2-Kosten per locatie'!$A$14:$C$60,3,FALSE)</f>
        <v>#DIV/0!</v>
      </c>
      <c r="O1140" s="250">
        <f>IF(M1140&gt;0,M1140*J1140/Q1140,0)*VLOOKUP(B1140,'2-Kosten per locatie'!$A$14:$C$60,3,FALSE)</f>
        <v>0</v>
      </c>
      <c r="P1140" s="344">
        <f>IF(L1140="nio",0,IF(L1140&gt;0,VLOOKUP(G1140,'3-Productie normen'!A:J,VLOOKUP(L1140,'3-Productie normen'!$B$35:$C$40,2,FALSE),FALSE)))</f>
        <v>0</v>
      </c>
      <c r="Q1140" s="344">
        <f t="shared" si="55"/>
        <v>0</v>
      </c>
      <c r="R1140" s="541">
        <f>VLOOKUP(G1140,'3-Productie normen'!A:L,12,FALSE)</f>
        <v>15</v>
      </c>
      <c r="S1140" s="345"/>
      <c r="U1140" s="346">
        <f t="shared" si="54"/>
        <v>4758.3</v>
      </c>
    </row>
    <row r="1141" spans="1:21" ht="14.1" hidden="1" customHeight="1">
      <c r="A1141" s="78">
        <v>1141</v>
      </c>
      <c r="B1141" s="493" t="s">
        <v>577</v>
      </c>
      <c r="C1141" s="303" t="s">
        <v>578</v>
      </c>
      <c r="D1141" s="537" t="s">
        <v>259</v>
      </c>
      <c r="E1141" s="248"/>
      <c r="F1141" s="92" t="s">
        <v>692</v>
      </c>
      <c r="G1141" s="90" t="s">
        <v>50</v>
      </c>
      <c r="H1141" s="502" t="s">
        <v>266</v>
      </c>
      <c r="I1141" s="516" t="s">
        <v>247</v>
      </c>
      <c r="J1141" s="501">
        <v>22.87</v>
      </c>
      <c r="K1141" s="343">
        <f t="shared" si="53"/>
        <v>255</v>
      </c>
      <c r="L1141" s="251">
        <v>255</v>
      </c>
      <c r="M1141" s="251"/>
      <c r="N1141" s="250" t="e">
        <f>IF(L1141="nio",0,IF(L1141&gt;0,L1141*J1141/P1141,0))*VLOOKUP(B1141,'2-Kosten per locatie'!$A$14:$C$60,3,FALSE)</f>
        <v>#DIV/0!</v>
      </c>
      <c r="O1141" s="250">
        <f>IF(M1141&gt;0,M1141*J1141/Q1141,0)*VLOOKUP(B1141,'2-Kosten per locatie'!$A$14:$C$60,3,FALSE)</f>
        <v>0</v>
      </c>
      <c r="P1141" s="344">
        <f>IF(L1141="nio",0,IF(L1141&gt;0,VLOOKUP(G1141,'3-Productie normen'!A:J,VLOOKUP(L1141,'3-Productie normen'!$B$35:$C$40,2,FALSE),FALSE)))</f>
        <v>0</v>
      </c>
      <c r="Q1141" s="344">
        <f t="shared" si="55"/>
        <v>0</v>
      </c>
      <c r="R1141" s="541">
        <f>VLOOKUP(G1141,'3-Productie normen'!A:L,12,FALSE)</f>
        <v>15</v>
      </c>
      <c r="S1141" s="345"/>
      <c r="U1141" s="346">
        <f t="shared" si="54"/>
        <v>5831.85</v>
      </c>
    </row>
    <row r="1142" spans="1:21" ht="14.1" hidden="1" customHeight="1">
      <c r="A1142" s="78">
        <v>1142</v>
      </c>
      <c r="B1142" s="493" t="s">
        <v>577</v>
      </c>
      <c r="C1142" s="303" t="s">
        <v>578</v>
      </c>
      <c r="D1142" s="537" t="s">
        <v>259</v>
      </c>
      <c r="E1142" s="248"/>
      <c r="F1142" s="92" t="s">
        <v>693</v>
      </c>
      <c r="G1142" s="504" t="s">
        <v>53</v>
      </c>
      <c r="H1142" s="502" t="s">
        <v>266</v>
      </c>
      <c r="I1142" s="516" t="s">
        <v>247</v>
      </c>
      <c r="J1142" s="501">
        <v>0</v>
      </c>
      <c r="K1142" s="343">
        <f t="shared" si="53"/>
        <v>255</v>
      </c>
      <c r="L1142" s="251">
        <v>255</v>
      </c>
      <c r="M1142" s="251"/>
      <c r="N1142" s="250" t="e">
        <f>IF(L1142="nio",0,IF(L1142&gt;0,L1142*J1142/P1142,0))*VLOOKUP(B1142,'2-Kosten per locatie'!$A$14:$C$60,3,FALSE)</f>
        <v>#DIV/0!</v>
      </c>
      <c r="O1142" s="250">
        <f>IF(M1142&gt;0,M1142*J1142/Q1142,0)*VLOOKUP(B1142,'2-Kosten per locatie'!$A$14:$C$60,3,FALSE)</f>
        <v>0</v>
      </c>
      <c r="P1142" s="344">
        <f>IF(L1142="nio",0,IF(L1142&gt;0,VLOOKUP(G1142,'3-Productie normen'!A:J,VLOOKUP(L1142,'3-Productie normen'!$B$35:$C$40,2,FALSE),FALSE)))</f>
        <v>0</v>
      </c>
      <c r="Q1142" s="344">
        <f t="shared" si="55"/>
        <v>0</v>
      </c>
      <c r="R1142" s="541">
        <f>VLOOKUP(G1142,'3-Productie normen'!A:L,12,FALSE)</f>
        <v>14</v>
      </c>
      <c r="S1142" s="345"/>
      <c r="U1142" s="346">
        <f t="shared" si="54"/>
        <v>0</v>
      </c>
    </row>
    <row r="1143" spans="1:21" ht="14.1" hidden="1" customHeight="1">
      <c r="A1143" s="78">
        <v>1143</v>
      </c>
      <c r="B1143" s="520" t="s">
        <v>1152</v>
      </c>
      <c r="C1143" s="303" t="s">
        <v>1154</v>
      </c>
      <c r="D1143" s="537" t="s">
        <v>259</v>
      </c>
      <c r="E1143" s="248"/>
      <c r="F1143" s="90" t="s">
        <v>373</v>
      </c>
      <c r="G1143" s="90" t="s">
        <v>45</v>
      </c>
      <c r="H1143" s="74" t="s">
        <v>82</v>
      </c>
      <c r="I1143" s="74" t="s">
        <v>82</v>
      </c>
      <c r="J1143" s="242">
        <v>39.21</v>
      </c>
      <c r="K1143" s="343">
        <f t="shared" si="53"/>
        <v>255</v>
      </c>
      <c r="L1143" s="251">
        <v>255</v>
      </c>
      <c r="M1143" s="251"/>
      <c r="N1143" s="250" t="e">
        <f>IF(L1143="nio",0,IF(L1143&gt;0,L1143*J1143/P1143,0))*VLOOKUP(B1143,'2-Kosten per locatie'!$A$14:$C$60,3,FALSE)</f>
        <v>#DIV/0!</v>
      </c>
      <c r="O1143" s="250">
        <f>IF(M1143&gt;0,M1143*J1143/Q1143,0)*VLOOKUP(B1143,'2-Kosten per locatie'!$A$14:$C$60,3,FALSE)</f>
        <v>0</v>
      </c>
      <c r="P1143" s="344">
        <f>IF(L1143="nio",0,IF(L1143&gt;0,VLOOKUP(G1143,'3-Productie normen'!A:J,VLOOKUP(L1143,'3-Productie normen'!$B$35:$C$40,2,FALSE),FALSE)))</f>
        <v>0</v>
      </c>
      <c r="Q1143" s="344">
        <f t="shared" si="55"/>
        <v>0</v>
      </c>
      <c r="R1143" s="541">
        <f>VLOOKUP(G1143,'3-Productie normen'!A:L,12,FALSE)</f>
        <v>2</v>
      </c>
      <c r="S1143" s="345"/>
      <c r="U1143" s="346">
        <f t="shared" si="54"/>
        <v>9998.5500000000011</v>
      </c>
    </row>
    <row r="1144" spans="1:21" ht="14.1" hidden="1" customHeight="1">
      <c r="A1144" s="78">
        <v>1144</v>
      </c>
      <c r="B1144" s="520" t="s">
        <v>1152</v>
      </c>
      <c r="C1144" s="303" t="s">
        <v>1154</v>
      </c>
      <c r="D1144" s="537" t="s">
        <v>259</v>
      </c>
      <c r="E1144" s="248"/>
      <c r="F1144" s="90" t="s">
        <v>1137</v>
      </c>
      <c r="G1144" s="90" t="s">
        <v>50</v>
      </c>
      <c r="H1144" s="74" t="s">
        <v>82</v>
      </c>
      <c r="I1144" s="74" t="s">
        <v>82</v>
      </c>
      <c r="J1144" s="242">
        <v>17.829999999999998</v>
      </c>
      <c r="K1144" s="343">
        <f t="shared" si="53"/>
        <v>255</v>
      </c>
      <c r="L1144" s="251">
        <v>255</v>
      </c>
      <c r="M1144" s="251"/>
      <c r="N1144" s="250" t="e">
        <f>IF(L1144="nio",0,IF(L1144&gt;0,L1144*J1144/P1144,0))*VLOOKUP(B1144,'2-Kosten per locatie'!$A$14:$C$60,3,FALSE)</f>
        <v>#DIV/0!</v>
      </c>
      <c r="O1144" s="250">
        <f>IF(M1144&gt;0,M1144*J1144/Q1144,0)*VLOOKUP(B1144,'2-Kosten per locatie'!$A$14:$C$60,3,FALSE)</f>
        <v>0</v>
      </c>
      <c r="P1144" s="344">
        <f>IF(L1144="nio",0,IF(L1144&gt;0,VLOOKUP(G1144,'3-Productie normen'!A:J,VLOOKUP(L1144,'3-Productie normen'!$B$35:$C$40,2,FALSE),FALSE)))</f>
        <v>0</v>
      </c>
      <c r="Q1144" s="344">
        <f t="shared" si="55"/>
        <v>0</v>
      </c>
      <c r="R1144" s="541">
        <f>VLOOKUP(G1144,'3-Productie normen'!A:L,12,FALSE)</f>
        <v>15</v>
      </c>
      <c r="S1144" s="345"/>
      <c r="U1144" s="346">
        <f t="shared" si="54"/>
        <v>4546.6499999999996</v>
      </c>
    </row>
    <row r="1145" spans="1:21" ht="14.1" hidden="1" customHeight="1">
      <c r="A1145" s="78">
        <v>1145</v>
      </c>
      <c r="B1145" s="520" t="s">
        <v>1152</v>
      </c>
      <c r="C1145" s="303" t="s">
        <v>1154</v>
      </c>
      <c r="D1145" s="537" t="s">
        <v>259</v>
      </c>
      <c r="E1145" s="248"/>
      <c r="F1145" s="90" t="s">
        <v>1138</v>
      </c>
      <c r="G1145" s="90" t="s">
        <v>50</v>
      </c>
      <c r="H1145" s="74" t="s">
        <v>82</v>
      </c>
      <c r="I1145" s="74" t="s">
        <v>82</v>
      </c>
      <c r="J1145" s="242">
        <v>20.56</v>
      </c>
      <c r="K1145" s="343">
        <f t="shared" si="53"/>
        <v>255</v>
      </c>
      <c r="L1145" s="251">
        <v>255</v>
      </c>
      <c r="M1145" s="251"/>
      <c r="N1145" s="250" t="e">
        <f>IF(L1145="nio",0,IF(L1145&gt;0,L1145*J1145/P1145,0))*VLOOKUP(B1145,'2-Kosten per locatie'!$A$14:$C$60,3,FALSE)</f>
        <v>#DIV/0!</v>
      </c>
      <c r="O1145" s="250">
        <f>IF(M1145&gt;0,M1145*J1145/Q1145,0)*VLOOKUP(B1145,'2-Kosten per locatie'!$A$14:$C$60,3,FALSE)</f>
        <v>0</v>
      </c>
      <c r="P1145" s="344">
        <f>IF(L1145="nio",0,IF(L1145&gt;0,VLOOKUP(G1145,'3-Productie normen'!A:J,VLOOKUP(L1145,'3-Productie normen'!$B$35:$C$40,2,FALSE),FALSE)))</f>
        <v>0</v>
      </c>
      <c r="Q1145" s="344">
        <f t="shared" si="55"/>
        <v>0</v>
      </c>
      <c r="R1145" s="541">
        <f>VLOOKUP(G1145,'3-Productie normen'!A:L,12,FALSE)</f>
        <v>15</v>
      </c>
      <c r="S1145" s="345"/>
      <c r="U1145" s="346">
        <f t="shared" si="54"/>
        <v>5242.7999999999993</v>
      </c>
    </row>
    <row r="1146" spans="1:21" ht="14.1" hidden="1" customHeight="1">
      <c r="A1146" s="78">
        <v>1146</v>
      </c>
      <c r="B1146" s="520" t="s">
        <v>1152</v>
      </c>
      <c r="C1146" s="303" t="s">
        <v>1154</v>
      </c>
      <c r="D1146" s="537" t="s">
        <v>259</v>
      </c>
      <c r="E1146" s="248"/>
      <c r="F1146" s="90" t="s">
        <v>1150</v>
      </c>
      <c r="G1146" s="90" t="s">
        <v>50</v>
      </c>
      <c r="H1146" s="74" t="s">
        <v>82</v>
      </c>
      <c r="I1146" s="74" t="s">
        <v>82</v>
      </c>
      <c r="J1146" s="242">
        <v>13.56</v>
      </c>
      <c r="K1146" s="343">
        <f t="shared" si="53"/>
        <v>255</v>
      </c>
      <c r="L1146" s="251">
        <v>255</v>
      </c>
      <c r="M1146" s="251"/>
      <c r="N1146" s="250" t="e">
        <f>IF(L1146="nio",0,IF(L1146&gt;0,L1146*J1146/P1146,0))*VLOOKUP(B1146,'2-Kosten per locatie'!$A$14:$C$60,3,FALSE)</f>
        <v>#DIV/0!</v>
      </c>
      <c r="O1146" s="250">
        <f>IF(M1146&gt;0,M1146*J1146/Q1146,0)*VLOOKUP(B1146,'2-Kosten per locatie'!$A$14:$C$60,3,FALSE)</f>
        <v>0</v>
      </c>
      <c r="P1146" s="344">
        <f>IF(L1146="nio",0,IF(L1146&gt;0,VLOOKUP(G1146,'3-Productie normen'!A:J,VLOOKUP(L1146,'3-Productie normen'!$B$35:$C$40,2,FALSE),FALSE)))</f>
        <v>0</v>
      </c>
      <c r="Q1146" s="344">
        <f t="shared" si="55"/>
        <v>0</v>
      </c>
      <c r="R1146" s="541">
        <f>VLOOKUP(G1146,'3-Productie normen'!A:L,12,FALSE)</f>
        <v>15</v>
      </c>
      <c r="S1146" s="345"/>
      <c r="U1146" s="346">
        <f t="shared" si="54"/>
        <v>3457.8</v>
      </c>
    </row>
    <row r="1147" spans="1:21" ht="14.1" hidden="1" customHeight="1">
      <c r="A1147" s="78">
        <v>1147</v>
      </c>
      <c r="B1147" s="520" t="s">
        <v>1152</v>
      </c>
      <c r="C1147" s="303" t="s">
        <v>1154</v>
      </c>
      <c r="D1147" s="537" t="s">
        <v>259</v>
      </c>
      <c r="E1147" s="248"/>
      <c r="F1147" s="90" t="s">
        <v>1151</v>
      </c>
      <c r="G1147" s="90" t="s">
        <v>50</v>
      </c>
      <c r="H1147" s="74" t="s">
        <v>82</v>
      </c>
      <c r="I1147" s="74" t="s">
        <v>82</v>
      </c>
      <c r="J1147" s="242">
        <v>14.86</v>
      </c>
      <c r="K1147" s="343">
        <f t="shared" si="53"/>
        <v>255</v>
      </c>
      <c r="L1147" s="251">
        <v>255</v>
      </c>
      <c r="M1147" s="251"/>
      <c r="N1147" s="250" t="e">
        <f>IF(L1147="nio",0,IF(L1147&gt;0,L1147*J1147/P1147,0))*VLOOKUP(B1147,'2-Kosten per locatie'!$A$14:$C$60,3,FALSE)</f>
        <v>#DIV/0!</v>
      </c>
      <c r="O1147" s="250">
        <f>IF(M1147&gt;0,M1147*J1147/Q1147,0)*VLOOKUP(B1147,'2-Kosten per locatie'!$A$14:$C$60,3,FALSE)</f>
        <v>0</v>
      </c>
      <c r="P1147" s="344">
        <f>IF(L1147="nio",0,IF(L1147&gt;0,VLOOKUP(G1147,'3-Productie normen'!A:J,VLOOKUP(L1147,'3-Productie normen'!$B$35:$C$40,2,FALSE),FALSE)))</f>
        <v>0</v>
      </c>
      <c r="Q1147" s="344">
        <f t="shared" si="55"/>
        <v>0</v>
      </c>
      <c r="R1147" s="541">
        <f>VLOOKUP(G1147,'3-Productie normen'!A:L,12,FALSE)</f>
        <v>15</v>
      </c>
      <c r="S1147" s="345"/>
      <c r="U1147" s="346">
        <f t="shared" si="54"/>
        <v>3789.2999999999997</v>
      </c>
    </row>
    <row r="1148" spans="1:21" ht="14.1" hidden="1" customHeight="1">
      <c r="A1148" s="78">
        <v>1148</v>
      </c>
      <c r="B1148" s="520" t="s">
        <v>1152</v>
      </c>
      <c r="C1148" s="303" t="s">
        <v>1154</v>
      </c>
      <c r="D1148" s="537" t="s">
        <v>259</v>
      </c>
      <c r="E1148" s="248"/>
      <c r="F1148" s="90" t="s">
        <v>52</v>
      </c>
      <c r="G1148" s="502" t="s">
        <v>52</v>
      </c>
      <c r="H1148" s="502" t="s">
        <v>266</v>
      </c>
      <c r="I1148" s="516" t="s">
        <v>247</v>
      </c>
      <c r="J1148" s="242">
        <v>6.43</v>
      </c>
      <c r="K1148" s="343">
        <f t="shared" si="53"/>
        <v>255</v>
      </c>
      <c r="L1148" s="251">
        <v>255</v>
      </c>
      <c r="M1148" s="251"/>
      <c r="N1148" s="250" t="e">
        <f>IF(L1148="nio",0,IF(L1148&gt;0,L1148*J1148/P1148,0))*VLOOKUP(B1148,'2-Kosten per locatie'!$A$14:$C$60,3,FALSE)</f>
        <v>#DIV/0!</v>
      </c>
      <c r="O1148" s="250">
        <f>IF(M1148&gt;0,M1148*J1148/Q1148,0)*VLOOKUP(B1148,'2-Kosten per locatie'!$A$14:$C$60,3,FALSE)</f>
        <v>0</v>
      </c>
      <c r="P1148" s="344">
        <f>IF(L1148="nio",0,IF(L1148&gt;0,VLOOKUP(G1148,'3-Productie normen'!A:J,VLOOKUP(L1148,'3-Productie normen'!$B$35:$C$40,2,FALSE),FALSE)))</f>
        <v>0</v>
      </c>
      <c r="Q1148" s="344">
        <f t="shared" si="55"/>
        <v>0</v>
      </c>
      <c r="R1148" s="541">
        <f>VLOOKUP(G1148,'3-Productie normen'!A:L,12,FALSE)</f>
        <v>4</v>
      </c>
      <c r="S1148" s="345"/>
      <c r="U1148" s="346">
        <f t="shared" si="54"/>
        <v>1639.6499999999999</v>
      </c>
    </row>
    <row r="1149" spans="1:21" ht="14.1" hidden="1" customHeight="1">
      <c r="A1149" s="78">
        <v>1149</v>
      </c>
      <c r="B1149" s="520" t="s">
        <v>1152</v>
      </c>
      <c r="C1149" s="303" t="s">
        <v>1154</v>
      </c>
      <c r="D1149" s="537" t="s">
        <v>259</v>
      </c>
      <c r="E1149" s="248"/>
      <c r="F1149" s="90" t="s">
        <v>282</v>
      </c>
      <c r="G1149" s="504" t="s">
        <v>261</v>
      </c>
      <c r="H1149" s="502" t="s">
        <v>371</v>
      </c>
      <c r="I1149" s="516" t="s">
        <v>246</v>
      </c>
      <c r="J1149" s="242">
        <v>22.69</v>
      </c>
      <c r="K1149" s="343">
        <f t="shared" si="53"/>
        <v>255</v>
      </c>
      <c r="L1149" s="251">
        <v>255</v>
      </c>
      <c r="M1149" s="251"/>
      <c r="N1149" s="250" t="e">
        <f>IF(L1149="nio",0,IF(L1149&gt;0,L1149*J1149/P1149,0))*VLOOKUP(B1149,'2-Kosten per locatie'!$A$14:$C$60,3,FALSE)</f>
        <v>#DIV/0!</v>
      </c>
      <c r="O1149" s="250">
        <f>IF(M1149&gt;0,M1149*J1149/Q1149,0)*VLOOKUP(B1149,'2-Kosten per locatie'!$A$14:$C$60,3,FALSE)</f>
        <v>0</v>
      </c>
      <c r="P1149" s="344">
        <f>IF(L1149="nio",0,IF(L1149&gt;0,VLOOKUP(G1149,'3-Productie normen'!A:J,VLOOKUP(L1149,'3-Productie normen'!$B$35:$C$40,2,FALSE),FALSE)))</f>
        <v>0</v>
      </c>
      <c r="Q1149" s="344">
        <f t="shared" si="55"/>
        <v>0</v>
      </c>
      <c r="R1149" s="541">
        <f>VLOOKUP(G1149,'3-Productie normen'!A:L,12,FALSE)</f>
        <v>16</v>
      </c>
      <c r="S1149" s="345"/>
      <c r="U1149" s="346">
        <f t="shared" si="54"/>
        <v>5785.9500000000007</v>
      </c>
    </row>
    <row r="1150" spans="1:21" ht="14.1" hidden="1" customHeight="1">
      <c r="A1150" s="78">
        <v>1150</v>
      </c>
      <c r="B1150" s="520" t="s">
        <v>1152</v>
      </c>
      <c r="C1150" s="303" t="s">
        <v>1154</v>
      </c>
      <c r="D1150" s="537" t="s">
        <v>259</v>
      </c>
      <c r="E1150" s="248"/>
      <c r="F1150" s="90" t="s">
        <v>269</v>
      </c>
      <c r="G1150" s="513" t="s">
        <v>270</v>
      </c>
      <c r="H1150" s="502" t="s">
        <v>371</v>
      </c>
      <c r="I1150" s="516" t="s">
        <v>246</v>
      </c>
      <c r="J1150" s="242">
        <v>3.25</v>
      </c>
      <c r="K1150" s="343">
        <f t="shared" si="53"/>
        <v>52</v>
      </c>
      <c r="L1150" s="251">
        <v>52</v>
      </c>
      <c r="M1150" s="251"/>
      <c r="N1150" s="250" t="e">
        <f>IF(L1150="nio",0,IF(L1150&gt;0,L1150*J1150/P1150,0))*VLOOKUP(B1150,'2-Kosten per locatie'!$A$14:$C$60,3,FALSE)</f>
        <v>#DIV/0!</v>
      </c>
      <c r="O1150" s="250">
        <f>IF(M1150&gt;0,M1150*J1150/Q1150,0)*VLOOKUP(B1150,'2-Kosten per locatie'!$A$14:$C$60,3,FALSE)</f>
        <v>0</v>
      </c>
      <c r="P1150" s="344">
        <f>IF(L1150="nio",0,IF(L1150&gt;0,VLOOKUP(G1150,'3-Productie normen'!A:J,VLOOKUP(L1150,'3-Productie normen'!$B$35:$C$40,2,FALSE),FALSE)))</f>
        <v>0</v>
      </c>
      <c r="Q1150" s="344">
        <f t="shared" si="55"/>
        <v>0</v>
      </c>
      <c r="R1150" s="541">
        <f>VLOOKUP(G1150,'3-Productie normen'!A:L,12,FALSE)</f>
        <v>8</v>
      </c>
      <c r="S1150" s="345"/>
      <c r="U1150" s="346">
        <f t="shared" si="54"/>
        <v>169</v>
      </c>
    </row>
    <row r="1151" spans="1:21" ht="14.1" hidden="1" customHeight="1">
      <c r="A1151" s="78">
        <v>1151</v>
      </c>
      <c r="B1151" s="520" t="s">
        <v>1152</v>
      </c>
      <c r="C1151" s="303" t="s">
        <v>1154</v>
      </c>
      <c r="D1151" s="537" t="s">
        <v>259</v>
      </c>
      <c r="E1151" s="248"/>
      <c r="F1151" s="90" t="s">
        <v>520</v>
      </c>
      <c r="G1151" s="303" t="s">
        <v>55</v>
      </c>
      <c r="H1151" s="502" t="s">
        <v>371</v>
      </c>
      <c r="I1151" s="516" t="s">
        <v>246</v>
      </c>
      <c r="J1151" s="242">
        <v>1.57</v>
      </c>
      <c r="K1151" s="343">
        <f t="shared" si="53"/>
        <v>0</v>
      </c>
      <c r="L1151" s="251" t="s">
        <v>279</v>
      </c>
      <c r="M1151" s="251"/>
      <c r="N1151" s="250">
        <f>IF(L1151="nio",0,IF(L1151&gt;0,L1151*J1151/P1151,0))*VLOOKUP(B1151,'2-Kosten per locatie'!$A$14:$C$60,3,FALSE)</f>
        <v>0</v>
      </c>
      <c r="O1151" s="250">
        <f>IF(M1151&gt;0,M1151*J1151/Q1151,0)*VLOOKUP(B1151,'2-Kosten per locatie'!$A$14:$C$60,3,FALSE)</f>
        <v>0</v>
      </c>
      <c r="P1151" s="344">
        <f>IF(L1151="nio",0,IF(L1151&gt;0,VLOOKUP(G1151,'3-Productie normen'!A:J,VLOOKUP(L1151,'3-Productie normen'!$B$35:$C$40,2,FALSE),FALSE)))</f>
        <v>0</v>
      </c>
      <c r="Q1151" s="344">
        <f t="shared" si="55"/>
        <v>0</v>
      </c>
      <c r="R1151" s="541">
        <f>VLOOKUP(G1151,'3-Productie normen'!A:L,12,FALSE)</f>
        <v>0</v>
      </c>
      <c r="S1151" s="345"/>
      <c r="U1151" s="346">
        <f t="shared" si="54"/>
        <v>0</v>
      </c>
    </row>
    <row r="1152" spans="1:21" ht="14.1" hidden="1" customHeight="1">
      <c r="A1152" s="78">
        <v>1152</v>
      </c>
      <c r="B1152" s="520" t="s">
        <v>1152</v>
      </c>
      <c r="C1152" s="303" t="s">
        <v>1154</v>
      </c>
      <c r="D1152" s="537" t="s">
        <v>259</v>
      </c>
      <c r="E1152" s="248"/>
      <c r="F1152" s="90" t="s">
        <v>277</v>
      </c>
      <c r="G1152" s="504" t="s">
        <v>261</v>
      </c>
      <c r="H1152" s="502" t="s">
        <v>371</v>
      </c>
      <c r="I1152" s="516" t="s">
        <v>246</v>
      </c>
      <c r="J1152" s="242">
        <v>3.1</v>
      </c>
      <c r="K1152" s="343">
        <f t="shared" si="53"/>
        <v>255</v>
      </c>
      <c r="L1152" s="251">
        <v>255</v>
      </c>
      <c r="M1152" s="251"/>
      <c r="N1152" s="250" t="e">
        <f>IF(L1152="nio",0,IF(L1152&gt;0,L1152*J1152/P1152,0))*VLOOKUP(B1152,'2-Kosten per locatie'!$A$14:$C$60,3,FALSE)</f>
        <v>#DIV/0!</v>
      </c>
      <c r="O1152" s="250">
        <f>IF(M1152&gt;0,M1152*J1152/Q1152,0)*VLOOKUP(B1152,'2-Kosten per locatie'!$A$14:$C$60,3,FALSE)</f>
        <v>0</v>
      </c>
      <c r="P1152" s="344">
        <f>IF(L1152="nio",0,IF(L1152&gt;0,VLOOKUP(G1152,'3-Productie normen'!A:J,VLOOKUP(L1152,'3-Productie normen'!$B$35:$C$40,2,FALSE),FALSE)))</f>
        <v>0</v>
      </c>
      <c r="Q1152" s="344">
        <f t="shared" si="55"/>
        <v>0</v>
      </c>
      <c r="R1152" s="541">
        <f>VLOOKUP(G1152,'3-Productie normen'!A:L,12,FALSE)</f>
        <v>16</v>
      </c>
      <c r="S1152" s="345"/>
      <c r="U1152" s="346">
        <f t="shared" si="54"/>
        <v>790.5</v>
      </c>
    </row>
    <row r="1153" spans="1:21" ht="14.1" hidden="1" customHeight="1">
      <c r="A1153" s="78">
        <v>1153</v>
      </c>
      <c r="B1153" s="520" t="s">
        <v>1152</v>
      </c>
      <c r="C1153" s="303" t="s">
        <v>1154</v>
      </c>
      <c r="D1153" s="537" t="s">
        <v>259</v>
      </c>
      <c r="E1153" s="248"/>
      <c r="F1153" s="90" t="s">
        <v>316</v>
      </c>
      <c r="G1153" s="502" t="s">
        <v>46</v>
      </c>
      <c r="H1153" s="502" t="s">
        <v>371</v>
      </c>
      <c r="I1153" s="516" t="s">
        <v>227</v>
      </c>
      <c r="J1153" s="242">
        <v>1.38</v>
      </c>
      <c r="K1153" s="343">
        <f t="shared" si="53"/>
        <v>255</v>
      </c>
      <c r="L1153" s="251">
        <v>255</v>
      </c>
      <c r="M1153" s="251"/>
      <c r="N1153" s="250" t="e">
        <f>IF(L1153="nio",0,IF(L1153&gt;0,L1153*J1153/P1153,0))*VLOOKUP(B1153,'2-Kosten per locatie'!$A$14:$C$60,3,FALSE)</f>
        <v>#DIV/0!</v>
      </c>
      <c r="O1153" s="250">
        <f>IF(M1153&gt;0,M1153*J1153/Q1153,0)*VLOOKUP(B1153,'2-Kosten per locatie'!$A$14:$C$60,3,FALSE)</f>
        <v>0</v>
      </c>
      <c r="P1153" s="344">
        <f>IF(L1153="nio",0,IF(L1153&gt;0,VLOOKUP(G1153,'3-Productie normen'!A:J,VLOOKUP(L1153,'3-Productie normen'!$B$35:$C$40,2,FALSE),FALSE)))</f>
        <v>0</v>
      </c>
      <c r="Q1153" s="344">
        <f t="shared" si="55"/>
        <v>0</v>
      </c>
      <c r="R1153" s="541">
        <f>VLOOKUP(G1153,'3-Productie normen'!A:L,12,FALSE)</f>
        <v>11</v>
      </c>
      <c r="S1153" s="345"/>
      <c r="U1153" s="346">
        <f t="shared" si="54"/>
        <v>351.9</v>
      </c>
    </row>
    <row r="1154" spans="1:21" ht="14.1" hidden="1" customHeight="1">
      <c r="A1154" s="78">
        <v>1154</v>
      </c>
      <c r="B1154" s="520" t="s">
        <v>1152</v>
      </c>
      <c r="C1154" s="303" t="s">
        <v>1154</v>
      </c>
      <c r="D1154" s="537" t="s">
        <v>259</v>
      </c>
      <c r="E1154" s="248"/>
      <c r="F1154" s="90" t="s">
        <v>1155</v>
      </c>
      <c r="G1154" s="502" t="s">
        <v>46</v>
      </c>
      <c r="H1154" s="502" t="s">
        <v>371</v>
      </c>
      <c r="I1154" s="516" t="s">
        <v>227</v>
      </c>
      <c r="J1154" s="242">
        <v>6.62</v>
      </c>
      <c r="K1154" s="343">
        <f t="shared" si="53"/>
        <v>255</v>
      </c>
      <c r="L1154" s="251">
        <v>255</v>
      </c>
      <c r="M1154" s="251"/>
      <c r="N1154" s="250" t="e">
        <f>IF(L1154="nio",0,IF(L1154&gt;0,L1154*J1154/P1154,0))*VLOOKUP(B1154,'2-Kosten per locatie'!$A$14:$C$60,3,FALSE)</f>
        <v>#DIV/0!</v>
      </c>
      <c r="O1154" s="250">
        <f>IF(M1154&gt;0,M1154*J1154/Q1154,0)*VLOOKUP(B1154,'2-Kosten per locatie'!$A$14:$C$60,3,FALSE)</f>
        <v>0</v>
      </c>
      <c r="P1154" s="344">
        <f>IF(L1154="nio",0,IF(L1154&gt;0,VLOOKUP(G1154,'3-Productie normen'!A:J,VLOOKUP(L1154,'3-Productie normen'!$B$35:$C$40,2,FALSE),FALSE)))</f>
        <v>0</v>
      </c>
      <c r="Q1154" s="344">
        <f t="shared" si="55"/>
        <v>0</v>
      </c>
      <c r="R1154" s="541">
        <f>VLOOKUP(G1154,'3-Productie normen'!A:L,12,FALSE)</f>
        <v>11</v>
      </c>
      <c r="S1154" s="345"/>
      <c r="U1154" s="346">
        <f t="shared" si="54"/>
        <v>1688.1000000000001</v>
      </c>
    </row>
    <row r="1155" spans="1:21" ht="14.1" hidden="1" customHeight="1">
      <c r="A1155" s="78">
        <v>1155</v>
      </c>
      <c r="B1155" s="520" t="s">
        <v>1148</v>
      </c>
      <c r="C1155" s="303" t="s">
        <v>1149</v>
      </c>
      <c r="D1155" s="537" t="s">
        <v>259</v>
      </c>
      <c r="E1155" s="248"/>
      <c r="F1155" s="90" t="s">
        <v>277</v>
      </c>
      <c r="G1155" s="90" t="s">
        <v>47</v>
      </c>
      <c r="H1155" s="92" t="s">
        <v>275</v>
      </c>
      <c r="I1155" s="516" t="s">
        <v>246</v>
      </c>
      <c r="J1155" s="501">
        <v>10.85</v>
      </c>
      <c r="K1155" s="343">
        <f t="shared" si="53"/>
        <v>255</v>
      </c>
      <c r="L1155" s="251">
        <v>255</v>
      </c>
      <c r="M1155" s="251"/>
      <c r="N1155" s="250" t="e">
        <f>IF(L1155="nio",0,IF(L1155&gt;0,L1155*J1155/P1155,0))*VLOOKUP(B1155,'2-Kosten per locatie'!$A$14:$C$60,3,FALSE)</f>
        <v>#DIV/0!</v>
      </c>
      <c r="O1155" s="250">
        <f>IF(M1155&gt;0,M1155*J1155/Q1155,0)*VLOOKUP(B1155,'2-Kosten per locatie'!$A$14:$C$60,3,FALSE)</f>
        <v>0</v>
      </c>
      <c r="P1155" s="344">
        <f>IF(L1155="nio",0,IF(L1155&gt;0,VLOOKUP(G1155,'3-Productie normen'!A:J,VLOOKUP(L1155,'3-Productie normen'!$B$35:$C$40,2,FALSE),FALSE)))</f>
        <v>0</v>
      </c>
      <c r="Q1155" s="344">
        <f t="shared" si="55"/>
        <v>0</v>
      </c>
      <c r="R1155" s="541">
        <f>VLOOKUP(G1155,'3-Productie normen'!A:L,12,FALSE)</f>
        <v>9</v>
      </c>
      <c r="S1155" s="345"/>
      <c r="U1155" s="346">
        <f t="shared" si="54"/>
        <v>2766.75</v>
      </c>
    </row>
    <row r="1156" spans="1:21" ht="14.1" hidden="1" customHeight="1">
      <c r="A1156" s="78">
        <v>1156</v>
      </c>
      <c r="B1156" s="493" t="s">
        <v>1148</v>
      </c>
      <c r="C1156" s="303" t="s">
        <v>1149</v>
      </c>
      <c r="D1156" s="537" t="s">
        <v>259</v>
      </c>
      <c r="E1156" s="248"/>
      <c r="F1156" s="90" t="s">
        <v>269</v>
      </c>
      <c r="G1156" s="90" t="s">
        <v>270</v>
      </c>
      <c r="H1156" s="92" t="s">
        <v>275</v>
      </c>
      <c r="I1156" s="516" t="s">
        <v>246</v>
      </c>
      <c r="J1156" s="501">
        <v>6.98</v>
      </c>
      <c r="K1156" s="343">
        <f t="shared" si="53"/>
        <v>52</v>
      </c>
      <c r="L1156" s="251">
        <v>52</v>
      </c>
      <c r="M1156" s="251"/>
      <c r="N1156" s="250" t="e">
        <f>IF(L1156="nio",0,IF(L1156&gt;0,L1156*J1156/P1156,0))*VLOOKUP(B1156,'2-Kosten per locatie'!$A$14:$C$60,3,FALSE)</f>
        <v>#DIV/0!</v>
      </c>
      <c r="O1156" s="250">
        <f>IF(M1156&gt;0,M1156*J1156/Q1156,0)*VLOOKUP(B1156,'2-Kosten per locatie'!$A$14:$C$60,3,FALSE)</f>
        <v>0</v>
      </c>
      <c r="P1156" s="344">
        <f>IF(L1156="nio",0,IF(L1156&gt;0,VLOOKUP(G1156,'3-Productie normen'!A:J,VLOOKUP(L1156,'3-Productie normen'!$B$35:$C$40,2,FALSE),FALSE)))</f>
        <v>0</v>
      </c>
      <c r="Q1156" s="344">
        <f t="shared" si="55"/>
        <v>0</v>
      </c>
      <c r="R1156" s="541">
        <f>VLOOKUP(G1156,'3-Productie normen'!A:L,12,FALSE)</f>
        <v>8</v>
      </c>
      <c r="S1156" s="345"/>
      <c r="U1156" s="346">
        <f t="shared" si="54"/>
        <v>362.96000000000004</v>
      </c>
    </row>
    <row r="1157" spans="1:21" ht="14.1" hidden="1" customHeight="1">
      <c r="A1157" s="78">
        <v>1157</v>
      </c>
      <c r="B1157" s="493" t="s">
        <v>1148</v>
      </c>
      <c r="C1157" s="303" t="s">
        <v>1149</v>
      </c>
      <c r="D1157" s="537" t="s">
        <v>259</v>
      </c>
      <c r="E1157" s="248"/>
      <c r="F1157" s="90" t="s">
        <v>1225</v>
      </c>
      <c r="G1157" s="90" t="s">
        <v>46</v>
      </c>
      <c r="H1157" s="92" t="s">
        <v>275</v>
      </c>
      <c r="I1157" s="516" t="s">
        <v>227</v>
      </c>
      <c r="J1157" s="501">
        <v>1.3</v>
      </c>
      <c r="K1157" s="343">
        <f t="shared" si="53"/>
        <v>255</v>
      </c>
      <c r="L1157" s="251">
        <v>255</v>
      </c>
      <c r="M1157" s="251"/>
      <c r="N1157" s="250" t="e">
        <f>IF(L1157="nio",0,IF(L1157&gt;0,L1157*J1157/P1157,0))*VLOOKUP(B1157,'2-Kosten per locatie'!$A$14:$C$60,3,FALSE)</f>
        <v>#DIV/0!</v>
      </c>
      <c r="O1157" s="250">
        <f>IF(M1157&gt;0,M1157*J1157/Q1157,0)*VLOOKUP(B1157,'2-Kosten per locatie'!$A$14:$C$60,3,FALSE)</f>
        <v>0</v>
      </c>
      <c r="P1157" s="344">
        <f>IF(L1157="nio",0,IF(L1157&gt;0,VLOOKUP(G1157,'3-Productie normen'!A:J,VLOOKUP(L1157,'3-Productie normen'!$B$35:$C$40,2,FALSE),FALSE)))</f>
        <v>0</v>
      </c>
      <c r="Q1157" s="344">
        <f t="shared" si="55"/>
        <v>0</v>
      </c>
      <c r="R1157" s="541">
        <f>VLOOKUP(G1157,'3-Productie normen'!A:L,12,FALSE)</f>
        <v>11</v>
      </c>
      <c r="S1157" s="345"/>
      <c r="U1157" s="346">
        <f t="shared" si="54"/>
        <v>331.5</v>
      </c>
    </row>
    <row r="1158" spans="1:21" ht="14.1" hidden="1" customHeight="1">
      <c r="A1158" s="78">
        <v>1158</v>
      </c>
      <c r="B1158" s="493" t="s">
        <v>1148</v>
      </c>
      <c r="C1158" s="303" t="s">
        <v>1149</v>
      </c>
      <c r="D1158" s="537" t="s">
        <v>259</v>
      </c>
      <c r="E1158" s="248"/>
      <c r="F1158" s="90" t="s">
        <v>1226</v>
      </c>
      <c r="G1158" s="90" t="s">
        <v>50</v>
      </c>
      <c r="H1158" s="92" t="s">
        <v>275</v>
      </c>
      <c r="I1158" s="516" t="s">
        <v>246</v>
      </c>
      <c r="J1158" s="501">
        <v>30.59</v>
      </c>
      <c r="K1158" s="343">
        <f t="shared" si="53"/>
        <v>255</v>
      </c>
      <c r="L1158" s="251">
        <v>255</v>
      </c>
      <c r="M1158" s="251"/>
      <c r="N1158" s="250" t="e">
        <f>IF(L1158="nio",0,IF(L1158&gt;0,L1158*J1158/P1158,0))*VLOOKUP(B1158,'2-Kosten per locatie'!$A$14:$C$60,3,FALSE)</f>
        <v>#DIV/0!</v>
      </c>
      <c r="O1158" s="250">
        <f>IF(M1158&gt;0,M1158*J1158/Q1158,0)*VLOOKUP(B1158,'2-Kosten per locatie'!$A$14:$C$60,3,FALSE)</f>
        <v>0</v>
      </c>
      <c r="P1158" s="344">
        <f>IF(L1158="nio",0,IF(L1158&gt;0,VLOOKUP(G1158,'3-Productie normen'!A:J,VLOOKUP(L1158,'3-Productie normen'!$B$35:$C$40,2,FALSE),FALSE)))</f>
        <v>0</v>
      </c>
      <c r="Q1158" s="344">
        <f t="shared" si="55"/>
        <v>0</v>
      </c>
      <c r="R1158" s="541">
        <f>VLOOKUP(G1158,'3-Productie normen'!A:L,12,FALSE)</f>
        <v>15</v>
      </c>
      <c r="S1158" s="345"/>
      <c r="U1158" s="346">
        <f t="shared" si="54"/>
        <v>7800.45</v>
      </c>
    </row>
    <row r="1159" spans="1:21" ht="14.1" hidden="1" customHeight="1">
      <c r="A1159" s="78">
        <v>1159</v>
      </c>
      <c r="B1159" s="493" t="s">
        <v>1148</v>
      </c>
      <c r="C1159" s="303" t="s">
        <v>1149</v>
      </c>
      <c r="D1159" s="537" t="s">
        <v>259</v>
      </c>
      <c r="E1159" s="248"/>
      <c r="F1159" s="90" t="s">
        <v>1138</v>
      </c>
      <c r="G1159" s="90" t="s">
        <v>50</v>
      </c>
      <c r="H1159" s="92" t="s">
        <v>275</v>
      </c>
      <c r="I1159" s="516" t="s">
        <v>246</v>
      </c>
      <c r="J1159" s="501">
        <v>18.2</v>
      </c>
      <c r="K1159" s="343">
        <f t="shared" si="53"/>
        <v>255</v>
      </c>
      <c r="L1159" s="251">
        <v>255</v>
      </c>
      <c r="M1159" s="251"/>
      <c r="N1159" s="250" t="e">
        <f>IF(L1159="nio",0,IF(L1159&gt;0,L1159*J1159/P1159,0))*VLOOKUP(B1159,'2-Kosten per locatie'!$A$14:$C$60,3,FALSE)</f>
        <v>#DIV/0!</v>
      </c>
      <c r="O1159" s="250">
        <f>IF(M1159&gt;0,M1159*J1159/Q1159,0)*VLOOKUP(B1159,'2-Kosten per locatie'!$A$14:$C$60,3,FALSE)</f>
        <v>0</v>
      </c>
      <c r="P1159" s="344">
        <f>IF(L1159="nio",0,IF(L1159&gt;0,VLOOKUP(G1159,'3-Productie normen'!A:J,VLOOKUP(L1159,'3-Productie normen'!$B$35:$C$40,2,FALSE),FALSE)))</f>
        <v>0</v>
      </c>
      <c r="Q1159" s="344">
        <f t="shared" si="55"/>
        <v>0</v>
      </c>
      <c r="R1159" s="541">
        <f>VLOOKUP(G1159,'3-Productie normen'!A:L,12,FALSE)</f>
        <v>15</v>
      </c>
      <c r="S1159" s="345"/>
      <c r="U1159" s="346">
        <f t="shared" si="54"/>
        <v>4641</v>
      </c>
    </row>
    <row r="1160" spans="1:21" ht="14.1" hidden="1" customHeight="1">
      <c r="A1160" s="78">
        <v>1160</v>
      </c>
      <c r="B1160" s="493" t="s">
        <v>1148</v>
      </c>
      <c r="C1160" s="303" t="s">
        <v>1149</v>
      </c>
      <c r="D1160" s="537" t="s">
        <v>259</v>
      </c>
      <c r="E1160" s="248"/>
      <c r="F1160" s="90" t="s">
        <v>1137</v>
      </c>
      <c r="G1160" s="90" t="s">
        <v>50</v>
      </c>
      <c r="H1160" s="92" t="s">
        <v>275</v>
      </c>
      <c r="I1160" s="516" t="s">
        <v>246</v>
      </c>
      <c r="J1160" s="501">
        <v>27.28</v>
      </c>
      <c r="K1160" s="343">
        <f t="shared" si="53"/>
        <v>255</v>
      </c>
      <c r="L1160" s="251">
        <v>255</v>
      </c>
      <c r="M1160" s="251"/>
      <c r="N1160" s="250" t="e">
        <f>IF(L1160="nio",0,IF(L1160&gt;0,L1160*J1160/P1160,0))*VLOOKUP(B1160,'2-Kosten per locatie'!$A$14:$C$60,3,FALSE)</f>
        <v>#DIV/0!</v>
      </c>
      <c r="O1160" s="250">
        <f>IF(M1160&gt;0,M1160*J1160/Q1160,0)*VLOOKUP(B1160,'2-Kosten per locatie'!$A$14:$C$60,3,FALSE)</f>
        <v>0</v>
      </c>
      <c r="P1160" s="344">
        <f>IF(L1160="nio",0,IF(L1160&gt;0,VLOOKUP(G1160,'3-Productie normen'!A:J,VLOOKUP(L1160,'3-Productie normen'!$B$35:$C$40,2,FALSE),FALSE)))</f>
        <v>0</v>
      </c>
      <c r="Q1160" s="344">
        <f t="shared" si="55"/>
        <v>0</v>
      </c>
      <c r="R1160" s="541">
        <f>VLOOKUP(G1160,'3-Productie normen'!A:L,12,FALSE)</f>
        <v>15</v>
      </c>
      <c r="S1160" s="345"/>
      <c r="U1160" s="346">
        <f t="shared" si="54"/>
        <v>6956.4000000000005</v>
      </c>
    </row>
    <row r="1161" spans="1:21" ht="14.1" hidden="1" customHeight="1">
      <c r="A1161" s="78">
        <v>1161</v>
      </c>
      <c r="B1161" s="493" t="s">
        <v>1148</v>
      </c>
      <c r="C1161" s="303" t="s">
        <v>1149</v>
      </c>
      <c r="D1161" s="537" t="s">
        <v>259</v>
      </c>
      <c r="E1161" s="248"/>
      <c r="F1161" s="90" t="s">
        <v>1227</v>
      </c>
      <c r="G1161" s="90" t="s">
        <v>261</v>
      </c>
      <c r="H1161" s="92" t="s">
        <v>275</v>
      </c>
      <c r="I1161" s="516" t="s">
        <v>246</v>
      </c>
      <c r="J1161" s="501">
        <v>68.91</v>
      </c>
      <c r="K1161" s="343">
        <f t="shared" si="53"/>
        <v>255</v>
      </c>
      <c r="L1161" s="251">
        <v>255</v>
      </c>
      <c r="M1161" s="251"/>
      <c r="N1161" s="250" t="e">
        <f>IF(L1161="nio",0,IF(L1161&gt;0,L1161*J1161/P1161,0))*VLOOKUP(B1161,'2-Kosten per locatie'!$A$14:$C$60,3,FALSE)</f>
        <v>#DIV/0!</v>
      </c>
      <c r="O1161" s="250">
        <f>IF(M1161&gt;0,M1161*J1161/Q1161,0)*VLOOKUP(B1161,'2-Kosten per locatie'!$A$14:$C$60,3,FALSE)</f>
        <v>0</v>
      </c>
      <c r="P1161" s="344">
        <f>IF(L1161="nio",0,IF(L1161&gt;0,VLOOKUP(G1161,'3-Productie normen'!A:J,VLOOKUP(L1161,'3-Productie normen'!$B$35:$C$40,2,FALSE),FALSE)))</f>
        <v>0</v>
      </c>
      <c r="Q1161" s="344">
        <f t="shared" si="55"/>
        <v>0</v>
      </c>
      <c r="R1161" s="541">
        <f>VLOOKUP(G1161,'3-Productie normen'!A:L,12,FALSE)</f>
        <v>16</v>
      </c>
      <c r="S1161" s="345"/>
      <c r="U1161" s="346">
        <f t="shared" si="54"/>
        <v>17572.05</v>
      </c>
    </row>
    <row r="1162" spans="1:21" ht="14.1" hidden="1" customHeight="1">
      <c r="A1162" s="78">
        <v>1162</v>
      </c>
      <c r="B1162" s="493" t="s">
        <v>1148</v>
      </c>
      <c r="C1162" s="303" t="s">
        <v>1149</v>
      </c>
      <c r="D1162" s="537" t="s">
        <v>259</v>
      </c>
      <c r="E1162" s="248"/>
      <c r="F1162" s="90" t="s">
        <v>1228</v>
      </c>
      <c r="G1162" s="90" t="s">
        <v>46</v>
      </c>
      <c r="H1162" s="92" t="s">
        <v>275</v>
      </c>
      <c r="I1162" s="516" t="s">
        <v>227</v>
      </c>
      <c r="J1162" s="501">
        <v>5.6</v>
      </c>
      <c r="K1162" s="343">
        <f t="shared" si="53"/>
        <v>255</v>
      </c>
      <c r="L1162" s="251">
        <v>255</v>
      </c>
      <c r="M1162" s="251"/>
      <c r="N1162" s="250" t="e">
        <f>IF(L1162="nio",0,IF(L1162&gt;0,L1162*J1162/P1162,0))*VLOOKUP(B1162,'2-Kosten per locatie'!$A$14:$C$60,3,FALSE)</f>
        <v>#DIV/0!</v>
      </c>
      <c r="O1162" s="250">
        <f>IF(M1162&gt;0,M1162*J1162/Q1162,0)*VLOOKUP(B1162,'2-Kosten per locatie'!$A$14:$C$60,3,FALSE)</f>
        <v>0</v>
      </c>
      <c r="P1162" s="344">
        <f>IF(L1162="nio",0,IF(L1162&gt;0,VLOOKUP(G1162,'3-Productie normen'!A:J,VLOOKUP(L1162,'3-Productie normen'!$B$35:$C$40,2,FALSE),FALSE)))</f>
        <v>0</v>
      </c>
      <c r="Q1162" s="344">
        <f t="shared" si="55"/>
        <v>0</v>
      </c>
      <c r="R1162" s="541">
        <f>VLOOKUP(G1162,'3-Productie normen'!A:L,12,FALSE)</f>
        <v>11</v>
      </c>
      <c r="S1162" s="345"/>
      <c r="U1162" s="346">
        <f t="shared" si="54"/>
        <v>1428</v>
      </c>
    </row>
    <row r="1163" spans="1:21" ht="14.1" hidden="1" customHeight="1">
      <c r="A1163" s="78">
        <v>1163</v>
      </c>
      <c r="B1163" s="493" t="s">
        <v>1148</v>
      </c>
      <c r="C1163" s="303" t="s">
        <v>1149</v>
      </c>
      <c r="D1163" s="537" t="s">
        <v>259</v>
      </c>
      <c r="E1163" s="248"/>
      <c r="F1163" s="90" t="s">
        <v>267</v>
      </c>
      <c r="G1163" s="90" t="s">
        <v>50</v>
      </c>
      <c r="H1163" s="92" t="s">
        <v>266</v>
      </c>
      <c r="I1163" s="494" t="s">
        <v>247</v>
      </c>
      <c r="J1163" s="501">
        <v>36.770000000000003</v>
      </c>
      <c r="K1163" s="343">
        <f t="shared" si="53"/>
        <v>255</v>
      </c>
      <c r="L1163" s="251">
        <v>255</v>
      </c>
      <c r="M1163" s="251"/>
      <c r="N1163" s="250" t="e">
        <f>IF(L1163="nio",0,IF(L1163&gt;0,L1163*J1163/P1163,0))*VLOOKUP(B1163,'2-Kosten per locatie'!$A$14:$C$60,3,FALSE)</f>
        <v>#DIV/0!</v>
      </c>
      <c r="O1163" s="250">
        <f>IF(M1163&gt;0,M1163*J1163/Q1163,0)*VLOOKUP(B1163,'2-Kosten per locatie'!$A$14:$C$60,3,FALSE)</f>
        <v>0</v>
      </c>
      <c r="P1163" s="344">
        <f>IF(L1163="nio",0,IF(L1163&gt;0,VLOOKUP(G1163,'3-Productie normen'!A:J,VLOOKUP(L1163,'3-Productie normen'!$B$35:$C$40,2,FALSE),FALSE)))</f>
        <v>0</v>
      </c>
      <c r="Q1163" s="344">
        <f t="shared" si="55"/>
        <v>0</v>
      </c>
      <c r="R1163" s="541">
        <f>VLOOKUP(G1163,'3-Productie normen'!A:L,12,FALSE)</f>
        <v>15</v>
      </c>
      <c r="S1163" s="345"/>
      <c r="U1163" s="346">
        <f t="shared" si="54"/>
        <v>9376.35</v>
      </c>
    </row>
    <row r="1164" spans="1:21" ht="14.1" hidden="1" customHeight="1">
      <c r="A1164" s="78">
        <v>1164</v>
      </c>
      <c r="B1164" s="493" t="s">
        <v>1148</v>
      </c>
      <c r="C1164" s="303" t="s">
        <v>1149</v>
      </c>
      <c r="D1164" s="537" t="s">
        <v>259</v>
      </c>
      <c r="E1164" s="248"/>
      <c r="F1164" s="90" t="s">
        <v>1229</v>
      </c>
      <c r="G1164" s="90" t="s">
        <v>261</v>
      </c>
      <c r="H1164" s="92" t="s">
        <v>275</v>
      </c>
      <c r="I1164" s="516" t="s">
        <v>246</v>
      </c>
      <c r="J1164" s="501">
        <v>6.39</v>
      </c>
      <c r="K1164" s="343">
        <f t="shared" si="53"/>
        <v>255</v>
      </c>
      <c r="L1164" s="251">
        <v>255</v>
      </c>
      <c r="M1164" s="251"/>
      <c r="N1164" s="250" t="e">
        <f>IF(L1164="nio",0,IF(L1164&gt;0,L1164*J1164/P1164,0))*VLOOKUP(B1164,'2-Kosten per locatie'!$A$14:$C$60,3,FALSE)</f>
        <v>#DIV/0!</v>
      </c>
      <c r="O1164" s="250">
        <f>IF(M1164&gt;0,M1164*J1164/Q1164,0)*VLOOKUP(B1164,'2-Kosten per locatie'!$A$14:$C$60,3,FALSE)</f>
        <v>0</v>
      </c>
      <c r="P1164" s="344">
        <f>IF(L1164="nio",0,IF(L1164&gt;0,VLOOKUP(G1164,'3-Productie normen'!A:J,VLOOKUP(L1164,'3-Productie normen'!$B$35:$C$40,2,FALSE),FALSE)))</f>
        <v>0</v>
      </c>
      <c r="Q1164" s="344">
        <f t="shared" si="55"/>
        <v>0</v>
      </c>
      <c r="R1164" s="541">
        <f>VLOOKUP(G1164,'3-Productie normen'!A:L,12,FALSE)</f>
        <v>16</v>
      </c>
      <c r="S1164" s="345"/>
      <c r="U1164" s="346">
        <f t="shared" si="54"/>
        <v>1629.4499999999998</v>
      </c>
    </row>
    <row r="1165" spans="1:21" ht="14.1" hidden="1" customHeight="1">
      <c r="A1165" s="78">
        <v>1165</v>
      </c>
      <c r="B1165" s="493" t="s">
        <v>1148</v>
      </c>
      <c r="C1165" s="303" t="s">
        <v>1149</v>
      </c>
      <c r="D1165" s="537" t="s">
        <v>259</v>
      </c>
      <c r="E1165" s="248"/>
      <c r="F1165" s="90" t="s">
        <v>1230</v>
      </c>
      <c r="G1165" s="303" t="s">
        <v>50</v>
      </c>
      <c r="H1165" s="92" t="s">
        <v>275</v>
      </c>
      <c r="I1165" s="516" t="s">
        <v>246</v>
      </c>
      <c r="J1165" s="501">
        <v>23.48</v>
      </c>
      <c r="K1165" s="343">
        <f t="shared" si="53"/>
        <v>255</v>
      </c>
      <c r="L1165" s="251">
        <v>255</v>
      </c>
      <c r="M1165" s="251"/>
      <c r="N1165" s="250" t="e">
        <f>IF(L1165="nio",0,IF(L1165&gt;0,L1165*J1165/P1165,0))*VLOOKUP(B1165,'2-Kosten per locatie'!$A$14:$C$60,3,FALSE)</f>
        <v>#DIV/0!</v>
      </c>
      <c r="O1165" s="250">
        <f>IF(M1165&gt;0,M1165*J1165/Q1165,0)*VLOOKUP(B1165,'2-Kosten per locatie'!$A$14:$C$60,3,FALSE)</f>
        <v>0</v>
      </c>
      <c r="P1165" s="344">
        <f>IF(L1165="nio",0,IF(L1165&gt;0,VLOOKUP(G1165,'3-Productie normen'!A:J,VLOOKUP(L1165,'3-Productie normen'!$B$35:$C$40,2,FALSE),FALSE)))</f>
        <v>0</v>
      </c>
      <c r="Q1165" s="344">
        <f t="shared" si="55"/>
        <v>0</v>
      </c>
      <c r="R1165" s="541">
        <f>VLOOKUP(G1165,'3-Productie normen'!A:L,12,FALSE)</f>
        <v>15</v>
      </c>
      <c r="S1165" s="345"/>
      <c r="U1165" s="346">
        <f t="shared" si="54"/>
        <v>5987.4000000000005</v>
      </c>
    </row>
    <row r="1166" spans="1:21" ht="14.1" hidden="1" customHeight="1">
      <c r="A1166" s="78">
        <v>1166</v>
      </c>
      <c r="B1166" s="493" t="s">
        <v>1148</v>
      </c>
      <c r="C1166" s="303" t="s">
        <v>1149</v>
      </c>
      <c r="D1166" s="537" t="s">
        <v>259</v>
      </c>
      <c r="E1166" s="248"/>
      <c r="F1166" s="90" t="s">
        <v>1230</v>
      </c>
      <c r="G1166" s="90" t="s">
        <v>50</v>
      </c>
      <c r="H1166" s="92" t="s">
        <v>275</v>
      </c>
      <c r="I1166" s="516" t="s">
        <v>246</v>
      </c>
      <c r="J1166" s="501">
        <v>20.78</v>
      </c>
      <c r="K1166" s="343">
        <f t="shared" si="53"/>
        <v>255</v>
      </c>
      <c r="L1166" s="251">
        <v>255</v>
      </c>
      <c r="M1166" s="251"/>
      <c r="N1166" s="250" t="e">
        <f>IF(L1166="nio",0,IF(L1166&gt;0,L1166*J1166/P1166,0))*VLOOKUP(B1166,'2-Kosten per locatie'!$A$14:$C$60,3,FALSE)</f>
        <v>#DIV/0!</v>
      </c>
      <c r="O1166" s="250">
        <f>IF(M1166&gt;0,M1166*J1166/Q1166,0)*VLOOKUP(B1166,'2-Kosten per locatie'!$A$14:$C$60,3,FALSE)</f>
        <v>0</v>
      </c>
      <c r="P1166" s="344">
        <f>IF(L1166="nio",0,IF(L1166&gt;0,VLOOKUP(G1166,'3-Productie normen'!A:J,VLOOKUP(L1166,'3-Productie normen'!$B$35:$C$40,2,FALSE),FALSE)))</f>
        <v>0</v>
      </c>
      <c r="Q1166" s="344">
        <f t="shared" si="55"/>
        <v>0</v>
      </c>
      <c r="R1166" s="541">
        <f>VLOOKUP(G1166,'3-Productie normen'!A:L,12,FALSE)</f>
        <v>15</v>
      </c>
      <c r="S1166" s="345"/>
      <c r="U1166" s="346">
        <f t="shared" si="54"/>
        <v>5298.9000000000005</v>
      </c>
    </row>
    <row r="1167" spans="1:21" ht="14.1" hidden="1" customHeight="1">
      <c r="A1167" s="78">
        <v>1167</v>
      </c>
      <c r="B1167" s="493" t="s">
        <v>1148</v>
      </c>
      <c r="C1167" s="303" t="s">
        <v>1149</v>
      </c>
      <c r="D1167" s="537" t="s">
        <v>259</v>
      </c>
      <c r="E1167" s="248"/>
      <c r="F1167" s="90" t="s">
        <v>264</v>
      </c>
      <c r="G1167" s="90" t="s">
        <v>45</v>
      </c>
      <c r="H1167" s="92" t="s">
        <v>266</v>
      </c>
      <c r="I1167" s="494" t="s">
        <v>247</v>
      </c>
      <c r="J1167" s="501">
        <v>26.85</v>
      </c>
      <c r="K1167" s="343">
        <f t="shared" si="53"/>
        <v>255</v>
      </c>
      <c r="L1167" s="251">
        <v>255</v>
      </c>
      <c r="M1167" s="251"/>
      <c r="N1167" s="250" t="e">
        <f>IF(L1167="nio",0,IF(L1167&gt;0,L1167*J1167/P1167,0))*VLOOKUP(B1167,'2-Kosten per locatie'!$A$14:$C$60,3,FALSE)</f>
        <v>#DIV/0!</v>
      </c>
      <c r="O1167" s="250">
        <f>IF(M1167&gt;0,M1167*J1167/Q1167,0)*VLOOKUP(B1167,'2-Kosten per locatie'!$A$14:$C$60,3,FALSE)</f>
        <v>0</v>
      </c>
      <c r="P1167" s="344">
        <f>IF(L1167="nio",0,IF(L1167&gt;0,VLOOKUP(G1167,'3-Productie normen'!A:J,VLOOKUP(L1167,'3-Productie normen'!$B$35:$C$40,2,FALSE),FALSE)))</f>
        <v>0</v>
      </c>
      <c r="Q1167" s="344">
        <f t="shared" si="55"/>
        <v>0</v>
      </c>
      <c r="R1167" s="541">
        <f>VLOOKUP(G1167,'3-Productie normen'!A:L,12,FALSE)</f>
        <v>2</v>
      </c>
      <c r="S1167" s="345"/>
      <c r="U1167" s="346">
        <f t="shared" si="54"/>
        <v>6846.75</v>
      </c>
    </row>
    <row r="1168" spans="1:21" ht="14.1" hidden="1" customHeight="1">
      <c r="A1168" s="78">
        <v>1168</v>
      </c>
      <c r="B1168" s="493" t="s">
        <v>1148</v>
      </c>
      <c r="C1168" s="303" t="s">
        <v>1149</v>
      </c>
      <c r="D1168" s="537" t="s">
        <v>259</v>
      </c>
      <c r="E1168" s="248"/>
      <c r="F1168" s="90" t="s">
        <v>282</v>
      </c>
      <c r="G1168" s="90" t="s">
        <v>261</v>
      </c>
      <c r="H1168" s="92" t="s">
        <v>275</v>
      </c>
      <c r="I1168" s="516" t="s">
        <v>246</v>
      </c>
      <c r="J1168" s="501">
        <v>16.399999999999999</v>
      </c>
      <c r="K1168" s="343">
        <f t="shared" si="53"/>
        <v>255</v>
      </c>
      <c r="L1168" s="251">
        <v>255</v>
      </c>
      <c r="M1168" s="251"/>
      <c r="N1168" s="250" t="e">
        <f>IF(L1168="nio",0,IF(L1168&gt;0,L1168*J1168/P1168,0))*VLOOKUP(B1168,'2-Kosten per locatie'!$A$14:$C$60,3,FALSE)</f>
        <v>#DIV/0!</v>
      </c>
      <c r="O1168" s="250">
        <f>IF(M1168&gt;0,M1168*J1168/Q1168,0)*VLOOKUP(B1168,'2-Kosten per locatie'!$A$14:$C$60,3,FALSE)</f>
        <v>0</v>
      </c>
      <c r="P1168" s="344">
        <f>IF(L1168="nio",0,IF(L1168&gt;0,VLOOKUP(G1168,'3-Productie normen'!A:J,VLOOKUP(L1168,'3-Productie normen'!$B$35:$C$40,2,FALSE),FALSE)))</f>
        <v>0</v>
      </c>
      <c r="Q1168" s="344">
        <f t="shared" si="55"/>
        <v>0</v>
      </c>
      <c r="R1168" s="541">
        <f>VLOOKUP(G1168,'3-Productie normen'!A:L,12,FALSE)</f>
        <v>16</v>
      </c>
      <c r="S1168" s="345"/>
      <c r="U1168" s="346">
        <f t="shared" si="54"/>
        <v>4182</v>
      </c>
    </row>
    <row r="1169" spans="1:21" ht="14.1" hidden="1" customHeight="1">
      <c r="A1169" s="78">
        <v>1169</v>
      </c>
      <c r="B1169" s="493" t="s">
        <v>1148</v>
      </c>
      <c r="C1169" s="303" t="s">
        <v>1149</v>
      </c>
      <c r="D1169" s="537" t="s">
        <v>259</v>
      </c>
      <c r="E1169" s="248"/>
      <c r="F1169" s="90" t="s">
        <v>321</v>
      </c>
      <c r="G1169" s="90" t="s">
        <v>261</v>
      </c>
      <c r="H1169" s="92" t="s">
        <v>275</v>
      </c>
      <c r="I1169" s="516" t="s">
        <v>246</v>
      </c>
      <c r="J1169" s="501">
        <v>19.22</v>
      </c>
      <c r="K1169" s="343">
        <f t="shared" si="53"/>
        <v>255</v>
      </c>
      <c r="L1169" s="251">
        <v>255</v>
      </c>
      <c r="M1169" s="251"/>
      <c r="N1169" s="250" t="e">
        <f>IF(L1169="nio",0,IF(L1169&gt;0,L1169*J1169/P1169,0))*VLOOKUP(B1169,'2-Kosten per locatie'!$A$14:$C$60,3,FALSE)</f>
        <v>#DIV/0!</v>
      </c>
      <c r="O1169" s="250">
        <f>IF(M1169&gt;0,M1169*J1169/Q1169,0)*VLOOKUP(B1169,'2-Kosten per locatie'!$A$14:$C$60,3,FALSE)</f>
        <v>0</v>
      </c>
      <c r="P1169" s="344">
        <f>IF(L1169="nio",0,IF(L1169&gt;0,VLOOKUP(G1169,'3-Productie normen'!A:J,VLOOKUP(L1169,'3-Productie normen'!$B$35:$C$40,2,FALSE),FALSE)))</f>
        <v>0</v>
      </c>
      <c r="Q1169" s="344">
        <f t="shared" si="55"/>
        <v>0</v>
      </c>
      <c r="R1169" s="541">
        <f>VLOOKUP(G1169,'3-Productie normen'!A:L,12,FALSE)</f>
        <v>16</v>
      </c>
      <c r="S1169" s="345"/>
      <c r="U1169" s="346">
        <f t="shared" si="54"/>
        <v>4901.0999999999995</v>
      </c>
    </row>
    <row r="1170" spans="1:21" ht="14.1" hidden="1" customHeight="1">
      <c r="A1170" s="78">
        <v>1170</v>
      </c>
      <c r="B1170" s="493" t="s">
        <v>1148</v>
      </c>
      <c r="C1170" s="303" t="s">
        <v>1149</v>
      </c>
      <c r="D1170" s="537" t="s">
        <v>259</v>
      </c>
      <c r="E1170" s="248"/>
      <c r="F1170" s="90" t="s">
        <v>672</v>
      </c>
      <c r="G1170" s="90" t="s">
        <v>52</v>
      </c>
      <c r="H1170" s="92" t="s">
        <v>275</v>
      </c>
      <c r="I1170" s="516" t="s">
        <v>246</v>
      </c>
      <c r="J1170" s="501">
        <v>7.77</v>
      </c>
      <c r="K1170" s="343">
        <f t="shared" si="53"/>
        <v>255</v>
      </c>
      <c r="L1170" s="251">
        <v>255</v>
      </c>
      <c r="M1170" s="251"/>
      <c r="N1170" s="250" t="e">
        <f>IF(L1170="nio",0,IF(L1170&gt;0,L1170*J1170/P1170,0))*VLOOKUP(B1170,'2-Kosten per locatie'!$A$14:$C$60,3,FALSE)</f>
        <v>#DIV/0!</v>
      </c>
      <c r="O1170" s="250">
        <f>IF(M1170&gt;0,M1170*J1170/Q1170,0)*VLOOKUP(B1170,'2-Kosten per locatie'!$A$14:$C$60,3,FALSE)</f>
        <v>0</v>
      </c>
      <c r="P1170" s="344">
        <f>IF(L1170="nio",0,IF(L1170&gt;0,VLOOKUP(G1170,'3-Productie normen'!A:J,VLOOKUP(L1170,'3-Productie normen'!$B$35:$C$40,2,FALSE),FALSE)))</f>
        <v>0</v>
      </c>
      <c r="Q1170" s="344">
        <f t="shared" si="55"/>
        <v>0</v>
      </c>
      <c r="R1170" s="541">
        <f>VLOOKUP(G1170,'3-Productie normen'!A:L,12,FALSE)</f>
        <v>4</v>
      </c>
      <c r="S1170" s="345"/>
      <c r="U1170" s="346">
        <f t="shared" si="54"/>
        <v>1981.35</v>
      </c>
    </row>
    <row r="1171" spans="1:21" ht="14.1" hidden="1" customHeight="1">
      <c r="A1171" s="78">
        <v>1171</v>
      </c>
      <c r="B1171" s="493" t="s">
        <v>1148</v>
      </c>
      <c r="C1171" s="303" t="s">
        <v>1149</v>
      </c>
      <c r="D1171" s="537" t="s">
        <v>259</v>
      </c>
      <c r="E1171" s="248"/>
      <c r="F1171" s="90" t="s">
        <v>282</v>
      </c>
      <c r="G1171" s="90" t="s">
        <v>261</v>
      </c>
      <c r="H1171" s="92" t="s">
        <v>275</v>
      </c>
      <c r="I1171" s="516" t="s">
        <v>246</v>
      </c>
      <c r="J1171" s="501">
        <v>8.44</v>
      </c>
      <c r="K1171" s="343">
        <f t="shared" si="53"/>
        <v>255</v>
      </c>
      <c r="L1171" s="251">
        <v>255</v>
      </c>
      <c r="M1171" s="251"/>
      <c r="N1171" s="250" t="e">
        <f>IF(L1171="nio",0,IF(L1171&gt;0,L1171*J1171/P1171,0))*VLOOKUP(B1171,'2-Kosten per locatie'!$A$14:$C$60,3,FALSE)</f>
        <v>#DIV/0!</v>
      </c>
      <c r="O1171" s="250">
        <f>IF(M1171&gt;0,M1171*J1171/Q1171,0)*VLOOKUP(B1171,'2-Kosten per locatie'!$A$14:$C$60,3,FALSE)</f>
        <v>0</v>
      </c>
      <c r="P1171" s="344">
        <f>IF(L1171="nio",0,IF(L1171&gt;0,VLOOKUP(G1171,'3-Productie normen'!A:J,VLOOKUP(L1171,'3-Productie normen'!$B$35:$C$40,2,FALSE),FALSE)))</f>
        <v>0</v>
      </c>
      <c r="Q1171" s="344">
        <f t="shared" si="55"/>
        <v>0</v>
      </c>
      <c r="R1171" s="541">
        <f>VLOOKUP(G1171,'3-Productie normen'!A:L,12,FALSE)</f>
        <v>16</v>
      </c>
      <c r="S1171" s="345"/>
      <c r="U1171" s="346">
        <f t="shared" si="54"/>
        <v>2152.1999999999998</v>
      </c>
    </row>
    <row r="1172" spans="1:21" ht="14.1" hidden="1" customHeight="1">
      <c r="A1172" s="78">
        <v>1172</v>
      </c>
      <c r="B1172" s="493" t="s">
        <v>1148</v>
      </c>
      <c r="C1172" s="303" t="s">
        <v>1149</v>
      </c>
      <c r="D1172" s="537" t="s">
        <v>259</v>
      </c>
      <c r="E1172" s="248"/>
      <c r="F1172" s="90" t="s">
        <v>1231</v>
      </c>
      <c r="G1172" s="90" t="s">
        <v>55</v>
      </c>
      <c r="H1172" s="92" t="s">
        <v>275</v>
      </c>
      <c r="I1172" s="516" t="s">
        <v>246</v>
      </c>
      <c r="J1172" s="501">
        <v>1.5</v>
      </c>
      <c r="K1172" s="343">
        <f t="shared" si="53"/>
        <v>0</v>
      </c>
      <c r="L1172" s="251" t="s">
        <v>279</v>
      </c>
      <c r="M1172" s="251"/>
      <c r="N1172" s="250">
        <f>IF(L1172="nio",0,IF(L1172&gt;0,L1172*J1172/P1172,0))*VLOOKUP(B1172,'2-Kosten per locatie'!$A$14:$C$60,3,FALSE)</f>
        <v>0</v>
      </c>
      <c r="O1172" s="250">
        <f>IF(M1172&gt;0,M1172*J1172/Q1172,0)*VLOOKUP(B1172,'2-Kosten per locatie'!$A$14:$C$60,3,FALSE)</f>
        <v>0</v>
      </c>
      <c r="P1172" s="344">
        <f>IF(L1172="nio",0,IF(L1172&gt;0,VLOOKUP(G1172,'3-Productie normen'!A:J,VLOOKUP(L1172,'3-Productie normen'!$B$35:$C$40,2,FALSE),FALSE)))</f>
        <v>0</v>
      </c>
      <c r="Q1172" s="344">
        <f t="shared" si="55"/>
        <v>0</v>
      </c>
      <c r="R1172" s="541">
        <f>VLOOKUP(G1172,'3-Productie normen'!A:L,12,FALSE)</f>
        <v>0</v>
      </c>
      <c r="S1172" s="345"/>
      <c r="U1172" s="346">
        <f t="shared" si="54"/>
        <v>0</v>
      </c>
    </row>
    <row r="1173" spans="1:21" ht="14.1" hidden="1" customHeight="1">
      <c r="A1173" s="78">
        <v>1173</v>
      </c>
      <c r="B1173" s="493" t="s">
        <v>369</v>
      </c>
      <c r="C1173" s="303" t="s">
        <v>370</v>
      </c>
      <c r="D1173" s="537" t="s">
        <v>259</v>
      </c>
      <c r="E1173" s="248"/>
      <c r="F1173" s="90" t="s">
        <v>316</v>
      </c>
      <c r="G1173" s="502" t="s">
        <v>46</v>
      </c>
      <c r="H1173" s="502" t="s">
        <v>371</v>
      </c>
      <c r="I1173" s="516" t="s">
        <v>227</v>
      </c>
      <c r="J1173" s="501">
        <v>2.73</v>
      </c>
      <c r="K1173" s="343">
        <f t="shared" si="53"/>
        <v>255</v>
      </c>
      <c r="L1173" s="251">
        <v>255</v>
      </c>
      <c r="M1173" s="251"/>
      <c r="N1173" s="250" t="e">
        <f>IF(L1173="nio",0,IF(L1173&gt;0,L1173*J1173/P1173,0))*VLOOKUP(B1173,'2-Kosten per locatie'!$A$14:$C$60,3,FALSE)</f>
        <v>#DIV/0!</v>
      </c>
      <c r="O1173" s="250">
        <f>IF(M1173&gt;0,M1173*J1173/Q1173,0)*VLOOKUP(B1173,'2-Kosten per locatie'!$A$14:$C$60,3,FALSE)</f>
        <v>0</v>
      </c>
      <c r="P1173" s="344">
        <f>IF(L1173="nio",0,IF(L1173&gt;0,VLOOKUP(G1173,'3-Productie normen'!A:J,VLOOKUP(L1173,'3-Productie normen'!$B$35:$C$40,2,FALSE),FALSE)))</f>
        <v>0</v>
      </c>
      <c r="Q1173" s="344">
        <f t="shared" si="55"/>
        <v>0</v>
      </c>
      <c r="R1173" s="541">
        <f>VLOOKUP(G1173,'3-Productie normen'!A:L,12,FALSE)</f>
        <v>11</v>
      </c>
      <c r="S1173" s="345"/>
      <c r="U1173" s="346">
        <f t="shared" si="54"/>
        <v>696.15</v>
      </c>
    </row>
    <row r="1174" spans="1:21" ht="14.1" hidden="1" customHeight="1">
      <c r="A1174" s="78">
        <v>1174</v>
      </c>
      <c r="B1174" s="493" t="s">
        <v>369</v>
      </c>
      <c r="C1174" s="303" t="s">
        <v>370</v>
      </c>
      <c r="D1174" s="537" t="s">
        <v>259</v>
      </c>
      <c r="E1174" s="248"/>
      <c r="F1174" s="90" t="s">
        <v>316</v>
      </c>
      <c r="G1174" s="502" t="s">
        <v>46</v>
      </c>
      <c r="H1174" s="502" t="s">
        <v>371</v>
      </c>
      <c r="I1174" s="516" t="s">
        <v>227</v>
      </c>
      <c r="J1174" s="501">
        <v>2.73</v>
      </c>
      <c r="K1174" s="343">
        <f t="shared" si="53"/>
        <v>255</v>
      </c>
      <c r="L1174" s="251">
        <v>255</v>
      </c>
      <c r="M1174" s="251"/>
      <c r="N1174" s="250" t="e">
        <f>IF(L1174="nio",0,IF(L1174&gt;0,L1174*J1174/P1174,0))*VLOOKUP(B1174,'2-Kosten per locatie'!$A$14:$C$60,3,FALSE)</f>
        <v>#DIV/0!</v>
      </c>
      <c r="O1174" s="250">
        <f>IF(M1174&gt;0,M1174*J1174/Q1174,0)*VLOOKUP(B1174,'2-Kosten per locatie'!$A$14:$C$60,3,FALSE)</f>
        <v>0</v>
      </c>
      <c r="P1174" s="344">
        <f>IF(L1174="nio",0,IF(L1174&gt;0,VLOOKUP(G1174,'3-Productie normen'!A:J,VLOOKUP(L1174,'3-Productie normen'!$B$35:$C$40,2,FALSE),FALSE)))</f>
        <v>0</v>
      </c>
      <c r="Q1174" s="344">
        <f t="shared" si="55"/>
        <v>0</v>
      </c>
      <c r="R1174" s="541">
        <f>VLOOKUP(G1174,'3-Productie normen'!A:L,12,FALSE)</f>
        <v>11</v>
      </c>
      <c r="S1174" s="345"/>
      <c r="U1174" s="346">
        <f t="shared" si="54"/>
        <v>696.15</v>
      </c>
    </row>
    <row r="1175" spans="1:21" ht="14.1" hidden="1" customHeight="1">
      <c r="A1175" s="78">
        <v>1175</v>
      </c>
      <c r="B1175" s="493" t="s">
        <v>369</v>
      </c>
      <c r="C1175" s="303" t="s">
        <v>370</v>
      </c>
      <c r="D1175" s="537" t="s">
        <v>259</v>
      </c>
      <c r="E1175" s="248"/>
      <c r="F1175" s="90" t="s">
        <v>277</v>
      </c>
      <c r="G1175" s="504" t="s">
        <v>47</v>
      </c>
      <c r="H1175" s="74" t="s">
        <v>82</v>
      </c>
      <c r="I1175" s="74" t="s">
        <v>82</v>
      </c>
      <c r="J1175" s="501">
        <v>2.93</v>
      </c>
      <c r="K1175" s="343">
        <f t="shared" si="53"/>
        <v>255</v>
      </c>
      <c r="L1175" s="251">
        <v>255</v>
      </c>
      <c r="M1175" s="251"/>
      <c r="N1175" s="250" t="e">
        <f>IF(L1175="nio",0,IF(L1175&gt;0,L1175*J1175/P1175,0))*VLOOKUP(B1175,'2-Kosten per locatie'!$A$14:$C$60,3,FALSE)</f>
        <v>#DIV/0!</v>
      </c>
      <c r="O1175" s="250">
        <f>IF(M1175&gt;0,M1175*J1175/Q1175,0)*VLOOKUP(B1175,'2-Kosten per locatie'!$A$14:$C$60,3,FALSE)</f>
        <v>0</v>
      </c>
      <c r="P1175" s="344">
        <f>IF(L1175="nio",0,IF(L1175&gt;0,VLOOKUP(G1175,'3-Productie normen'!A:J,VLOOKUP(L1175,'3-Productie normen'!$B$35:$C$40,2,FALSE),FALSE)))</f>
        <v>0</v>
      </c>
      <c r="Q1175" s="344">
        <f t="shared" si="55"/>
        <v>0</v>
      </c>
      <c r="R1175" s="541">
        <f>VLOOKUP(G1175,'3-Productie normen'!A:L,12,FALSE)</f>
        <v>9</v>
      </c>
      <c r="S1175" s="345"/>
      <c r="U1175" s="346">
        <f t="shared" si="54"/>
        <v>747.15000000000009</v>
      </c>
    </row>
    <row r="1176" spans="1:21" ht="14.1" hidden="1" customHeight="1">
      <c r="A1176" s="78">
        <v>1176</v>
      </c>
      <c r="B1176" s="493" t="s">
        <v>369</v>
      </c>
      <c r="C1176" s="303" t="s">
        <v>370</v>
      </c>
      <c r="D1176" s="537" t="s">
        <v>259</v>
      </c>
      <c r="E1176" s="248"/>
      <c r="F1176" s="90" t="s">
        <v>282</v>
      </c>
      <c r="G1176" s="504" t="s">
        <v>261</v>
      </c>
      <c r="H1176" s="74" t="s">
        <v>82</v>
      </c>
      <c r="I1176" s="74" t="s">
        <v>82</v>
      </c>
      <c r="J1176" s="501">
        <v>8.91</v>
      </c>
      <c r="K1176" s="343">
        <f t="shared" si="53"/>
        <v>255</v>
      </c>
      <c r="L1176" s="251">
        <v>255</v>
      </c>
      <c r="M1176" s="251"/>
      <c r="N1176" s="250" t="e">
        <f>IF(L1176="nio",0,IF(L1176&gt;0,L1176*J1176/P1176,0))*VLOOKUP(B1176,'2-Kosten per locatie'!$A$14:$C$60,3,FALSE)</f>
        <v>#DIV/0!</v>
      </c>
      <c r="O1176" s="250">
        <f>IF(M1176&gt;0,M1176*J1176/Q1176,0)*VLOOKUP(B1176,'2-Kosten per locatie'!$A$14:$C$60,3,FALSE)</f>
        <v>0</v>
      </c>
      <c r="P1176" s="344">
        <f>IF(L1176="nio",0,IF(L1176&gt;0,VLOOKUP(G1176,'3-Productie normen'!A:J,VLOOKUP(L1176,'3-Productie normen'!$B$35:$C$40,2,FALSE),FALSE)))</f>
        <v>0</v>
      </c>
      <c r="Q1176" s="344">
        <f t="shared" si="55"/>
        <v>0</v>
      </c>
      <c r="R1176" s="541">
        <f>VLOOKUP(G1176,'3-Productie normen'!A:L,12,FALSE)</f>
        <v>16</v>
      </c>
      <c r="S1176" s="345"/>
      <c r="U1176" s="346">
        <f t="shared" si="54"/>
        <v>2272.0500000000002</v>
      </c>
    </row>
    <row r="1177" spans="1:21" ht="14.1" hidden="1" customHeight="1">
      <c r="A1177" s="78">
        <v>1177</v>
      </c>
      <c r="B1177" s="493" t="s">
        <v>369</v>
      </c>
      <c r="C1177" s="303" t="s">
        <v>370</v>
      </c>
      <c r="D1177" s="537" t="s">
        <v>259</v>
      </c>
      <c r="E1177" s="248">
        <v>1</v>
      </c>
      <c r="F1177" s="90" t="s">
        <v>372</v>
      </c>
      <c r="G1177" s="502" t="s">
        <v>52</v>
      </c>
      <c r="H1177" s="74" t="s">
        <v>82</v>
      </c>
      <c r="I1177" s="74" t="s">
        <v>82</v>
      </c>
      <c r="J1177" s="501">
        <v>14.3</v>
      </c>
      <c r="K1177" s="343">
        <f t="shared" si="53"/>
        <v>255</v>
      </c>
      <c r="L1177" s="251">
        <v>255</v>
      </c>
      <c r="M1177" s="251"/>
      <c r="N1177" s="250" t="e">
        <f>IF(L1177="nio",0,IF(L1177&gt;0,L1177*J1177/P1177,0))*VLOOKUP(B1177,'2-Kosten per locatie'!$A$14:$C$60,3,FALSE)</f>
        <v>#DIV/0!</v>
      </c>
      <c r="O1177" s="250">
        <f>IF(M1177&gt;0,M1177*J1177/Q1177,0)*VLOOKUP(B1177,'2-Kosten per locatie'!$A$14:$C$60,3,FALSE)</f>
        <v>0</v>
      </c>
      <c r="P1177" s="344">
        <f>IF(L1177="nio",0,IF(L1177&gt;0,VLOOKUP(G1177,'3-Productie normen'!A:J,VLOOKUP(L1177,'3-Productie normen'!$B$35:$C$40,2,FALSE),FALSE)))</f>
        <v>0</v>
      </c>
      <c r="Q1177" s="344">
        <f t="shared" si="55"/>
        <v>0</v>
      </c>
      <c r="R1177" s="541">
        <f>VLOOKUP(G1177,'3-Productie normen'!A:L,12,FALSE)</f>
        <v>4</v>
      </c>
      <c r="S1177" s="345"/>
      <c r="U1177" s="346">
        <f t="shared" si="54"/>
        <v>3646.5</v>
      </c>
    </row>
    <row r="1178" spans="1:21" ht="14.1" hidden="1" customHeight="1">
      <c r="A1178" s="78">
        <v>1178</v>
      </c>
      <c r="B1178" s="493" t="s">
        <v>369</v>
      </c>
      <c r="C1178" s="303" t="s">
        <v>370</v>
      </c>
      <c r="D1178" s="537" t="s">
        <v>259</v>
      </c>
      <c r="E1178" s="248">
        <v>2</v>
      </c>
      <c r="F1178" s="90" t="s">
        <v>373</v>
      </c>
      <c r="G1178" s="90" t="s">
        <v>45</v>
      </c>
      <c r="H1178" s="74" t="s">
        <v>82</v>
      </c>
      <c r="I1178" s="74" t="s">
        <v>82</v>
      </c>
      <c r="J1178" s="501">
        <v>77</v>
      </c>
      <c r="K1178" s="343">
        <f t="shared" si="53"/>
        <v>255</v>
      </c>
      <c r="L1178" s="251">
        <v>255</v>
      </c>
      <c r="M1178" s="251"/>
      <c r="N1178" s="250" t="e">
        <f>IF(L1178="nio",0,IF(L1178&gt;0,L1178*J1178/P1178,0))*VLOOKUP(B1178,'2-Kosten per locatie'!$A$14:$C$60,3,FALSE)</f>
        <v>#DIV/0!</v>
      </c>
      <c r="O1178" s="250">
        <f>IF(M1178&gt;0,M1178*J1178/Q1178,0)*VLOOKUP(B1178,'2-Kosten per locatie'!$A$14:$C$60,3,FALSE)</f>
        <v>0</v>
      </c>
      <c r="P1178" s="344">
        <f>IF(L1178="nio",0,IF(L1178&gt;0,VLOOKUP(G1178,'3-Productie normen'!A:J,VLOOKUP(L1178,'3-Productie normen'!$B$35:$C$40,2,FALSE),FALSE)))</f>
        <v>0</v>
      </c>
      <c r="Q1178" s="344">
        <f t="shared" si="55"/>
        <v>0</v>
      </c>
      <c r="R1178" s="541">
        <f>VLOOKUP(G1178,'3-Productie normen'!A:L,12,FALSE)</f>
        <v>2</v>
      </c>
      <c r="S1178" s="345"/>
      <c r="U1178" s="346">
        <f t="shared" si="54"/>
        <v>19635</v>
      </c>
    </row>
    <row r="1179" spans="1:21" ht="14.1" hidden="1" customHeight="1">
      <c r="A1179" s="78">
        <v>1179</v>
      </c>
      <c r="B1179" s="493" t="s">
        <v>369</v>
      </c>
      <c r="C1179" s="303" t="s">
        <v>370</v>
      </c>
      <c r="D1179" s="537" t="s">
        <v>259</v>
      </c>
      <c r="E1179" s="248">
        <v>3</v>
      </c>
      <c r="F1179" s="90" t="s">
        <v>374</v>
      </c>
      <c r="G1179" s="90" t="s">
        <v>525</v>
      </c>
      <c r="H1179" s="74" t="s">
        <v>82</v>
      </c>
      <c r="I1179" s="74" t="s">
        <v>82</v>
      </c>
      <c r="J1179" s="501">
        <v>18.45</v>
      </c>
      <c r="K1179" s="343">
        <f t="shared" si="53"/>
        <v>255</v>
      </c>
      <c r="L1179" s="251">
        <v>255</v>
      </c>
      <c r="M1179" s="251"/>
      <c r="N1179" s="250" t="e">
        <f>IF(L1179="nio",0,IF(L1179&gt;0,L1179*J1179/P1179,0))*VLOOKUP(B1179,'2-Kosten per locatie'!$A$14:$C$60,3,FALSE)</f>
        <v>#DIV/0!</v>
      </c>
      <c r="O1179" s="250">
        <f>IF(M1179&gt;0,M1179*J1179/Q1179,0)*VLOOKUP(B1179,'2-Kosten per locatie'!$A$14:$C$60,3,FALSE)</f>
        <v>0</v>
      </c>
      <c r="P1179" s="344">
        <f>IF(L1179="nio",0,IF(L1179&gt;0,VLOOKUP(G1179,'3-Productie normen'!A:J,VLOOKUP(L1179,'3-Productie normen'!$B$35:$C$40,2,FALSE),FALSE)))</f>
        <v>0</v>
      </c>
      <c r="Q1179" s="344">
        <f t="shared" si="55"/>
        <v>0</v>
      </c>
      <c r="R1179" s="541">
        <f>VLOOKUP(G1179,'3-Productie normen'!A:L,12,FALSE)</f>
        <v>3</v>
      </c>
      <c r="S1179" s="345"/>
      <c r="U1179" s="346">
        <f t="shared" si="54"/>
        <v>4704.75</v>
      </c>
    </row>
    <row r="1180" spans="1:21" ht="14.1" hidden="1" customHeight="1">
      <c r="A1180" s="78">
        <v>1180</v>
      </c>
      <c r="B1180" s="493" t="s">
        <v>369</v>
      </c>
      <c r="C1180" s="303" t="s">
        <v>370</v>
      </c>
      <c r="D1180" s="537" t="s">
        <v>259</v>
      </c>
      <c r="E1180" s="248">
        <v>4</v>
      </c>
      <c r="F1180" s="90" t="s">
        <v>375</v>
      </c>
      <c r="G1180" s="90" t="s">
        <v>525</v>
      </c>
      <c r="H1180" s="74" t="s">
        <v>82</v>
      </c>
      <c r="I1180" s="74" t="s">
        <v>82</v>
      </c>
      <c r="J1180" s="501">
        <v>18.899999999999999</v>
      </c>
      <c r="K1180" s="343">
        <f t="shared" si="53"/>
        <v>255</v>
      </c>
      <c r="L1180" s="251">
        <v>255</v>
      </c>
      <c r="M1180" s="251"/>
      <c r="N1180" s="250" t="e">
        <f>IF(L1180="nio",0,IF(L1180&gt;0,L1180*J1180/P1180,0))*VLOOKUP(B1180,'2-Kosten per locatie'!$A$14:$C$60,3,FALSE)</f>
        <v>#DIV/0!</v>
      </c>
      <c r="O1180" s="250">
        <f>IF(M1180&gt;0,M1180*J1180/Q1180,0)*VLOOKUP(B1180,'2-Kosten per locatie'!$A$14:$C$60,3,FALSE)</f>
        <v>0</v>
      </c>
      <c r="P1180" s="344">
        <f>IF(L1180="nio",0,IF(L1180&gt;0,VLOOKUP(G1180,'3-Productie normen'!A:J,VLOOKUP(L1180,'3-Productie normen'!$B$35:$C$40,2,FALSE),FALSE)))</f>
        <v>0</v>
      </c>
      <c r="Q1180" s="344">
        <f t="shared" si="55"/>
        <v>0</v>
      </c>
      <c r="R1180" s="541">
        <f>VLOOKUP(G1180,'3-Productie normen'!A:L,12,FALSE)</f>
        <v>3</v>
      </c>
      <c r="S1180" s="345"/>
      <c r="U1180" s="346">
        <f t="shared" si="54"/>
        <v>4819.5</v>
      </c>
    </row>
    <row r="1181" spans="1:21" ht="14.1" hidden="1" customHeight="1">
      <c r="A1181" s="78">
        <v>1181</v>
      </c>
      <c r="B1181" s="493" t="s">
        <v>369</v>
      </c>
      <c r="C1181" s="303" t="s">
        <v>370</v>
      </c>
      <c r="D1181" s="537" t="s">
        <v>259</v>
      </c>
      <c r="E1181" s="248">
        <v>5</v>
      </c>
      <c r="F1181" s="90" t="s">
        <v>374</v>
      </c>
      <c r="G1181" s="90" t="s">
        <v>525</v>
      </c>
      <c r="H1181" s="74" t="s">
        <v>82</v>
      </c>
      <c r="I1181" s="74" t="s">
        <v>82</v>
      </c>
      <c r="J1181" s="501">
        <v>16.649999999999999</v>
      </c>
      <c r="K1181" s="343">
        <f t="shared" si="53"/>
        <v>255</v>
      </c>
      <c r="L1181" s="251">
        <v>255</v>
      </c>
      <c r="M1181" s="251"/>
      <c r="N1181" s="250" t="e">
        <f>IF(L1181="nio",0,IF(L1181&gt;0,L1181*J1181/P1181,0))*VLOOKUP(B1181,'2-Kosten per locatie'!$A$14:$C$60,3,FALSE)</f>
        <v>#DIV/0!</v>
      </c>
      <c r="O1181" s="250">
        <f>IF(M1181&gt;0,M1181*J1181/Q1181,0)*VLOOKUP(B1181,'2-Kosten per locatie'!$A$14:$C$60,3,FALSE)</f>
        <v>0</v>
      </c>
      <c r="P1181" s="344">
        <f>IF(L1181="nio",0,IF(L1181&gt;0,VLOOKUP(G1181,'3-Productie normen'!A:J,VLOOKUP(L1181,'3-Productie normen'!$B$35:$C$40,2,FALSE),FALSE)))</f>
        <v>0</v>
      </c>
      <c r="Q1181" s="344">
        <f t="shared" si="55"/>
        <v>0</v>
      </c>
      <c r="R1181" s="541">
        <f>VLOOKUP(G1181,'3-Productie normen'!A:L,12,FALSE)</f>
        <v>3</v>
      </c>
      <c r="S1181" s="345"/>
      <c r="U1181" s="346">
        <f t="shared" si="54"/>
        <v>4245.75</v>
      </c>
    </row>
    <row r="1182" spans="1:21" ht="14.1" hidden="1" customHeight="1">
      <c r="A1182" s="78">
        <v>1182</v>
      </c>
      <c r="B1182" s="493" t="s">
        <v>369</v>
      </c>
      <c r="C1182" s="303" t="s">
        <v>370</v>
      </c>
      <c r="D1182" s="537" t="s">
        <v>259</v>
      </c>
      <c r="E1182" s="248">
        <v>6</v>
      </c>
      <c r="F1182" s="90" t="s">
        <v>375</v>
      </c>
      <c r="G1182" s="90" t="s">
        <v>525</v>
      </c>
      <c r="H1182" s="74" t="s">
        <v>82</v>
      </c>
      <c r="I1182" s="74" t="s">
        <v>82</v>
      </c>
      <c r="J1182" s="501">
        <v>20.25</v>
      </c>
      <c r="K1182" s="343">
        <f t="shared" si="53"/>
        <v>255</v>
      </c>
      <c r="L1182" s="251">
        <v>255</v>
      </c>
      <c r="M1182" s="251"/>
      <c r="N1182" s="250" t="e">
        <f>IF(L1182="nio",0,IF(L1182&gt;0,L1182*J1182/P1182,0))*VLOOKUP(B1182,'2-Kosten per locatie'!$A$14:$C$60,3,FALSE)</f>
        <v>#DIV/0!</v>
      </c>
      <c r="O1182" s="250">
        <f>IF(M1182&gt;0,M1182*J1182/Q1182,0)*VLOOKUP(B1182,'2-Kosten per locatie'!$A$14:$C$60,3,FALSE)</f>
        <v>0</v>
      </c>
      <c r="P1182" s="344">
        <f>IF(L1182="nio",0,IF(L1182&gt;0,VLOOKUP(G1182,'3-Productie normen'!A:J,VLOOKUP(L1182,'3-Productie normen'!$B$35:$C$40,2,FALSE),FALSE)))</f>
        <v>0</v>
      </c>
      <c r="Q1182" s="344">
        <f t="shared" si="55"/>
        <v>0</v>
      </c>
      <c r="R1182" s="541">
        <f>VLOOKUP(G1182,'3-Productie normen'!A:L,12,FALSE)</f>
        <v>3</v>
      </c>
      <c r="S1182" s="345"/>
      <c r="U1182" s="346">
        <f t="shared" si="54"/>
        <v>5163.75</v>
      </c>
    </row>
    <row r="1183" spans="1:21" ht="14.1" hidden="1" customHeight="1">
      <c r="A1183" s="78">
        <v>1183</v>
      </c>
      <c r="B1183" s="493" t="s">
        <v>369</v>
      </c>
      <c r="C1183" s="303" t="s">
        <v>370</v>
      </c>
      <c r="D1183" s="537" t="s">
        <v>259</v>
      </c>
      <c r="E1183" s="248">
        <v>7</v>
      </c>
      <c r="F1183" s="90" t="s">
        <v>332</v>
      </c>
      <c r="G1183" s="303" t="s">
        <v>55</v>
      </c>
      <c r="H1183" s="74" t="s">
        <v>82</v>
      </c>
      <c r="I1183" s="74" t="s">
        <v>82</v>
      </c>
      <c r="J1183" s="501">
        <v>4.1500000000000004</v>
      </c>
      <c r="K1183" s="343">
        <f t="shared" ref="K1183:K1225" si="56">SUM(L1183:M1183)</f>
        <v>0</v>
      </c>
      <c r="L1183" s="251" t="s">
        <v>279</v>
      </c>
      <c r="M1183" s="251"/>
      <c r="N1183" s="250">
        <f>IF(L1183="nio",0,IF(L1183&gt;0,L1183*J1183/P1183,0))*VLOOKUP(B1183,'2-Kosten per locatie'!$A$14:$C$60,3,FALSE)</f>
        <v>0</v>
      </c>
      <c r="O1183" s="250">
        <f>IF(M1183&gt;0,M1183*J1183/Q1183,0)*VLOOKUP(B1183,'2-Kosten per locatie'!$A$14:$C$60,3,FALSE)</f>
        <v>0</v>
      </c>
      <c r="P1183" s="344">
        <f>IF(L1183="nio",0,IF(L1183&gt;0,VLOOKUP(G1183,'3-Productie normen'!A:J,VLOOKUP(L1183,'3-Productie normen'!$B$35:$C$40,2,FALSE),FALSE)))</f>
        <v>0</v>
      </c>
      <c r="Q1183" s="344">
        <f t="shared" si="55"/>
        <v>0</v>
      </c>
      <c r="R1183" s="541">
        <f>VLOOKUP(G1183,'3-Productie normen'!A:L,12,FALSE)</f>
        <v>0</v>
      </c>
      <c r="S1183" s="345"/>
      <c r="U1183" s="346">
        <f t="shared" ref="U1183:U1225" si="57">K1183*J1183</f>
        <v>0</v>
      </c>
    </row>
    <row r="1184" spans="1:21" ht="14.1" hidden="1" customHeight="1">
      <c r="A1184" s="78">
        <v>1184</v>
      </c>
      <c r="B1184" s="493" t="s">
        <v>369</v>
      </c>
      <c r="C1184" s="303" t="s">
        <v>370</v>
      </c>
      <c r="D1184" s="537" t="s">
        <v>259</v>
      </c>
      <c r="E1184" s="248">
        <v>8</v>
      </c>
      <c r="F1184" s="90" t="s">
        <v>376</v>
      </c>
      <c r="G1184" s="303" t="s">
        <v>55</v>
      </c>
      <c r="H1184" s="74" t="s">
        <v>82</v>
      </c>
      <c r="I1184" s="74" t="s">
        <v>82</v>
      </c>
      <c r="J1184" s="501">
        <v>1</v>
      </c>
      <c r="K1184" s="343">
        <f t="shared" si="56"/>
        <v>0</v>
      </c>
      <c r="L1184" s="251" t="s">
        <v>279</v>
      </c>
      <c r="M1184" s="251"/>
      <c r="N1184" s="250">
        <f>IF(L1184="nio",0,IF(L1184&gt;0,L1184*J1184/P1184,0))*VLOOKUP(B1184,'2-Kosten per locatie'!$A$14:$C$60,3,FALSE)</f>
        <v>0</v>
      </c>
      <c r="O1184" s="250">
        <f>IF(M1184&gt;0,M1184*J1184/Q1184,0)*VLOOKUP(B1184,'2-Kosten per locatie'!$A$14:$C$60,3,FALSE)</f>
        <v>0</v>
      </c>
      <c r="P1184" s="344">
        <f>IF(L1184="nio",0,IF(L1184&gt;0,VLOOKUP(G1184,'3-Productie normen'!A:J,VLOOKUP(L1184,'3-Productie normen'!$B$35:$C$40,2,FALSE),FALSE)))</f>
        <v>0</v>
      </c>
      <c r="Q1184" s="344">
        <f t="shared" ref="Q1184:Q1225" si="58">IF(M1184&gt;0,P1184*$Q$8,0)</f>
        <v>0</v>
      </c>
      <c r="R1184" s="541">
        <f>VLOOKUP(G1184,'3-Productie normen'!A:L,12,FALSE)</f>
        <v>0</v>
      </c>
      <c r="S1184" s="345"/>
      <c r="U1184" s="346">
        <f t="shared" si="57"/>
        <v>0</v>
      </c>
    </row>
    <row r="1185" spans="1:21" ht="14.1" hidden="1" customHeight="1">
      <c r="A1185" s="78">
        <v>1185</v>
      </c>
      <c r="B1185" s="493" t="s">
        <v>369</v>
      </c>
      <c r="C1185" s="303" t="s">
        <v>370</v>
      </c>
      <c r="D1185" s="537" t="s">
        <v>259</v>
      </c>
      <c r="E1185" s="248">
        <v>9</v>
      </c>
      <c r="F1185" s="90" t="s">
        <v>377</v>
      </c>
      <c r="G1185" s="303" t="s">
        <v>55</v>
      </c>
      <c r="H1185" s="74" t="s">
        <v>82</v>
      </c>
      <c r="I1185" s="74" t="s">
        <v>82</v>
      </c>
      <c r="J1185" s="501">
        <v>3.12</v>
      </c>
      <c r="K1185" s="343">
        <f t="shared" si="56"/>
        <v>0</v>
      </c>
      <c r="L1185" s="251" t="s">
        <v>279</v>
      </c>
      <c r="M1185" s="251"/>
      <c r="N1185" s="250">
        <f>IF(L1185="nio",0,IF(L1185&gt;0,L1185*J1185/P1185,0))*VLOOKUP(B1185,'2-Kosten per locatie'!$A$14:$C$60,3,FALSE)</f>
        <v>0</v>
      </c>
      <c r="O1185" s="250">
        <f>IF(M1185&gt;0,M1185*J1185/Q1185,0)*VLOOKUP(B1185,'2-Kosten per locatie'!$A$14:$C$60,3,FALSE)</f>
        <v>0</v>
      </c>
      <c r="P1185" s="344">
        <f>IF(L1185="nio",0,IF(L1185&gt;0,VLOOKUP(G1185,'3-Productie normen'!A:J,VLOOKUP(L1185,'3-Productie normen'!$B$35:$C$40,2,FALSE),FALSE)))</f>
        <v>0</v>
      </c>
      <c r="Q1185" s="344">
        <f t="shared" si="58"/>
        <v>0</v>
      </c>
      <c r="R1185" s="541">
        <f>VLOOKUP(G1185,'3-Productie normen'!A:L,12,FALSE)</f>
        <v>0</v>
      </c>
      <c r="S1185" s="345"/>
      <c r="U1185" s="346">
        <f t="shared" si="57"/>
        <v>0</v>
      </c>
    </row>
    <row r="1186" spans="1:21" ht="14.1" hidden="1" customHeight="1">
      <c r="A1186" s="78">
        <v>1186</v>
      </c>
      <c r="B1186" s="493" t="s">
        <v>369</v>
      </c>
      <c r="C1186" s="303" t="s">
        <v>370</v>
      </c>
      <c r="D1186" s="537" t="s">
        <v>259</v>
      </c>
      <c r="E1186" s="249">
        <v>10</v>
      </c>
      <c r="F1186" s="92" t="s">
        <v>378</v>
      </c>
      <c r="G1186" s="303" t="s">
        <v>55</v>
      </c>
      <c r="H1186" s="74" t="s">
        <v>82</v>
      </c>
      <c r="I1186" s="74" t="s">
        <v>82</v>
      </c>
      <c r="J1186" s="501">
        <v>1.1399999999999999</v>
      </c>
      <c r="K1186" s="343">
        <f t="shared" si="56"/>
        <v>0</v>
      </c>
      <c r="L1186" s="251" t="s">
        <v>279</v>
      </c>
      <c r="M1186" s="251"/>
      <c r="N1186" s="250">
        <f>IF(L1186="nio",0,IF(L1186&gt;0,L1186*J1186/P1186,0))*VLOOKUP(B1186,'2-Kosten per locatie'!$A$14:$C$60,3,FALSE)</f>
        <v>0</v>
      </c>
      <c r="O1186" s="250">
        <f>IF(M1186&gt;0,M1186*J1186/Q1186,0)*VLOOKUP(B1186,'2-Kosten per locatie'!$A$14:$C$60,3,FALSE)</f>
        <v>0</v>
      </c>
      <c r="P1186" s="344">
        <f>IF(L1186="nio",0,IF(L1186&gt;0,VLOOKUP(G1186,'3-Productie normen'!A:J,VLOOKUP(L1186,'3-Productie normen'!$B$35:$C$40,2,FALSE),FALSE)))</f>
        <v>0</v>
      </c>
      <c r="Q1186" s="344">
        <f t="shared" si="58"/>
        <v>0</v>
      </c>
      <c r="R1186" s="541">
        <f>VLOOKUP(G1186,'3-Productie normen'!A:L,12,FALSE)</f>
        <v>0</v>
      </c>
      <c r="S1186" s="345"/>
      <c r="U1186" s="346">
        <f t="shared" si="57"/>
        <v>0</v>
      </c>
    </row>
    <row r="1187" spans="1:21" ht="14.1" hidden="1" customHeight="1">
      <c r="A1187" s="78">
        <v>1187</v>
      </c>
      <c r="B1187" s="493" t="s">
        <v>369</v>
      </c>
      <c r="C1187" s="303" t="s">
        <v>370</v>
      </c>
      <c r="D1187" s="537" t="s">
        <v>259</v>
      </c>
      <c r="E1187" s="248">
        <v>11</v>
      </c>
      <c r="F1187" s="90" t="s">
        <v>379</v>
      </c>
      <c r="G1187" s="303" t="s">
        <v>55</v>
      </c>
      <c r="H1187" s="74" t="s">
        <v>82</v>
      </c>
      <c r="I1187" s="74" t="s">
        <v>82</v>
      </c>
      <c r="J1187" s="501">
        <v>5.95</v>
      </c>
      <c r="K1187" s="343">
        <f t="shared" si="56"/>
        <v>0</v>
      </c>
      <c r="L1187" s="251" t="s">
        <v>279</v>
      </c>
      <c r="M1187" s="251"/>
      <c r="N1187" s="250">
        <f>IF(L1187="nio",0,IF(L1187&gt;0,L1187*J1187/P1187,0))*VLOOKUP(B1187,'2-Kosten per locatie'!$A$14:$C$60,3,FALSE)</f>
        <v>0</v>
      </c>
      <c r="O1187" s="250">
        <f>IF(M1187&gt;0,M1187*J1187/Q1187,0)*VLOOKUP(B1187,'2-Kosten per locatie'!$A$14:$C$60,3,FALSE)</f>
        <v>0</v>
      </c>
      <c r="P1187" s="344">
        <f>IF(L1187="nio",0,IF(L1187&gt;0,VLOOKUP(G1187,'3-Productie normen'!A:J,VLOOKUP(L1187,'3-Productie normen'!$B$35:$C$40,2,FALSE),FALSE)))</f>
        <v>0</v>
      </c>
      <c r="Q1187" s="344">
        <f t="shared" si="58"/>
        <v>0</v>
      </c>
      <c r="R1187" s="541">
        <f>VLOOKUP(G1187,'3-Productie normen'!A:L,12,FALSE)</f>
        <v>0</v>
      </c>
      <c r="S1187" s="345"/>
      <c r="U1187" s="346">
        <f t="shared" si="57"/>
        <v>0</v>
      </c>
    </row>
    <row r="1188" spans="1:21" ht="14.1" hidden="1" customHeight="1">
      <c r="A1188" s="78">
        <v>1188</v>
      </c>
      <c r="B1188" s="493" t="s">
        <v>369</v>
      </c>
      <c r="C1188" s="303" t="s">
        <v>370</v>
      </c>
      <c r="D1188" s="537" t="s">
        <v>259</v>
      </c>
      <c r="E1188" s="248">
        <v>12</v>
      </c>
      <c r="F1188" s="90" t="s">
        <v>376</v>
      </c>
      <c r="G1188" s="303" t="s">
        <v>55</v>
      </c>
      <c r="H1188" s="74" t="s">
        <v>82</v>
      </c>
      <c r="I1188" s="74" t="s">
        <v>82</v>
      </c>
      <c r="J1188" s="501">
        <v>2</v>
      </c>
      <c r="K1188" s="343">
        <f t="shared" si="56"/>
        <v>0</v>
      </c>
      <c r="L1188" s="251" t="s">
        <v>279</v>
      </c>
      <c r="M1188" s="251"/>
      <c r="N1188" s="250">
        <f>IF(L1188="nio",0,IF(L1188&gt;0,L1188*J1188/P1188,0))*VLOOKUP(B1188,'2-Kosten per locatie'!$A$14:$C$60,3,FALSE)</f>
        <v>0</v>
      </c>
      <c r="O1188" s="250">
        <f>IF(M1188&gt;0,M1188*J1188/Q1188,0)*VLOOKUP(B1188,'2-Kosten per locatie'!$A$14:$C$60,3,FALSE)</f>
        <v>0</v>
      </c>
      <c r="P1188" s="344">
        <f>IF(L1188="nio",0,IF(L1188&gt;0,VLOOKUP(G1188,'3-Productie normen'!A:J,VLOOKUP(L1188,'3-Productie normen'!$B$35:$C$40,2,FALSE),FALSE)))</f>
        <v>0</v>
      </c>
      <c r="Q1188" s="344">
        <f t="shared" si="58"/>
        <v>0</v>
      </c>
      <c r="R1188" s="541">
        <f>VLOOKUP(G1188,'3-Productie normen'!A:L,12,FALSE)</f>
        <v>0</v>
      </c>
      <c r="S1188" s="345"/>
      <c r="U1188" s="346">
        <f t="shared" si="57"/>
        <v>0</v>
      </c>
    </row>
    <row r="1189" spans="1:21" ht="14.1" hidden="1" customHeight="1">
      <c r="A1189" s="78">
        <v>1189</v>
      </c>
      <c r="B1189" s="493" t="s">
        <v>565</v>
      </c>
      <c r="C1189" s="303" t="s">
        <v>566</v>
      </c>
      <c r="D1189" s="537">
        <v>1</v>
      </c>
      <c r="E1189" s="248" t="s">
        <v>567</v>
      </c>
      <c r="F1189" s="90" t="s">
        <v>567</v>
      </c>
      <c r="G1189" s="504" t="s">
        <v>261</v>
      </c>
      <c r="H1189" s="74" t="s">
        <v>275</v>
      </c>
      <c r="I1189" s="516" t="s">
        <v>246</v>
      </c>
      <c r="J1189" s="501">
        <v>56.3</v>
      </c>
      <c r="K1189" s="343">
        <f t="shared" si="56"/>
        <v>255</v>
      </c>
      <c r="L1189" s="251">
        <v>255</v>
      </c>
      <c r="M1189" s="251"/>
      <c r="N1189" s="250" t="e">
        <f>IF(L1189="nio",0,IF(L1189&gt;0,L1189*J1189/P1189,0))*VLOOKUP(B1189,'2-Kosten per locatie'!$A$14:$C$60,3,FALSE)</f>
        <v>#DIV/0!</v>
      </c>
      <c r="O1189" s="250">
        <f>IF(M1189&gt;0,M1189*J1189/Q1189,0)*VLOOKUP(B1189,'2-Kosten per locatie'!$A$14:$C$60,3,FALSE)</f>
        <v>0</v>
      </c>
      <c r="P1189" s="344">
        <f>IF(L1189="nio",0,IF(L1189&gt;0,VLOOKUP(G1189,'3-Productie normen'!A:J,VLOOKUP(L1189,'3-Productie normen'!$B$35:$C$40,2,FALSE),FALSE)))</f>
        <v>0</v>
      </c>
      <c r="Q1189" s="344">
        <f t="shared" si="58"/>
        <v>0</v>
      </c>
      <c r="R1189" s="541">
        <f>VLOOKUP(G1189,'3-Productie normen'!A:L,12,FALSE)</f>
        <v>16</v>
      </c>
      <c r="S1189" s="345"/>
      <c r="U1189" s="346">
        <f t="shared" si="57"/>
        <v>14356.5</v>
      </c>
    </row>
    <row r="1190" spans="1:21" ht="14.1" hidden="1" customHeight="1">
      <c r="A1190" s="78">
        <v>1190</v>
      </c>
      <c r="B1190" s="493" t="s">
        <v>565</v>
      </c>
      <c r="C1190" s="303" t="s">
        <v>566</v>
      </c>
      <c r="D1190" s="537">
        <v>1</v>
      </c>
      <c r="E1190" s="248" t="s">
        <v>558</v>
      </c>
      <c r="F1190" s="90" t="s">
        <v>525</v>
      </c>
      <c r="G1190" s="90" t="s">
        <v>525</v>
      </c>
      <c r="H1190" s="74" t="s">
        <v>275</v>
      </c>
      <c r="I1190" s="516" t="s">
        <v>246</v>
      </c>
      <c r="J1190" s="501">
        <v>9.69</v>
      </c>
      <c r="K1190" s="343">
        <f t="shared" si="56"/>
        <v>255</v>
      </c>
      <c r="L1190" s="251">
        <v>255</v>
      </c>
      <c r="M1190" s="251"/>
      <c r="N1190" s="250" t="e">
        <f>IF(L1190="nio",0,IF(L1190&gt;0,L1190*J1190/P1190,0))*VLOOKUP(B1190,'2-Kosten per locatie'!$A$14:$C$60,3,FALSE)</f>
        <v>#DIV/0!</v>
      </c>
      <c r="O1190" s="250">
        <f>IF(M1190&gt;0,M1190*J1190/Q1190,0)*VLOOKUP(B1190,'2-Kosten per locatie'!$A$14:$C$60,3,FALSE)</f>
        <v>0</v>
      </c>
      <c r="P1190" s="344">
        <f>IF(L1190="nio",0,IF(L1190&gt;0,VLOOKUP(G1190,'3-Productie normen'!A:J,VLOOKUP(L1190,'3-Productie normen'!$B$35:$C$40,2,FALSE),FALSE)))</f>
        <v>0</v>
      </c>
      <c r="Q1190" s="344">
        <f t="shared" si="58"/>
        <v>0</v>
      </c>
      <c r="R1190" s="541">
        <f>VLOOKUP(G1190,'3-Productie normen'!A:L,12,FALSE)</f>
        <v>3</v>
      </c>
      <c r="S1190" s="345"/>
      <c r="U1190" s="346">
        <f t="shared" si="57"/>
        <v>2470.9499999999998</v>
      </c>
    </row>
    <row r="1191" spans="1:21" ht="14.1" hidden="1" customHeight="1">
      <c r="A1191" s="78">
        <v>1191</v>
      </c>
      <c r="B1191" s="493" t="s">
        <v>565</v>
      </c>
      <c r="C1191" s="303" t="s">
        <v>566</v>
      </c>
      <c r="D1191" s="537">
        <v>1</v>
      </c>
      <c r="E1191" s="248" t="s">
        <v>559</v>
      </c>
      <c r="F1191" s="90" t="s">
        <v>265</v>
      </c>
      <c r="G1191" s="90" t="s">
        <v>45</v>
      </c>
      <c r="H1191" s="74" t="s">
        <v>275</v>
      </c>
      <c r="I1191" s="516" t="s">
        <v>246</v>
      </c>
      <c r="J1191" s="501">
        <v>31.86</v>
      </c>
      <c r="K1191" s="343">
        <f t="shared" si="56"/>
        <v>255</v>
      </c>
      <c r="L1191" s="251">
        <v>255</v>
      </c>
      <c r="M1191" s="251"/>
      <c r="N1191" s="250" t="e">
        <f>IF(L1191="nio",0,IF(L1191&gt;0,L1191*J1191/P1191,0))*VLOOKUP(B1191,'2-Kosten per locatie'!$A$14:$C$60,3,FALSE)</f>
        <v>#DIV/0!</v>
      </c>
      <c r="O1191" s="250">
        <f>IF(M1191&gt;0,M1191*J1191/Q1191,0)*VLOOKUP(B1191,'2-Kosten per locatie'!$A$14:$C$60,3,FALSE)</f>
        <v>0</v>
      </c>
      <c r="P1191" s="344">
        <f>IF(L1191="nio",0,IF(L1191&gt;0,VLOOKUP(G1191,'3-Productie normen'!A:J,VLOOKUP(L1191,'3-Productie normen'!$B$35:$C$40,2,FALSE),FALSE)))</f>
        <v>0</v>
      </c>
      <c r="Q1191" s="344">
        <f t="shared" si="58"/>
        <v>0</v>
      </c>
      <c r="R1191" s="541">
        <f>VLOOKUP(G1191,'3-Productie normen'!A:L,12,FALSE)</f>
        <v>2</v>
      </c>
      <c r="S1191" s="345"/>
      <c r="U1191" s="346">
        <f t="shared" si="57"/>
        <v>8124.3</v>
      </c>
    </row>
    <row r="1192" spans="1:21" ht="14.1" hidden="1" customHeight="1">
      <c r="A1192" s="78">
        <v>1192</v>
      </c>
      <c r="B1192" s="493" t="s">
        <v>565</v>
      </c>
      <c r="C1192" s="303" t="s">
        <v>566</v>
      </c>
      <c r="D1192" s="537">
        <v>1</v>
      </c>
      <c r="E1192" s="248" t="s">
        <v>560</v>
      </c>
      <c r="F1192" s="90" t="s">
        <v>525</v>
      </c>
      <c r="G1192" s="90" t="s">
        <v>525</v>
      </c>
      <c r="H1192" s="74" t="s">
        <v>275</v>
      </c>
      <c r="I1192" s="516" t="s">
        <v>246</v>
      </c>
      <c r="J1192" s="501">
        <v>42.82</v>
      </c>
      <c r="K1192" s="343">
        <f t="shared" si="56"/>
        <v>255</v>
      </c>
      <c r="L1192" s="251">
        <v>255</v>
      </c>
      <c r="M1192" s="251"/>
      <c r="N1192" s="250" t="e">
        <f>IF(L1192="nio",0,IF(L1192&gt;0,L1192*J1192/P1192,0))*VLOOKUP(B1192,'2-Kosten per locatie'!$A$14:$C$60,3,FALSE)</f>
        <v>#DIV/0!</v>
      </c>
      <c r="O1192" s="250">
        <f>IF(M1192&gt;0,M1192*J1192/Q1192,0)*VLOOKUP(B1192,'2-Kosten per locatie'!$A$14:$C$60,3,FALSE)</f>
        <v>0</v>
      </c>
      <c r="P1192" s="344">
        <f>IF(L1192="nio",0,IF(L1192&gt;0,VLOOKUP(G1192,'3-Productie normen'!A:J,VLOOKUP(L1192,'3-Productie normen'!$B$35:$C$40,2,FALSE),FALSE)))</f>
        <v>0</v>
      </c>
      <c r="Q1192" s="344">
        <f t="shared" si="58"/>
        <v>0</v>
      </c>
      <c r="R1192" s="541">
        <f>VLOOKUP(G1192,'3-Productie normen'!A:L,12,FALSE)</f>
        <v>3</v>
      </c>
      <c r="S1192" s="345"/>
      <c r="U1192" s="346">
        <f t="shared" si="57"/>
        <v>10919.1</v>
      </c>
    </row>
    <row r="1193" spans="1:21" ht="14.1" hidden="1" customHeight="1">
      <c r="A1193" s="78">
        <v>1193</v>
      </c>
      <c r="B1193" s="493" t="s">
        <v>565</v>
      </c>
      <c r="C1193" s="303" t="s">
        <v>566</v>
      </c>
      <c r="D1193" s="537">
        <v>1</v>
      </c>
      <c r="E1193" s="248" t="s">
        <v>561</v>
      </c>
      <c r="F1193" s="90" t="s">
        <v>46</v>
      </c>
      <c r="G1193" s="502" t="s">
        <v>46</v>
      </c>
      <c r="H1193" s="74" t="s">
        <v>275</v>
      </c>
      <c r="I1193" s="516" t="s">
        <v>227</v>
      </c>
      <c r="J1193" s="501">
        <v>2.66</v>
      </c>
      <c r="K1193" s="343">
        <f t="shared" si="56"/>
        <v>255</v>
      </c>
      <c r="L1193" s="251">
        <v>255</v>
      </c>
      <c r="M1193" s="251"/>
      <c r="N1193" s="250" t="e">
        <f>IF(L1193="nio",0,IF(L1193&gt;0,L1193*J1193/P1193,0))*VLOOKUP(B1193,'2-Kosten per locatie'!$A$14:$C$60,3,FALSE)</f>
        <v>#DIV/0!</v>
      </c>
      <c r="O1193" s="250">
        <f>IF(M1193&gt;0,M1193*J1193/Q1193,0)*VLOOKUP(B1193,'2-Kosten per locatie'!$A$14:$C$60,3,FALSE)</f>
        <v>0</v>
      </c>
      <c r="P1193" s="344">
        <f>IF(L1193="nio",0,IF(L1193&gt;0,VLOOKUP(G1193,'3-Productie normen'!A:J,VLOOKUP(L1193,'3-Productie normen'!$B$35:$C$40,2,FALSE),FALSE)))</f>
        <v>0</v>
      </c>
      <c r="Q1193" s="344">
        <f t="shared" si="58"/>
        <v>0</v>
      </c>
      <c r="R1193" s="541">
        <f>VLOOKUP(G1193,'3-Productie normen'!A:L,12,FALSE)</f>
        <v>11</v>
      </c>
      <c r="S1193" s="345"/>
      <c r="U1193" s="346">
        <f t="shared" si="57"/>
        <v>678.30000000000007</v>
      </c>
    </row>
    <row r="1194" spans="1:21" ht="14.1" hidden="1" customHeight="1">
      <c r="A1194" s="78">
        <v>1194</v>
      </c>
      <c r="B1194" s="493" t="s">
        <v>565</v>
      </c>
      <c r="C1194" s="303" t="s">
        <v>566</v>
      </c>
      <c r="D1194" s="537">
        <v>1</v>
      </c>
      <c r="E1194" s="248" t="s">
        <v>568</v>
      </c>
      <c r="F1194" s="90" t="s">
        <v>568</v>
      </c>
      <c r="G1194" s="502" t="s">
        <v>46</v>
      </c>
      <c r="H1194" s="74" t="s">
        <v>275</v>
      </c>
      <c r="I1194" s="516" t="s">
        <v>227</v>
      </c>
      <c r="J1194" s="501">
        <v>2.66</v>
      </c>
      <c r="K1194" s="343">
        <f t="shared" si="56"/>
        <v>255</v>
      </c>
      <c r="L1194" s="251">
        <v>255</v>
      </c>
      <c r="M1194" s="251"/>
      <c r="N1194" s="250" t="e">
        <f>IF(L1194="nio",0,IF(L1194&gt;0,L1194*J1194/P1194,0))*VLOOKUP(B1194,'2-Kosten per locatie'!$A$14:$C$60,3,FALSE)</f>
        <v>#DIV/0!</v>
      </c>
      <c r="O1194" s="250">
        <f>IF(M1194&gt;0,M1194*J1194/Q1194,0)*VLOOKUP(B1194,'2-Kosten per locatie'!$A$14:$C$60,3,FALSE)</f>
        <v>0</v>
      </c>
      <c r="P1194" s="344">
        <f>IF(L1194="nio",0,IF(L1194&gt;0,VLOOKUP(G1194,'3-Productie normen'!A:J,VLOOKUP(L1194,'3-Productie normen'!$B$35:$C$40,2,FALSE),FALSE)))</f>
        <v>0</v>
      </c>
      <c r="Q1194" s="344">
        <f t="shared" si="58"/>
        <v>0</v>
      </c>
      <c r="R1194" s="541">
        <f>VLOOKUP(G1194,'3-Productie normen'!A:L,12,FALSE)</f>
        <v>11</v>
      </c>
      <c r="S1194" s="345"/>
      <c r="U1194" s="346">
        <f t="shared" si="57"/>
        <v>678.30000000000007</v>
      </c>
    </row>
    <row r="1195" spans="1:21" ht="14.1" hidden="1" customHeight="1">
      <c r="A1195" s="78">
        <v>1195</v>
      </c>
      <c r="B1195" s="493" t="s">
        <v>565</v>
      </c>
      <c r="C1195" s="303" t="s">
        <v>566</v>
      </c>
      <c r="D1195" s="537">
        <v>1</v>
      </c>
      <c r="E1195" s="248" t="s">
        <v>569</v>
      </c>
      <c r="F1195" s="90" t="s">
        <v>569</v>
      </c>
      <c r="G1195" s="303" t="s">
        <v>55</v>
      </c>
      <c r="H1195" s="74" t="s">
        <v>275</v>
      </c>
      <c r="I1195" s="516" t="s">
        <v>246</v>
      </c>
      <c r="J1195" s="501">
        <v>7.7</v>
      </c>
      <c r="K1195" s="343">
        <f t="shared" si="56"/>
        <v>0</v>
      </c>
      <c r="L1195" s="251" t="s">
        <v>279</v>
      </c>
      <c r="M1195" s="251"/>
      <c r="N1195" s="250">
        <f>IF(L1195="nio",0,IF(L1195&gt;0,L1195*J1195/P1195,0))*VLOOKUP(B1195,'2-Kosten per locatie'!$A$14:$C$60,3,FALSE)</f>
        <v>0</v>
      </c>
      <c r="O1195" s="250">
        <f>IF(M1195&gt;0,M1195*J1195/Q1195,0)*VLOOKUP(B1195,'2-Kosten per locatie'!$A$14:$C$60,3,FALSE)</f>
        <v>0</v>
      </c>
      <c r="P1195" s="344">
        <f>IF(L1195="nio",0,IF(L1195&gt;0,VLOOKUP(G1195,'3-Productie normen'!A:J,VLOOKUP(L1195,'3-Productie normen'!$B$35:$C$40,2,FALSE),FALSE)))</f>
        <v>0</v>
      </c>
      <c r="Q1195" s="344">
        <f t="shared" si="58"/>
        <v>0</v>
      </c>
      <c r="R1195" s="541">
        <f>VLOOKUP(G1195,'3-Productie normen'!A:L,12,FALSE)</f>
        <v>0</v>
      </c>
      <c r="S1195" s="345"/>
      <c r="U1195" s="346">
        <f t="shared" si="57"/>
        <v>0</v>
      </c>
    </row>
    <row r="1196" spans="1:21" ht="14.1" hidden="1" customHeight="1">
      <c r="A1196" s="78">
        <v>1196</v>
      </c>
      <c r="B1196" s="493" t="s">
        <v>565</v>
      </c>
      <c r="C1196" s="303" t="s">
        <v>566</v>
      </c>
      <c r="D1196" s="537">
        <v>1</v>
      </c>
      <c r="E1196" s="248" t="s">
        <v>570</v>
      </c>
      <c r="F1196" s="90" t="s">
        <v>570</v>
      </c>
      <c r="G1196" s="504" t="s">
        <v>47</v>
      </c>
      <c r="H1196" s="74" t="s">
        <v>275</v>
      </c>
      <c r="I1196" s="516" t="s">
        <v>246</v>
      </c>
      <c r="J1196" s="501">
        <v>7.8</v>
      </c>
      <c r="K1196" s="343">
        <f t="shared" si="56"/>
        <v>255</v>
      </c>
      <c r="L1196" s="251">
        <v>255</v>
      </c>
      <c r="M1196" s="251"/>
      <c r="N1196" s="250" t="e">
        <f>IF(L1196="nio",0,IF(L1196&gt;0,L1196*J1196/P1196,0))*VLOOKUP(B1196,'2-Kosten per locatie'!$A$14:$C$60,3,FALSE)</f>
        <v>#DIV/0!</v>
      </c>
      <c r="O1196" s="250">
        <f>IF(M1196&gt;0,M1196*J1196/Q1196,0)*VLOOKUP(B1196,'2-Kosten per locatie'!$A$14:$C$60,3,FALSE)</f>
        <v>0</v>
      </c>
      <c r="P1196" s="344">
        <f>IF(L1196="nio",0,IF(L1196&gt;0,VLOOKUP(G1196,'3-Productie normen'!A:J,VLOOKUP(L1196,'3-Productie normen'!$B$35:$C$40,2,FALSE),FALSE)))</f>
        <v>0</v>
      </c>
      <c r="Q1196" s="344">
        <f t="shared" si="58"/>
        <v>0</v>
      </c>
      <c r="R1196" s="541">
        <f>VLOOKUP(G1196,'3-Productie normen'!A:L,12,FALSE)</f>
        <v>9</v>
      </c>
      <c r="S1196" s="345"/>
      <c r="U1196" s="346">
        <f t="shared" si="57"/>
        <v>1989</v>
      </c>
    </row>
    <row r="1197" spans="1:21" ht="14.1" hidden="1" customHeight="1">
      <c r="A1197" s="78">
        <v>1197</v>
      </c>
      <c r="B1197" s="493" t="s">
        <v>565</v>
      </c>
      <c r="C1197" s="303" t="s">
        <v>566</v>
      </c>
      <c r="D1197" s="537">
        <v>1</v>
      </c>
      <c r="E1197" s="248" t="s">
        <v>571</v>
      </c>
      <c r="F1197" s="90" t="s">
        <v>525</v>
      </c>
      <c r="G1197" s="90" t="s">
        <v>525</v>
      </c>
      <c r="H1197" s="74" t="s">
        <v>275</v>
      </c>
      <c r="I1197" s="516" t="s">
        <v>246</v>
      </c>
      <c r="J1197" s="501">
        <v>25.18</v>
      </c>
      <c r="K1197" s="343">
        <f t="shared" si="56"/>
        <v>255</v>
      </c>
      <c r="L1197" s="251">
        <v>255</v>
      </c>
      <c r="M1197" s="251"/>
      <c r="N1197" s="250" t="e">
        <f>IF(L1197="nio",0,IF(L1197&gt;0,L1197*J1197/P1197,0))*VLOOKUP(B1197,'2-Kosten per locatie'!$A$14:$C$60,3,FALSE)</f>
        <v>#DIV/0!</v>
      </c>
      <c r="O1197" s="250">
        <f>IF(M1197&gt;0,M1197*J1197/Q1197,0)*VLOOKUP(B1197,'2-Kosten per locatie'!$A$14:$C$60,3,FALSE)</f>
        <v>0</v>
      </c>
      <c r="P1197" s="344">
        <f>IF(L1197="nio",0,IF(L1197&gt;0,VLOOKUP(G1197,'3-Productie normen'!A:J,VLOOKUP(L1197,'3-Productie normen'!$B$35:$C$40,2,FALSE),FALSE)))</f>
        <v>0</v>
      </c>
      <c r="Q1197" s="344">
        <f t="shared" si="58"/>
        <v>0</v>
      </c>
      <c r="R1197" s="541">
        <f>VLOOKUP(G1197,'3-Productie normen'!A:L,12,FALSE)</f>
        <v>3</v>
      </c>
      <c r="S1197" s="345"/>
      <c r="U1197" s="346">
        <f t="shared" si="57"/>
        <v>6420.9</v>
      </c>
    </row>
    <row r="1198" spans="1:21" ht="14.1" hidden="1" customHeight="1">
      <c r="A1198" s="78">
        <v>1198</v>
      </c>
      <c r="B1198" s="493" t="s">
        <v>565</v>
      </c>
      <c r="C1198" s="303" t="s">
        <v>566</v>
      </c>
      <c r="D1198" s="537">
        <v>1</v>
      </c>
      <c r="E1198" s="248" t="s">
        <v>572</v>
      </c>
      <c r="F1198" s="90" t="s">
        <v>525</v>
      </c>
      <c r="G1198" s="90" t="s">
        <v>525</v>
      </c>
      <c r="H1198" s="74" t="s">
        <v>275</v>
      </c>
      <c r="I1198" s="516" t="s">
        <v>246</v>
      </c>
      <c r="J1198" s="501">
        <v>20.45</v>
      </c>
      <c r="K1198" s="343">
        <f t="shared" si="56"/>
        <v>255</v>
      </c>
      <c r="L1198" s="251">
        <v>255</v>
      </c>
      <c r="M1198" s="251"/>
      <c r="N1198" s="250" t="e">
        <f>IF(L1198="nio",0,IF(L1198&gt;0,L1198*J1198/P1198,0))*VLOOKUP(B1198,'2-Kosten per locatie'!$A$14:$C$60,3,FALSE)</f>
        <v>#DIV/0!</v>
      </c>
      <c r="O1198" s="250">
        <f>IF(M1198&gt;0,M1198*J1198/Q1198,0)*VLOOKUP(B1198,'2-Kosten per locatie'!$A$14:$C$60,3,FALSE)</f>
        <v>0</v>
      </c>
      <c r="P1198" s="344">
        <f>IF(L1198="nio",0,IF(L1198&gt;0,VLOOKUP(G1198,'3-Productie normen'!A:J,VLOOKUP(L1198,'3-Productie normen'!$B$35:$C$40,2,FALSE),FALSE)))</f>
        <v>0</v>
      </c>
      <c r="Q1198" s="344">
        <f t="shared" si="58"/>
        <v>0</v>
      </c>
      <c r="R1198" s="541">
        <f>VLOOKUP(G1198,'3-Productie normen'!A:L,12,FALSE)</f>
        <v>3</v>
      </c>
      <c r="S1198" s="345"/>
      <c r="U1198" s="346">
        <f t="shared" si="57"/>
        <v>5214.75</v>
      </c>
    </row>
    <row r="1199" spans="1:21" ht="14.1" hidden="1" customHeight="1">
      <c r="A1199" s="78">
        <v>1199</v>
      </c>
      <c r="B1199" s="493" t="s">
        <v>565</v>
      </c>
      <c r="C1199" s="303" t="s">
        <v>566</v>
      </c>
      <c r="D1199" s="537">
        <v>1</v>
      </c>
      <c r="E1199" s="248" t="s">
        <v>573</v>
      </c>
      <c r="F1199" s="90" t="s">
        <v>525</v>
      </c>
      <c r="G1199" s="90" t="s">
        <v>525</v>
      </c>
      <c r="H1199" s="74" t="s">
        <v>275</v>
      </c>
      <c r="I1199" s="516" t="s">
        <v>246</v>
      </c>
      <c r="J1199" s="501">
        <v>26.27</v>
      </c>
      <c r="K1199" s="343">
        <f t="shared" si="56"/>
        <v>255</v>
      </c>
      <c r="L1199" s="251">
        <v>255</v>
      </c>
      <c r="M1199" s="251"/>
      <c r="N1199" s="250" t="e">
        <f>IF(L1199="nio",0,IF(L1199&gt;0,L1199*J1199/P1199,0))*VLOOKUP(B1199,'2-Kosten per locatie'!$A$14:$C$60,3,FALSE)</f>
        <v>#DIV/0!</v>
      </c>
      <c r="O1199" s="250">
        <f>IF(M1199&gt;0,M1199*J1199/Q1199,0)*VLOOKUP(B1199,'2-Kosten per locatie'!$A$14:$C$60,3,FALSE)</f>
        <v>0</v>
      </c>
      <c r="P1199" s="344">
        <f>IF(L1199="nio",0,IF(L1199&gt;0,VLOOKUP(G1199,'3-Productie normen'!A:J,VLOOKUP(L1199,'3-Productie normen'!$B$35:$C$40,2,FALSE),FALSE)))</f>
        <v>0</v>
      </c>
      <c r="Q1199" s="344">
        <f t="shared" si="58"/>
        <v>0</v>
      </c>
      <c r="R1199" s="541">
        <f>VLOOKUP(G1199,'3-Productie normen'!A:L,12,FALSE)</f>
        <v>3</v>
      </c>
      <c r="S1199" s="345"/>
      <c r="U1199" s="346">
        <f t="shared" si="57"/>
        <v>6698.8499999999995</v>
      </c>
    </row>
    <row r="1200" spans="1:21" ht="14.1" hidden="1" customHeight="1">
      <c r="A1200" s="78">
        <v>1200</v>
      </c>
      <c r="B1200" s="493" t="s">
        <v>565</v>
      </c>
      <c r="C1200" s="303" t="s">
        <v>566</v>
      </c>
      <c r="D1200" s="537">
        <v>1</v>
      </c>
      <c r="E1200" s="248" t="s">
        <v>574</v>
      </c>
      <c r="F1200" s="90" t="s">
        <v>525</v>
      </c>
      <c r="G1200" s="90" t="s">
        <v>525</v>
      </c>
      <c r="H1200" s="74" t="s">
        <v>275</v>
      </c>
      <c r="I1200" s="516" t="s">
        <v>246</v>
      </c>
      <c r="J1200" s="501">
        <v>19.57</v>
      </c>
      <c r="K1200" s="343">
        <f t="shared" si="56"/>
        <v>255</v>
      </c>
      <c r="L1200" s="251">
        <v>255</v>
      </c>
      <c r="M1200" s="251"/>
      <c r="N1200" s="250" t="e">
        <f>IF(L1200="nio",0,IF(L1200&gt;0,L1200*J1200/P1200,0))*VLOOKUP(B1200,'2-Kosten per locatie'!$A$14:$C$60,3,FALSE)</f>
        <v>#DIV/0!</v>
      </c>
      <c r="O1200" s="250">
        <f>IF(M1200&gt;0,M1200*J1200/Q1200,0)*VLOOKUP(B1200,'2-Kosten per locatie'!$A$14:$C$60,3,FALSE)</f>
        <v>0</v>
      </c>
      <c r="P1200" s="344">
        <f>IF(L1200="nio",0,IF(L1200&gt;0,VLOOKUP(G1200,'3-Productie normen'!A:J,VLOOKUP(L1200,'3-Productie normen'!$B$35:$C$40,2,FALSE),FALSE)))</f>
        <v>0</v>
      </c>
      <c r="Q1200" s="344">
        <f t="shared" si="58"/>
        <v>0</v>
      </c>
      <c r="R1200" s="541">
        <f>VLOOKUP(G1200,'3-Productie normen'!A:L,12,FALSE)</f>
        <v>3</v>
      </c>
      <c r="S1200" s="345"/>
      <c r="U1200" s="346">
        <f t="shared" si="57"/>
        <v>4990.3500000000004</v>
      </c>
    </row>
    <row r="1201" spans="1:21" ht="14.1" hidden="1" customHeight="1">
      <c r="A1201" s="78">
        <v>1201</v>
      </c>
      <c r="B1201" s="493" t="s">
        <v>565</v>
      </c>
      <c r="C1201" s="303" t="s">
        <v>566</v>
      </c>
      <c r="D1201" s="537">
        <v>1</v>
      </c>
      <c r="E1201" s="248" t="s">
        <v>575</v>
      </c>
      <c r="F1201" s="90" t="s">
        <v>575</v>
      </c>
      <c r="G1201" s="513" t="s">
        <v>270</v>
      </c>
      <c r="H1201" s="74" t="s">
        <v>275</v>
      </c>
      <c r="I1201" s="516" t="s">
        <v>246</v>
      </c>
      <c r="J1201" s="501">
        <v>8.4600000000000009</v>
      </c>
      <c r="K1201" s="343">
        <f t="shared" si="56"/>
        <v>52</v>
      </c>
      <c r="L1201" s="251">
        <v>52</v>
      </c>
      <c r="M1201" s="251"/>
      <c r="N1201" s="250" t="e">
        <f>IF(L1201="nio",0,IF(L1201&gt;0,L1201*J1201/P1201,0))*VLOOKUP(B1201,'2-Kosten per locatie'!$A$14:$C$60,3,FALSE)</f>
        <v>#DIV/0!</v>
      </c>
      <c r="O1201" s="250">
        <f>IF(M1201&gt;0,M1201*J1201/Q1201,0)*VLOOKUP(B1201,'2-Kosten per locatie'!$A$14:$C$60,3,FALSE)</f>
        <v>0</v>
      </c>
      <c r="P1201" s="344">
        <f>IF(L1201="nio",0,IF(L1201&gt;0,VLOOKUP(G1201,'3-Productie normen'!A:J,VLOOKUP(L1201,'3-Productie normen'!$B$35:$C$40,2,FALSE),FALSE)))</f>
        <v>0</v>
      </c>
      <c r="Q1201" s="344">
        <f t="shared" si="58"/>
        <v>0</v>
      </c>
      <c r="R1201" s="541">
        <f>VLOOKUP(G1201,'3-Productie normen'!A:L,12,FALSE)</f>
        <v>8</v>
      </c>
      <c r="S1201" s="345"/>
      <c r="U1201" s="346">
        <f t="shared" si="57"/>
        <v>439.92000000000007</v>
      </c>
    </row>
    <row r="1202" spans="1:21" ht="14.1" hidden="1" customHeight="1">
      <c r="A1202" s="78">
        <v>1202</v>
      </c>
      <c r="B1202" s="493" t="s">
        <v>565</v>
      </c>
      <c r="C1202" s="303" t="s">
        <v>566</v>
      </c>
      <c r="D1202" s="537">
        <v>1</v>
      </c>
      <c r="E1202" s="248" t="s">
        <v>576</v>
      </c>
      <c r="F1202" s="90" t="s">
        <v>576</v>
      </c>
      <c r="G1202" s="504" t="s">
        <v>261</v>
      </c>
      <c r="H1202" s="74" t="s">
        <v>275</v>
      </c>
      <c r="I1202" s="516" t="s">
        <v>246</v>
      </c>
      <c r="J1202" s="501">
        <v>2.66</v>
      </c>
      <c r="K1202" s="343">
        <f t="shared" si="56"/>
        <v>255</v>
      </c>
      <c r="L1202" s="251">
        <v>255</v>
      </c>
      <c r="M1202" s="251"/>
      <c r="N1202" s="250" t="e">
        <f>IF(L1202="nio",0,IF(L1202&gt;0,L1202*J1202/P1202,0))*VLOOKUP(B1202,'2-Kosten per locatie'!$A$14:$C$60,3,FALSE)</f>
        <v>#DIV/0!</v>
      </c>
      <c r="O1202" s="250">
        <f>IF(M1202&gt;0,M1202*J1202/Q1202,0)*VLOOKUP(B1202,'2-Kosten per locatie'!$A$14:$C$60,3,FALSE)</f>
        <v>0</v>
      </c>
      <c r="P1202" s="344">
        <f>IF(L1202="nio",0,IF(L1202&gt;0,VLOOKUP(G1202,'3-Productie normen'!A:J,VLOOKUP(L1202,'3-Productie normen'!$B$35:$C$40,2,FALSE),FALSE)))</f>
        <v>0</v>
      </c>
      <c r="Q1202" s="344">
        <f t="shared" si="58"/>
        <v>0</v>
      </c>
      <c r="R1202" s="541">
        <f>VLOOKUP(G1202,'3-Productie normen'!A:L,12,FALSE)</f>
        <v>16</v>
      </c>
      <c r="S1202" s="345"/>
      <c r="U1202" s="346">
        <f t="shared" si="57"/>
        <v>678.30000000000007</v>
      </c>
    </row>
    <row r="1203" spans="1:21" ht="14.1" hidden="1" customHeight="1">
      <c r="A1203" s="78">
        <v>1203</v>
      </c>
      <c r="B1203" s="493" t="s">
        <v>522</v>
      </c>
      <c r="C1203" s="303" t="s">
        <v>523</v>
      </c>
      <c r="D1203" s="537" t="s">
        <v>259</v>
      </c>
      <c r="E1203" s="248" t="s">
        <v>474</v>
      </c>
      <c r="F1203" s="90" t="s">
        <v>474</v>
      </c>
      <c r="G1203" s="502" t="s">
        <v>52</v>
      </c>
      <c r="H1203" s="502" t="s">
        <v>266</v>
      </c>
      <c r="I1203" s="516" t="s">
        <v>247</v>
      </c>
      <c r="J1203" s="501">
        <v>9.9499999999999993</v>
      </c>
      <c r="K1203" s="343">
        <f t="shared" si="56"/>
        <v>255</v>
      </c>
      <c r="L1203" s="251">
        <v>255</v>
      </c>
      <c r="M1203" s="251"/>
      <c r="N1203" s="250" t="e">
        <f>IF(L1203="nio",0,IF(L1203&gt;0,L1203*J1203/P1203,0))*VLOOKUP(B1203,'2-Kosten per locatie'!$A$14:$C$60,3,FALSE)</f>
        <v>#DIV/0!</v>
      </c>
      <c r="O1203" s="250">
        <f>IF(M1203&gt;0,M1203*J1203/Q1203,0)*VLOOKUP(B1203,'2-Kosten per locatie'!$A$14:$C$60,3,FALSE)</f>
        <v>0</v>
      </c>
      <c r="P1203" s="344">
        <f>IF(L1203="nio",0,IF(L1203&gt;0,VLOOKUP(G1203,'3-Productie normen'!A:J,VLOOKUP(L1203,'3-Productie normen'!$B$35:$C$40,2,FALSE),FALSE)))</f>
        <v>0</v>
      </c>
      <c r="Q1203" s="344">
        <f t="shared" si="58"/>
        <v>0</v>
      </c>
      <c r="R1203" s="541">
        <f>VLOOKUP(G1203,'3-Productie normen'!A:L,12,FALSE)</f>
        <v>4</v>
      </c>
      <c r="S1203" s="345"/>
      <c r="U1203" s="346">
        <f t="shared" si="57"/>
        <v>2537.25</v>
      </c>
    </row>
    <row r="1204" spans="1:21" ht="14.1" hidden="1" customHeight="1">
      <c r="A1204" s="78">
        <v>1204</v>
      </c>
      <c r="B1204" s="493" t="s">
        <v>522</v>
      </c>
      <c r="C1204" s="303" t="s">
        <v>523</v>
      </c>
      <c r="D1204" s="537" t="s">
        <v>259</v>
      </c>
      <c r="E1204" s="248" t="s">
        <v>524</v>
      </c>
      <c r="F1204" s="90" t="s">
        <v>524</v>
      </c>
      <c r="G1204" s="504" t="s">
        <v>261</v>
      </c>
      <c r="H1204" s="74" t="s">
        <v>82</v>
      </c>
      <c r="I1204" s="74" t="s">
        <v>82</v>
      </c>
      <c r="J1204" s="501">
        <v>3.41</v>
      </c>
      <c r="K1204" s="343">
        <f t="shared" si="56"/>
        <v>255</v>
      </c>
      <c r="L1204" s="251">
        <v>255</v>
      </c>
      <c r="M1204" s="251"/>
      <c r="N1204" s="250" t="e">
        <f>IF(L1204="nio",0,IF(L1204&gt;0,L1204*J1204/P1204,0))*VLOOKUP(B1204,'2-Kosten per locatie'!$A$14:$C$60,3,FALSE)</f>
        <v>#DIV/0!</v>
      </c>
      <c r="O1204" s="250">
        <f>IF(M1204&gt;0,M1204*J1204/Q1204,0)*VLOOKUP(B1204,'2-Kosten per locatie'!$A$14:$C$60,3,FALSE)</f>
        <v>0</v>
      </c>
      <c r="P1204" s="344">
        <f>IF(L1204="nio",0,IF(L1204&gt;0,VLOOKUP(G1204,'3-Productie normen'!A:J,VLOOKUP(L1204,'3-Productie normen'!$B$35:$C$40,2,FALSE),FALSE)))</f>
        <v>0</v>
      </c>
      <c r="Q1204" s="344">
        <f t="shared" si="58"/>
        <v>0</v>
      </c>
      <c r="R1204" s="541">
        <f>VLOOKUP(G1204,'3-Productie normen'!A:L,12,FALSE)</f>
        <v>16</v>
      </c>
      <c r="S1204" s="345"/>
      <c r="U1204" s="346">
        <f t="shared" si="57"/>
        <v>869.55000000000007</v>
      </c>
    </row>
    <row r="1205" spans="1:21" ht="14.1" hidden="1" customHeight="1">
      <c r="A1205" s="78">
        <v>1205</v>
      </c>
      <c r="B1205" s="493" t="s">
        <v>522</v>
      </c>
      <c r="C1205" s="303" t="s">
        <v>523</v>
      </c>
      <c r="D1205" s="537" t="s">
        <v>259</v>
      </c>
      <c r="E1205" s="248" t="s">
        <v>417</v>
      </c>
      <c r="F1205" s="90" t="s">
        <v>525</v>
      </c>
      <c r="G1205" s="90" t="s">
        <v>525</v>
      </c>
      <c r="H1205" s="74" t="s">
        <v>82</v>
      </c>
      <c r="I1205" s="74" t="s">
        <v>82</v>
      </c>
      <c r="J1205" s="501">
        <v>16.010000000000002</v>
      </c>
      <c r="K1205" s="343">
        <f t="shared" si="56"/>
        <v>255</v>
      </c>
      <c r="L1205" s="251">
        <v>255</v>
      </c>
      <c r="M1205" s="251"/>
      <c r="N1205" s="250" t="e">
        <f>IF(L1205="nio",0,IF(L1205&gt;0,L1205*J1205/P1205,0))*VLOOKUP(B1205,'2-Kosten per locatie'!$A$14:$C$60,3,FALSE)</f>
        <v>#DIV/0!</v>
      </c>
      <c r="O1205" s="250">
        <f>IF(M1205&gt;0,M1205*J1205/Q1205,0)*VLOOKUP(B1205,'2-Kosten per locatie'!$A$14:$C$60,3,FALSE)</f>
        <v>0</v>
      </c>
      <c r="P1205" s="344">
        <f>IF(L1205="nio",0,IF(L1205&gt;0,VLOOKUP(G1205,'3-Productie normen'!A:J,VLOOKUP(L1205,'3-Productie normen'!$B$35:$C$40,2,FALSE),FALSE)))</f>
        <v>0</v>
      </c>
      <c r="Q1205" s="344">
        <f t="shared" si="58"/>
        <v>0</v>
      </c>
      <c r="R1205" s="541">
        <f>VLOOKUP(G1205,'3-Productie normen'!A:L,12,FALSE)</f>
        <v>3</v>
      </c>
      <c r="S1205" s="345"/>
      <c r="U1205" s="346">
        <f t="shared" si="57"/>
        <v>4082.55</v>
      </c>
    </row>
    <row r="1206" spans="1:21" ht="14.1" hidden="1" customHeight="1">
      <c r="A1206" s="78">
        <v>1206</v>
      </c>
      <c r="B1206" s="493" t="s">
        <v>522</v>
      </c>
      <c r="C1206" s="303" t="s">
        <v>523</v>
      </c>
      <c r="D1206" s="537" t="s">
        <v>259</v>
      </c>
      <c r="E1206" s="248" t="s">
        <v>418</v>
      </c>
      <c r="F1206" s="90" t="s">
        <v>525</v>
      </c>
      <c r="G1206" s="90" t="s">
        <v>525</v>
      </c>
      <c r="H1206" s="74" t="s">
        <v>82</v>
      </c>
      <c r="I1206" s="74" t="s">
        <v>82</v>
      </c>
      <c r="J1206" s="501">
        <v>16.010000000000002</v>
      </c>
      <c r="K1206" s="343">
        <f t="shared" si="56"/>
        <v>255</v>
      </c>
      <c r="L1206" s="251">
        <v>255</v>
      </c>
      <c r="M1206" s="251"/>
      <c r="N1206" s="250" t="e">
        <f>IF(L1206="nio",0,IF(L1206&gt;0,L1206*J1206/P1206,0))*VLOOKUP(B1206,'2-Kosten per locatie'!$A$14:$C$60,3,FALSE)</f>
        <v>#DIV/0!</v>
      </c>
      <c r="O1206" s="250">
        <f>IF(M1206&gt;0,M1206*J1206/Q1206,0)*VLOOKUP(B1206,'2-Kosten per locatie'!$A$14:$C$60,3,FALSE)</f>
        <v>0</v>
      </c>
      <c r="P1206" s="344">
        <f>IF(L1206="nio",0,IF(L1206&gt;0,VLOOKUP(G1206,'3-Productie normen'!A:J,VLOOKUP(L1206,'3-Productie normen'!$B$35:$C$40,2,FALSE),FALSE)))</f>
        <v>0</v>
      </c>
      <c r="Q1206" s="344">
        <f t="shared" si="58"/>
        <v>0</v>
      </c>
      <c r="R1206" s="541">
        <f>VLOOKUP(G1206,'3-Productie normen'!A:L,12,FALSE)</f>
        <v>3</v>
      </c>
      <c r="S1206" s="345"/>
      <c r="U1206" s="346">
        <f t="shared" si="57"/>
        <v>4082.55</v>
      </c>
    </row>
    <row r="1207" spans="1:21" ht="14.1" hidden="1" customHeight="1">
      <c r="A1207" s="78">
        <v>1207</v>
      </c>
      <c r="B1207" s="493" t="s">
        <v>522</v>
      </c>
      <c r="C1207" s="303" t="s">
        <v>523</v>
      </c>
      <c r="D1207" s="537" t="s">
        <v>259</v>
      </c>
      <c r="E1207" s="248" t="s">
        <v>419</v>
      </c>
      <c r="F1207" s="90" t="s">
        <v>525</v>
      </c>
      <c r="G1207" s="90" t="s">
        <v>525</v>
      </c>
      <c r="H1207" s="74" t="s">
        <v>82</v>
      </c>
      <c r="I1207" s="74" t="s">
        <v>82</v>
      </c>
      <c r="J1207" s="501">
        <v>18.489999999999998</v>
      </c>
      <c r="K1207" s="343">
        <f t="shared" si="56"/>
        <v>255</v>
      </c>
      <c r="L1207" s="251">
        <v>255</v>
      </c>
      <c r="M1207" s="251"/>
      <c r="N1207" s="250" t="e">
        <f>IF(L1207="nio",0,IF(L1207&gt;0,L1207*J1207/P1207,0))*VLOOKUP(B1207,'2-Kosten per locatie'!$A$14:$C$60,3,FALSE)</f>
        <v>#DIV/0!</v>
      </c>
      <c r="O1207" s="250">
        <f>IF(M1207&gt;0,M1207*J1207/Q1207,0)*VLOOKUP(B1207,'2-Kosten per locatie'!$A$14:$C$60,3,FALSE)</f>
        <v>0</v>
      </c>
      <c r="P1207" s="344">
        <f>IF(L1207="nio",0,IF(L1207&gt;0,VLOOKUP(G1207,'3-Productie normen'!A:J,VLOOKUP(L1207,'3-Productie normen'!$B$35:$C$40,2,FALSE),FALSE)))</f>
        <v>0</v>
      </c>
      <c r="Q1207" s="344">
        <f t="shared" si="58"/>
        <v>0</v>
      </c>
      <c r="R1207" s="541">
        <f>VLOOKUP(G1207,'3-Productie normen'!A:L,12,FALSE)</f>
        <v>3</v>
      </c>
      <c r="S1207" s="345"/>
      <c r="U1207" s="346">
        <f t="shared" si="57"/>
        <v>4714.95</v>
      </c>
    </row>
    <row r="1208" spans="1:21" ht="14.1" hidden="1" customHeight="1">
      <c r="A1208" s="78">
        <v>1208</v>
      </c>
      <c r="B1208" s="493" t="s">
        <v>522</v>
      </c>
      <c r="C1208" s="303" t="s">
        <v>523</v>
      </c>
      <c r="D1208" s="537" t="s">
        <v>259</v>
      </c>
      <c r="E1208" s="248" t="s">
        <v>421</v>
      </c>
      <c r="F1208" s="90" t="s">
        <v>525</v>
      </c>
      <c r="G1208" s="90" t="s">
        <v>525</v>
      </c>
      <c r="H1208" s="74" t="s">
        <v>82</v>
      </c>
      <c r="I1208" s="74" t="s">
        <v>82</v>
      </c>
      <c r="J1208" s="501">
        <v>18.46</v>
      </c>
      <c r="K1208" s="343">
        <f t="shared" si="56"/>
        <v>255</v>
      </c>
      <c r="L1208" s="251">
        <v>255</v>
      </c>
      <c r="M1208" s="251"/>
      <c r="N1208" s="250" t="e">
        <f>IF(L1208="nio",0,IF(L1208&gt;0,L1208*J1208/P1208,0))*VLOOKUP(B1208,'2-Kosten per locatie'!$A$14:$C$60,3,FALSE)</f>
        <v>#DIV/0!</v>
      </c>
      <c r="O1208" s="250">
        <f>IF(M1208&gt;0,M1208*J1208/Q1208,0)*VLOOKUP(B1208,'2-Kosten per locatie'!$A$14:$C$60,3,FALSE)</f>
        <v>0</v>
      </c>
      <c r="P1208" s="344">
        <f>IF(L1208="nio",0,IF(L1208&gt;0,VLOOKUP(G1208,'3-Productie normen'!A:J,VLOOKUP(L1208,'3-Productie normen'!$B$35:$C$40,2,FALSE),FALSE)))</f>
        <v>0</v>
      </c>
      <c r="Q1208" s="344">
        <f t="shared" si="58"/>
        <v>0</v>
      </c>
      <c r="R1208" s="541">
        <f>VLOOKUP(G1208,'3-Productie normen'!A:L,12,FALSE)</f>
        <v>3</v>
      </c>
      <c r="S1208" s="345"/>
      <c r="U1208" s="346">
        <f t="shared" si="57"/>
        <v>4707.3</v>
      </c>
    </row>
    <row r="1209" spans="1:21" ht="14.1" hidden="1" customHeight="1">
      <c r="A1209" s="78">
        <v>1209</v>
      </c>
      <c r="B1209" s="493" t="s">
        <v>522</v>
      </c>
      <c r="C1209" s="303" t="s">
        <v>523</v>
      </c>
      <c r="D1209" s="537" t="s">
        <v>259</v>
      </c>
      <c r="E1209" s="248" t="s">
        <v>526</v>
      </c>
      <c r="F1209" s="90" t="s">
        <v>526</v>
      </c>
      <c r="G1209" s="504" t="s">
        <v>261</v>
      </c>
      <c r="H1209" s="74" t="s">
        <v>82</v>
      </c>
      <c r="I1209" s="74" t="s">
        <v>82</v>
      </c>
      <c r="J1209" s="501">
        <v>17.829999999999998</v>
      </c>
      <c r="K1209" s="343">
        <f t="shared" si="56"/>
        <v>255</v>
      </c>
      <c r="L1209" s="251">
        <v>255</v>
      </c>
      <c r="M1209" s="251"/>
      <c r="N1209" s="250" t="e">
        <f>IF(L1209="nio",0,IF(L1209&gt;0,L1209*J1209/P1209,0))*VLOOKUP(B1209,'2-Kosten per locatie'!$A$14:$C$60,3,FALSE)</f>
        <v>#DIV/0!</v>
      </c>
      <c r="O1209" s="250">
        <f>IF(M1209&gt;0,M1209*J1209/Q1209,0)*VLOOKUP(B1209,'2-Kosten per locatie'!$A$14:$C$60,3,FALSE)</f>
        <v>0</v>
      </c>
      <c r="P1209" s="344">
        <f>IF(L1209="nio",0,IF(L1209&gt;0,VLOOKUP(G1209,'3-Productie normen'!A:J,VLOOKUP(L1209,'3-Productie normen'!$B$35:$C$40,2,FALSE),FALSE)))</f>
        <v>0</v>
      </c>
      <c r="Q1209" s="344">
        <f t="shared" si="58"/>
        <v>0</v>
      </c>
      <c r="R1209" s="541">
        <f>VLOOKUP(G1209,'3-Productie normen'!A:L,12,FALSE)</f>
        <v>16</v>
      </c>
      <c r="S1209" s="345"/>
      <c r="U1209" s="346">
        <f t="shared" si="57"/>
        <v>4546.6499999999996</v>
      </c>
    </row>
    <row r="1210" spans="1:21" ht="14.1" hidden="1" customHeight="1">
      <c r="A1210" s="78">
        <v>1210</v>
      </c>
      <c r="B1210" s="493" t="s">
        <v>522</v>
      </c>
      <c r="C1210" s="303" t="s">
        <v>523</v>
      </c>
      <c r="D1210" s="537" t="s">
        <v>259</v>
      </c>
      <c r="E1210" s="248" t="s">
        <v>423</v>
      </c>
      <c r="F1210" s="90" t="s">
        <v>265</v>
      </c>
      <c r="G1210" s="90" t="s">
        <v>45</v>
      </c>
      <c r="H1210" s="502" t="s">
        <v>266</v>
      </c>
      <c r="I1210" s="516" t="s">
        <v>247</v>
      </c>
      <c r="J1210" s="501">
        <v>13.12</v>
      </c>
      <c r="K1210" s="343">
        <f t="shared" si="56"/>
        <v>255</v>
      </c>
      <c r="L1210" s="251">
        <v>255</v>
      </c>
      <c r="M1210" s="251"/>
      <c r="N1210" s="250" t="e">
        <f>IF(L1210="nio",0,IF(L1210&gt;0,L1210*J1210/P1210,0))*VLOOKUP(B1210,'2-Kosten per locatie'!$A$14:$C$60,3,FALSE)</f>
        <v>#DIV/0!</v>
      </c>
      <c r="O1210" s="250">
        <f>IF(M1210&gt;0,M1210*J1210/Q1210,0)*VLOOKUP(B1210,'2-Kosten per locatie'!$A$14:$C$60,3,FALSE)</f>
        <v>0</v>
      </c>
      <c r="P1210" s="344">
        <f>IF(L1210="nio",0,IF(L1210&gt;0,VLOOKUP(G1210,'3-Productie normen'!A:J,VLOOKUP(L1210,'3-Productie normen'!$B$35:$C$40,2,FALSE),FALSE)))</f>
        <v>0</v>
      </c>
      <c r="Q1210" s="344">
        <f t="shared" si="58"/>
        <v>0</v>
      </c>
      <c r="R1210" s="541">
        <f>VLOOKUP(G1210,'3-Productie normen'!A:L,12,FALSE)</f>
        <v>2</v>
      </c>
      <c r="S1210" s="345"/>
      <c r="U1210" s="346">
        <f t="shared" si="57"/>
        <v>3345.6</v>
      </c>
    </row>
    <row r="1211" spans="1:21" ht="14.1" hidden="1" customHeight="1">
      <c r="A1211" s="78">
        <v>1211</v>
      </c>
      <c r="B1211" s="493" t="s">
        <v>522</v>
      </c>
      <c r="C1211" s="303" t="s">
        <v>523</v>
      </c>
      <c r="D1211" s="537" t="s">
        <v>259</v>
      </c>
      <c r="E1211" s="248" t="s">
        <v>527</v>
      </c>
      <c r="F1211" s="90" t="s">
        <v>527</v>
      </c>
      <c r="G1211" s="90" t="s">
        <v>45</v>
      </c>
      <c r="H1211" s="502" t="s">
        <v>266</v>
      </c>
      <c r="I1211" s="516" t="s">
        <v>247</v>
      </c>
      <c r="J1211" s="501">
        <v>13.09</v>
      </c>
      <c r="K1211" s="343">
        <f t="shared" si="56"/>
        <v>255</v>
      </c>
      <c r="L1211" s="251">
        <v>255</v>
      </c>
      <c r="M1211" s="251"/>
      <c r="N1211" s="250" t="e">
        <f>IF(L1211="nio",0,IF(L1211&gt;0,L1211*J1211/P1211,0))*VLOOKUP(B1211,'2-Kosten per locatie'!$A$14:$C$60,3,FALSE)</f>
        <v>#DIV/0!</v>
      </c>
      <c r="O1211" s="250">
        <f>IF(M1211&gt;0,M1211*J1211/Q1211,0)*VLOOKUP(B1211,'2-Kosten per locatie'!$A$14:$C$60,3,FALSE)</f>
        <v>0</v>
      </c>
      <c r="P1211" s="344">
        <f>IF(L1211="nio",0,IF(L1211&gt;0,VLOOKUP(G1211,'3-Productie normen'!A:J,VLOOKUP(L1211,'3-Productie normen'!$B$35:$C$40,2,FALSE),FALSE)))</f>
        <v>0</v>
      </c>
      <c r="Q1211" s="344">
        <f t="shared" si="58"/>
        <v>0</v>
      </c>
      <c r="R1211" s="541">
        <f>VLOOKUP(G1211,'3-Productie normen'!A:L,12,FALSE)</f>
        <v>2</v>
      </c>
      <c r="S1211" s="345"/>
      <c r="U1211" s="346">
        <f t="shared" si="57"/>
        <v>3337.95</v>
      </c>
    </row>
    <row r="1212" spans="1:21" ht="14.1" hidden="1" customHeight="1">
      <c r="A1212" s="78">
        <v>1212</v>
      </c>
      <c r="B1212" s="493" t="s">
        <v>522</v>
      </c>
      <c r="C1212" s="303" t="s">
        <v>523</v>
      </c>
      <c r="D1212" s="537" t="s">
        <v>259</v>
      </c>
      <c r="E1212" s="248" t="s">
        <v>425</v>
      </c>
      <c r="F1212" s="90" t="s">
        <v>265</v>
      </c>
      <c r="G1212" s="90" t="s">
        <v>45</v>
      </c>
      <c r="H1212" s="502" t="s">
        <v>266</v>
      </c>
      <c r="I1212" s="516" t="s">
        <v>247</v>
      </c>
      <c r="J1212" s="501">
        <v>15.92</v>
      </c>
      <c r="K1212" s="343">
        <f t="shared" si="56"/>
        <v>255</v>
      </c>
      <c r="L1212" s="251">
        <v>255</v>
      </c>
      <c r="M1212" s="251"/>
      <c r="N1212" s="250" t="e">
        <f>IF(L1212="nio",0,IF(L1212&gt;0,L1212*J1212/P1212,0))*VLOOKUP(B1212,'2-Kosten per locatie'!$A$14:$C$60,3,FALSE)</f>
        <v>#DIV/0!</v>
      </c>
      <c r="O1212" s="250">
        <f>IF(M1212&gt;0,M1212*J1212/Q1212,0)*VLOOKUP(B1212,'2-Kosten per locatie'!$A$14:$C$60,3,FALSE)</f>
        <v>0</v>
      </c>
      <c r="P1212" s="344">
        <f>IF(L1212="nio",0,IF(L1212&gt;0,VLOOKUP(G1212,'3-Productie normen'!A:J,VLOOKUP(L1212,'3-Productie normen'!$B$35:$C$40,2,FALSE),FALSE)))</f>
        <v>0</v>
      </c>
      <c r="Q1212" s="344">
        <f t="shared" si="58"/>
        <v>0</v>
      </c>
      <c r="R1212" s="541">
        <f>VLOOKUP(G1212,'3-Productie normen'!A:L,12,FALSE)</f>
        <v>2</v>
      </c>
      <c r="S1212" s="345"/>
      <c r="U1212" s="346">
        <f t="shared" si="57"/>
        <v>4059.6</v>
      </c>
    </row>
    <row r="1213" spans="1:21" ht="14.1" hidden="1" customHeight="1">
      <c r="A1213" s="78">
        <v>1213</v>
      </c>
      <c r="B1213" s="493" t="s">
        <v>522</v>
      </c>
      <c r="C1213" s="303" t="s">
        <v>523</v>
      </c>
      <c r="D1213" s="537" t="s">
        <v>259</v>
      </c>
      <c r="E1213" s="248" t="s">
        <v>528</v>
      </c>
      <c r="F1213" s="90" t="s">
        <v>528</v>
      </c>
      <c r="G1213" s="90" t="s">
        <v>50</v>
      </c>
      <c r="H1213" s="502" t="s">
        <v>266</v>
      </c>
      <c r="I1213" s="516" t="s">
        <v>247</v>
      </c>
      <c r="J1213" s="501">
        <v>18.079999999999998</v>
      </c>
      <c r="K1213" s="343">
        <f t="shared" si="56"/>
        <v>255</v>
      </c>
      <c r="L1213" s="251">
        <v>255</v>
      </c>
      <c r="M1213" s="251"/>
      <c r="N1213" s="250" t="e">
        <f>IF(L1213="nio",0,IF(L1213&gt;0,L1213*J1213/P1213,0))*VLOOKUP(B1213,'2-Kosten per locatie'!$A$14:$C$60,3,FALSE)</f>
        <v>#DIV/0!</v>
      </c>
      <c r="O1213" s="250">
        <f>IF(M1213&gt;0,M1213*J1213/Q1213,0)*VLOOKUP(B1213,'2-Kosten per locatie'!$A$14:$C$60,3,FALSE)</f>
        <v>0</v>
      </c>
      <c r="P1213" s="344">
        <f>IF(L1213="nio",0,IF(L1213&gt;0,VLOOKUP(G1213,'3-Productie normen'!A:J,VLOOKUP(L1213,'3-Productie normen'!$B$35:$C$40,2,FALSE),FALSE)))</f>
        <v>0</v>
      </c>
      <c r="Q1213" s="344">
        <f t="shared" si="58"/>
        <v>0</v>
      </c>
      <c r="R1213" s="541">
        <f>VLOOKUP(G1213,'3-Productie normen'!A:L,12,FALSE)</f>
        <v>15</v>
      </c>
      <c r="S1213" s="345"/>
      <c r="U1213" s="346">
        <f t="shared" si="57"/>
        <v>4610.3999999999996</v>
      </c>
    </row>
    <row r="1214" spans="1:21" ht="14.1" hidden="1" customHeight="1">
      <c r="A1214" s="78">
        <v>1214</v>
      </c>
      <c r="B1214" s="493" t="s">
        <v>522</v>
      </c>
      <c r="C1214" s="303" t="s">
        <v>523</v>
      </c>
      <c r="D1214" s="537" t="s">
        <v>259</v>
      </c>
      <c r="E1214" s="248" t="s">
        <v>430</v>
      </c>
      <c r="F1214" s="90" t="s">
        <v>265</v>
      </c>
      <c r="G1214" s="90" t="s">
        <v>45</v>
      </c>
      <c r="H1214" s="502" t="s">
        <v>266</v>
      </c>
      <c r="I1214" s="516" t="s">
        <v>247</v>
      </c>
      <c r="J1214" s="501">
        <v>31.24</v>
      </c>
      <c r="K1214" s="343">
        <f t="shared" si="56"/>
        <v>255</v>
      </c>
      <c r="L1214" s="251">
        <v>255</v>
      </c>
      <c r="M1214" s="251"/>
      <c r="N1214" s="250" t="e">
        <f>IF(L1214="nio",0,IF(L1214&gt;0,L1214*J1214/P1214,0))*VLOOKUP(B1214,'2-Kosten per locatie'!$A$14:$C$60,3,FALSE)</f>
        <v>#DIV/0!</v>
      </c>
      <c r="O1214" s="250">
        <f>IF(M1214&gt;0,M1214*J1214/Q1214,0)*VLOOKUP(B1214,'2-Kosten per locatie'!$A$14:$C$60,3,FALSE)</f>
        <v>0</v>
      </c>
      <c r="P1214" s="344">
        <f>IF(L1214="nio",0,IF(L1214&gt;0,VLOOKUP(G1214,'3-Productie normen'!A:J,VLOOKUP(L1214,'3-Productie normen'!$B$35:$C$40,2,FALSE),FALSE)))</f>
        <v>0</v>
      </c>
      <c r="Q1214" s="344">
        <f t="shared" si="58"/>
        <v>0</v>
      </c>
      <c r="R1214" s="541">
        <f>VLOOKUP(G1214,'3-Productie normen'!A:L,12,FALSE)</f>
        <v>2</v>
      </c>
      <c r="S1214" s="345"/>
      <c r="U1214" s="346">
        <f t="shared" si="57"/>
        <v>7966.2</v>
      </c>
    </row>
    <row r="1215" spans="1:21" ht="14.1" hidden="1" customHeight="1">
      <c r="A1215" s="78">
        <v>1215</v>
      </c>
      <c r="B1215" s="493" t="s">
        <v>522</v>
      </c>
      <c r="C1215" s="303" t="s">
        <v>523</v>
      </c>
      <c r="D1215" s="537" t="s">
        <v>259</v>
      </c>
      <c r="E1215" s="248" t="s">
        <v>529</v>
      </c>
      <c r="F1215" s="90" t="s">
        <v>529</v>
      </c>
      <c r="G1215" s="504" t="s">
        <v>47</v>
      </c>
      <c r="H1215" s="74" t="s">
        <v>82</v>
      </c>
      <c r="I1215" s="74" t="s">
        <v>82</v>
      </c>
      <c r="J1215" s="501">
        <v>11.16</v>
      </c>
      <c r="K1215" s="343">
        <f t="shared" si="56"/>
        <v>255</v>
      </c>
      <c r="L1215" s="251">
        <v>255</v>
      </c>
      <c r="M1215" s="251"/>
      <c r="N1215" s="250" t="e">
        <f>IF(L1215="nio",0,IF(L1215&gt;0,L1215*J1215/P1215,0))*VLOOKUP(B1215,'2-Kosten per locatie'!$A$14:$C$60,3,FALSE)</f>
        <v>#DIV/0!</v>
      </c>
      <c r="O1215" s="250">
        <f>IF(M1215&gt;0,M1215*J1215/Q1215,0)*VLOOKUP(B1215,'2-Kosten per locatie'!$A$14:$C$60,3,FALSE)</f>
        <v>0</v>
      </c>
      <c r="P1215" s="344">
        <f>IF(L1215="nio",0,IF(L1215&gt;0,VLOOKUP(G1215,'3-Productie normen'!A:J,VLOOKUP(L1215,'3-Productie normen'!$B$35:$C$40,2,FALSE),FALSE)))</f>
        <v>0</v>
      </c>
      <c r="Q1215" s="344">
        <f t="shared" si="58"/>
        <v>0</v>
      </c>
      <c r="R1215" s="541">
        <f>VLOOKUP(G1215,'3-Productie normen'!A:L,12,FALSE)</f>
        <v>9</v>
      </c>
      <c r="S1215" s="345"/>
      <c r="U1215" s="346">
        <f t="shared" si="57"/>
        <v>2845.8</v>
      </c>
    </row>
    <row r="1216" spans="1:21" ht="14.1" hidden="1" customHeight="1">
      <c r="A1216" s="78">
        <v>1216</v>
      </c>
      <c r="B1216" s="493" t="s">
        <v>522</v>
      </c>
      <c r="C1216" s="303" t="s">
        <v>523</v>
      </c>
      <c r="D1216" s="537" t="s">
        <v>259</v>
      </c>
      <c r="E1216" s="248" t="s">
        <v>530</v>
      </c>
      <c r="F1216" s="90" t="s">
        <v>530</v>
      </c>
      <c r="G1216" s="502" t="s">
        <v>46</v>
      </c>
      <c r="H1216" s="502" t="s">
        <v>371</v>
      </c>
      <c r="I1216" s="516" t="s">
        <v>227</v>
      </c>
      <c r="J1216" s="501">
        <v>1.31</v>
      </c>
      <c r="K1216" s="343">
        <f t="shared" si="56"/>
        <v>255</v>
      </c>
      <c r="L1216" s="251">
        <v>255</v>
      </c>
      <c r="M1216" s="251"/>
      <c r="N1216" s="250" t="e">
        <f>IF(L1216="nio",0,IF(L1216&gt;0,L1216*J1216/P1216,0))*VLOOKUP(B1216,'2-Kosten per locatie'!$A$14:$C$60,3,FALSE)</f>
        <v>#DIV/0!</v>
      </c>
      <c r="O1216" s="250">
        <f>IF(M1216&gt;0,M1216*J1216/Q1216,0)*VLOOKUP(B1216,'2-Kosten per locatie'!$A$14:$C$60,3,FALSE)</f>
        <v>0</v>
      </c>
      <c r="P1216" s="344">
        <f>IF(L1216="nio",0,IF(L1216&gt;0,VLOOKUP(G1216,'3-Productie normen'!A:J,VLOOKUP(L1216,'3-Productie normen'!$B$35:$C$40,2,FALSE),FALSE)))</f>
        <v>0</v>
      </c>
      <c r="Q1216" s="344">
        <f t="shared" si="58"/>
        <v>0</v>
      </c>
      <c r="R1216" s="541">
        <f>VLOOKUP(G1216,'3-Productie normen'!A:L,12,FALSE)</f>
        <v>11</v>
      </c>
      <c r="S1216" s="345"/>
      <c r="U1216" s="346">
        <f t="shared" si="57"/>
        <v>334.05</v>
      </c>
    </row>
    <row r="1217" spans="1:21" ht="14.1" hidden="1" customHeight="1">
      <c r="A1217" s="78">
        <v>1217</v>
      </c>
      <c r="B1217" s="493" t="s">
        <v>522</v>
      </c>
      <c r="C1217" s="303" t="s">
        <v>523</v>
      </c>
      <c r="D1217" s="537" t="s">
        <v>259</v>
      </c>
      <c r="E1217" s="248" t="s">
        <v>531</v>
      </c>
      <c r="F1217" s="90" t="s">
        <v>531</v>
      </c>
      <c r="G1217" s="504" t="s">
        <v>261</v>
      </c>
      <c r="H1217" s="502" t="s">
        <v>371</v>
      </c>
      <c r="I1217" s="516" t="s">
        <v>246</v>
      </c>
      <c r="J1217" s="501">
        <v>5.35</v>
      </c>
      <c r="K1217" s="343">
        <f t="shared" si="56"/>
        <v>255</v>
      </c>
      <c r="L1217" s="251">
        <v>255</v>
      </c>
      <c r="M1217" s="251"/>
      <c r="N1217" s="250" t="e">
        <f>IF(L1217="nio",0,IF(L1217&gt;0,L1217*J1217/P1217,0))*VLOOKUP(B1217,'2-Kosten per locatie'!$A$14:$C$60,3,FALSE)</f>
        <v>#DIV/0!</v>
      </c>
      <c r="O1217" s="250">
        <f>IF(M1217&gt;0,M1217*J1217/Q1217,0)*VLOOKUP(B1217,'2-Kosten per locatie'!$A$14:$C$60,3,FALSE)</f>
        <v>0</v>
      </c>
      <c r="P1217" s="344">
        <f>IF(L1217="nio",0,IF(L1217&gt;0,VLOOKUP(G1217,'3-Productie normen'!A:J,VLOOKUP(L1217,'3-Productie normen'!$B$35:$C$40,2,FALSE),FALSE)))</f>
        <v>0</v>
      </c>
      <c r="Q1217" s="344">
        <f t="shared" si="58"/>
        <v>0</v>
      </c>
      <c r="R1217" s="541">
        <f>VLOOKUP(G1217,'3-Productie normen'!A:L,12,FALSE)</f>
        <v>16</v>
      </c>
      <c r="S1217" s="345"/>
      <c r="U1217" s="346">
        <f t="shared" si="57"/>
        <v>1364.25</v>
      </c>
    </row>
    <row r="1218" spans="1:21" ht="14.1" hidden="1" customHeight="1">
      <c r="A1218" s="78">
        <v>1218</v>
      </c>
      <c r="B1218" s="493" t="s">
        <v>522</v>
      </c>
      <c r="C1218" s="303" t="s">
        <v>523</v>
      </c>
      <c r="D1218" s="537" t="s">
        <v>259</v>
      </c>
      <c r="E1218" s="248" t="s">
        <v>532</v>
      </c>
      <c r="F1218" s="90" t="s">
        <v>532</v>
      </c>
      <c r="G1218" s="502" t="s">
        <v>46</v>
      </c>
      <c r="H1218" s="502" t="s">
        <v>371</v>
      </c>
      <c r="I1218" s="516" t="s">
        <v>227</v>
      </c>
      <c r="J1218" s="501">
        <v>3.48</v>
      </c>
      <c r="K1218" s="343">
        <f t="shared" si="56"/>
        <v>255</v>
      </c>
      <c r="L1218" s="251">
        <v>255</v>
      </c>
      <c r="M1218" s="251"/>
      <c r="N1218" s="250" t="e">
        <f>IF(L1218="nio",0,IF(L1218&gt;0,L1218*J1218/P1218,0))*VLOOKUP(B1218,'2-Kosten per locatie'!$A$14:$C$60,3,FALSE)</f>
        <v>#DIV/0!</v>
      </c>
      <c r="O1218" s="250">
        <f>IF(M1218&gt;0,M1218*J1218/Q1218,0)*VLOOKUP(B1218,'2-Kosten per locatie'!$A$14:$C$60,3,FALSE)</f>
        <v>0</v>
      </c>
      <c r="P1218" s="344">
        <f>IF(L1218="nio",0,IF(L1218&gt;0,VLOOKUP(G1218,'3-Productie normen'!A:J,VLOOKUP(L1218,'3-Productie normen'!$B$35:$C$40,2,FALSE),FALSE)))</f>
        <v>0</v>
      </c>
      <c r="Q1218" s="344">
        <f t="shared" si="58"/>
        <v>0</v>
      </c>
      <c r="R1218" s="541">
        <f>VLOOKUP(G1218,'3-Productie normen'!A:L,12,FALSE)</f>
        <v>11</v>
      </c>
      <c r="S1218" s="345"/>
      <c r="U1218" s="346">
        <f t="shared" si="57"/>
        <v>887.4</v>
      </c>
    </row>
    <row r="1219" spans="1:21" ht="14.1" hidden="1" customHeight="1">
      <c r="A1219" s="78">
        <v>1219</v>
      </c>
      <c r="B1219" s="493" t="s">
        <v>522</v>
      </c>
      <c r="C1219" s="303" t="s">
        <v>523</v>
      </c>
      <c r="D1219" s="537" t="s">
        <v>259</v>
      </c>
      <c r="E1219" s="248" t="s">
        <v>533</v>
      </c>
      <c r="F1219" s="90" t="s">
        <v>533</v>
      </c>
      <c r="G1219" s="504" t="s">
        <v>261</v>
      </c>
      <c r="H1219" s="74" t="s">
        <v>82</v>
      </c>
      <c r="I1219" s="74" t="s">
        <v>82</v>
      </c>
      <c r="J1219" s="501">
        <v>4.58</v>
      </c>
      <c r="K1219" s="343">
        <f t="shared" si="56"/>
        <v>255</v>
      </c>
      <c r="L1219" s="251">
        <v>255</v>
      </c>
      <c r="M1219" s="251"/>
      <c r="N1219" s="250" t="e">
        <f>IF(L1219="nio",0,IF(L1219&gt;0,L1219*J1219/P1219,0))*VLOOKUP(B1219,'2-Kosten per locatie'!$A$14:$C$60,3,FALSE)</f>
        <v>#DIV/0!</v>
      </c>
      <c r="O1219" s="250">
        <f>IF(M1219&gt;0,M1219*J1219/Q1219,0)*VLOOKUP(B1219,'2-Kosten per locatie'!$A$14:$C$60,3,FALSE)</f>
        <v>0</v>
      </c>
      <c r="P1219" s="344">
        <f>IF(L1219="nio",0,IF(L1219&gt;0,VLOOKUP(G1219,'3-Productie normen'!A:J,VLOOKUP(L1219,'3-Productie normen'!$B$35:$C$40,2,FALSE),FALSE)))</f>
        <v>0</v>
      </c>
      <c r="Q1219" s="344">
        <f t="shared" si="58"/>
        <v>0</v>
      </c>
      <c r="R1219" s="541">
        <f>VLOOKUP(G1219,'3-Productie normen'!A:L,12,FALSE)</f>
        <v>16</v>
      </c>
      <c r="S1219" s="345"/>
      <c r="U1219" s="346">
        <f t="shared" si="57"/>
        <v>1167.9000000000001</v>
      </c>
    </row>
    <row r="1220" spans="1:21" ht="14.1" hidden="1" customHeight="1">
      <c r="A1220" s="78">
        <v>1220</v>
      </c>
      <c r="B1220" s="493" t="s">
        <v>522</v>
      </c>
      <c r="C1220" s="303" t="s">
        <v>523</v>
      </c>
      <c r="D1220" s="537" t="s">
        <v>259</v>
      </c>
      <c r="E1220" s="248" t="s">
        <v>534</v>
      </c>
      <c r="F1220" s="90" t="s">
        <v>534</v>
      </c>
      <c r="G1220" s="504" t="s">
        <v>261</v>
      </c>
      <c r="H1220" s="502" t="s">
        <v>266</v>
      </c>
      <c r="I1220" s="516" t="s">
        <v>247</v>
      </c>
      <c r="J1220" s="501">
        <v>7.9</v>
      </c>
      <c r="K1220" s="343">
        <f t="shared" si="56"/>
        <v>255</v>
      </c>
      <c r="L1220" s="251">
        <v>255</v>
      </c>
      <c r="M1220" s="251"/>
      <c r="N1220" s="250" t="e">
        <f>IF(L1220="nio",0,IF(L1220&gt;0,L1220*J1220/P1220,0))*VLOOKUP(B1220,'2-Kosten per locatie'!$A$14:$C$60,3,FALSE)</f>
        <v>#DIV/0!</v>
      </c>
      <c r="O1220" s="250">
        <f>IF(M1220&gt;0,M1220*J1220/Q1220,0)*VLOOKUP(B1220,'2-Kosten per locatie'!$A$14:$C$60,3,FALSE)</f>
        <v>0</v>
      </c>
      <c r="P1220" s="344">
        <f>IF(L1220="nio",0,IF(L1220&gt;0,VLOOKUP(G1220,'3-Productie normen'!A:J,VLOOKUP(L1220,'3-Productie normen'!$B$35:$C$40,2,FALSE),FALSE)))</f>
        <v>0</v>
      </c>
      <c r="Q1220" s="344">
        <f t="shared" si="58"/>
        <v>0</v>
      </c>
      <c r="R1220" s="541">
        <f>VLOOKUP(G1220,'3-Productie normen'!A:L,12,FALSE)</f>
        <v>16</v>
      </c>
      <c r="S1220" s="345"/>
      <c r="U1220" s="346">
        <f t="shared" si="57"/>
        <v>2014.5</v>
      </c>
    </row>
    <row r="1221" spans="1:21" ht="14.1" hidden="1" customHeight="1">
      <c r="A1221" s="78">
        <v>1221</v>
      </c>
      <c r="B1221" s="493" t="s">
        <v>522</v>
      </c>
      <c r="C1221" s="303" t="s">
        <v>523</v>
      </c>
      <c r="D1221" s="537" t="s">
        <v>259</v>
      </c>
      <c r="E1221" s="248" t="s">
        <v>535</v>
      </c>
      <c r="F1221" s="90" t="s">
        <v>535</v>
      </c>
      <c r="G1221" s="504" t="s">
        <v>261</v>
      </c>
      <c r="H1221" s="502" t="s">
        <v>266</v>
      </c>
      <c r="I1221" s="516" t="s">
        <v>247</v>
      </c>
      <c r="J1221" s="501">
        <v>5.28</v>
      </c>
      <c r="K1221" s="343">
        <f t="shared" si="56"/>
        <v>255</v>
      </c>
      <c r="L1221" s="251">
        <v>255</v>
      </c>
      <c r="M1221" s="251"/>
      <c r="N1221" s="250" t="e">
        <f>IF(L1221="nio",0,IF(L1221&gt;0,L1221*J1221/P1221,0))*VLOOKUP(B1221,'2-Kosten per locatie'!$A$14:$C$60,3,FALSE)</f>
        <v>#DIV/0!</v>
      </c>
      <c r="O1221" s="250">
        <f>IF(M1221&gt;0,M1221*J1221/Q1221,0)*VLOOKUP(B1221,'2-Kosten per locatie'!$A$14:$C$60,3,FALSE)</f>
        <v>0</v>
      </c>
      <c r="P1221" s="344">
        <f>IF(L1221="nio",0,IF(L1221&gt;0,VLOOKUP(G1221,'3-Productie normen'!A:J,VLOOKUP(L1221,'3-Productie normen'!$B$35:$C$40,2,FALSE),FALSE)))</f>
        <v>0</v>
      </c>
      <c r="Q1221" s="344">
        <f t="shared" si="58"/>
        <v>0</v>
      </c>
      <c r="R1221" s="541">
        <f>VLOOKUP(G1221,'3-Productie normen'!A:L,12,FALSE)</f>
        <v>16</v>
      </c>
      <c r="S1221" s="345"/>
      <c r="U1221" s="346">
        <f t="shared" si="57"/>
        <v>1346.4</v>
      </c>
    </row>
    <row r="1222" spans="1:21" ht="14.1" hidden="1" customHeight="1">
      <c r="A1222" s="78">
        <v>1222</v>
      </c>
      <c r="B1222" s="493" t="s">
        <v>522</v>
      </c>
      <c r="C1222" s="303" t="s">
        <v>523</v>
      </c>
      <c r="D1222" s="537" t="s">
        <v>259</v>
      </c>
      <c r="E1222" s="248" t="s">
        <v>324</v>
      </c>
      <c r="F1222" s="90" t="s">
        <v>324</v>
      </c>
      <c r="G1222" s="502" t="s">
        <v>46</v>
      </c>
      <c r="H1222" s="502" t="s">
        <v>371</v>
      </c>
      <c r="I1222" s="516" t="s">
        <v>227</v>
      </c>
      <c r="J1222" s="501">
        <v>1.4</v>
      </c>
      <c r="K1222" s="343">
        <f t="shared" si="56"/>
        <v>255</v>
      </c>
      <c r="L1222" s="251">
        <v>255</v>
      </c>
      <c r="M1222" s="251"/>
      <c r="N1222" s="250" t="e">
        <f>IF(L1222="nio",0,IF(L1222&gt;0,L1222*J1222/P1222,0))*VLOOKUP(B1222,'2-Kosten per locatie'!$A$14:$C$60,3,FALSE)</f>
        <v>#DIV/0!</v>
      </c>
      <c r="O1222" s="250">
        <f>IF(M1222&gt;0,M1222*J1222/Q1222,0)*VLOOKUP(B1222,'2-Kosten per locatie'!$A$14:$C$60,3,FALSE)</f>
        <v>0</v>
      </c>
      <c r="P1222" s="344">
        <f>IF(L1222="nio",0,IF(L1222&gt;0,VLOOKUP(G1222,'3-Productie normen'!A:J,VLOOKUP(L1222,'3-Productie normen'!$B$35:$C$40,2,FALSE),FALSE)))</f>
        <v>0</v>
      </c>
      <c r="Q1222" s="344">
        <f t="shared" si="58"/>
        <v>0</v>
      </c>
      <c r="R1222" s="541">
        <f>VLOOKUP(G1222,'3-Productie normen'!A:L,12,FALSE)</f>
        <v>11</v>
      </c>
      <c r="S1222" s="345"/>
      <c r="U1222" s="346">
        <f t="shared" si="57"/>
        <v>357</v>
      </c>
    </row>
    <row r="1223" spans="1:21" ht="14.1" hidden="1" customHeight="1">
      <c r="A1223" s="78">
        <v>1223</v>
      </c>
      <c r="B1223" s="493" t="s">
        <v>522</v>
      </c>
      <c r="C1223" s="303" t="s">
        <v>523</v>
      </c>
      <c r="D1223" s="537" t="s">
        <v>259</v>
      </c>
      <c r="E1223" s="248" t="s">
        <v>536</v>
      </c>
      <c r="F1223" s="90" t="s">
        <v>536</v>
      </c>
      <c r="G1223" s="504" t="s">
        <v>261</v>
      </c>
      <c r="H1223" s="74" t="s">
        <v>82</v>
      </c>
      <c r="I1223" s="74" t="s">
        <v>82</v>
      </c>
      <c r="J1223" s="501">
        <v>40.46</v>
      </c>
      <c r="K1223" s="343">
        <f t="shared" si="56"/>
        <v>255</v>
      </c>
      <c r="L1223" s="251">
        <v>255</v>
      </c>
      <c r="M1223" s="251"/>
      <c r="N1223" s="250" t="e">
        <f>IF(L1223="nio",0,IF(L1223&gt;0,L1223*J1223/P1223,0))*VLOOKUP(B1223,'2-Kosten per locatie'!$A$14:$C$60,3,FALSE)</f>
        <v>#DIV/0!</v>
      </c>
      <c r="O1223" s="250">
        <f>IF(M1223&gt;0,M1223*J1223/Q1223,0)*VLOOKUP(B1223,'2-Kosten per locatie'!$A$14:$C$60,3,FALSE)</f>
        <v>0</v>
      </c>
      <c r="P1223" s="344">
        <f>IF(L1223="nio",0,IF(L1223&gt;0,VLOOKUP(G1223,'3-Productie normen'!A:J,VLOOKUP(L1223,'3-Productie normen'!$B$35:$C$40,2,FALSE),FALSE)))</f>
        <v>0</v>
      </c>
      <c r="Q1223" s="344">
        <f t="shared" si="58"/>
        <v>0</v>
      </c>
      <c r="R1223" s="541">
        <f>VLOOKUP(G1223,'3-Productie normen'!A:L,12,FALSE)</f>
        <v>16</v>
      </c>
      <c r="S1223" s="345"/>
      <c r="U1223" s="346">
        <f t="shared" si="57"/>
        <v>10317.300000000001</v>
      </c>
    </row>
    <row r="1224" spans="1:21" ht="14.1" hidden="1" customHeight="1">
      <c r="A1224" s="78">
        <v>1224</v>
      </c>
      <c r="B1224" s="493" t="s">
        <v>522</v>
      </c>
      <c r="C1224" s="303" t="s">
        <v>523</v>
      </c>
      <c r="D1224" s="537" t="s">
        <v>259</v>
      </c>
      <c r="E1224" s="248" t="s">
        <v>537</v>
      </c>
      <c r="F1224" s="90" t="s">
        <v>537</v>
      </c>
      <c r="G1224" s="504" t="s">
        <v>261</v>
      </c>
      <c r="H1224" s="74" t="s">
        <v>82</v>
      </c>
      <c r="I1224" s="74" t="s">
        <v>82</v>
      </c>
      <c r="J1224" s="501">
        <v>29.89</v>
      </c>
      <c r="K1224" s="343">
        <f t="shared" si="56"/>
        <v>255</v>
      </c>
      <c r="L1224" s="251">
        <v>255</v>
      </c>
      <c r="M1224" s="251"/>
      <c r="N1224" s="250" t="e">
        <f>IF(L1224="nio",0,IF(L1224&gt;0,L1224*J1224/P1224,0))*VLOOKUP(B1224,'2-Kosten per locatie'!$A$14:$C$60,3,FALSE)</f>
        <v>#DIV/0!</v>
      </c>
      <c r="O1224" s="250">
        <f>IF(M1224&gt;0,M1224*J1224/Q1224,0)*VLOOKUP(B1224,'2-Kosten per locatie'!$A$14:$C$60,3,FALSE)</f>
        <v>0</v>
      </c>
      <c r="P1224" s="344">
        <f>IF(L1224="nio",0,IF(L1224&gt;0,VLOOKUP(G1224,'3-Productie normen'!A:J,VLOOKUP(L1224,'3-Productie normen'!$B$35:$C$40,2,FALSE),FALSE)))</f>
        <v>0</v>
      </c>
      <c r="Q1224" s="344">
        <f t="shared" si="58"/>
        <v>0</v>
      </c>
      <c r="R1224" s="541">
        <f>VLOOKUP(G1224,'3-Productie normen'!A:L,12,FALSE)</f>
        <v>16</v>
      </c>
      <c r="S1224" s="345"/>
      <c r="U1224" s="346">
        <f t="shared" si="57"/>
        <v>7621.95</v>
      </c>
    </row>
    <row r="1225" spans="1:21" ht="14.1" hidden="1" customHeight="1">
      <c r="A1225" s="78">
        <v>1225</v>
      </c>
      <c r="B1225" s="493" t="s">
        <v>522</v>
      </c>
      <c r="C1225" s="303" t="s">
        <v>523</v>
      </c>
      <c r="D1225" s="537" t="s">
        <v>259</v>
      </c>
      <c r="E1225" s="248" t="s">
        <v>263</v>
      </c>
      <c r="F1225" s="90" t="s">
        <v>332</v>
      </c>
      <c r="G1225" s="303" t="s">
        <v>55</v>
      </c>
      <c r="H1225" s="502" t="s">
        <v>371</v>
      </c>
      <c r="I1225" s="516" t="s">
        <v>246</v>
      </c>
      <c r="J1225" s="501">
        <v>1.4</v>
      </c>
      <c r="K1225" s="343">
        <f t="shared" si="56"/>
        <v>0</v>
      </c>
      <c r="L1225" s="251" t="s">
        <v>279</v>
      </c>
      <c r="M1225" s="251"/>
      <c r="N1225" s="250">
        <f>IF(L1225="nio",0,IF(L1225&gt;0,L1225*J1225/P1225,0))*VLOOKUP(B1225,'2-Kosten per locatie'!$A$14:$C$60,3,FALSE)</f>
        <v>0</v>
      </c>
      <c r="O1225" s="250">
        <f>IF(M1225&gt;0,M1225*J1225/Q1225,0)*VLOOKUP(B1225,'2-Kosten per locatie'!$A$14:$C$60,3,FALSE)</f>
        <v>0</v>
      </c>
      <c r="P1225" s="344">
        <f>IF(L1225="nio",0,IF(L1225&gt;0,VLOOKUP(G1225,'3-Productie normen'!A:J,VLOOKUP(L1225,'3-Productie normen'!$B$35:$C$40,2,FALSE),FALSE)))</f>
        <v>0</v>
      </c>
      <c r="Q1225" s="344">
        <f t="shared" si="58"/>
        <v>0</v>
      </c>
      <c r="R1225" s="541">
        <f>VLOOKUP(G1225,'3-Productie normen'!A:L,12,FALSE)</f>
        <v>0</v>
      </c>
      <c r="S1225" s="345"/>
      <c r="U1225" s="346">
        <f t="shared" si="57"/>
        <v>0</v>
      </c>
    </row>
  </sheetData>
  <autoFilter ref="B9:U1225" xr:uid="{00000000-0009-0000-0000-000004000000}">
    <filterColumn colId="2">
      <filters>
        <filter val="3"/>
        <filter val="4"/>
        <filter val="5"/>
        <filter val="6"/>
      </filters>
    </filterColumn>
    <sortState xmlns:xlrd2="http://schemas.microsoft.com/office/spreadsheetml/2017/richdata2" ref="B10:U1225">
      <sortCondition ref="B9:B1225"/>
    </sortState>
  </autoFilter>
  <mergeCells count="1">
    <mergeCell ref="Q6:Q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2" min="1" max="21" man="1"/>
    <brk id="361"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0" activePane="bottomLeft" state="frozen"/>
      <selection activeCell="B1" sqref="B1"/>
      <selection pane="bottomLeft" activeCell="D47" sqref="D47"/>
    </sheetView>
  </sheetViews>
  <sheetFormatPr defaultColWidth="9.33203125" defaultRowHeight="13.2"/>
  <cols>
    <col min="1" max="1" width="45.5546875" style="60" customWidth="1"/>
    <col min="2" max="2" width="18.33203125" style="60" customWidth="1"/>
    <col min="3" max="3" width="18.44140625" style="60"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84" t="s">
        <v>4</v>
      </c>
      <c r="B1" s="94"/>
      <c r="C1" s="95"/>
      <c r="D1" s="1"/>
      <c r="E1" s="1"/>
      <c r="F1" s="1"/>
      <c r="G1" s="1"/>
    </row>
    <row r="2" spans="1:8">
      <c r="A2" s="95"/>
      <c r="B2" s="95"/>
      <c r="C2" s="95"/>
      <c r="D2" s="1"/>
      <c r="E2" s="1"/>
      <c r="F2" s="1"/>
      <c r="G2" s="1"/>
    </row>
    <row r="3" spans="1:8" ht="15.6">
      <c r="A3" s="39" t="str">
        <f>'2-Kosten per locatie'!A3</f>
        <v>Naam opdrachtgever</v>
      </c>
      <c r="B3" s="48" t="str">
        <f>'2-Kosten per locatie'!B3</f>
        <v>Veiligheidsregio IJsselland en GGD</v>
      </c>
      <c r="C3" s="95"/>
      <c r="D3" s="1"/>
      <c r="E3" s="31"/>
      <c r="F3" s="1"/>
      <c r="G3" s="1"/>
    </row>
    <row r="4" spans="1:8" ht="15.6">
      <c r="A4" s="39" t="str">
        <f>'2-Kosten per locatie'!A4</f>
        <v>Calculatie onderdeel</v>
      </c>
      <c r="B4" s="48" t="str">
        <f ca="1">MID(CELL("bestandsnaam",$C$9),SEARCH("]",CELL("bestandsnaam",$C$9),1)+1,256)</f>
        <v>5-Premies en opslagen</v>
      </c>
      <c r="C4" s="96"/>
      <c r="D4" s="16"/>
      <c r="E4" s="4"/>
      <c r="F4" s="4"/>
      <c r="G4" s="4"/>
    </row>
    <row r="5" spans="1:8" ht="15.6">
      <c r="A5" s="39" t="str">
        <f>'2-Kosten per locatie'!A5</f>
        <v>Gebouw/plaats</v>
      </c>
      <c r="B5" s="48" t="str">
        <f>'2-Kosten per locatie'!B5</f>
        <v>Zwolle</v>
      </c>
      <c r="C5" s="39"/>
      <c r="D5" s="8"/>
      <c r="E5" s="17"/>
      <c r="F5" s="5"/>
      <c r="G5" s="4"/>
    </row>
    <row r="6" spans="1:8" ht="15.6">
      <c r="A6" s="39" t="str">
        <f>'2-Kosten per locatie'!A6</f>
        <v>Referentie nummer</v>
      </c>
      <c r="B6" s="48" t="str">
        <f>'2-Kosten per locatie'!B6</f>
        <v>TN599960</v>
      </c>
      <c r="C6" s="80"/>
      <c r="D6" s="8"/>
      <c r="E6" s="33"/>
      <c r="F6" s="32"/>
      <c r="G6" s="34"/>
      <c r="H6" s="35"/>
    </row>
    <row r="7" spans="1:8" ht="15.6">
      <c r="A7" s="39" t="str">
        <f>'2-Kosten per locatie'!A7</f>
        <v>Naam dienstverlener</v>
      </c>
      <c r="B7" s="48">
        <f>'2-Kosten per locatie'!B7</f>
        <v>0</v>
      </c>
      <c r="C7" s="80"/>
      <c r="D7" s="8"/>
      <c r="E7" s="17"/>
      <c r="F7" s="5"/>
      <c r="G7" s="4"/>
    </row>
    <row r="8" spans="1:8" ht="15.6">
      <c r="A8" s="39" t="str">
        <f>'2-Kosten per locatie'!A8</f>
        <v>Prijspeil</v>
      </c>
      <c r="B8" s="252">
        <f>'2-Kosten per locatie'!B8</f>
        <v>46388</v>
      </c>
      <c r="C8" s="97"/>
      <c r="D8" s="17"/>
      <c r="E8" s="17"/>
      <c r="F8" s="5"/>
      <c r="G8" s="4"/>
    </row>
    <row r="9" spans="1:8" ht="18.600000000000001">
      <c r="A9" s="203"/>
      <c r="B9" s="97"/>
      <c r="C9" s="97"/>
      <c r="D9" s="17"/>
      <c r="E9" s="17"/>
      <c r="F9" s="5"/>
      <c r="G9" s="4"/>
    </row>
    <row r="10" spans="1:8" ht="21">
      <c r="A10" s="350" t="s">
        <v>83</v>
      </c>
      <c r="B10" s="351"/>
      <c r="C10" s="352"/>
      <c r="D10" s="17"/>
      <c r="E10" s="17"/>
      <c r="F10" s="5"/>
      <c r="G10" s="4"/>
    </row>
    <row r="11" spans="1:8">
      <c r="A11" s="98"/>
      <c r="B11" s="99"/>
      <c r="C11" s="99"/>
      <c r="D11" s="17"/>
      <c r="E11" s="17"/>
      <c r="F11" s="4"/>
      <c r="G11" s="4"/>
    </row>
    <row r="12" spans="1:8">
      <c r="A12" s="353"/>
      <c r="B12" s="347"/>
      <c r="C12" s="354" t="s">
        <v>84</v>
      </c>
      <c r="D12" s="17"/>
      <c r="E12" s="17"/>
      <c r="F12" s="5"/>
      <c r="G12" s="4"/>
    </row>
    <row r="13" spans="1:8">
      <c r="A13" s="100" t="s">
        <v>85</v>
      </c>
      <c r="B13" s="347"/>
      <c r="C13" s="253"/>
      <c r="D13" s="17"/>
      <c r="E13" s="17"/>
      <c r="F13" s="18"/>
      <c r="G13" s="4"/>
    </row>
    <row r="14" spans="1:8">
      <c r="A14" s="100" t="s">
        <v>86</v>
      </c>
      <c r="B14" s="347"/>
      <c r="C14" s="253"/>
      <c r="D14" s="17"/>
      <c r="E14" s="17"/>
      <c r="F14" s="18"/>
      <c r="G14" s="4"/>
    </row>
    <row r="15" spans="1:8">
      <c r="A15" s="100" t="s">
        <v>87</v>
      </c>
      <c r="B15" s="347"/>
      <c r="C15" s="253"/>
      <c r="D15" s="17"/>
      <c r="E15" s="17"/>
      <c r="F15" s="18"/>
      <c r="G15" s="4"/>
    </row>
    <row r="16" spans="1:8">
      <c r="A16" s="355" t="s">
        <v>26</v>
      </c>
      <c r="B16" s="356"/>
      <c r="C16" s="357">
        <f>SUM(C13:C15)</f>
        <v>0</v>
      </c>
      <c r="D16" s="17"/>
      <c r="E16" s="17"/>
      <c r="F16" s="4"/>
    </row>
    <row r="17" spans="1:7">
      <c r="A17" s="355"/>
      <c r="B17" s="356"/>
      <c r="C17" s="357"/>
      <c r="D17" s="17"/>
      <c r="E17" s="17"/>
      <c r="F17" s="4"/>
    </row>
    <row r="18" spans="1:7">
      <c r="A18" s="556" t="s">
        <v>88</v>
      </c>
      <c r="B18" s="557"/>
      <c r="C18" s="253"/>
      <c r="D18" s="17"/>
      <c r="E18" s="17"/>
      <c r="F18" s="4"/>
    </row>
    <row r="19" spans="1:7">
      <c r="A19" s="100" t="s">
        <v>89</v>
      </c>
      <c r="B19" s="101"/>
      <c r="C19" s="253"/>
      <c r="D19" s="17"/>
      <c r="E19" s="17"/>
      <c r="F19" s="4"/>
    </row>
    <row r="20" spans="1:7">
      <c r="A20" s="556" t="s">
        <v>90</v>
      </c>
      <c r="B20" s="557"/>
      <c r="C20" s="253"/>
      <c r="D20" s="17"/>
      <c r="E20" s="17"/>
      <c r="F20" s="4"/>
    </row>
    <row r="21" spans="1:7">
      <c r="A21" s="556" t="s">
        <v>91</v>
      </c>
      <c r="B21" s="557"/>
      <c r="C21" s="358" t="e">
        <f>C34</f>
        <v>#DIV/0!</v>
      </c>
      <c r="D21" s="17"/>
      <c r="E21" s="17"/>
      <c r="F21" s="4"/>
    </row>
    <row r="22" spans="1:7">
      <c r="A22" s="556" t="s">
        <v>92</v>
      </c>
      <c r="B22" s="557"/>
      <c r="C22" s="253"/>
      <c r="D22" s="17"/>
      <c r="E22" s="17"/>
      <c r="F22" s="4"/>
    </row>
    <row r="23" spans="1:7">
      <c r="A23" s="556" t="s">
        <v>93</v>
      </c>
      <c r="B23" s="557"/>
      <c r="C23" s="253"/>
      <c r="D23" s="17"/>
      <c r="E23" s="17"/>
      <c r="F23" s="4"/>
    </row>
    <row r="24" spans="1:7">
      <c r="A24" s="558" t="s">
        <v>94</v>
      </c>
      <c r="B24" s="559"/>
      <c r="C24" s="359" t="e">
        <f>SUM(C16:C23)</f>
        <v>#DIV/0!</v>
      </c>
      <c r="D24" s="17"/>
      <c r="E24" s="17"/>
      <c r="F24" s="4"/>
    </row>
    <row r="25" spans="1:7">
      <c r="A25" s="102"/>
      <c r="B25" s="103"/>
      <c r="C25" s="104"/>
      <c r="D25" s="17"/>
      <c r="E25" s="17"/>
      <c r="F25" s="7"/>
      <c r="G25" s="4"/>
    </row>
    <row r="26" spans="1:7" ht="21">
      <c r="A26" s="350" t="s">
        <v>95</v>
      </c>
      <c r="B26" s="351"/>
      <c r="C26" s="352"/>
      <c r="D26" s="17"/>
      <c r="E26" s="17"/>
      <c r="F26" s="5"/>
      <c r="G26" s="4"/>
    </row>
    <row r="27" spans="1:7">
      <c r="A27" s="98"/>
      <c r="B27" s="99"/>
      <c r="C27" s="99"/>
      <c r="D27" s="17"/>
      <c r="E27" s="17"/>
      <c r="F27" s="4"/>
      <c r="G27" s="4"/>
    </row>
    <row r="28" spans="1:7">
      <c r="A28" s="99"/>
      <c r="B28" s="99"/>
      <c r="C28" s="360" t="s">
        <v>96</v>
      </c>
      <c r="D28" s="17"/>
      <c r="E28" s="17"/>
      <c r="F28" s="4"/>
      <c r="G28" s="4"/>
    </row>
    <row r="29" spans="1:7">
      <c r="A29" s="100" t="s">
        <v>97</v>
      </c>
      <c r="B29" s="347"/>
      <c r="C29" s="361">
        <f>'6-Opbouw uurtarief productie'!E20</f>
        <v>0</v>
      </c>
      <c r="D29" s="17"/>
      <c r="E29" s="17"/>
      <c r="G29" s="4"/>
    </row>
    <row r="30" spans="1:7">
      <c r="A30" s="100" t="s">
        <v>98</v>
      </c>
      <c r="B30" s="105" t="s">
        <v>99</v>
      </c>
      <c r="C30" s="362"/>
      <c r="D30" s="17"/>
      <c r="E30" s="17"/>
      <c r="F30" s="5"/>
      <c r="G30" s="4"/>
    </row>
    <row r="31" spans="1:7">
      <c r="A31" s="100" t="s">
        <v>100</v>
      </c>
      <c r="B31" s="347"/>
      <c r="C31" s="254">
        <f>C29+C30</f>
        <v>0</v>
      </c>
      <c r="D31" s="17"/>
      <c r="E31" s="17"/>
      <c r="F31" s="5"/>
      <c r="G31" s="4"/>
    </row>
    <row r="32" spans="1:7">
      <c r="A32" s="363" t="s">
        <v>101</v>
      </c>
      <c r="B32" s="106"/>
      <c r="C32" s="364"/>
      <c r="E32" s="19"/>
      <c r="F32" s="5"/>
      <c r="G32" s="4"/>
    </row>
    <row r="33" spans="1:7">
      <c r="A33" s="98"/>
      <c r="B33" s="365"/>
      <c r="C33" s="255"/>
      <c r="E33" s="3"/>
      <c r="F33" s="4"/>
      <c r="G33" s="4"/>
    </row>
    <row r="34" spans="1:7">
      <c r="A34" s="366" t="s">
        <v>102</v>
      </c>
      <c r="B34" s="367"/>
      <c r="C34" s="368" t="e">
        <f>(C31/C29)*C32</f>
        <v>#DIV/0!</v>
      </c>
      <c r="E34" s="20"/>
      <c r="F34" s="5"/>
      <c r="G34" s="21"/>
    </row>
    <row r="35" spans="1:7">
      <c r="A35" s="98"/>
      <c r="B35" s="99"/>
      <c r="C35" s="99"/>
      <c r="E35" s="20"/>
      <c r="F35" s="5"/>
      <c r="G35" s="4"/>
    </row>
    <row r="36" spans="1:7" ht="21">
      <c r="A36" s="369" t="s">
        <v>103</v>
      </c>
      <c r="B36" s="370"/>
      <c r="C36" s="371"/>
      <c r="E36" s="20"/>
      <c r="F36" s="5"/>
      <c r="G36" s="4"/>
    </row>
    <row r="37" spans="1:7">
      <c r="A37" s="102"/>
      <c r="B37" s="103"/>
      <c r="C37" s="104"/>
      <c r="E37" s="20"/>
      <c r="F37" s="5"/>
      <c r="G37" s="4"/>
    </row>
    <row r="38" spans="1:7" ht="16.2">
      <c r="A38" s="102"/>
      <c r="B38" s="372" t="s">
        <v>104</v>
      </c>
      <c r="C38" s="104"/>
      <c r="E38" s="20"/>
      <c r="F38" s="5"/>
      <c r="G38" s="4"/>
    </row>
    <row r="39" spans="1:7">
      <c r="A39" s="373" t="s">
        <v>105</v>
      </c>
      <c r="B39" s="374">
        <v>365</v>
      </c>
      <c r="C39" s="104"/>
      <c r="E39" s="20"/>
      <c r="F39" s="5"/>
      <c r="G39" s="9"/>
    </row>
    <row r="40" spans="1:7">
      <c r="A40" s="373" t="s">
        <v>106</v>
      </c>
      <c r="B40" s="374">
        <v>104</v>
      </c>
      <c r="C40" s="104"/>
      <c r="E40" s="20"/>
      <c r="F40" s="5"/>
      <c r="G40" s="9"/>
    </row>
    <row r="41" spans="1:7">
      <c r="A41" s="375" t="s">
        <v>107</v>
      </c>
      <c r="B41" s="376">
        <f>B39-B40</f>
        <v>261</v>
      </c>
      <c r="C41" s="104"/>
      <c r="E41" s="20"/>
      <c r="F41" s="5"/>
      <c r="G41" s="6"/>
    </row>
    <row r="42" spans="1:7">
      <c r="A42" s="377"/>
      <c r="B42" s="378"/>
      <c r="C42" s="104"/>
      <c r="E42" s="20"/>
      <c r="F42" s="5"/>
      <c r="G42" s="6"/>
    </row>
    <row r="43" spans="1:7">
      <c r="A43" s="373" t="s">
        <v>108</v>
      </c>
      <c r="B43" s="379"/>
      <c r="C43" s="104"/>
      <c r="E43" s="20"/>
      <c r="F43" s="5"/>
      <c r="G43" s="6"/>
    </row>
    <row r="44" spans="1:7">
      <c r="A44" s="373" t="s">
        <v>109</v>
      </c>
      <c r="B44" s="379"/>
      <c r="C44" s="104"/>
      <c r="E44" s="20"/>
      <c r="F44" s="5"/>
      <c r="G44" s="6"/>
    </row>
    <row r="45" spans="1:7">
      <c r="A45" s="373" t="s">
        <v>110</v>
      </c>
      <c r="B45" s="379"/>
      <c r="C45" s="104"/>
      <c r="E45" s="20"/>
      <c r="F45" s="5"/>
      <c r="G45" s="6"/>
    </row>
    <row r="46" spans="1:7">
      <c r="A46" s="373" t="s">
        <v>111</v>
      </c>
      <c r="B46" s="379"/>
      <c r="C46" s="104"/>
      <c r="E46" s="20"/>
      <c r="F46" s="5"/>
      <c r="G46" s="6"/>
    </row>
    <row r="47" spans="1:7">
      <c r="A47" s="375" t="s">
        <v>112</v>
      </c>
      <c r="B47" s="376">
        <f>B41-SUM(B43:B46)</f>
        <v>261</v>
      </c>
      <c r="C47" s="104"/>
      <c r="E47" s="20"/>
      <c r="F47" s="5"/>
      <c r="G47" s="6"/>
    </row>
    <row r="48" spans="1:7">
      <c r="A48" s="380"/>
      <c r="B48" s="378"/>
      <c r="C48" s="104"/>
      <c r="E48" s="20"/>
      <c r="F48" s="5"/>
      <c r="G48" s="6"/>
    </row>
    <row r="49" spans="1:7">
      <c r="A49" s="381" t="s">
        <v>113</v>
      </c>
      <c r="B49" s="382">
        <f>IF(B43=0,0,B43/$B$47)</f>
        <v>0</v>
      </c>
      <c r="C49" s="104"/>
      <c r="E49" s="20"/>
      <c r="F49" s="5"/>
      <c r="G49" s="6"/>
    </row>
    <row r="50" spans="1:7">
      <c r="A50" s="381" t="s">
        <v>109</v>
      </c>
      <c r="B50" s="382">
        <f>IF(B44=0,0,B44/$B$47)</f>
        <v>0</v>
      </c>
      <c r="C50" s="104"/>
      <c r="E50" s="20"/>
      <c r="F50" s="5"/>
      <c r="G50" s="6"/>
    </row>
    <row r="51" spans="1:7">
      <c r="A51" s="373" t="s">
        <v>110</v>
      </c>
      <c r="B51" s="382">
        <f>IF(B45=0,0,B45/$B$47)</f>
        <v>0</v>
      </c>
      <c r="C51" s="104"/>
      <c r="E51" s="20"/>
      <c r="F51" s="5"/>
      <c r="G51" s="6"/>
    </row>
    <row r="52" spans="1:7">
      <c r="A52" s="381" t="s">
        <v>111</v>
      </c>
      <c r="B52" s="382">
        <f>IF(B46=0,0,B46/$B$47)</f>
        <v>0</v>
      </c>
      <c r="C52" s="104"/>
      <c r="E52" s="20"/>
      <c r="F52" s="5"/>
      <c r="G52" s="10"/>
    </row>
    <row r="53" spans="1:7">
      <c r="A53" s="375" t="s">
        <v>114</v>
      </c>
      <c r="B53" s="383">
        <f>SUM(B49:B52)</f>
        <v>0</v>
      </c>
      <c r="C53" s="104"/>
      <c r="E53" s="20"/>
      <c r="F53" s="5"/>
      <c r="G53" s="11"/>
    </row>
    <row r="54" spans="1:7">
      <c r="A54" s="107"/>
      <c r="B54" s="107"/>
      <c r="C54" s="107"/>
      <c r="E54" s="20"/>
      <c r="F54" s="5"/>
      <c r="G54" s="1"/>
    </row>
    <row r="55" spans="1:7" ht="31.2" customHeight="1">
      <c r="A55" s="553" t="s">
        <v>115</v>
      </c>
      <c r="B55" s="554"/>
      <c r="C55" s="555"/>
      <c r="E55" s="20"/>
      <c r="F55" s="5"/>
      <c r="G55" s="1"/>
    </row>
    <row r="58" spans="1:7" ht="13.8">
      <c r="A58" s="108"/>
      <c r="B58" s="109"/>
    </row>
    <row r="59" spans="1:7" ht="13.8">
      <c r="A59" s="108"/>
      <c r="B59" s="109"/>
    </row>
    <row r="60" spans="1:7" ht="13.8">
      <c r="A60" s="108"/>
      <c r="B60" s="109"/>
    </row>
    <row r="61" spans="1:7" ht="13.8">
      <c r="A61" s="108"/>
      <c r="B61" s="109"/>
    </row>
    <row r="62" spans="1:7" ht="13.8">
      <c r="A62" s="110"/>
      <c r="B62" s="109"/>
    </row>
    <row r="63" spans="1:7" ht="13.8">
      <c r="A63" s="109"/>
      <c r="B63" s="109"/>
    </row>
    <row r="64" spans="1:7" ht="13.8">
      <c r="A64" s="109"/>
      <c r="B64" s="109"/>
    </row>
    <row r="65" spans="1:3" ht="13.8">
      <c r="A65" s="109"/>
      <c r="B65" s="109"/>
    </row>
    <row r="66" spans="1:3" ht="13.8">
      <c r="A66" s="109"/>
      <c r="B66" s="109"/>
    </row>
    <row r="67" spans="1:3" ht="13.8">
      <c r="A67" s="109"/>
      <c r="B67" s="109"/>
    </row>
    <row r="68" spans="1:3" ht="13.8">
      <c r="A68" s="109"/>
      <c r="B68" s="109"/>
    </row>
    <row r="69" spans="1:3" ht="13.8">
      <c r="A69" s="109"/>
      <c r="B69" s="109"/>
    </row>
    <row r="70" spans="1:3" ht="13.8">
      <c r="A70" s="109"/>
      <c r="B70" s="111"/>
    </row>
    <row r="71" spans="1:3" ht="13.8">
      <c r="A71" s="109"/>
      <c r="B71" s="109"/>
    </row>
    <row r="72" spans="1:3" ht="13.8">
      <c r="B72" s="109"/>
    </row>
    <row r="73" spans="1:3" ht="13.8">
      <c r="A73" s="109"/>
      <c r="B73" s="109"/>
      <c r="C73" s="109"/>
    </row>
    <row r="74" spans="1:3" ht="13.8">
      <c r="A74" s="112"/>
      <c r="B74" s="109"/>
      <c r="C74" s="112"/>
    </row>
    <row r="75" spans="1:3" ht="13.8">
      <c r="A75" s="109"/>
      <c r="B75" s="109"/>
      <c r="C75" s="109"/>
    </row>
    <row r="76" spans="1:3" ht="13.8">
      <c r="A76" s="109"/>
      <c r="B76" s="109"/>
      <c r="C76" s="109"/>
    </row>
    <row r="77" spans="1:3" ht="13.8">
      <c r="A77" s="109"/>
      <c r="B77" s="109"/>
      <c r="C77" s="109"/>
    </row>
    <row r="78" spans="1:3" ht="13.8">
      <c r="A78" s="112"/>
      <c r="B78" s="109"/>
      <c r="C78" s="112"/>
    </row>
    <row r="79" spans="1:3" ht="13.8">
      <c r="A79" s="112"/>
      <c r="B79" s="109"/>
      <c r="C79" s="112"/>
    </row>
    <row r="80" spans="1:3" ht="13.8">
      <c r="A80" s="112"/>
      <c r="B80" s="109"/>
      <c r="C80" s="112"/>
    </row>
    <row r="81" spans="1:2" ht="13.8">
      <c r="A81" s="109"/>
      <c r="B81" s="109"/>
    </row>
    <row r="82" spans="1:2" ht="13.8">
      <c r="A82" s="109"/>
      <c r="B82" s="109"/>
    </row>
    <row r="83" spans="1:2" ht="13.8">
      <c r="A83" s="109"/>
      <c r="B83" s="109"/>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74"/>
  <sheetViews>
    <sheetView showGridLines="0" showZeros="0" showOutlineSymbols="0" zoomScale="90" zoomScaleNormal="90" zoomScalePageLayoutView="50" workbookViewId="0">
      <pane ySplit="10" topLeftCell="A11" activePane="bottomLeft" state="frozen"/>
      <selection activeCell="B1" sqref="B1"/>
      <selection pane="bottomLeft" activeCell="I11" sqref="I11"/>
    </sheetView>
  </sheetViews>
  <sheetFormatPr defaultColWidth="11.44140625" defaultRowHeight="13.2"/>
  <cols>
    <col min="1" max="1" width="35.88671875" style="60" customWidth="1"/>
    <col min="2" max="2" width="21.6640625" style="60" customWidth="1"/>
    <col min="3" max="3" width="19.33203125" style="60" bestFit="1" customWidth="1"/>
    <col min="4" max="4" width="2" style="60" customWidth="1"/>
    <col min="5" max="5" width="14.44140625" style="60" customWidth="1"/>
    <col min="6" max="6" width="12.33203125" style="60" customWidth="1"/>
    <col min="7" max="7" width="9.88671875" style="60" customWidth="1"/>
    <col min="8" max="8" width="27.5546875" style="60" customWidth="1"/>
    <col min="9" max="15" width="11.44140625" style="60"/>
    <col min="16" max="16" width="14" style="60" customWidth="1"/>
    <col min="17" max="17" width="11.44140625" style="60"/>
    <col min="18" max="18" width="13.44140625" style="60" customWidth="1"/>
    <col min="19" max="21" width="11.44140625" style="60"/>
    <col min="22" max="16384" width="11.44140625" style="2"/>
  </cols>
  <sheetData>
    <row r="1" spans="1:30" ht="12.75" customHeight="1">
      <c r="A1" s="484" t="s">
        <v>4</v>
      </c>
      <c r="B1" s="94"/>
      <c r="C1" s="95"/>
      <c r="D1" s="95"/>
      <c r="E1" s="95"/>
      <c r="F1" s="95"/>
      <c r="H1" s="568"/>
      <c r="I1" s="568"/>
      <c r="J1" s="568"/>
      <c r="K1" s="568"/>
      <c r="L1" s="568"/>
      <c r="M1" s="568"/>
      <c r="N1" s="568"/>
      <c r="P1" s="479"/>
    </row>
    <row r="2" spans="1:30">
      <c r="A2" s="95"/>
      <c r="B2" s="113"/>
      <c r="C2" s="114"/>
      <c r="D2" s="113"/>
      <c r="E2" s="115"/>
      <c r="F2" s="116"/>
      <c r="H2" s="568"/>
      <c r="I2" s="568"/>
      <c r="J2" s="568"/>
      <c r="K2" s="568"/>
      <c r="L2" s="568"/>
      <c r="M2" s="568"/>
      <c r="N2" s="568"/>
      <c r="P2" s="479"/>
    </row>
    <row r="3" spans="1:30" ht="14.25" customHeight="1">
      <c r="A3" s="39" t="str">
        <f>'2-Kosten per locatie'!A3</f>
        <v>Naam opdrachtgever</v>
      </c>
      <c r="B3" s="117" t="str">
        <f>'2-Kosten per locatie'!B3</f>
        <v>Veiligheidsregio IJsselland en GGD</v>
      </c>
      <c r="C3" s="118"/>
      <c r="D3" s="113"/>
      <c r="E3" s="119"/>
      <c r="F3" s="120"/>
      <c r="H3" s="568"/>
      <c r="I3" s="568"/>
      <c r="J3" s="568"/>
      <c r="K3" s="568"/>
      <c r="L3" s="568"/>
      <c r="M3" s="568"/>
      <c r="N3" s="568"/>
      <c r="P3" s="479"/>
    </row>
    <row r="4" spans="1:30" ht="15.75" customHeight="1">
      <c r="A4" s="39" t="str">
        <f>'2-Kosten per locatie'!A4</f>
        <v>Calculatie onderdeel</v>
      </c>
      <c r="B4" s="121" t="str">
        <f ca="1">MID(CELL("bestandsnaam",$C$9),SEARCH("]",CELL("bestandsnaam",$C$9),1)+1,256)</f>
        <v>6-Opbouw uurtarief productie</v>
      </c>
      <c r="C4" s="122"/>
      <c r="D4" s="123"/>
      <c r="H4" s="568"/>
      <c r="I4" s="568"/>
      <c r="J4" s="568"/>
      <c r="K4" s="568"/>
      <c r="L4" s="568"/>
      <c r="M4" s="568"/>
      <c r="N4" s="568"/>
      <c r="P4" s="479"/>
    </row>
    <row r="5" spans="1:30" ht="15.6">
      <c r="A5" s="39" t="str">
        <f>'2-Kosten per locatie'!A5</f>
        <v>Gebouw/plaats</v>
      </c>
      <c r="B5" s="117" t="str">
        <f>'2-Kosten per locatie'!B5</f>
        <v>Zwolle</v>
      </c>
      <c r="C5" s="122"/>
      <c r="D5" s="123"/>
      <c r="H5" s="568"/>
      <c r="I5" s="568"/>
      <c r="J5" s="568"/>
      <c r="K5" s="568"/>
      <c r="L5" s="568"/>
      <c r="M5" s="568"/>
      <c r="N5" s="568"/>
      <c r="P5" s="479"/>
    </row>
    <row r="6" spans="1:30" ht="15.6">
      <c r="A6" s="39" t="str">
        <f>'2-Kosten per locatie'!A6</f>
        <v>Referentie nummer</v>
      </c>
      <c r="B6" s="117" t="str">
        <f>'2-Kosten per locatie'!B6</f>
        <v>TN599960</v>
      </c>
      <c r="C6" s="122"/>
      <c r="D6" s="123"/>
      <c r="H6" s="124"/>
      <c r="I6" s="124"/>
      <c r="J6" s="124"/>
      <c r="K6" s="124"/>
      <c r="L6" s="124"/>
      <c r="M6" s="124"/>
      <c r="N6" s="124"/>
      <c r="P6" s="479"/>
    </row>
    <row r="7" spans="1:30" ht="15.6">
      <c r="A7" s="39" t="str">
        <f>'2-Kosten per locatie'!A7</f>
        <v>Naam dienstverlener</v>
      </c>
      <c r="B7" s="117">
        <f>'2-Kosten per locatie'!B7</f>
        <v>0</v>
      </c>
      <c r="C7" s="122"/>
      <c r="D7" s="123"/>
      <c r="H7" s="124"/>
      <c r="I7" s="124"/>
      <c r="J7" s="124"/>
      <c r="K7" s="124"/>
      <c r="L7" s="124"/>
      <c r="M7" s="124"/>
      <c r="N7" s="124"/>
      <c r="P7" s="479"/>
    </row>
    <row r="8" spans="1:30" ht="15.6">
      <c r="A8" s="39" t="str">
        <f>'2-Kosten per locatie'!A8</f>
        <v>Prijspeil</v>
      </c>
      <c r="B8" s="274">
        <f>'2-Kosten per locatie'!B8</f>
        <v>46388</v>
      </c>
      <c r="C8" s="122"/>
      <c r="D8" s="123"/>
      <c r="J8" s="124"/>
      <c r="K8" s="124"/>
      <c r="L8" s="124"/>
      <c r="M8" s="124"/>
      <c r="N8" s="124"/>
      <c r="O8" s="125"/>
      <c r="P8" s="479"/>
    </row>
    <row r="9" spans="1:30" ht="15.6">
      <c r="A9" s="126"/>
      <c r="B9" s="127"/>
      <c r="C9" s="128"/>
      <c r="D9" s="123"/>
      <c r="E9" s="129"/>
      <c r="F9" s="130"/>
      <c r="P9" s="479"/>
    </row>
    <row r="10" spans="1:30" s="22" customFormat="1" ht="30.75" customHeight="1">
      <c r="A10" s="206" t="s">
        <v>116</v>
      </c>
      <c r="B10" s="384"/>
      <c r="C10" s="385"/>
      <c r="D10" s="204"/>
      <c r="E10" s="566" t="s">
        <v>117</v>
      </c>
      <c r="F10" s="567"/>
      <c r="G10" s="205"/>
      <c r="H10" s="206" t="s">
        <v>118</v>
      </c>
      <c r="I10" s="569" t="s">
        <v>1239</v>
      </c>
      <c r="J10" s="570"/>
      <c r="K10" s="570"/>
      <c r="L10" s="570"/>
      <c r="M10" s="570"/>
      <c r="N10" s="570"/>
      <c r="O10" s="125"/>
      <c r="P10" s="479"/>
      <c r="Q10" s="60"/>
      <c r="R10" s="60"/>
      <c r="S10" s="60"/>
      <c r="T10" s="60"/>
      <c r="U10" s="60"/>
      <c r="V10" s="2"/>
    </row>
    <row r="11" spans="1:30" ht="30" customHeight="1">
      <c r="A11" s="138"/>
      <c r="B11" s="386" t="s">
        <v>119</v>
      </c>
      <c r="C11" s="387" t="s">
        <v>119</v>
      </c>
      <c r="D11" s="123"/>
      <c r="E11" s="256"/>
      <c r="F11" s="388"/>
      <c r="H11" s="138"/>
      <c r="I11" s="277">
        <v>1</v>
      </c>
      <c r="J11" s="277">
        <v>2</v>
      </c>
      <c r="K11" s="277">
        <v>3</v>
      </c>
      <c r="L11" s="277">
        <v>4</v>
      </c>
      <c r="M11" s="277">
        <v>5</v>
      </c>
      <c r="N11" s="277">
        <v>6</v>
      </c>
      <c r="P11" s="480"/>
    </row>
    <row r="12" spans="1:30">
      <c r="A12" s="138" t="s">
        <v>120</v>
      </c>
      <c r="B12" s="389" t="s">
        <v>121</v>
      </c>
      <c r="C12" s="390"/>
      <c r="D12" s="123"/>
      <c r="E12" s="257">
        <f>SUM(I41:N41)</f>
        <v>0</v>
      </c>
      <c r="F12" s="258"/>
      <c r="H12" s="138" t="s">
        <v>122</v>
      </c>
      <c r="I12" s="278"/>
      <c r="J12" s="278"/>
      <c r="K12" s="278"/>
      <c r="L12" s="278"/>
      <c r="M12" s="278"/>
      <c r="N12" s="278"/>
      <c r="P12" s="481"/>
      <c r="W12" s="478"/>
      <c r="X12" s="478"/>
      <c r="Y12" s="478"/>
      <c r="Z12" s="478"/>
      <c r="AA12" s="478"/>
      <c r="AB12" s="478"/>
      <c r="AC12" s="478"/>
      <c r="AD12" s="478"/>
    </row>
    <row r="13" spans="1:30">
      <c r="A13" s="138" t="s">
        <v>123</v>
      </c>
      <c r="B13" s="389" t="s">
        <v>121</v>
      </c>
      <c r="C13" s="391"/>
      <c r="D13" s="123"/>
      <c r="E13" s="259"/>
      <c r="F13" s="258"/>
      <c r="H13" s="138" t="s">
        <v>124</v>
      </c>
      <c r="I13" s="278"/>
      <c r="J13" s="278"/>
      <c r="K13" s="278"/>
      <c r="L13" s="278"/>
      <c r="M13" s="278"/>
      <c r="N13" s="278"/>
      <c r="P13" s="482"/>
      <c r="W13" s="478"/>
      <c r="X13" s="478"/>
      <c r="Y13" s="478"/>
      <c r="Z13" s="478"/>
      <c r="AA13" s="478"/>
      <c r="AB13" s="478"/>
      <c r="AC13" s="478"/>
      <c r="AD13" s="478"/>
    </row>
    <row r="14" spans="1:30">
      <c r="A14" s="392" t="s">
        <v>126</v>
      </c>
      <c r="B14" s="393"/>
      <c r="C14" s="394"/>
      <c r="D14" s="135"/>
      <c r="E14" s="260">
        <f>SUM(E12:E13)</f>
        <v>0</v>
      </c>
      <c r="F14" s="258"/>
      <c r="H14" s="138" t="s">
        <v>125</v>
      </c>
      <c r="I14" s="278"/>
      <c r="J14" s="278"/>
      <c r="K14" s="278"/>
      <c r="L14" s="278"/>
      <c r="M14" s="278"/>
      <c r="N14" s="278"/>
      <c r="W14" s="478"/>
      <c r="X14" s="478"/>
      <c r="Y14" s="478"/>
      <c r="Z14" s="478"/>
      <c r="AA14" s="478"/>
      <c r="AB14" s="478"/>
      <c r="AC14" s="478"/>
      <c r="AD14" s="478"/>
    </row>
    <row r="15" spans="1:30">
      <c r="A15" s="133"/>
      <c r="B15" s="395"/>
      <c r="C15" s="396"/>
      <c r="D15" s="123"/>
      <c r="E15" s="261"/>
      <c r="F15" s="258"/>
      <c r="H15" s="138" t="s">
        <v>127</v>
      </c>
      <c r="I15" s="278"/>
      <c r="J15" s="278"/>
      <c r="K15" s="278"/>
      <c r="L15" s="278"/>
      <c r="M15" s="278"/>
      <c r="N15" s="278"/>
      <c r="W15" s="478"/>
      <c r="X15" s="478"/>
      <c r="Y15" s="478"/>
      <c r="Z15" s="478"/>
      <c r="AA15" s="478"/>
      <c r="AB15" s="478"/>
      <c r="AC15" s="478"/>
      <c r="AD15" s="478"/>
    </row>
    <row r="16" spans="1:30">
      <c r="A16" s="397" t="s">
        <v>129</v>
      </c>
      <c r="B16" s="389" t="s">
        <v>121</v>
      </c>
      <c r="C16" s="398"/>
      <c r="D16" s="123"/>
      <c r="E16" s="262">
        <f>$C16*E14</f>
        <v>0</v>
      </c>
      <c r="F16" s="258"/>
      <c r="H16" s="138" t="s">
        <v>128</v>
      </c>
      <c r="I16" s="278"/>
      <c r="J16" s="278"/>
      <c r="K16" s="278"/>
      <c r="L16" s="278"/>
      <c r="M16" s="278"/>
      <c r="N16" s="278"/>
      <c r="W16" s="478"/>
      <c r="X16" s="478"/>
      <c r="Y16" s="478"/>
      <c r="Z16" s="478"/>
      <c r="AA16" s="478"/>
      <c r="AB16" s="478"/>
      <c r="AC16" s="478"/>
      <c r="AD16" s="478"/>
    </row>
    <row r="17" spans="1:30">
      <c r="A17" s="397" t="s">
        <v>131</v>
      </c>
      <c r="B17" s="389" t="s">
        <v>121</v>
      </c>
      <c r="C17" s="398"/>
      <c r="D17" s="123"/>
      <c r="E17" s="263">
        <f>$C17*E14</f>
        <v>0</v>
      </c>
      <c r="F17" s="258"/>
      <c r="H17" s="138" t="s">
        <v>130</v>
      </c>
      <c r="I17" s="278"/>
      <c r="J17" s="278"/>
      <c r="K17" s="278"/>
      <c r="L17" s="278"/>
      <c r="M17" s="278"/>
      <c r="N17" s="278"/>
      <c r="W17" s="478"/>
      <c r="X17" s="478"/>
      <c r="Y17" s="478"/>
      <c r="Z17" s="478"/>
      <c r="AA17" s="478"/>
      <c r="AB17" s="478"/>
      <c r="AC17" s="478"/>
      <c r="AD17" s="478"/>
    </row>
    <row r="18" spans="1:30">
      <c r="A18" s="392" t="s">
        <v>133</v>
      </c>
      <c r="B18" s="399"/>
      <c r="C18" s="134"/>
      <c r="D18" s="123"/>
      <c r="E18" s="260">
        <f>SUM(E14:E17)</f>
        <v>0</v>
      </c>
      <c r="F18" s="400">
        <f>IF(E18=0,0,E18/E$47)</f>
        <v>0</v>
      </c>
      <c r="H18" s="138" t="s">
        <v>132</v>
      </c>
      <c r="I18" s="278"/>
      <c r="J18" s="278"/>
      <c r="K18" s="278"/>
      <c r="L18" s="278"/>
      <c r="M18" s="278"/>
      <c r="N18" s="278"/>
      <c r="W18" s="478"/>
      <c r="X18" s="478"/>
      <c r="Y18" s="478"/>
      <c r="Z18" s="478"/>
      <c r="AA18" s="478"/>
      <c r="AB18" s="478"/>
      <c r="AC18" s="478"/>
      <c r="AD18" s="478"/>
    </row>
    <row r="19" spans="1:30">
      <c r="A19" s="133"/>
      <c r="B19" s="395"/>
      <c r="C19" s="396"/>
      <c r="D19" s="123"/>
      <c r="E19" s="261"/>
      <c r="F19" s="258"/>
      <c r="H19" s="2"/>
      <c r="I19" s="2"/>
      <c r="J19" s="2"/>
      <c r="K19" s="2"/>
      <c r="L19" s="2"/>
      <c r="M19" s="2"/>
      <c r="N19" s="2"/>
      <c r="W19" s="478"/>
      <c r="X19" s="478"/>
      <c r="Y19" s="478"/>
      <c r="Z19" s="478"/>
      <c r="AA19" s="478"/>
      <c r="AB19" s="478"/>
      <c r="AC19" s="478"/>
      <c r="AD19" s="478"/>
    </row>
    <row r="20" spans="1:30" ht="15">
      <c r="A20" s="401" t="s">
        <v>135</v>
      </c>
      <c r="B20" s="402"/>
      <c r="C20" s="396"/>
      <c r="D20" s="136"/>
      <c r="E20" s="264">
        <f>E18*0.96</f>
        <v>0</v>
      </c>
      <c r="F20" s="265"/>
      <c r="H20" s="206" t="s">
        <v>118</v>
      </c>
      <c r="I20" s="560" t="s">
        <v>134</v>
      </c>
      <c r="J20" s="561"/>
      <c r="K20" s="561"/>
      <c r="L20" s="561"/>
      <c r="M20" s="561"/>
      <c r="N20" s="562"/>
      <c r="W20" s="478"/>
      <c r="X20" s="478"/>
      <c r="Y20" s="478"/>
      <c r="Z20" s="478"/>
      <c r="AA20" s="478"/>
      <c r="AB20" s="478"/>
      <c r="AC20" s="478"/>
      <c r="AD20" s="478"/>
    </row>
    <row r="21" spans="1:30" ht="15" customHeight="1">
      <c r="A21" s="397" t="s">
        <v>136</v>
      </c>
      <c r="B21" s="402"/>
      <c r="C21" s="403" t="s">
        <v>137</v>
      </c>
      <c r="D21" s="123"/>
      <c r="E21" s="262" t="e">
        <f>E20*'5-Premies en opslagen'!$C24</f>
        <v>#DIV/0!</v>
      </c>
      <c r="F21" s="258"/>
      <c r="H21" s="138"/>
      <c r="I21" s="277">
        <v>1</v>
      </c>
      <c r="J21" s="277">
        <v>2</v>
      </c>
      <c r="K21" s="277">
        <v>3</v>
      </c>
      <c r="L21" s="277">
        <v>4</v>
      </c>
      <c r="M21" s="277">
        <v>5</v>
      </c>
      <c r="N21" s="277">
        <v>6</v>
      </c>
      <c r="O21" s="273"/>
      <c r="W21" s="478"/>
      <c r="X21" s="478"/>
      <c r="Y21" s="478"/>
      <c r="Z21" s="478"/>
      <c r="AA21" s="478"/>
      <c r="AB21" s="478"/>
      <c r="AC21" s="478"/>
      <c r="AD21" s="478"/>
    </row>
    <row r="22" spans="1:30">
      <c r="A22" s="392" t="s">
        <v>138</v>
      </c>
      <c r="B22" s="405"/>
      <c r="C22" s="134"/>
      <c r="D22" s="123"/>
      <c r="E22" s="260" t="e">
        <f>E21+E18</f>
        <v>#DIV/0!</v>
      </c>
      <c r="F22" s="400" t="e">
        <f>IF(E22=0,0,E22/E$47)</f>
        <v>#DIV/0!</v>
      </c>
      <c r="G22" s="137"/>
      <c r="H22" s="138" t="s">
        <v>122</v>
      </c>
      <c r="I22" s="487"/>
      <c r="J22" s="487"/>
      <c r="K22" s="487"/>
      <c r="L22" s="487"/>
      <c r="M22" s="487"/>
      <c r="N22" s="487"/>
      <c r="O22" s="241"/>
      <c r="W22" s="478"/>
      <c r="X22" s="478"/>
      <c r="Y22" s="478"/>
      <c r="Z22" s="478"/>
      <c r="AA22" s="478"/>
      <c r="AB22" s="478"/>
      <c r="AC22" s="478"/>
      <c r="AD22" s="478"/>
    </row>
    <row r="23" spans="1:30" s="14" customFormat="1">
      <c r="A23" s="133"/>
      <c r="B23" s="399"/>
      <c r="C23" s="134"/>
      <c r="D23" s="123"/>
      <c r="E23" s="256"/>
      <c r="F23" s="258"/>
      <c r="G23" s="60"/>
      <c r="H23" s="138" t="s">
        <v>124</v>
      </c>
      <c r="I23" s="488"/>
      <c r="J23" s="488"/>
      <c r="K23" s="488"/>
      <c r="L23" s="487"/>
      <c r="M23" s="487"/>
      <c r="N23" s="487"/>
      <c r="O23" s="241"/>
      <c r="P23" s="60"/>
      <c r="Q23" s="60"/>
      <c r="R23" s="60"/>
      <c r="S23" s="60"/>
      <c r="T23" s="60"/>
      <c r="U23" s="60"/>
      <c r="V23" s="2"/>
      <c r="W23" s="478"/>
      <c r="X23" s="478"/>
      <c r="Y23" s="478"/>
      <c r="Z23" s="478"/>
      <c r="AA23" s="478"/>
      <c r="AB23" s="478"/>
      <c r="AC23" s="478"/>
      <c r="AD23" s="478"/>
    </row>
    <row r="24" spans="1:30" ht="14.25" customHeight="1">
      <c r="A24" s="397" t="s">
        <v>139</v>
      </c>
      <c r="B24" s="402"/>
      <c r="C24" s="403" t="s">
        <v>137</v>
      </c>
      <c r="D24" s="123"/>
      <c r="E24" s="262" t="e">
        <f>E22*'5-Premies en opslagen'!$B53</f>
        <v>#DIV/0!</v>
      </c>
      <c r="F24" s="258"/>
      <c r="H24" s="138" t="s">
        <v>125</v>
      </c>
      <c r="I24" s="492"/>
      <c r="J24" s="488"/>
      <c r="K24" s="488"/>
      <c r="L24" s="487"/>
      <c r="M24" s="487"/>
      <c r="N24" s="487"/>
      <c r="O24" s="241"/>
      <c r="W24" s="478"/>
      <c r="X24" s="478"/>
      <c r="Y24" s="478"/>
      <c r="Z24" s="478"/>
      <c r="AA24" s="478"/>
      <c r="AB24" s="478"/>
      <c r="AC24" s="478"/>
      <c r="AD24" s="478"/>
    </row>
    <row r="25" spans="1:30" ht="12.75" customHeight="1">
      <c r="A25" s="392" t="s">
        <v>140</v>
      </c>
      <c r="B25" s="399"/>
      <c r="C25" s="134"/>
      <c r="D25" s="123"/>
      <c r="E25" s="260" t="e">
        <f>SUM(E22:E24)</f>
        <v>#DIV/0!</v>
      </c>
      <c r="F25" s="400" t="e">
        <f>IF(E25=0,0,E25/E$47)</f>
        <v>#DIV/0!</v>
      </c>
      <c r="H25" s="138" t="s">
        <v>127</v>
      </c>
      <c r="I25" s="492"/>
      <c r="J25" s="488"/>
      <c r="K25" s="488"/>
      <c r="L25" s="487"/>
      <c r="M25" s="487"/>
      <c r="N25" s="487"/>
      <c r="O25" s="241"/>
      <c r="W25" s="478"/>
      <c r="X25" s="478"/>
      <c r="Y25" s="478"/>
      <c r="Z25" s="478"/>
      <c r="AA25" s="478"/>
      <c r="AB25" s="478"/>
      <c r="AC25" s="478"/>
      <c r="AD25" s="478"/>
    </row>
    <row r="26" spans="1:30" ht="12.75" customHeight="1">
      <c r="A26" s="133"/>
      <c r="B26" s="399"/>
      <c r="C26" s="134"/>
      <c r="D26" s="123"/>
      <c r="E26" s="256"/>
      <c r="F26" s="258"/>
      <c r="H26" s="138" t="s">
        <v>128</v>
      </c>
      <c r="I26" s="492"/>
      <c r="J26" s="488"/>
      <c r="K26" s="488"/>
      <c r="L26" s="487"/>
      <c r="M26" s="487"/>
      <c r="N26" s="487"/>
      <c r="O26" s="241"/>
    </row>
    <row r="27" spans="1:30">
      <c r="A27" s="133" t="s">
        <v>141</v>
      </c>
      <c r="B27" s="406"/>
      <c r="C27" s="391" t="s">
        <v>142</v>
      </c>
      <c r="D27" s="123"/>
      <c r="E27" s="259"/>
      <c r="F27" s="258">
        <v>0</v>
      </c>
      <c r="H27" s="138" t="s">
        <v>130</v>
      </c>
      <c r="I27" s="492"/>
      <c r="J27" s="488"/>
      <c r="K27" s="488"/>
      <c r="L27" s="487"/>
      <c r="M27" s="487"/>
      <c r="N27" s="487"/>
      <c r="O27" s="241"/>
    </row>
    <row r="28" spans="1:30">
      <c r="A28" s="133" t="s">
        <v>143</v>
      </c>
      <c r="B28" s="407"/>
      <c r="C28" s="391" t="s">
        <v>142</v>
      </c>
      <c r="D28" s="123"/>
      <c r="E28" s="259"/>
      <c r="F28" s="258">
        <v>0</v>
      </c>
      <c r="H28" s="138" t="s">
        <v>132</v>
      </c>
      <c r="I28" s="492"/>
      <c r="J28" s="488"/>
      <c r="K28" s="488"/>
      <c r="L28" s="487"/>
      <c r="M28" s="487"/>
      <c r="N28" s="487"/>
      <c r="O28" s="241"/>
    </row>
    <row r="29" spans="1:30">
      <c r="A29" s="133" t="s">
        <v>145</v>
      </c>
      <c r="B29" s="399"/>
      <c r="C29" s="134" t="s">
        <v>119</v>
      </c>
      <c r="D29" s="123"/>
      <c r="E29" s="259"/>
      <c r="F29" s="258"/>
      <c r="H29" s="139" t="s">
        <v>144</v>
      </c>
      <c r="I29" s="408">
        <f t="shared" ref="I29:N29" si="0">SUM(I22:I28)</f>
        <v>0</v>
      </c>
      <c r="J29" s="408">
        <f t="shared" si="0"/>
        <v>0</v>
      </c>
      <c r="K29" s="408">
        <f t="shared" si="0"/>
        <v>0</v>
      </c>
      <c r="L29" s="408">
        <f t="shared" si="0"/>
        <v>0</v>
      </c>
      <c r="M29" s="408">
        <f t="shared" si="0"/>
        <v>0</v>
      </c>
      <c r="N29" s="408">
        <f t="shared" si="0"/>
        <v>0</v>
      </c>
      <c r="O29" s="409">
        <f>SUM(I29:N29)</f>
        <v>0</v>
      </c>
    </row>
    <row r="30" spans="1:30">
      <c r="A30" s="397" t="s">
        <v>252</v>
      </c>
      <c r="B30" s="389"/>
      <c r="C30" s="391" t="s">
        <v>142</v>
      </c>
      <c r="D30" s="123"/>
      <c r="E30" s="259"/>
      <c r="F30" s="258"/>
    </row>
    <row r="31" spans="1:30">
      <c r="A31" s="410"/>
      <c r="B31" s="411"/>
      <c r="C31" s="412" t="s">
        <v>119</v>
      </c>
      <c r="D31" s="123"/>
      <c r="E31" s="259"/>
      <c r="F31" s="258"/>
      <c r="H31" s="82"/>
      <c r="I31" s="497"/>
      <c r="J31" s="497"/>
      <c r="K31" s="497"/>
      <c r="L31" s="497"/>
      <c r="M31" s="497"/>
      <c r="N31" s="497"/>
      <c r="O31" s="497"/>
    </row>
    <row r="32" spans="1:30" ht="15">
      <c r="A32" s="392" t="s">
        <v>147</v>
      </c>
      <c r="B32" s="399"/>
      <c r="C32" s="134"/>
      <c r="D32" s="123"/>
      <c r="E32" s="260" t="e">
        <f>SUM(E25:E31)</f>
        <v>#DIV/0!</v>
      </c>
      <c r="F32" s="400" t="e">
        <f>IF(E32=0,0,E32/E$47)</f>
        <v>#DIV/0!</v>
      </c>
      <c r="H32" s="206" t="s">
        <v>118</v>
      </c>
      <c r="I32" s="560" t="s">
        <v>146</v>
      </c>
      <c r="J32" s="561"/>
      <c r="K32" s="561"/>
      <c r="L32" s="561"/>
      <c r="M32" s="561"/>
      <c r="N32" s="562"/>
    </row>
    <row r="33" spans="1:15" ht="12.75" customHeight="1">
      <c r="A33" s="133"/>
      <c r="B33" s="399"/>
      <c r="C33" s="134"/>
      <c r="D33" s="123"/>
      <c r="E33" s="256"/>
      <c r="F33" s="258"/>
      <c r="H33" s="138"/>
      <c r="I33" s="132">
        <v>1</v>
      </c>
      <c r="J33" s="132">
        <v>2</v>
      </c>
      <c r="K33" s="132">
        <v>3</v>
      </c>
      <c r="L33" s="132">
        <v>4</v>
      </c>
      <c r="M33" s="132">
        <v>5</v>
      </c>
      <c r="N33" s="132">
        <v>6</v>
      </c>
    </row>
    <row r="34" spans="1:15" ht="12.75" customHeight="1">
      <c r="A34" s="133" t="s">
        <v>148</v>
      </c>
      <c r="B34" s="399"/>
      <c r="C34" s="413"/>
      <c r="D34" s="123"/>
      <c r="E34" s="259"/>
      <c r="F34" s="266" t="e">
        <f t="shared" ref="F34:F41" si="1">E34/$E$47</f>
        <v>#DIV/0!</v>
      </c>
      <c r="H34" s="138" t="s">
        <v>122</v>
      </c>
      <c r="I34" s="275">
        <f t="shared" ref="I34:N40" si="2">I22*I12</f>
        <v>0</v>
      </c>
      <c r="J34" s="275">
        <f t="shared" si="2"/>
        <v>0</v>
      </c>
      <c r="K34" s="275">
        <f t="shared" si="2"/>
        <v>0</v>
      </c>
      <c r="L34" s="275">
        <f t="shared" si="2"/>
        <v>0</v>
      </c>
      <c r="M34" s="275">
        <f t="shared" si="2"/>
        <v>0</v>
      </c>
      <c r="N34" s="485">
        <f t="shared" si="2"/>
        <v>0</v>
      </c>
    </row>
    <row r="35" spans="1:15" ht="12.75" customHeight="1">
      <c r="A35" s="133" t="s">
        <v>149</v>
      </c>
      <c r="B35" s="399"/>
      <c r="C35" s="413"/>
      <c r="D35" s="123"/>
      <c r="E35" s="259"/>
      <c r="F35" s="266" t="e">
        <f t="shared" si="1"/>
        <v>#DIV/0!</v>
      </c>
      <c r="H35" s="138" t="s">
        <v>124</v>
      </c>
      <c r="I35" s="275">
        <f t="shared" si="2"/>
        <v>0</v>
      </c>
      <c r="J35" s="275">
        <f t="shared" si="2"/>
        <v>0</v>
      </c>
      <c r="K35" s="275">
        <f t="shared" si="2"/>
        <v>0</v>
      </c>
      <c r="L35" s="275">
        <f t="shared" si="2"/>
        <v>0</v>
      </c>
      <c r="M35" s="275">
        <f t="shared" si="2"/>
        <v>0</v>
      </c>
      <c r="N35" s="485">
        <f t="shared" si="2"/>
        <v>0</v>
      </c>
    </row>
    <row r="36" spans="1:15" ht="12.75" customHeight="1">
      <c r="A36" s="133" t="s">
        <v>150</v>
      </c>
      <c r="B36" s="399"/>
      <c r="C36" s="413"/>
      <c r="D36" s="123"/>
      <c r="E36" s="259"/>
      <c r="F36" s="266" t="e">
        <f t="shared" si="1"/>
        <v>#DIV/0!</v>
      </c>
      <c r="H36" s="138" t="s">
        <v>125</v>
      </c>
      <c r="I36" s="275">
        <f t="shared" si="2"/>
        <v>0</v>
      </c>
      <c r="J36" s="275">
        <f t="shared" si="2"/>
        <v>0</v>
      </c>
      <c r="K36" s="275">
        <f t="shared" si="2"/>
        <v>0</v>
      </c>
      <c r="L36" s="275">
        <f t="shared" si="2"/>
        <v>0</v>
      </c>
      <c r="M36" s="275">
        <f t="shared" si="2"/>
        <v>0</v>
      </c>
      <c r="N36" s="485">
        <f t="shared" si="2"/>
        <v>0</v>
      </c>
    </row>
    <row r="37" spans="1:15" ht="12.75" customHeight="1">
      <c r="A37" s="133" t="s">
        <v>151</v>
      </c>
      <c r="B37" s="399"/>
      <c r="C37" s="414"/>
      <c r="D37" s="123"/>
      <c r="E37" s="259"/>
      <c r="F37" s="266" t="e">
        <f t="shared" si="1"/>
        <v>#DIV/0!</v>
      </c>
      <c r="H37" s="138" t="s">
        <v>127</v>
      </c>
      <c r="I37" s="275">
        <f t="shared" si="2"/>
        <v>0</v>
      </c>
      <c r="J37" s="275">
        <f t="shared" si="2"/>
        <v>0</v>
      </c>
      <c r="K37" s="275">
        <f t="shared" si="2"/>
        <v>0</v>
      </c>
      <c r="L37" s="275">
        <f t="shared" si="2"/>
        <v>0</v>
      </c>
      <c r="M37" s="275">
        <f t="shared" si="2"/>
        <v>0</v>
      </c>
      <c r="N37" s="485">
        <f t="shared" si="2"/>
        <v>0</v>
      </c>
      <c r="O37" s="137"/>
    </row>
    <row r="38" spans="1:15" ht="14.25" customHeight="1">
      <c r="A38" s="133" t="s">
        <v>152</v>
      </c>
      <c r="B38" s="399"/>
      <c r="C38" s="413"/>
      <c r="D38" s="123"/>
      <c r="E38" s="259"/>
      <c r="F38" s="266" t="e">
        <f t="shared" si="1"/>
        <v>#DIV/0!</v>
      </c>
      <c r="H38" s="138" t="s">
        <v>128</v>
      </c>
      <c r="I38" s="275">
        <f t="shared" si="2"/>
        <v>0</v>
      </c>
      <c r="J38" s="275">
        <f t="shared" si="2"/>
        <v>0</v>
      </c>
      <c r="K38" s="275">
        <f t="shared" si="2"/>
        <v>0</v>
      </c>
      <c r="L38" s="275">
        <f t="shared" si="2"/>
        <v>0</v>
      </c>
      <c r="M38" s="275">
        <f t="shared" si="2"/>
        <v>0</v>
      </c>
      <c r="N38" s="485">
        <f t="shared" si="2"/>
        <v>0</v>
      </c>
      <c r="O38" s="137"/>
    </row>
    <row r="39" spans="1:15">
      <c r="A39" s="133" t="s">
        <v>153</v>
      </c>
      <c r="B39" s="399"/>
      <c r="C39" s="414"/>
      <c r="D39" s="123"/>
      <c r="E39" s="259"/>
      <c r="F39" s="266" t="e">
        <f t="shared" si="1"/>
        <v>#DIV/0!</v>
      </c>
      <c r="H39" s="138" t="s">
        <v>130</v>
      </c>
      <c r="I39" s="275">
        <f t="shared" si="2"/>
        <v>0</v>
      </c>
      <c r="J39" s="275">
        <f t="shared" si="2"/>
        <v>0</v>
      </c>
      <c r="K39" s="275">
        <f t="shared" si="2"/>
        <v>0</v>
      </c>
      <c r="L39" s="275">
        <f t="shared" si="2"/>
        <v>0</v>
      </c>
      <c r="M39" s="275">
        <f t="shared" si="2"/>
        <v>0</v>
      </c>
      <c r="N39" s="485">
        <f t="shared" si="2"/>
        <v>0</v>
      </c>
      <c r="O39" s="137"/>
    </row>
    <row r="40" spans="1:15">
      <c r="A40" s="133" t="s">
        <v>154</v>
      </c>
      <c r="B40" s="399"/>
      <c r="C40" s="391" t="s">
        <v>142</v>
      </c>
      <c r="D40" s="123"/>
      <c r="E40" s="259"/>
      <c r="F40" s="266" t="e">
        <f t="shared" si="1"/>
        <v>#DIV/0!</v>
      </c>
      <c r="H40" s="138" t="s">
        <v>132</v>
      </c>
      <c r="I40" s="275">
        <f t="shared" si="2"/>
        <v>0</v>
      </c>
      <c r="J40" s="275">
        <f t="shared" si="2"/>
        <v>0</v>
      </c>
      <c r="K40" s="275">
        <f t="shared" si="2"/>
        <v>0</v>
      </c>
      <c r="L40" s="275">
        <f t="shared" si="2"/>
        <v>0</v>
      </c>
      <c r="M40" s="275">
        <f t="shared" si="2"/>
        <v>0</v>
      </c>
      <c r="N40" s="485">
        <f t="shared" si="2"/>
        <v>0</v>
      </c>
      <c r="O40" s="137"/>
    </row>
    <row r="41" spans="1:15">
      <c r="A41" s="133" t="s">
        <v>251</v>
      </c>
      <c r="B41" s="399"/>
      <c r="C41" s="391"/>
      <c r="D41" s="123"/>
      <c r="E41" s="259"/>
      <c r="F41" s="266" t="e">
        <f t="shared" si="1"/>
        <v>#DIV/0!</v>
      </c>
      <c r="H41" s="139" t="s">
        <v>144</v>
      </c>
      <c r="I41" s="276">
        <f t="shared" ref="I41:N41" si="3">SUM(I34:I40)</f>
        <v>0</v>
      </c>
      <c r="J41" s="276">
        <f t="shared" si="3"/>
        <v>0</v>
      </c>
      <c r="K41" s="276">
        <f t="shared" si="3"/>
        <v>0</v>
      </c>
      <c r="L41" s="276">
        <f t="shared" si="3"/>
        <v>0</v>
      </c>
      <c r="M41" s="276">
        <f t="shared" si="3"/>
        <v>0</v>
      </c>
      <c r="N41" s="276">
        <f t="shared" si="3"/>
        <v>0</v>
      </c>
      <c r="O41" s="137"/>
    </row>
    <row r="42" spans="1:15">
      <c r="A42" s="410"/>
      <c r="B42" s="411"/>
      <c r="C42" s="415"/>
      <c r="D42" s="123"/>
      <c r="E42" s="259"/>
      <c r="F42" s="258"/>
      <c r="H42" s="137"/>
      <c r="I42" s="137"/>
      <c r="J42" s="137"/>
      <c r="K42" s="137"/>
      <c r="L42" s="137"/>
      <c r="M42" s="137"/>
      <c r="N42" s="137"/>
      <c r="O42" s="137"/>
    </row>
    <row r="43" spans="1:15">
      <c r="A43" s="392" t="s">
        <v>156</v>
      </c>
      <c r="B43" s="399"/>
      <c r="C43" s="134"/>
      <c r="D43" s="123"/>
      <c r="E43" s="260" t="e">
        <f>SUM(E32:E42)</f>
        <v>#DIV/0!</v>
      </c>
      <c r="F43" s="400" t="e">
        <f>IF(E43=0,0,E43/E$47)</f>
        <v>#DIV/0!</v>
      </c>
      <c r="H43" s="137"/>
      <c r="I43" s="137"/>
      <c r="J43" s="137"/>
      <c r="K43" s="137"/>
      <c r="L43" s="137"/>
      <c r="M43" s="137"/>
      <c r="N43" s="137"/>
      <c r="O43" s="137"/>
    </row>
    <row r="44" spans="1:15" ht="45">
      <c r="A44" s="133"/>
      <c r="B44" s="399"/>
      <c r="C44" s="134"/>
      <c r="D44" s="123"/>
      <c r="E44" s="256"/>
      <c r="F44" s="267"/>
      <c r="G44" s="496"/>
      <c r="H44" s="563" t="s">
        <v>157</v>
      </c>
      <c r="I44" s="564"/>
      <c r="J44" s="565"/>
      <c r="K44" s="207" t="s">
        <v>117</v>
      </c>
      <c r="L44" s="137"/>
      <c r="M44" s="137"/>
      <c r="N44" s="137"/>
      <c r="O44" s="137"/>
    </row>
    <row r="45" spans="1:15">
      <c r="A45" s="133" t="s">
        <v>158</v>
      </c>
      <c r="B45" s="399"/>
      <c r="C45" s="414"/>
      <c r="D45" s="123"/>
      <c r="E45" s="259"/>
      <c r="F45" s="400">
        <f>(IF(E45=0,0,E45/E$47))</f>
        <v>0</v>
      </c>
      <c r="H45" s="138"/>
      <c r="I45" s="386" t="s">
        <v>119</v>
      </c>
      <c r="J45" s="387" t="s">
        <v>119</v>
      </c>
      <c r="K45" s="256"/>
      <c r="L45" s="137"/>
      <c r="M45" s="137"/>
      <c r="N45" s="137"/>
    </row>
    <row r="46" spans="1:15">
      <c r="A46" s="133"/>
      <c r="B46" s="416"/>
      <c r="C46" s="134"/>
      <c r="D46" s="123"/>
      <c r="E46" s="256"/>
      <c r="F46" s="258"/>
      <c r="H46" s="141" t="s">
        <v>126</v>
      </c>
      <c r="I46" s="142"/>
      <c r="J46" s="143"/>
      <c r="K46" s="260">
        <f>E14</f>
        <v>0</v>
      </c>
      <c r="L46" s="137"/>
      <c r="M46" s="137"/>
      <c r="N46" s="137"/>
    </row>
    <row r="47" spans="1:15">
      <c r="A47" s="392" t="s">
        <v>159</v>
      </c>
      <c r="B47" s="417"/>
      <c r="C47" s="418"/>
      <c r="D47" s="123"/>
      <c r="E47" s="268" t="e">
        <f>SUM(E43:E46)</f>
        <v>#DIV/0!</v>
      </c>
      <c r="F47" s="269" t="e">
        <f>SUM(F43:F46)</f>
        <v>#DIV/0!</v>
      </c>
      <c r="H47" s="144" t="s">
        <v>129</v>
      </c>
      <c r="I47" s="145"/>
      <c r="J47" s="146"/>
      <c r="K47" s="262">
        <f>E16</f>
        <v>0</v>
      </c>
      <c r="L47" s="137"/>
      <c r="M47" s="137"/>
      <c r="N47" s="137"/>
    </row>
    <row r="48" spans="1:15">
      <c r="B48" s="140"/>
      <c r="C48" s="419"/>
      <c r="D48" s="123"/>
      <c r="E48" s="241"/>
      <c r="F48" s="270"/>
      <c r="H48" s="397" t="s">
        <v>131</v>
      </c>
      <c r="I48" s="145"/>
      <c r="J48" s="146"/>
      <c r="K48" s="263">
        <f>E17</f>
        <v>0</v>
      </c>
      <c r="L48" s="137"/>
      <c r="M48" s="137"/>
      <c r="N48" s="137"/>
    </row>
    <row r="49" spans="1:26">
      <c r="A49" s="420" t="s">
        <v>160</v>
      </c>
      <c r="B49" s="421"/>
      <c r="C49" s="422"/>
      <c r="D49" s="137"/>
      <c r="E49" s="271" t="e">
        <f>(E$25*1.3)+($E$47-$E$25)</f>
        <v>#DIV/0!</v>
      </c>
      <c r="F49" s="272"/>
      <c r="H49" s="397" t="s">
        <v>136</v>
      </c>
      <c r="I49" s="145"/>
      <c r="J49" s="146"/>
      <c r="K49" s="262" t="e">
        <f>E21</f>
        <v>#DIV/0!</v>
      </c>
      <c r="L49" s="137"/>
      <c r="M49" s="137"/>
      <c r="N49" s="137"/>
      <c r="O49" s="137"/>
    </row>
    <row r="50" spans="1:26">
      <c r="A50" s="137"/>
      <c r="B50" s="147"/>
      <c r="C50" s="148"/>
      <c r="D50" s="137"/>
      <c r="E50" s="273"/>
      <c r="F50" s="273"/>
      <c r="H50" s="397" t="s">
        <v>139</v>
      </c>
      <c r="I50" s="402"/>
      <c r="J50" s="403"/>
      <c r="K50" s="262" t="e">
        <f>E24</f>
        <v>#DIV/0!</v>
      </c>
      <c r="L50" s="137"/>
      <c r="M50" s="137"/>
      <c r="N50" s="137"/>
      <c r="O50" s="137"/>
    </row>
    <row r="51" spans="1:26">
      <c r="A51" s="420" t="s">
        <v>161</v>
      </c>
      <c r="B51" s="421"/>
      <c r="C51" s="422"/>
      <c r="D51" s="137"/>
      <c r="E51" s="271" t="e">
        <f>(E$25*1.5)+($E$47-$E$25)</f>
        <v>#DIV/0!</v>
      </c>
      <c r="F51" s="272"/>
      <c r="G51" s="137"/>
      <c r="H51" s="133" t="s">
        <v>141</v>
      </c>
      <c r="I51" s="406"/>
      <c r="J51" s="391"/>
      <c r="K51" s="257">
        <f>E27</f>
        <v>0</v>
      </c>
      <c r="L51" s="137"/>
      <c r="M51" s="137"/>
      <c r="N51" s="137"/>
      <c r="O51" s="137"/>
    </row>
    <row r="52" spans="1:26" s="14" customFormat="1">
      <c r="A52" s="137"/>
      <c r="B52" s="147"/>
      <c r="C52" s="148"/>
      <c r="D52" s="137"/>
      <c r="E52" s="273"/>
      <c r="F52" s="273"/>
      <c r="G52" s="137"/>
      <c r="H52" s="133" t="s">
        <v>143</v>
      </c>
      <c r="I52" s="407"/>
      <c r="J52" s="391"/>
      <c r="K52" s="257">
        <f>E28</f>
        <v>0</v>
      </c>
      <c r="L52" s="137"/>
      <c r="M52" s="60"/>
      <c r="N52" s="137"/>
      <c r="O52" s="137"/>
      <c r="P52" s="60"/>
      <c r="Q52" s="60"/>
      <c r="R52" s="60"/>
      <c r="S52" s="60"/>
      <c r="T52" s="60"/>
      <c r="U52" s="60"/>
      <c r="V52" s="2"/>
      <c r="W52" s="2"/>
      <c r="X52" s="2"/>
      <c r="Y52" s="2"/>
      <c r="Z52" s="2"/>
    </row>
    <row r="53" spans="1:26" s="14" customFormat="1">
      <c r="A53" s="420" t="s">
        <v>162</v>
      </c>
      <c r="B53" s="421"/>
      <c r="C53" s="422"/>
      <c r="D53" s="137"/>
      <c r="E53" s="271" t="e">
        <f>(E$25*2.5)+($E$47-$E$25)</f>
        <v>#DIV/0!</v>
      </c>
      <c r="F53" s="273"/>
      <c r="G53" s="137"/>
      <c r="H53" s="133" t="s">
        <v>145</v>
      </c>
      <c r="I53" s="399"/>
      <c r="J53" s="134" t="s">
        <v>119</v>
      </c>
      <c r="K53" s="257">
        <f>E29</f>
        <v>0</v>
      </c>
      <c r="L53" s="137"/>
      <c r="M53" s="60"/>
      <c r="N53" s="137"/>
      <c r="O53" s="137"/>
      <c r="P53" s="137"/>
      <c r="Q53" s="137"/>
      <c r="R53" s="137"/>
      <c r="S53" s="137"/>
      <c r="T53" s="137"/>
      <c r="U53" s="137"/>
    </row>
    <row r="54" spans="1:26" s="14" customFormat="1">
      <c r="A54" s="137"/>
      <c r="B54" s="147"/>
      <c r="C54" s="149"/>
      <c r="D54" s="137"/>
      <c r="E54" s="137"/>
      <c r="F54" s="150"/>
      <c r="G54" s="137"/>
      <c r="H54" s="133" t="s">
        <v>148</v>
      </c>
      <c r="I54" s="399"/>
      <c r="J54" s="413"/>
      <c r="K54" s="257">
        <f t="shared" ref="K54:K61" si="4">E34</f>
        <v>0</v>
      </c>
      <c r="L54" s="137"/>
      <c r="M54" s="60"/>
      <c r="N54" s="137"/>
      <c r="O54" s="137"/>
      <c r="P54" s="137"/>
      <c r="Q54" s="137"/>
      <c r="R54" s="137"/>
      <c r="S54" s="137"/>
      <c r="T54" s="137"/>
      <c r="U54" s="137"/>
    </row>
    <row r="55" spans="1:26" s="14" customFormat="1">
      <c r="A55" s="137"/>
      <c r="B55" s="147"/>
      <c r="C55" s="149"/>
      <c r="D55" s="137"/>
      <c r="E55" s="137"/>
      <c r="F55" s="150"/>
      <c r="G55" s="137"/>
      <c r="H55" s="133" t="s">
        <v>149</v>
      </c>
      <c r="I55" s="399"/>
      <c r="J55" s="413"/>
      <c r="K55" s="257">
        <f t="shared" si="4"/>
        <v>0</v>
      </c>
      <c r="L55" s="137"/>
      <c r="M55" s="60"/>
      <c r="N55" s="137"/>
      <c r="O55" s="137"/>
      <c r="P55" s="137"/>
      <c r="Q55" s="137"/>
      <c r="R55" s="137"/>
      <c r="S55" s="137"/>
      <c r="T55" s="137"/>
      <c r="U55" s="137"/>
    </row>
    <row r="56" spans="1:26" s="14" customFormat="1">
      <c r="A56" s="137"/>
      <c r="B56" s="137"/>
      <c r="C56" s="151"/>
      <c r="D56" s="137"/>
      <c r="E56" s="137"/>
      <c r="F56" s="150"/>
      <c r="G56" s="137"/>
      <c r="H56" s="133" t="s">
        <v>150</v>
      </c>
      <c r="I56" s="399"/>
      <c r="J56" s="413"/>
      <c r="K56" s="257">
        <f t="shared" si="4"/>
        <v>0</v>
      </c>
      <c r="L56" s="137"/>
      <c r="M56" s="60"/>
      <c r="N56" s="137"/>
      <c r="O56" s="137"/>
      <c r="P56" s="137"/>
      <c r="Q56" s="137"/>
      <c r="R56" s="137"/>
      <c r="S56" s="137"/>
      <c r="T56" s="137"/>
      <c r="U56" s="137"/>
    </row>
    <row r="57" spans="1:26" s="14" customFormat="1">
      <c r="A57" s="137"/>
      <c r="B57" s="137"/>
      <c r="C57" s="151"/>
      <c r="D57" s="137"/>
      <c r="E57" s="137"/>
      <c r="F57" s="150"/>
      <c r="G57" s="137"/>
      <c r="H57" s="133" t="s">
        <v>151</v>
      </c>
      <c r="I57" s="399"/>
      <c r="J57" s="414"/>
      <c r="K57" s="257">
        <f t="shared" si="4"/>
        <v>0</v>
      </c>
      <c r="L57" s="137"/>
      <c r="M57" s="60"/>
      <c r="N57" s="137"/>
      <c r="O57" s="137"/>
      <c r="P57" s="137"/>
      <c r="Q57" s="137"/>
      <c r="R57" s="137"/>
      <c r="S57" s="137"/>
      <c r="T57" s="137"/>
      <c r="U57" s="137"/>
    </row>
    <row r="58" spans="1:26" s="14" customFormat="1">
      <c r="A58" s="60"/>
      <c r="B58" s="137"/>
      <c r="C58" s="151"/>
      <c r="D58" s="137"/>
      <c r="E58" s="137"/>
      <c r="F58" s="150"/>
      <c r="G58" s="137"/>
      <c r="H58" s="133" t="s">
        <v>152</v>
      </c>
      <c r="I58" s="399"/>
      <c r="J58" s="413"/>
      <c r="K58" s="257">
        <f t="shared" si="4"/>
        <v>0</v>
      </c>
      <c r="L58" s="137"/>
      <c r="M58" s="60"/>
      <c r="N58" s="137"/>
      <c r="O58" s="137"/>
      <c r="P58" s="137"/>
      <c r="Q58" s="137"/>
      <c r="R58" s="137"/>
      <c r="S58" s="137"/>
      <c r="T58" s="137"/>
      <c r="U58" s="137"/>
    </row>
    <row r="59" spans="1:26" s="14" customFormat="1">
      <c r="A59" s="137"/>
      <c r="B59" s="137"/>
      <c r="C59" s="151"/>
      <c r="D59" s="151"/>
      <c r="E59" s="151"/>
      <c r="F59" s="151"/>
      <c r="G59" s="137"/>
      <c r="H59" s="133" t="s">
        <v>153</v>
      </c>
      <c r="I59" s="399"/>
      <c r="J59" s="414"/>
      <c r="K59" s="257">
        <f t="shared" si="4"/>
        <v>0</v>
      </c>
      <c r="L59" s="137"/>
      <c r="M59" s="60"/>
      <c r="N59" s="60"/>
      <c r="O59" s="137"/>
      <c r="P59" s="137"/>
      <c r="Q59" s="137"/>
      <c r="R59" s="137"/>
      <c r="S59" s="137"/>
      <c r="T59" s="137"/>
      <c r="U59" s="137"/>
    </row>
    <row r="60" spans="1:26" s="14" customFormat="1">
      <c r="A60" s="137"/>
      <c r="B60" s="137"/>
      <c r="C60" s="151"/>
      <c r="D60" s="137"/>
      <c r="E60" s="137"/>
      <c r="F60" s="150"/>
      <c r="G60" s="137"/>
      <c r="H60" s="133" t="s">
        <v>154</v>
      </c>
      <c r="I60" s="399"/>
      <c r="J60" s="391"/>
      <c r="K60" s="257">
        <f t="shared" si="4"/>
        <v>0</v>
      </c>
      <c r="L60" s="137"/>
      <c r="M60" s="60"/>
      <c r="N60" s="60"/>
      <c r="O60" s="137"/>
      <c r="P60" s="137"/>
      <c r="Q60" s="137"/>
      <c r="R60" s="137"/>
      <c r="S60" s="137"/>
      <c r="T60" s="137"/>
      <c r="U60" s="137"/>
    </row>
    <row r="61" spans="1:26" s="14" customFormat="1">
      <c r="A61" s="137"/>
      <c r="B61" s="137"/>
      <c r="C61" s="151"/>
      <c r="D61" s="137"/>
      <c r="E61" s="137"/>
      <c r="F61" s="150"/>
      <c r="G61" s="137"/>
      <c r="H61" s="133" t="s">
        <v>155</v>
      </c>
      <c r="I61" s="399"/>
      <c r="J61" s="391"/>
      <c r="K61" s="257">
        <f t="shared" si="4"/>
        <v>0</v>
      </c>
      <c r="L61" s="137"/>
      <c r="M61" s="60"/>
      <c r="N61" s="60"/>
      <c r="O61" s="137"/>
      <c r="P61" s="137"/>
      <c r="Q61" s="137"/>
      <c r="R61" s="137"/>
      <c r="S61" s="137"/>
      <c r="T61" s="137"/>
      <c r="U61" s="137"/>
    </row>
    <row r="62" spans="1:26" s="14" customFormat="1">
      <c r="A62" s="137"/>
      <c r="B62" s="137"/>
      <c r="C62" s="151"/>
      <c r="D62" s="137"/>
      <c r="E62" s="137"/>
      <c r="F62" s="150"/>
      <c r="G62" s="137"/>
      <c r="H62" s="133" t="s">
        <v>158</v>
      </c>
      <c r="I62" s="399"/>
      <c r="J62" s="414"/>
      <c r="K62" s="257">
        <f>E45</f>
        <v>0</v>
      </c>
      <c r="L62" s="137"/>
      <c r="M62" s="60"/>
      <c r="N62" s="60"/>
      <c r="O62" s="137"/>
      <c r="P62" s="137"/>
      <c r="Q62" s="137"/>
      <c r="R62" s="137"/>
      <c r="S62" s="137"/>
      <c r="T62" s="137"/>
      <c r="U62" s="137"/>
    </row>
    <row r="63" spans="1:26" s="14" customFormat="1">
      <c r="A63" s="137"/>
      <c r="B63" s="137"/>
      <c r="C63" s="151"/>
      <c r="D63" s="137"/>
      <c r="E63" s="137"/>
      <c r="F63" s="150"/>
      <c r="G63" s="137"/>
      <c r="H63" s="133"/>
      <c r="I63" s="416"/>
      <c r="J63" s="134"/>
      <c r="K63" s="256"/>
      <c r="L63" s="137"/>
      <c r="M63" s="60"/>
      <c r="N63" s="60"/>
      <c r="O63" s="137"/>
      <c r="P63" s="137"/>
      <c r="Q63" s="137"/>
      <c r="R63" s="137"/>
      <c r="S63" s="137"/>
      <c r="T63" s="137"/>
      <c r="U63" s="137"/>
    </row>
    <row r="64" spans="1:26" s="14" customFormat="1">
      <c r="A64" s="137"/>
      <c r="B64" s="137"/>
      <c r="C64" s="151"/>
      <c r="D64" s="137"/>
      <c r="E64" s="137"/>
      <c r="F64" s="150"/>
      <c r="G64" s="137"/>
      <c r="H64" s="392" t="s">
        <v>159</v>
      </c>
      <c r="I64" s="417"/>
      <c r="J64" s="418"/>
      <c r="K64" s="268" t="e">
        <f>SUM(K46:K63)</f>
        <v>#DIV/0!</v>
      </c>
      <c r="L64" s="137"/>
      <c r="M64" s="60"/>
      <c r="N64" s="60"/>
      <c r="O64" s="137"/>
      <c r="P64" s="137"/>
      <c r="Q64" s="137"/>
      <c r="R64" s="137"/>
      <c r="S64" s="137"/>
      <c r="T64" s="137"/>
      <c r="U64" s="137"/>
    </row>
    <row r="65" spans="1:22" s="14" customFormat="1">
      <c r="A65" s="137"/>
      <c r="B65" s="137"/>
      <c r="C65" s="151"/>
      <c r="D65" s="137"/>
      <c r="E65" s="60"/>
      <c r="F65" s="150"/>
      <c r="G65" s="137"/>
      <c r="H65" s="60"/>
      <c r="I65" s="140"/>
      <c r="J65" s="419"/>
      <c r="K65" s="241"/>
      <c r="L65" s="137"/>
      <c r="M65" s="60"/>
      <c r="N65" s="60"/>
      <c r="O65" s="137"/>
      <c r="P65" s="137"/>
      <c r="Q65" s="137"/>
      <c r="R65" s="137"/>
      <c r="S65" s="137"/>
      <c r="T65" s="137"/>
      <c r="U65" s="137"/>
    </row>
    <row r="66" spans="1:22" s="14" customFormat="1">
      <c r="A66" s="60"/>
      <c r="B66" s="60"/>
      <c r="C66" s="60"/>
      <c r="D66" s="60"/>
      <c r="E66" s="60"/>
      <c r="F66" s="60"/>
      <c r="G66" s="137"/>
      <c r="H66" s="420" t="s">
        <v>160</v>
      </c>
      <c r="I66" s="421"/>
      <c r="J66" s="422"/>
      <c r="K66" s="271" t="e">
        <f>E49</f>
        <v>#DIV/0!</v>
      </c>
      <c r="L66" s="137"/>
      <c r="M66" s="60"/>
      <c r="N66" s="60"/>
      <c r="O66" s="60"/>
      <c r="P66" s="137"/>
      <c r="Q66" s="137"/>
      <c r="R66" s="137"/>
      <c r="S66" s="137"/>
      <c r="T66" s="137"/>
      <c r="U66" s="137"/>
    </row>
    <row r="67" spans="1:22" s="14" customFormat="1">
      <c r="A67" s="60"/>
      <c r="B67" s="60"/>
      <c r="C67" s="60"/>
      <c r="D67" s="60"/>
      <c r="E67" s="60"/>
      <c r="F67" s="60"/>
      <c r="G67" s="137"/>
      <c r="H67" s="137"/>
      <c r="I67" s="147"/>
      <c r="J67" s="148"/>
      <c r="K67" s="273"/>
      <c r="L67" s="137"/>
      <c r="M67" s="60"/>
      <c r="N67" s="60"/>
      <c r="O67" s="60"/>
      <c r="P67" s="60"/>
      <c r="Q67" s="137"/>
      <c r="R67" s="137"/>
      <c r="S67" s="137"/>
      <c r="T67" s="137"/>
      <c r="U67" s="137"/>
    </row>
    <row r="68" spans="1:22" s="14" customFormat="1">
      <c r="A68" s="60"/>
      <c r="B68" s="60"/>
      <c r="C68" s="60"/>
      <c r="D68" s="60"/>
      <c r="E68" s="60"/>
      <c r="F68" s="60"/>
      <c r="G68" s="60"/>
      <c r="H68" s="420" t="s">
        <v>161</v>
      </c>
      <c r="I68" s="421"/>
      <c r="J68" s="422"/>
      <c r="K68" s="271" t="e">
        <f>E51</f>
        <v>#DIV/0!</v>
      </c>
      <c r="L68" s="137"/>
      <c r="M68" s="60"/>
      <c r="N68" s="60"/>
      <c r="O68" s="60"/>
      <c r="P68" s="60"/>
      <c r="Q68" s="60"/>
      <c r="R68" s="60"/>
      <c r="S68" s="60"/>
      <c r="T68" s="60"/>
      <c r="U68" s="60"/>
      <c r="V68" s="2"/>
    </row>
    <row r="69" spans="1:22">
      <c r="H69" s="137"/>
      <c r="I69" s="147"/>
      <c r="J69" s="148"/>
      <c r="K69" s="273"/>
      <c r="L69" s="137"/>
    </row>
    <row r="70" spans="1:22">
      <c r="H70" s="420" t="s">
        <v>162</v>
      </c>
      <c r="I70" s="421"/>
      <c r="J70" s="422"/>
      <c r="K70" s="271" t="e">
        <f>E53</f>
        <v>#DIV/0!</v>
      </c>
      <c r="L70" s="137"/>
    </row>
    <row r="72" spans="1:22">
      <c r="L72" s="137"/>
    </row>
    <row r="73" spans="1:22">
      <c r="L73" s="137"/>
    </row>
    <row r="74" spans="1:22">
      <c r="L74" s="137"/>
    </row>
  </sheetData>
  <dataConsolidate/>
  <mergeCells count="8">
    <mergeCell ref="I32:N32"/>
    <mergeCell ref="H44:J44"/>
    <mergeCell ref="E10:F10"/>
    <mergeCell ref="H1:N2"/>
    <mergeCell ref="H3:N3"/>
    <mergeCell ref="H4:N5"/>
    <mergeCell ref="I10:N10"/>
    <mergeCell ref="I20:N20"/>
  </mergeCells>
  <phoneticPr fontId="9"/>
  <conditionalFormatting sqref="O29">
    <cfRule type="cellIs" dxfId="12" priority="1" operator="greaterThan">
      <formula>1</formula>
    </cfRule>
    <cfRule type="cellIs" dxfId="11" priority="2" operator="between">
      <formula>0.999999</formula>
      <formula>0</formula>
    </cfRule>
    <cfRule type="cellIs" dxfId="10"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N37" sqref="N37"/>
    </sheetView>
  </sheetViews>
  <sheetFormatPr defaultColWidth="11.44140625" defaultRowHeight="13.2"/>
  <cols>
    <col min="1" max="1" width="35.88671875" style="60" customWidth="1"/>
    <col min="2" max="2" width="21.33203125" style="60" customWidth="1"/>
    <col min="3" max="3" width="19.33203125" style="60" bestFit="1" customWidth="1"/>
    <col min="4" max="4" width="2" style="60" customWidth="1"/>
    <col min="5" max="5" width="14.44140625" style="60" customWidth="1"/>
    <col min="6" max="6" width="11.6640625" style="60" customWidth="1"/>
    <col min="7" max="7" width="6" style="60" customWidth="1"/>
    <col min="8" max="8" width="27.88671875" style="60" customWidth="1"/>
    <col min="9" max="15" width="11.44140625" style="60"/>
    <col min="16" max="16384" width="11.44140625" style="2"/>
  </cols>
  <sheetData>
    <row r="1" spans="1:15" ht="12.75" customHeight="1">
      <c r="A1" s="484" t="s">
        <v>4</v>
      </c>
      <c r="B1" s="94"/>
      <c r="C1" s="95"/>
      <c r="D1" s="95"/>
      <c r="E1" s="95"/>
      <c r="F1" s="95"/>
      <c r="H1" s="568"/>
      <c r="I1" s="568"/>
      <c r="J1" s="568"/>
      <c r="K1" s="568"/>
      <c r="L1" s="568"/>
      <c r="M1" s="568"/>
      <c r="N1" s="568"/>
    </row>
    <row r="2" spans="1:15">
      <c r="A2" s="95"/>
      <c r="B2" s="113"/>
      <c r="C2" s="114"/>
      <c r="D2" s="113"/>
      <c r="E2" s="115"/>
      <c r="F2" s="116"/>
      <c r="H2" s="568"/>
      <c r="I2" s="568"/>
      <c r="J2" s="568"/>
      <c r="K2" s="568"/>
      <c r="L2" s="568"/>
      <c r="M2" s="568"/>
      <c r="N2" s="568"/>
    </row>
    <row r="3" spans="1:15" ht="14.25" customHeight="1">
      <c r="A3" s="39" t="str">
        <f>'2-Kosten per locatie'!A3</f>
        <v>Naam opdrachtgever</v>
      </c>
      <c r="B3" s="117" t="str">
        <f>'2-Kosten per locatie'!B3</f>
        <v>Veiligheidsregio IJsselland en GGD</v>
      </c>
      <c r="C3" s="118"/>
      <c r="D3" s="113"/>
      <c r="E3" s="119"/>
      <c r="F3" s="120"/>
      <c r="H3" s="568"/>
      <c r="I3" s="568"/>
      <c r="J3" s="568"/>
      <c r="K3" s="568"/>
      <c r="L3" s="568"/>
      <c r="M3" s="568"/>
      <c r="N3" s="568"/>
    </row>
    <row r="4" spans="1:15" ht="15.75" customHeight="1">
      <c r="A4" s="39" t="str">
        <f>'2-Kosten per locatie'!A4</f>
        <v>Calculatie onderdeel</v>
      </c>
      <c r="B4" s="121" t="str">
        <f ca="1">MID(CELL("bestandsnaam",$C$9),SEARCH("]",CELL("bestandsnaam",$C$9),1)+1,256)</f>
        <v>7-Opbouw uurtarief toezicht</v>
      </c>
      <c r="C4" s="122"/>
      <c r="D4" s="123"/>
      <c r="H4" s="568"/>
      <c r="I4" s="568"/>
      <c r="J4" s="568"/>
      <c r="K4" s="568"/>
      <c r="L4" s="568"/>
      <c r="M4" s="568"/>
      <c r="N4" s="568"/>
    </row>
    <row r="5" spans="1:15" ht="15.6">
      <c r="A5" s="39" t="str">
        <f>'2-Kosten per locatie'!A5</f>
        <v>Gebouw/plaats</v>
      </c>
      <c r="B5" s="117" t="str">
        <f>'2-Kosten per locatie'!B5</f>
        <v>Zwolle</v>
      </c>
      <c r="C5" s="122"/>
      <c r="D5" s="123"/>
      <c r="H5" s="568"/>
      <c r="I5" s="568"/>
      <c r="J5" s="568"/>
      <c r="K5" s="568"/>
      <c r="L5" s="568"/>
      <c r="M5" s="568"/>
      <c r="N5" s="568"/>
    </row>
    <row r="6" spans="1:15" ht="15.6">
      <c r="A6" s="39" t="str">
        <f>'2-Kosten per locatie'!A6</f>
        <v>Referentie nummer</v>
      </c>
      <c r="B6" s="117" t="str">
        <f>'2-Kosten per locatie'!B6</f>
        <v>TN599960</v>
      </c>
      <c r="C6" s="122"/>
      <c r="D6" s="123"/>
      <c r="H6" s="124"/>
      <c r="I6" s="124"/>
      <c r="J6" s="124"/>
      <c r="K6" s="124"/>
      <c r="L6" s="124"/>
      <c r="M6" s="124"/>
      <c r="N6" s="124"/>
    </row>
    <row r="7" spans="1:15" ht="15.6">
      <c r="A7" s="39" t="str">
        <f>'2-Kosten per locatie'!A7</f>
        <v>Naam dienstverlener</v>
      </c>
      <c r="B7" s="117">
        <f>'2-Kosten per locatie'!B7</f>
        <v>0</v>
      </c>
      <c r="C7" s="122"/>
      <c r="D7" s="123"/>
      <c r="H7" s="124"/>
      <c r="I7" s="124"/>
      <c r="J7" s="124"/>
      <c r="K7" s="124"/>
      <c r="L7" s="124"/>
      <c r="M7" s="124"/>
      <c r="N7" s="124"/>
    </row>
    <row r="8" spans="1:15" ht="15.6">
      <c r="A8" s="39" t="str">
        <f>'2-Kosten per locatie'!A8</f>
        <v>Prijspeil</v>
      </c>
      <c r="B8" s="274">
        <f>'2-Kosten per locatie'!B8</f>
        <v>46388</v>
      </c>
      <c r="C8" s="122"/>
      <c r="D8" s="123"/>
      <c r="J8" s="124"/>
      <c r="K8" s="124"/>
      <c r="L8" s="124"/>
      <c r="M8" s="124"/>
      <c r="N8" s="124"/>
      <c r="O8" s="125"/>
    </row>
    <row r="9" spans="1:15" ht="15.6">
      <c r="A9" s="126"/>
      <c r="B9" s="127"/>
      <c r="C9" s="128"/>
      <c r="D9" s="123"/>
      <c r="E9" s="129"/>
      <c r="F9" s="130"/>
    </row>
    <row r="10" spans="1:15" s="22" customFormat="1" ht="30.75" customHeight="1">
      <c r="A10" s="423" t="s">
        <v>163</v>
      </c>
      <c r="B10" s="384"/>
      <c r="C10" s="385"/>
      <c r="D10" s="204"/>
      <c r="E10" s="566" t="s">
        <v>164</v>
      </c>
      <c r="F10" s="567"/>
      <c r="G10" s="125"/>
      <c r="H10" s="206" t="s">
        <v>118</v>
      </c>
      <c r="I10" s="569" t="s">
        <v>1239</v>
      </c>
      <c r="J10" s="570"/>
      <c r="K10" s="570"/>
      <c r="L10" s="570"/>
      <c r="M10" s="570"/>
      <c r="N10" s="570"/>
      <c r="O10" s="125"/>
    </row>
    <row r="11" spans="1:15" ht="14.4" customHeight="1">
      <c r="A11" s="138"/>
      <c r="B11" s="386" t="s">
        <v>119</v>
      </c>
      <c r="C11" s="387" t="s">
        <v>119</v>
      </c>
      <c r="D11" s="123"/>
      <c r="E11" s="131"/>
      <c r="F11" s="424"/>
      <c r="H11" s="138"/>
      <c r="I11" s="277">
        <v>1</v>
      </c>
      <c r="J11" s="277">
        <v>2</v>
      </c>
      <c r="K11" s="277">
        <v>3</v>
      </c>
      <c r="L11" s="277">
        <v>4</v>
      </c>
      <c r="M11" s="277">
        <v>5</v>
      </c>
      <c r="N11" s="277">
        <v>6</v>
      </c>
    </row>
    <row r="12" spans="1:15" ht="12.75" customHeight="1">
      <c r="A12" s="138" t="s">
        <v>120</v>
      </c>
      <c r="B12" s="389" t="s">
        <v>121</v>
      </c>
      <c r="C12" s="390"/>
      <c r="D12" s="123"/>
      <c r="E12" s="257">
        <f>SUM(I31:N31)</f>
        <v>0</v>
      </c>
      <c r="F12" s="258"/>
      <c r="H12" s="138" t="s">
        <v>127</v>
      </c>
      <c r="I12" s="278"/>
      <c r="J12" s="278"/>
      <c r="K12" s="278"/>
      <c r="L12" s="278"/>
      <c r="M12" s="278"/>
      <c r="N12" s="278"/>
    </row>
    <row r="13" spans="1:15">
      <c r="A13" s="138" t="s">
        <v>123</v>
      </c>
      <c r="B13" s="389" t="s">
        <v>121</v>
      </c>
      <c r="C13" s="391"/>
      <c r="D13" s="123"/>
      <c r="E13" s="259"/>
      <c r="F13" s="258"/>
      <c r="H13" s="138" t="s">
        <v>128</v>
      </c>
      <c r="I13" s="278"/>
      <c r="J13" s="278"/>
      <c r="K13" s="278"/>
      <c r="L13" s="278"/>
      <c r="M13" s="278"/>
      <c r="N13" s="278"/>
    </row>
    <row r="14" spans="1:15">
      <c r="A14" s="392" t="s">
        <v>126</v>
      </c>
      <c r="B14" s="393"/>
      <c r="C14" s="394"/>
      <c r="D14" s="135"/>
      <c r="E14" s="260">
        <f>SUM(E12:E13)</f>
        <v>0</v>
      </c>
      <c r="F14" s="258"/>
      <c r="H14" s="138" t="s">
        <v>130</v>
      </c>
      <c r="I14" s="278"/>
      <c r="J14" s="278"/>
      <c r="K14" s="278"/>
      <c r="L14" s="278"/>
      <c r="M14" s="278"/>
      <c r="N14" s="278"/>
    </row>
    <row r="15" spans="1:15">
      <c r="A15" s="133"/>
      <c r="B15" s="395"/>
      <c r="C15" s="396"/>
      <c r="D15" s="123"/>
      <c r="E15" s="261"/>
      <c r="F15" s="258"/>
      <c r="H15" s="138" t="s">
        <v>132</v>
      </c>
      <c r="I15" s="278"/>
      <c r="J15" s="278"/>
      <c r="K15" s="278"/>
      <c r="L15" s="278"/>
      <c r="M15" s="278"/>
      <c r="N15" s="278"/>
    </row>
    <row r="16" spans="1:15">
      <c r="A16" s="397" t="s">
        <v>129</v>
      </c>
      <c r="B16" s="389" t="s">
        <v>121</v>
      </c>
      <c r="C16" s="398"/>
      <c r="D16" s="123"/>
      <c r="E16" s="262">
        <f>$C16*E14</f>
        <v>0</v>
      </c>
      <c r="F16" s="258"/>
    </row>
    <row r="17" spans="1:15" ht="14.4" customHeight="1">
      <c r="A17" s="397" t="s">
        <v>131</v>
      </c>
      <c r="B17" s="389" t="s">
        <v>121</v>
      </c>
      <c r="C17" s="398"/>
      <c r="D17" s="123"/>
      <c r="E17" s="263">
        <f>$C17*E14</f>
        <v>0</v>
      </c>
      <c r="F17" s="258"/>
      <c r="H17" s="206" t="s">
        <v>118</v>
      </c>
      <c r="I17" s="560" t="s">
        <v>134</v>
      </c>
      <c r="J17" s="561"/>
      <c r="K17" s="561"/>
      <c r="L17" s="561"/>
      <c r="M17" s="561"/>
      <c r="N17" s="562"/>
    </row>
    <row r="18" spans="1:15" ht="13.2" customHeight="1">
      <c r="A18" s="392" t="s">
        <v>133</v>
      </c>
      <c r="B18" s="399"/>
      <c r="C18" s="134"/>
      <c r="D18" s="123"/>
      <c r="E18" s="260">
        <f>SUM(E14:E17)</f>
        <v>0</v>
      </c>
      <c r="F18" s="400">
        <f>IF(E18=0,0,E18/E$46)</f>
        <v>0</v>
      </c>
      <c r="H18" s="138"/>
      <c r="I18" s="277">
        <v>1</v>
      </c>
      <c r="J18" s="277">
        <v>2</v>
      </c>
      <c r="K18" s="277">
        <v>3</v>
      </c>
      <c r="L18" s="277">
        <v>4</v>
      </c>
      <c r="M18" s="277">
        <v>5</v>
      </c>
      <c r="N18" s="277">
        <v>6</v>
      </c>
      <c r="O18" s="241"/>
    </row>
    <row r="19" spans="1:15">
      <c r="A19" s="133"/>
      <c r="B19" s="395"/>
      <c r="C19" s="396"/>
      <c r="D19" s="123"/>
      <c r="E19" s="261"/>
      <c r="F19" s="258"/>
      <c r="H19" s="138" t="s">
        <v>127</v>
      </c>
      <c r="I19" s="404"/>
      <c r="J19" s="404"/>
      <c r="K19" s="404"/>
      <c r="L19" s="404"/>
      <c r="M19" s="404"/>
      <c r="N19" s="404"/>
      <c r="O19" s="241"/>
    </row>
    <row r="20" spans="1:15">
      <c r="A20" s="401" t="s">
        <v>135</v>
      </c>
      <c r="B20" s="402"/>
      <c r="C20" s="396"/>
      <c r="D20" s="136"/>
      <c r="E20" s="264">
        <f>E18*0.96</f>
        <v>0</v>
      </c>
      <c r="F20" s="265"/>
      <c r="H20" s="138" t="s">
        <v>128</v>
      </c>
      <c r="I20" s="404"/>
      <c r="J20" s="404"/>
      <c r="K20" s="404"/>
      <c r="L20" s="404"/>
      <c r="M20" s="404"/>
      <c r="N20" s="404"/>
      <c r="O20" s="273"/>
    </row>
    <row r="21" spans="1:15">
      <c r="A21" s="397" t="s">
        <v>136</v>
      </c>
      <c r="B21" s="402"/>
      <c r="C21" s="403" t="s">
        <v>137</v>
      </c>
      <c r="D21" s="123"/>
      <c r="E21" s="262" t="e">
        <f>E20*'5-Premies en opslagen'!$C24</f>
        <v>#DIV/0!</v>
      </c>
      <c r="F21" s="258"/>
      <c r="G21" s="137"/>
      <c r="H21" s="138" t="s">
        <v>130</v>
      </c>
      <c r="I21" s="404"/>
      <c r="J21" s="404"/>
      <c r="K21" s="404"/>
      <c r="L21" s="404"/>
      <c r="M21" s="404"/>
      <c r="N21" s="404"/>
      <c r="O21" s="241"/>
    </row>
    <row r="22" spans="1:15" s="14" customFormat="1">
      <c r="A22" s="392" t="s">
        <v>138</v>
      </c>
      <c r="B22" s="405"/>
      <c r="C22" s="134"/>
      <c r="D22" s="123"/>
      <c r="E22" s="260" t="e">
        <f>E21+E18</f>
        <v>#DIV/0!</v>
      </c>
      <c r="F22" s="400" t="e">
        <f>IF(E22=0,0,E22/E$46)</f>
        <v>#DIV/0!</v>
      </c>
      <c r="G22" s="60"/>
      <c r="H22" s="138" t="s">
        <v>132</v>
      </c>
      <c r="I22" s="404"/>
      <c r="J22" s="404"/>
      <c r="K22" s="404"/>
      <c r="L22" s="404"/>
      <c r="M22" s="404"/>
      <c r="N22" s="404"/>
      <c r="O22" s="241"/>
    </row>
    <row r="23" spans="1:15" ht="14.25" customHeight="1">
      <c r="A23" s="133"/>
      <c r="B23" s="399"/>
      <c r="C23" s="134"/>
      <c r="D23" s="123"/>
      <c r="E23" s="256"/>
      <c r="F23" s="258"/>
      <c r="H23" s="139" t="s">
        <v>144</v>
      </c>
      <c r="I23" s="408">
        <f t="shared" ref="I23:N23" si="0">SUM(I19:I22)</f>
        <v>0</v>
      </c>
      <c r="J23" s="408">
        <f t="shared" si="0"/>
        <v>0</v>
      </c>
      <c r="K23" s="408">
        <f t="shared" si="0"/>
        <v>0</v>
      </c>
      <c r="L23" s="408">
        <f t="shared" si="0"/>
        <v>0</v>
      </c>
      <c r="M23" s="408">
        <f t="shared" si="0"/>
        <v>0</v>
      </c>
      <c r="N23" s="408">
        <f t="shared" si="0"/>
        <v>0</v>
      </c>
      <c r="O23" s="409">
        <f>SUM(I23:N23)</f>
        <v>0</v>
      </c>
    </row>
    <row r="24" spans="1:15" ht="12.75" customHeight="1">
      <c r="A24" s="397" t="s">
        <v>139</v>
      </c>
      <c r="B24" s="402"/>
      <c r="C24" s="403" t="s">
        <v>137</v>
      </c>
      <c r="D24" s="123"/>
      <c r="E24" s="262" t="e">
        <f>E22*'5-Premies en opslagen'!$B53</f>
        <v>#DIV/0!</v>
      </c>
      <c r="F24" s="258"/>
    </row>
    <row r="25" spans="1:15" ht="12.75" customHeight="1">
      <c r="A25" s="392" t="s">
        <v>140</v>
      </c>
      <c r="B25" s="399"/>
      <c r="C25" s="134"/>
      <c r="D25" s="123"/>
      <c r="E25" s="260" t="e">
        <f>SUM(E22:E24)</f>
        <v>#DIV/0!</v>
      </c>
      <c r="F25" s="400" t="e">
        <f>IF(E25=0,0,E25/E$46)</f>
        <v>#DIV/0!</v>
      </c>
      <c r="H25" s="206" t="s">
        <v>118</v>
      </c>
      <c r="I25" s="569" t="s">
        <v>146</v>
      </c>
      <c r="J25" s="570"/>
      <c r="K25" s="570"/>
      <c r="L25" s="570"/>
      <c r="M25" s="570"/>
      <c r="N25" s="570"/>
    </row>
    <row r="26" spans="1:15">
      <c r="A26" s="133"/>
      <c r="B26" s="399"/>
      <c r="C26" s="134"/>
      <c r="D26" s="123"/>
      <c r="E26" s="256"/>
      <c r="F26" s="258"/>
      <c r="H26" s="279"/>
      <c r="I26" s="277">
        <v>1</v>
      </c>
      <c r="J26" s="277">
        <v>2</v>
      </c>
      <c r="K26" s="277">
        <v>3</v>
      </c>
      <c r="L26" s="277">
        <v>4</v>
      </c>
      <c r="M26" s="277">
        <v>5</v>
      </c>
      <c r="N26" s="277">
        <v>6</v>
      </c>
    </row>
    <row r="27" spans="1:15" ht="13.2" customHeight="1">
      <c r="A27" s="133" t="s">
        <v>141</v>
      </c>
      <c r="B27" s="406"/>
      <c r="C27" s="391" t="s">
        <v>142</v>
      </c>
      <c r="D27" s="123"/>
      <c r="E27" s="259"/>
      <c r="F27" s="258">
        <v>0</v>
      </c>
      <c r="H27" s="138" t="s">
        <v>127</v>
      </c>
      <c r="I27" s="486">
        <f t="shared" ref="I27:N30" si="1">I19*I12</f>
        <v>0</v>
      </c>
      <c r="J27" s="486">
        <f t="shared" si="1"/>
        <v>0</v>
      </c>
      <c r="K27" s="486">
        <f t="shared" si="1"/>
        <v>0</v>
      </c>
      <c r="L27" s="486">
        <f t="shared" si="1"/>
        <v>0</v>
      </c>
      <c r="M27" s="486">
        <f t="shared" si="1"/>
        <v>0</v>
      </c>
      <c r="N27" s="486">
        <f t="shared" si="1"/>
        <v>0</v>
      </c>
    </row>
    <row r="28" spans="1:15">
      <c r="A28" s="133" t="s">
        <v>143</v>
      </c>
      <c r="B28" s="407"/>
      <c r="C28" s="391" t="s">
        <v>142</v>
      </c>
      <c r="D28" s="123"/>
      <c r="E28" s="259"/>
      <c r="F28" s="258">
        <v>0</v>
      </c>
      <c r="H28" s="138" t="s">
        <v>128</v>
      </c>
      <c r="I28" s="486">
        <f t="shared" si="1"/>
        <v>0</v>
      </c>
      <c r="J28" s="486">
        <f t="shared" si="1"/>
        <v>0</v>
      </c>
      <c r="K28" s="486">
        <f t="shared" si="1"/>
        <v>0</v>
      </c>
      <c r="L28" s="486">
        <f t="shared" si="1"/>
        <v>0</v>
      </c>
      <c r="M28" s="486">
        <f t="shared" si="1"/>
        <v>0</v>
      </c>
      <c r="N28" s="486">
        <f t="shared" si="1"/>
        <v>0</v>
      </c>
    </row>
    <row r="29" spans="1:15">
      <c r="A29" s="133" t="s">
        <v>253</v>
      </c>
      <c r="B29" s="399"/>
      <c r="C29" s="134"/>
      <c r="D29" s="123"/>
      <c r="E29" s="259"/>
      <c r="F29" s="258"/>
      <c r="H29" s="138" t="s">
        <v>130</v>
      </c>
      <c r="I29" s="486">
        <f t="shared" si="1"/>
        <v>0</v>
      </c>
      <c r="J29" s="486">
        <f t="shared" si="1"/>
        <v>0</v>
      </c>
      <c r="K29" s="486">
        <f t="shared" si="1"/>
        <v>0</v>
      </c>
      <c r="L29" s="486">
        <f t="shared" si="1"/>
        <v>0</v>
      </c>
      <c r="M29" s="486">
        <f t="shared" si="1"/>
        <v>0</v>
      </c>
      <c r="N29" s="486">
        <f t="shared" si="1"/>
        <v>0</v>
      </c>
    </row>
    <row r="30" spans="1:15">
      <c r="A30" s="410"/>
      <c r="B30" s="411"/>
      <c r="C30" s="412" t="s">
        <v>119</v>
      </c>
      <c r="D30" s="123"/>
      <c r="E30" s="259"/>
      <c r="F30" s="258"/>
      <c r="H30" s="138" t="s">
        <v>132</v>
      </c>
      <c r="I30" s="486">
        <f t="shared" si="1"/>
        <v>0</v>
      </c>
      <c r="J30" s="486">
        <f t="shared" si="1"/>
        <v>0</v>
      </c>
      <c r="K30" s="486">
        <f t="shared" si="1"/>
        <v>0</v>
      </c>
      <c r="L30" s="486">
        <f t="shared" si="1"/>
        <v>0</v>
      </c>
      <c r="M30" s="486">
        <f t="shared" si="1"/>
        <v>0</v>
      </c>
      <c r="N30" s="486">
        <f t="shared" si="1"/>
        <v>0</v>
      </c>
    </row>
    <row r="31" spans="1:15" ht="12.75" customHeight="1">
      <c r="A31" s="392" t="s">
        <v>147</v>
      </c>
      <c r="B31" s="399"/>
      <c r="C31" s="134"/>
      <c r="D31" s="123"/>
      <c r="E31" s="260" t="e">
        <f>SUM(E25:E30)</f>
        <v>#DIV/0!</v>
      </c>
      <c r="F31" s="400" t="e">
        <f>IF(E31=0,0,E31/E$46)</f>
        <v>#DIV/0!</v>
      </c>
      <c r="H31" s="139" t="s">
        <v>144</v>
      </c>
      <c r="I31" s="425">
        <f t="shared" ref="I31:N31" si="2">SUM(I27:I30)</f>
        <v>0</v>
      </c>
      <c r="J31" s="425">
        <f t="shared" si="2"/>
        <v>0</v>
      </c>
      <c r="K31" s="425">
        <f t="shared" si="2"/>
        <v>0</v>
      </c>
      <c r="L31" s="425">
        <f t="shared" si="2"/>
        <v>0</v>
      </c>
      <c r="M31" s="425">
        <f t="shared" si="2"/>
        <v>0</v>
      </c>
      <c r="N31" s="425">
        <f t="shared" si="2"/>
        <v>0</v>
      </c>
    </row>
    <row r="32" spans="1:15" ht="12.75" customHeight="1">
      <c r="A32" s="133"/>
      <c r="B32" s="399"/>
      <c r="C32" s="134"/>
      <c r="D32" s="123"/>
      <c r="E32" s="256"/>
      <c r="F32" s="258"/>
    </row>
    <row r="33" spans="1:15" ht="12.75" customHeight="1">
      <c r="A33" s="133" t="s">
        <v>148</v>
      </c>
      <c r="B33" s="399"/>
      <c r="C33" s="413"/>
      <c r="D33" s="123"/>
      <c r="E33" s="259"/>
      <c r="F33" s="266" t="e">
        <f>E33/$E$46</f>
        <v>#DIV/0!</v>
      </c>
    </row>
    <row r="34" spans="1:15" ht="12.75" customHeight="1">
      <c r="A34" s="133" t="s">
        <v>149</v>
      </c>
      <c r="B34" s="399"/>
      <c r="C34" s="413"/>
      <c r="D34" s="123"/>
      <c r="E34" s="259"/>
      <c r="F34" s="266" t="e">
        <f t="shared" ref="F34:F40" si="3">E34/$E$46</f>
        <v>#DIV/0!</v>
      </c>
    </row>
    <row r="35" spans="1:15" ht="12.75" customHeight="1">
      <c r="A35" s="133" t="s">
        <v>150</v>
      </c>
      <c r="B35" s="399"/>
      <c r="C35" s="413"/>
      <c r="D35" s="123"/>
      <c r="E35" s="259"/>
      <c r="F35" s="266" t="e">
        <f t="shared" si="3"/>
        <v>#DIV/0!</v>
      </c>
    </row>
    <row r="36" spans="1:15" ht="14.25" customHeight="1">
      <c r="A36" s="133" t="s">
        <v>151</v>
      </c>
      <c r="B36" s="399"/>
      <c r="C36" s="414"/>
      <c r="D36" s="123"/>
      <c r="E36" s="259"/>
      <c r="F36" s="266" t="e">
        <f t="shared" si="3"/>
        <v>#DIV/0!</v>
      </c>
    </row>
    <row r="37" spans="1:15">
      <c r="A37" s="133" t="s">
        <v>152</v>
      </c>
      <c r="B37" s="399"/>
      <c r="C37" s="413"/>
      <c r="D37" s="123"/>
      <c r="E37" s="259"/>
      <c r="F37" s="266" t="e">
        <f t="shared" si="3"/>
        <v>#DIV/0!</v>
      </c>
    </row>
    <row r="38" spans="1:15">
      <c r="A38" s="133" t="s">
        <v>153</v>
      </c>
      <c r="B38" s="399"/>
      <c r="C38" s="414"/>
      <c r="D38" s="123"/>
      <c r="E38" s="259"/>
      <c r="F38" s="266" t="e">
        <f t="shared" si="3"/>
        <v>#DIV/0!</v>
      </c>
    </row>
    <row r="39" spans="1:15">
      <c r="A39" s="133" t="s">
        <v>154</v>
      </c>
      <c r="B39" s="399"/>
      <c r="C39" s="391" t="s">
        <v>142</v>
      </c>
      <c r="D39" s="123"/>
      <c r="E39" s="259"/>
      <c r="F39" s="266" t="e">
        <f t="shared" si="3"/>
        <v>#DIV/0!</v>
      </c>
    </row>
    <row r="40" spans="1:15">
      <c r="A40" s="133" t="s">
        <v>155</v>
      </c>
      <c r="B40" s="399"/>
      <c r="C40" s="391"/>
      <c r="D40" s="123"/>
      <c r="E40" s="259"/>
      <c r="F40" s="266" t="e">
        <f t="shared" si="3"/>
        <v>#DIV/0!</v>
      </c>
    </row>
    <row r="41" spans="1:15">
      <c r="A41" s="410"/>
      <c r="B41" s="411"/>
      <c r="C41" s="415"/>
      <c r="D41" s="123"/>
      <c r="E41" s="259"/>
      <c r="F41" s="258"/>
      <c r="H41" s="137"/>
      <c r="I41" s="137"/>
      <c r="J41" s="137"/>
      <c r="K41" s="137"/>
      <c r="L41" s="137"/>
      <c r="M41" s="137"/>
      <c r="N41" s="137"/>
      <c r="O41" s="137"/>
    </row>
    <row r="42" spans="1:15">
      <c r="A42" s="392" t="s">
        <v>156</v>
      </c>
      <c r="B42" s="399"/>
      <c r="C42" s="134"/>
      <c r="D42" s="123"/>
      <c r="E42" s="260" t="e">
        <f>SUM(E31:E41)</f>
        <v>#DIV/0!</v>
      </c>
      <c r="F42" s="400" t="e">
        <f>IF(E42=0,0,E42/E$46)</f>
        <v>#DIV/0!</v>
      </c>
      <c r="H42" s="137"/>
      <c r="I42" s="137"/>
      <c r="J42" s="137"/>
      <c r="K42" s="137"/>
      <c r="L42" s="137"/>
      <c r="M42" s="137"/>
      <c r="N42" s="137"/>
      <c r="O42" s="137"/>
    </row>
    <row r="43" spans="1:15" ht="45">
      <c r="A43" s="133"/>
      <c r="B43" s="399"/>
      <c r="C43" s="134"/>
      <c r="D43" s="123"/>
      <c r="E43" s="256"/>
      <c r="F43" s="267"/>
      <c r="H43" s="423" t="s">
        <v>157</v>
      </c>
      <c r="I43" s="384"/>
      <c r="J43" s="385"/>
      <c r="K43" s="207" t="s">
        <v>117</v>
      </c>
      <c r="L43" s="137"/>
      <c r="M43" s="137"/>
      <c r="N43" s="137"/>
    </row>
    <row r="44" spans="1:15">
      <c r="A44" s="133" t="s">
        <v>158</v>
      </c>
      <c r="B44" s="399"/>
      <c r="C44" s="414"/>
      <c r="D44" s="123"/>
      <c r="E44" s="259"/>
      <c r="F44" s="400">
        <f>(IF(E44=0,0,E44/E$46))</f>
        <v>0</v>
      </c>
      <c r="H44" s="138"/>
      <c r="I44" s="386" t="s">
        <v>119</v>
      </c>
      <c r="J44" s="387" t="s">
        <v>119</v>
      </c>
      <c r="K44" s="256"/>
      <c r="L44" s="137"/>
      <c r="M44" s="137"/>
      <c r="N44" s="137"/>
    </row>
    <row r="45" spans="1:15">
      <c r="A45" s="133"/>
      <c r="B45" s="416"/>
      <c r="C45" s="134"/>
      <c r="D45" s="123"/>
      <c r="E45" s="256"/>
      <c r="F45" s="258"/>
      <c r="H45" s="141" t="s">
        <v>126</v>
      </c>
      <c r="I45" s="142"/>
      <c r="J45" s="143"/>
      <c r="K45" s="260">
        <f>E14</f>
        <v>0</v>
      </c>
      <c r="L45" s="137"/>
      <c r="M45" s="137"/>
      <c r="N45" s="137"/>
    </row>
    <row r="46" spans="1:15">
      <c r="A46" s="392" t="s">
        <v>159</v>
      </c>
      <c r="B46" s="417"/>
      <c r="C46" s="418"/>
      <c r="D46" s="123"/>
      <c r="E46" s="268" t="e">
        <f>SUM(E42:E45)</f>
        <v>#DIV/0!</v>
      </c>
      <c r="F46" s="269" t="e">
        <f>SUM(F42:F45)</f>
        <v>#DIV/0!</v>
      </c>
      <c r="H46" s="144" t="s">
        <v>129</v>
      </c>
      <c r="I46" s="145"/>
      <c r="J46" s="146"/>
      <c r="K46" s="262">
        <f>E16</f>
        <v>0</v>
      </c>
      <c r="L46" s="137"/>
      <c r="M46" s="137"/>
      <c r="N46" s="137"/>
    </row>
    <row r="47" spans="1:15">
      <c r="B47" s="140"/>
      <c r="C47" s="419"/>
      <c r="D47" s="123"/>
      <c r="E47" s="241"/>
      <c r="F47" s="270"/>
      <c r="H47" s="397" t="s">
        <v>131</v>
      </c>
      <c r="I47" s="145"/>
      <c r="J47" s="146"/>
      <c r="K47" s="263">
        <f>E17</f>
        <v>0</v>
      </c>
      <c r="L47" s="137"/>
      <c r="M47" s="137"/>
      <c r="N47" s="137"/>
      <c r="O47" s="137"/>
    </row>
    <row r="48" spans="1:15">
      <c r="A48" s="420" t="s">
        <v>160</v>
      </c>
      <c r="B48" s="421"/>
      <c r="C48" s="422"/>
      <c r="D48" s="137"/>
      <c r="E48" s="271" t="e">
        <f>(E$25*1.3)+($E$46-$E$25)</f>
        <v>#DIV/0!</v>
      </c>
      <c r="F48" s="272"/>
      <c r="H48" s="397" t="s">
        <v>136</v>
      </c>
      <c r="I48" s="145"/>
      <c r="J48" s="146"/>
      <c r="K48" s="262" t="e">
        <f>E21</f>
        <v>#DIV/0!</v>
      </c>
      <c r="L48" s="137"/>
      <c r="M48" s="137"/>
      <c r="N48" s="137"/>
      <c r="O48" s="137"/>
    </row>
    <row r="49" spans="1:15">
      <c r="A49" s="137"/>
      <c r="B49" s="147"/>
      <c r="C49" s="148"/>
      <c r="D49" s="137"/>
      <c r="E49" s="273"/>
      <c r="F49" s="273"/>
      <c r="G49" s="137"/>
      <c r="H49" s="397" t="s">
        <v>139</v>
      </c>
      <c r="I49" s="402"/>
      <c r="J49" s="403"/>
      <c r="K49" s="262" t="e">
        <f>E24</f>
        <v>#DIV/0!</v>
      </c>
      <c r="L49" s="137"/>
      <c r="M49" s="137"/>
      <c r="N49" s="137"/>
      <c r="O49" s="137"/>
    </row>
    <row r="50" spans="1:15" s="14" customFormat="1">
      <c r="A50" s="420" t="s">
        <v>161</v>
      </c>
      <c r="B50" s="421"/>
      <c r="C50" s="422"/>
      <c r="D50" s="137"/>
      <c r="E50" s="271" t="e">
        <f>(E$25*1.5)+($E$46-$E$25)</f>
        <v>#DIV/0!</v>
      </c>
      <c r="F50" s="272"/>
      <c r="G50" s="137"/>
      <c r="H50" s="133" t="s">
        <v>141</v>
      </c>
      <c r="I50" s="406"/>
      <c r="J50" s="391"/>
      <c r="K50" s="257">
        <f>E27</f>
        <v>0</v>
      </c>
      <c r="L50" s="137"/>
      <c r="M50" s="137"/>
      <c r="N50" s="137"/>
      <c r="O50" s="137"/>
    </row>
    <row r="51" spans="1:15" s="14" customFormat="1">
      <c r="A51" s="137"/>
      <c r="B51" s="147"/>
      <c r="C51" s="148"/>
      <c r="D51" s="137"/>
      <c r="E51" s="273"/>
      <c r="F51" s="273"/>
      <c r="G51" s="137"/>
      <c r="H51" s="133" t="s">
        <v>143</v>
      </c>
      <c r="I51" s="407"/>
      <c r="J51" s="391"/>
      <c r="K51" s="257">
        <f t="shared" ref="K51:K52" si="4">E28</f>
        <v>0</v>
      </c>
      <c r="L51" s="137"/>
      <c r="M51" s="60"/>
      <c r="N51" s="137"/>
      <c r="O51" s="137"/>
    </row>
    <row r="52" spans="1:15" s="14" customFormat="1">
      <c r="A52" s="420" t="s">
        <v>162</v>
      </c>
      <c r="B52" s="421"/>
      <c r="C52" s="422"/>
      <c r="D52" s="137"/>
      <c r="E52" s="271" t="e">
        <f>(E$25*2.5)+($E$46-$E$25)</f>
        <v>#DIV/0!</v>
      </c>
      <c r="F52" s="273"/>
      <c r="G52" s="137"/>
      <c r="H52" s="133" t="s">
        <v>145</v>
      </c>
      <c r="I52" s="399"/>
      <c r="J52" s="134" t="s">
        <v>119</v>
      </c>
      <c r="K52" s="257">
        <f t="shared" si="4"/>
        <v>0</v>
      </c>
      <c r="L52" s="137"/>
      <c r="M52" s="60"/>
      <c r="N52" s="137"/>
      <c r="O52" s="137"/>
    </row>
    <row r="53" spans="1:15" s="14" customFormat="1">
      <c r="A53" s="137"/>
      <c r="B53" s="147"/>
      <c r="C53" s="149"/>
      <c r="D53" s="137"/>
      <c r="E53" s="137"/>
      <c r="F53" s="150"/>
      <c r="G53" s="137"/>
      <c r="H53" s="133" t="s">
        <v>148</v>
      </c>
      <c r="I53" s="399"/>
      <c r="J53" s="413"/>
      <c r="K53" s="257">
        <f>E33</f>
        <v>0</v>
      </c>
      <c r="L53" s="137"/>
      <c r="M53" s="60"/>
      <c r="N53" s="137"/>
      <c r="O53" s="137"/>
    </row>
    <row r="54" spans="1:15" s="14" customFormat="1">
      <c r="A54" s="137"/>
      <c r="B54" s="147"/>
      <c r="C54" s="149"/>
      <c r="D54" s="137"/>
      <c r="E54" s="137"/>
      <c r="F54" s="150"/>
      <c r="G54" s="137"/>
      <c r="H54" s="133" t="s">
        <v>149</v>
      </c>
      <c r="I54" s="399"/>
      <c r="J54" s="413"/>
      <c r="K54" s="257">
        <f t="shared" ref="K54:K60" si="5">E34</f>
        <v>0</v>
      </c>
      <c r="L54" s="137"/>
      <c r="M54" s="60"/>
      <c r="N54" s="137"/>
      <c r="O54" s="137"/>
    </row>
    <row r="55" spans="1:15" s="14" customFormat="1">
      <c r="A55" s="137"/>
      <c r="B55" s="137"/>
      <c r="C55" s="151"/>
      <c r="D55" s="137"/>
      <c r="E55" s="137"/>
      <c r="F55" s="150"/>
      <c r="G55" s="137"/>
      <c r="H55" s="133" t="s">
        <v>150</v>
      </c>
      <c r="I55" s="399"/>
      <c r="J55" s="413"/>
      <c r="K55" s="257">
        <f t="shared" si="5"/>
        <v>0</v>
      </c>
      <c r="L55" s="137"/>
      <c r="M55" s="60"/>
      <c r="N55" s="137"/>
      <c r="O55" s="137"/>
    </row>
    <row r="56" spans="1:15" s="14" customFormat="1">
      <c r="A56" s="137"/>
      <c r="B56" s="137"/>
      <c r="C56" s="151"/>
      <c r="D56" s="137"/>
      <c r="E56" s="137"/>
      <c r="F56" s="150"/>
      <c r="G56" s="137"/>
      <c r="H56" s="133" t="s">
        <v>151</v>
      </c>
      <c r="I56" s="399"/>
      <c r="J56" s="414"/>
      <c r="K56" s="257">
        <f t="shared" si="5"/>
        <v>0</v>
      </c>
      <c r="L56" s="137"/>
      <c r="M56" s="60"/>
      <c r="N56" s="137"/>
      <c r="O56" s="137"/>
    </row>
    <row r="57" spans="1:15" s="14" customFormat="1">
      <c r="A57" s="60"/>
      <c r="B57" s="137"/>
      <c r="C57" s="151"/>
      <c r="D57" s="137"/>
      <c r="E57" s="137"/>
      <c r="F57" s="150"/>
      <c r="G57" s="137"/>
      <c r="H57" s="133" t="s">
        <v>152</v>
      </c>
      <c r="I57" s="399"/>
      <c r="J57" s="413"/>
      <c r="K57" s="257">
        <f t="shared" si="5"/>
        <v>0</v>
      </c>
      <c r="L57" s="137"/>
      <c r="M57" s="60"/>
      <c r="N57" s="137"/>
      <c r="O57" s="137"/>
    </row>
    <row r="58" spans="1:15" s="14" customFormat="1">
      <c r="A58" s="137"/>
      <c r="B58" s="137"/>
      <c r="C58" s="151"/>
      <c r="D58" s="137"/>
      <c r="E58" s="137"/>
      <c r="F58" s="150"/>
      <c r="G58" s="137"/>
      <c r="H58" s="133" t="s">
        <v>153</v>
      </c>
      <c r="I58" s="399"/>
      <c r="J58" s="414"/>
      <c r="K58" s="257">
        <f t="shared" si="5"/>
        <v>0</v>
      </c>
      <c r="L58" s="137"/>
      <c r="M58" s="60"/>
      <c r="N58" s="60"/>
      <c r="O58" s="137"/>
    </row>
    <row r="59" spans="1:15" s="14" customFormat="1">
      <c r="A59" s="137"/>
      <c r="B59" s="137"/>
      <c r="C59" s="151"/>
      <c r="D59" s="137"/>
      <c r="E59" s="137"/>
      <c r="F59" s="150"/>
      <c r="G59" s="137"/>
      <c r="H59" s="133" t="s">
        <v>154</v>
      </c>
      <c r="I59" s="399"/>
      <c r="J59" s="391"/>
      <c r="K59" s="257">
        <f t="shared" si="5"/>
        <v>0</v>
      </c>
      <c r="L59" s="137"/>
      <c r="M59" s="60"/>
      <c r="N59" s="60"/>
      <c r="O59" s="137"/>
    </row>
    <row r="60" spans="1:15" s="14" customFormat="1">
      <c r="A60" s="137"/>
      <c r="B60" s="137"/>
      <c r="C60" s="151"/>
      <c r="D60" s="137"/>
      <c r="E60" s="137"/>
      <c r="F60" s="150"/>
      <c r="G60" s="137"/>
      <c r="H60" s="133" t="s">
        <v>155</v>
      </c>
      <c r="I60" s="399"/>
      <c r="J60" s="391"/>
      <c r="K60" s="257">
        <f t="shared" si="5"/>
        <v>0</v>
      </c>
      <c r="L60" s="137"/>
      <c r="M60" s="60"/>
      <c r="N60" s="60"/>
      <c r="O60" s="137"/>
    </row>
    <row r="61" spans="1:15" s="14" customFormat="1">
      <c r="A61" s="137"/>
      <c r="B61" s="137"/>
      <c r="C61" s="151"/>
      <c r="D61" s="137"/>
      <c r="E61" s="137"/>
      <c r="F61" s="150"/>
      <c r="G61" s="137"/>
      <c r="H61" s="133" t="s">
        <v>158</v>
      </c>
      <c r="I61" s="399"/>
      <c r="J61" s="414"/>
      <c r="K61" s="257">
        <f>E44</f>
        <v>0</v>
      </c>
      <c r="L61" s="137"/>
      <c r="M61" s="60"/>
      <c r="N61" s="60"/>
      <c r="O61" s="137"/>
    </row>
    <row r="62" spans="1:15" s="14" customFormat="1">
      <c r="A62" s="137"/>
      <c r="B62" s="137"/>
      <c r="C62" s="151"/>
      <c r="D62" s="137"/>
      <c r="E62" s="137"/>
      <c r="F62" s="150"/>
      <c r="G62" s="137"/>
      <c r="H62" s="133"/>
      <c r="I62" s="416"/>
      <c r="J62" s="134"/>
      <c r="K62" s="256"/>
      <c r="L62" s="137"/>
      <c r="M62" s="60"/>
      <c r="N62" s="60"/>
      <c r="O62" s="137"/>
    </row>
    <row r="63" spans="1:15" s="14" customFormat="1">
      <c r="A63" s="137"/>
      <c r="B63" s="137"/>
      <c r="C63" s="151"/>
      <c r="D63" s="137"/>
      <c r="E63" s="137"/>
      <c r="F63" s="150"/>
      <c r="G63" s="137"/>
      <c r="H63" s="392" t="s">
        <v>159</v>
      </c>
      <c r="I63" s="417"/>
      <c r="J63" s="418"/>
      <c r="K63" s="268" t="e">
        <f>SUM(K45:K62)</f>
        <v>#DIV/0!</v>
      </c>
      <c r="L63" s="137"/>
      <c r="M63" s="60"/>
      <c r="N63" s="60"/>
      <c r="O63" s="137"/>
    </row>
    <row r="64" spans="1:15" s="14" customFormat="1">
      <c r="A64" s="137"/>
      <c r="B64" s="137"/>
      <c r="C64" s="151"/>
      <c r="D64" s="137"/>
      <c r="E64" s="60"/>
      <c r="F64" s="150"/>
      <c r="G64" s="137"/>
      <c r="H64" s="60"/>
      <c r="I64" s="140"/>
      <c r="J64" s="419"/>
      <c r="K64" s="241"/>
      <c r="L64" s="137"/>
      <c r="M64" s="60"/>
      <c r="N64" s="60"/>
      <c r="O64" s="60"/>
    </row>
    <row r="65" spans="1:15" s="14" customFormat="1">
      <c r="A65" s="60"/>
      <c r="B65" s="60"/>
      <c r="C65" s="60"/>
      <c r="D65" s="60"/>
      <c r="E65" s="60"/>
      <c r="F65" s="60"/>
      <c r="G65" s="137"/>
      <c r="H65" s="420" t="s">
        <v>160</v>
      </c>
      <c r="I65" s="421"/>
      <c r="J65" s="422"/>
      <c r="K65" s="271" t="e">
        <f>E48</f>
        <v>#DIV/0!</v>
      </c>
      <c r="L65" s="137"/>
      <c r="M65" s="60"/>
      <c r="N65" s="60"/>
      <c r="O65" s="60"/>
    </row>
    <row r="66" spans="1:15">
      <c r="H66" s="137"/>
      <c r="I66" s="147"/>
      <c r="J66" s="148"/>
      <c r="K66" s="273"/>
      <c r="L66" s="137"/>
    </row>
    <row r="67" spans="1:15">
      <c r="H67" s="420" t="s">
        <v>161</v>
      </c>
      <c r="I67" s="421"/>
      <c r="J67" s="422"/>
      <c r="K67" s="271" t="e">
        <f>E50</f>
        <v>#DIV/0!</v>
      </c>
      <c r="L67" s="137"/>
    </row>
    <row r="68" spans="1:15">
      <c r="H68" s="137"/>
      <c r="I68" s="147"/>
      <c r="J68" s="148"/>
      <c r="K68" s="273"/>
      <c r="L68" s="137"/>
    </row>
    <row r="69" spans="1:15">
      <c r="H69" s="420" t="s">
        <v>162</v>
      </c>
      <c r="I69" s="421"/>
      <c r="J69" s="422"/>
      <c r="K69" s="271" t="e">
        <f>E52</f>
        <v>#DIV/0!</v>
      </c>
      <c r="L69" s="137"/>
    </row>
    <row r="70" spans="1:15">
      <c r="L70" s="137"/>
      <c r="O70" s="137"/>
    </row>
    <row r="71" spans="1:15">
      <c r="O71" s="137"/>
    </row>
    <row r="72" spans="1:15">
      <c r="O72" s="137"/>
    </row>
    <row r="73" spans="1:15">
      <c r="O73" s="137"/>
    </row>
    <row r="74" spans="1:15">
      <c r="O74" s="137"/>
    </row>
    <row r="75" spans="1:15">
      <c r="O75" s="137"/>
    </row>
    <row r="76" spans="1:15">
      <c r="O76" s="137"/>
    </row>
  </sheetData>
  <mergeCells count="7">
    <mergeCell ref="I25:N25"/>
    <mergeCell ref="I17:N17"/>
    <mergeCell ref="E10:F10"/>
    <mergeCell ref="I10:N10"/>
    <mergeCell ref="H1:N2"/>
    <mergeCell ref="H3:N3"/>
    <mergeCell ref="H4:N5"/>
  </mergeCells>
  <conditionalFormatting sqref="O23">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0"/>
  <sheetViews>
    <sheetView showGridLines="0" zoomScaleNormal="100" workbookViewId="0">
      <pane ySplit="10" topLeftCell="A11" activePane="bottomLeft" state="frozen"/>
      <selection activeCell="B1" sqref="B1"/>
      <selection pane="bottomLeft" activeCell="D29" sqref="D29"/>
    </sheetView>
  </sheetViews>
  <sheetFormatPr defaultColWidth="9.109375" defaultRowHeight="13.2"/>
  <cols>
    <col min="1" max="1" width="28.109375" style="60" customWidth="1"/>
    <col min="2" max="2" width="40.109375" style="60" bestFit="1" customWidth="1"/>
    <col min="3" max="3" width="12.88671875" style="60" customWidth="1"/>
    <col min="4" max="4" width="43.88671875" style="60" bestFit="1" customWidth="1"/>
    <col min="5" max="5" width="15.33203125" style="60" customWidth="1"/>
    <col min="6" max="6" width="12.88671875" style="60" customWidth="1"/>
    <col min="7" max="7" width="12.33203125" style="60" bestFit="1" customWidth="1"/>
    <col min="8" max="8" width="13.6640625" style="60" bestFit="1" customWidth="1"/>
    <col min="9" max="9" width="19.88671875" style="2" customWidth="1"/>
    <col min="10" max="16384" width="9.109375" style="2"/>
  </cols>
  <sheetData>
    <row r="1" spans="1:9">
      <c r="A1" s="484" t="s">
        <v>4</v>
      </c>
      <c r="I1" s="60"/>
    </row>
    <row r="2" spans="1:9">
      <c r="A2" s="95"/>
      <c r="I2" s="60"/>
    </row>
    <row r="3" spans="1:9" ht="15.6">
      <c r="A3" s="39" t="str">
        <f>'2-Kosten per locatie'!A3</f>
        <v>Naam opdrachtgever</v>
      </c>
      <c r="B3" s="153" t="str">
        <f>'2-Kosten per locatie'!B3</f>
        <v>Veiligheidsregio IJsselland en GGD</v>
      </c>
      <c r="I3" s="60"/>
    </row>
    <row r="4" spans="1:9" ht="15.6">
      <c r="A4" s="39" t="str">
        <f>'2-Kosten per locatie'!A4</f>
        <v>Calculatie onderdeel</v>
      </c>
      <c r="B4" s="48" t="str">
        <f ca="1">MID(CELL("bestandsnaam",$C$9),SEARCH("]",CELL("bestandsnaam",$C$9),1)+1,256)</f>
        <v>8-Additionele kosten</v>
      </c>
      <c r="I4" s="60"/>
    </row>
    <row r="5" spans="1:9" ht="15.6">
      <c r="A5" s="39" t="str">
        <f>'2-Kosten per locatie'!A5</f>
        <v>Gebouw/plaats</v>
      </c>
      <c r="B5" s="153" t="str">
        <f>'2-Kosten per locatie'!B5</f>
        <v>Zwolle</v>
      </c>
      <c r="I5" s="60"/>
    </row>
    <row r="6" spans="1:9" ht="15.6">
      <c r="A6" s="39" t="str">
        <f>'2-Kosten per locatie'!A6</f>
        <v>Referentie nummer</v>
      </c>
      <c r="B6" s="153" t="str">
        <f>'2-Kosten per locatie'!B6</f>
        <v>TN599960</v>
      </c>
      <c r="I6" s="60"/>
    </row>
    <row r="7" spans="1:9" ht="15" customHeight="1">
      <c r="A7" s="39" t="str">
        <f>'2-Kosten per locatie'!A7</f>
        <v>Naam dienstverlener</v>
      </c>
      <c r="B7" s="153">
        <f>'2-Kosten per locatie'!B7</f>
        <v>0</v>
      </c>
      <c r="I7" s="60"/>
    </row>
    <row r="8" spans="1:9" ht="15.6">
      <c r="A8" s="39" t="str">
        <f>'2-Kosten per locatie'!A8</f>
        <v>Prijspeil</v>
      </c>
      <c r="B8" s="281">
        <f>'2-Kosten per locatie'!B8</f>
        <v>46388</v>
      </c>
      <c r="I8" s="60"/>
    </row>
    <row r="10" spans="1:9" ht="48.6">
      <c r="A10" s="426" t="s">
        <v>15</v>
      </c>
      <c r="B10" s="426" t="s">
        <v>168</v>
      </c>
      <c r="C10" s="426" t="s">
        <v>169</v>
      </c>
      <c r="D10" s="426" t="s">
        <v>170</v>
      </c>
      <c r="E10" s="426" t="s">
        <v>171</v>
      </c>
      <c r="F10" s="426" t="s">
        <v>172</v>
      </c>
      <c r="G10" s="426" t="s">
        <v>173</v>
      </c>
      <c r="H10" s="426" t="s">
        <v>254</v>
      </c>
    </row>
    <row r="11" spans="1:9">
      <c r="A11" s="305" t="s">
        <v>700</v>
      </c>
      <c r="B11" s="74" t="s">
        <v>1182</v>
      </c>
      <c r="C11" s="427">
        <v>1</v>
      </c>
      <c r="D11" s="427">
        <v>255</v>
      </c>
      <c r="E11" s="542"/>
      <c r="F11" s="428">
        <f>E11*D11</f>
        <v>0</v>
      </c>
      <c r="G11" s="280"/>
      <c r="H11" s="225">
        <f>G11*F11</f>
        <v>0</v>
      </c>
    </row>
    <row r="12" spans="1:9">
      <c r="A12" s="305" t="s">
        <v>700</v>
      </c>
      <c r="B12" s="74" t="s">
        <v>1179</v>
      </c>
      <c r="C12" s="427">
        <v>2</v>
      </c>
      <c r="D12" s="427">
        <v>255</v>
      </c>
      <c r="E12" s="542"/>
      <c r="F12" s="428">
        <f t="shared" ref="F12" si="0">E12*D12</f>
        <v>0</v>
      </c>
      <c r="G12" s="280"/>
      <c r="H12" s="225">
        <f>G12*F12</f>
        <v>0</v>
      </c>
    </row>
    <row r="13" spans="1:9">
      <c r="A13" s="303" t="s">
        <v>1125</v>
      </c>
      <c r="B13" s="74" t="s">
        <v>1179</v>
      </c>
      <c r="C13" s="427">
        <v>2</v>
      </c>
      <c r="D13" s="427">
        <v>255</v>
      </c>
      <c r="E13" s="542"/>
      <c r="F13" s="428">
        <f>E13*D13</f>
        <v>0</v>
      </c>
      <c r="G13" s="280"/>
      <c r="H13" s="225">
        <f>G13*F13</f>
        <v>0</v>
      </c>
    </row>
    <row r="14" spans="1:9">
      <c r="A14" s="93"/>
      <c r="C14" s="87"/>
      <c r="D14" s="87"/>
      <c r="E14" s="87"/>
      <c r="F14" s="87"/>
      <c r="G14" s="87"/>
      <c r="H14" s="87"/>
    </row>
    <row r="15" spans="1:9" ht="32.4">
      <c r="A15" s="426" t="s">
        <v>15</v>
      </c>
      <c r="B15" s="208" t="s">
        <v>175</v>
      </c>
      <c r="C15" s="208"/>
      <c r="D15" s="209"/>
      <c r="E15" s="209"/>
      <c r="F15" s="209"/>
      <c r="G15" s="210"/>
      <c r="H15" s="210" t="s">
        <v>174</v>
      </c>
    </row>
    <row r="16" spans="1:9">
      <c r="A16" s="305" t="s">
        <v>25</v>
      </c>
      <c r="B16" s="74" t="s">
        <v>145</v>
      </c>
      <c r="C16" s="154"/>
      <c r="D16" s="155"/>
      <c r="E16" s="155"/>
      <c r="F16" s="155"/>
      <c r="G16" s="156"/>
      <c r="H16" s="429">
        <f>'11-Machinekosten'!Q30</f>
        <v>0</v>
      </c>
    </row>
    <row r="17" spans="1:8">
      <c r="A17" s="305"/>
      <c r="B17" s="74"/>
      <c r="C17" s="154"/>
      <c r="D17" s="155"/>
      <c r="E17" s="155"/>
      <c r="F17" s="155"/>
      <c r="G17" s="156"/>
      <c r="H17" s="278"/>
    </row>
    <row r="18" spans="1:8" s="13" customFormat="1">
      <c r="A18" s="305"/>
      <c r="B18" s="74"/>
      <c r="C18" s="154"/>
      <c r="D18" s="155"/>
      <c r="E18" s="155"/>
      <c r="F18" s="155"/>
      <c r="G18" s="156"/>
      <c r="H18" s="278"/>
    </row>
    <row r="19" spans="1:8">
      <c r="H19" s="241"/>
    </row>
    <row r="20" spans="1:8">
      <c r="A20" s="355" t="s">
        <v>26</v>
      </c>
      <c r="B20" s="367"/>
      <c r="C20" s="367"/>
      <c r="D20" s="367"/>
      <c r="E20" s="367"/>
      <c r="F20" s="430">
        <f>SUM(F11:F13)</f>
        <v>0</v>
      </c>
      <c r="G20" s="367"/>
      <c r="H20" s="276">
        <f>SUM(H11:H19)</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1"/>
  <sheetViews>
    <sheetView showGridLines="0" showZeros="0" zoomScaleNormal="100" zoomScaleSheetLayoutView="75" zoomScalePageLayoutView="50" workbookViewId="0">
      <pane ySplit="10" topLeftCell="A62" activePane="bottomLeft" state="frozen"/>
      <selection activeCell="B1" sqref="B1"/>
      <selection pane="bottomLeft" activeCell="F71" sqref="F71"/>
    </sheetView>
  </sheetViews>
  <sheetFormatPr defaultColWidth="11.44140625" defaultRowHeight="13.2"/>
  <cols>
    <col min="1" max="1" width="39" style="60" customWidth="1"/>
    <col min="2" max="2" width="20.33203125" style="60" customWidth="1"/>
    <col min="3" max="3" width="21.33203125" style="60" bestFit="1" customWidth="1"/>
    <col min="4" max="5" width="17.5546875" style="60" customWidth="1"/>
    <col min="6" max="6" width="31.5546875" style="60" bestFit="1" customWidth="1"/>
    <col min="7" max="16384" width="11.44140625" style="2"/>
  </cols>
  <sheetData>
    <row r="1" spans="1:6">
      <c r="A1" s="484" t="s">
        <v>4</v>
      </c>
      <c r="B1" s="157"/>
      <c r="C1" s="157"/>
      <c r="D1" s="158"/>
    </row>
    <row r="2" spans="1:6">
      <c r="A2" s="95"/>
    </row>
    <row r="3" spans="1:6" ht="15.6">
      <c r="A3" s="39" t="str">
        <f>'2-Kosten per locatie'!A3</f>
        <v>Naam opdrachtgever</v>
      </c>
      <c r="B3" s="48" t="str">
        <f>'2-Kosten per locatie'!B3</f>
        <v>Veiligheidsregio IJsselland en GGD</v>
      </c>
      <c r="C3" s="159"/>
      <c r="D3" s="159"/>
    </row>
    <row r="4" spans="1:6" ht="15.6">
      <c r="A4" s="39" t="str">
        <f>'2-Kosten per locatie'!A4</f>
        <v>Calculatie onderdeel</v>
      </c>
      <c r="B4" s="48" t="str">
        <f ca="1">MID(CELL("bestandsnaam",$C$9),SEARCH("]",CELL("bestandsnaam",$C$9),1)+1,256)</f>
        <v>9-Afroepprijs</v>
      </c>
      <c r="C4" s="160"/>
      <c r="D4" s="161"/>
    </row>
    <row r="5" spans="1:6" ht="15.6">
      <c r="A5" s="39" t="str">
        <f>'2-Kosten per locatie'!A5</f>
        <v>Gebouw/plaats</v>
      </c>
      <c r="B5" s="48" t="str">
        <f>'2-Kosten per locatie'!B5</f>
        <v>Zwolle</v>
      </c>
      <c r="C5" s="160"/>
      <c r="D5" s="161"/>
    </row>
    <row r="6" spans="1:6" ht="15.6">
      <c r="A6" s="39" t="str">
        <f>'2-Kosten per locatie'!A6</f>
        <v>Referentie nummer</v>
      </c>
      <c r="B6" s="48" t="str">
        <f>'2-Kosten per locatie'!B6</f>
        <v>TN599960</v>
      </c>
      <c r="C6" s="160"/>
      <c r="D6" s="161"/>
    </row>
    <row r="7" spans="1:6" ht="15.6">
      <c r="A7" s="39" t="str">
        <f>'2-Kosten per locatie'!A7</f>
        <v>Naam dienstverlener</v>
      </c>
      <c r="B7" s="48">
        <f>'2-Kosten per locatie'!B7</f>
        <v>0</v>
      </c>
      <c r="C7" s="160"/>
      <c r="D7" s="161"/>
    </row>
    <row r="8" spans="1:6" ht="15.6">
      <c r="A8" s="39" t="str">
        <f>'2-Kosten per locatie'!A8</f>
        <v>Prijspeil</v>
      </c>
      <c r="B8" s="252">
        <f>'2-Kosten per locatie'!B8</f>
        <v>46388</v>
      </c>
      <c r="C8" s="160"/>
      <c r="D8" s="161"/>
    </row>
    <row r="9" spans="1:6" ht="15.6">
      <c r="A9" s="162"/>
      <c r="B9" s="163"/>
      <c r="C9" s="160"/>
      <c r="D9" s="161"/>
    </row>
    <row r="10" spans="1:6">
      <c r="A10" s="164"/>
      <c r="B10" s="165"/>
      <c r="C10" s="165"/>
      <c r="D10" s="165"/>
    </row>
    <row r="11" spans="1:6" ht="18.600000000000001">
      <c r="A11" s="431" t="s">
        <v>176</v>
      </c>
      <c r="B11" s="432"/>
      <c r="C11" s="432"/>
      <c r="D11" s="433"/>
      <c r="E11" s="433"/>
      <c r="F11" s="434"/>
    </row>
    <row r="13" spans="1:6">
      <c r="A13" s="435"/>
      <c r="B13" s="436"/>
      <c r="C13" s="572" t="s">
        <v>177</v>
      </c>
      <c r="D13" s="573"/>
      <c r="E13" s="573"/>
      <c r="F13" s="574"/>
    </row>
    <row r="14" spans="1:6">
      <c r="A14" s="437" t="s">
        <v>178</v>
      </c>
      <c r="B14" s="437" t="s">
        <v>179</v>
      </c>
      <c r="C14" s="438" t="s">
        <v>180</v>
      </c>
      <c r="D14" s="427" t="s">
        <v>181</v>
      </c>
      <c r="E14" s="427" t="s">
        <v>182</v>
      </c>
      <c r="F14" s="427" t="s">
        <v>183</v>
      </c>
    </row>
    <row r="15" spans="1:6">
      <c r="A15" s="439" t="s">
        <v>184</v>
      </c>
      <c r="B15" s="439" t="s">
        <v>185</v>
      </c>
      <c r="C15" s="440"/>
      <c r="D15" s="440"/>
      <c r="E15" s="440"/>
      <c r="F15" s="440"/>
    </row>
    <row r="16" spans="1:6">
      <c r="A16" s="439" t="s">
        <v>186</v>
      </c>
      <c r="B16" s="439" t="s">
        <v>185</v>
      </c>
      <c r="C16" s="440"/>
      <c r="D16" s="440"/>
      <c r="E16" s="440"/>
      <c r="F16" s="440"/>
    </row>
    <row r="17" spans="1:6">
      <c r="A17" s="439" t="s">
        <v>187</v>
      </c>
      <c r="B17" s="439" t="s">
        <v>188</v>
      </c>
      <c r="C17" s="440"/>
      <c r="D17" s="440"/>
      <c r="E17" s="440"/>
      <c r="F17" s="440"/>
    </row>
    <row r="18" spans="1:6">
      <c r="A18" s="437" t="s">
        <v>189</v>
      </c>
      <c r="B18" s="441"/>
      <c r="C18" s="440"/>
      <c r="D18" s="440"/>
      <c r="E18" s="440"/>
      <c r="F18" s="440"/>
    </row>
    <row r="19" spans="1:6">
      <c r="A19" s="437" t="s">
        <v>190</v>
      </c>
      <c r="B19" s="441"/>
      <c r="C19" s="440"/>
      <c r="D19" s="440"/>
      <c r="E19" s="440"/>
      <c r="F19" s="440"/>
    </row>
    <row r="20" spans="1:6">
      <c r="A20" s="166"/>
      <c r="B20" s="166"/>
      <c r="C20" s="166"/>
      <c r="D20" s="157"/>
    </row>
    <row r="21" spans="1:6" ht="18.600000000000001">
      <c r="A21" s="431" t="s">
        <v>191</v>
      </c>
      <c r="B21" s="442"/>
      <c r="C21" s="442"/>
      <c r="D21" s="442"/>
      <c r="E21" s="442"/>
      <c r="F21" s="443"/>
    </row>
    <row r="22" spans="1:6">
      <c r="A22" s="167"/>
      <c r="B22" s="166"/>
      <c r="C22" s="166"/>
      <c r="D22" s="157"/>
      <c r="E22" s="572" t="s">
        <v>192</v>
      </c>
      <c r="F22" s="574"/>
    </row>
    <row r="23" spans="1:6">
      <c r="A23" s="437" t="s">
        <v>193</v>
      </c>
      <c r="B23" s="444" t="s">
        <v>179</v>
      </c>
      <c r="C23" s="445"/>
      <c r="D23" s="446"/>
      <c r="E23" s="447" t="s">
        <v>194</v>
      </c>
      <c r="F23" s="447" t="s">
        <v>195</v>
      </c>
    </row>
    <row r="24" spans="1:6">
      <c r="A24" s="439" t="s">
        <v>196</v>
      </c>
      <c r="B24" s="441" t="s">
        <v>197</v>
      </c>
      <c r="C24" s="193"/>
      <c r="D24" s="193"/>
      <c r="E24" s="440"/>
      <c r="F24" s="440"/>
    </row>
    <row r="25" spans="1:6">
      <c r="A25" s="439" t="s">
        <v>198</v>
      </c>
      <c r="B25" s="441" t="s">
        <v>197</v>
      </c>
      <c r="C25" s="448"/>
      <c r="D25" s="448"/>
      <c r="E25" s="440"/>
      <c r="F25" s="440"/>
    </row>
    <row r="26" spans="1:6">
      <c r="A26" s="439" t="s">
        <v>199</v>
      </c>
      <c r="B26" s="441" t="s">
        <v>197</v>
      </c>
      <c r="C26" s="448"/>
      <c r="D26" s="448"/>
      <c r="E26" s="440"/>
      <c r="F26" s="440"/>
    </row>
    <row r="27" spans="1:6">
      <c r="A27" s="439" t="s">
        <v>200</v>
      </c>
      <c r="B27" s="441" t="s">
        <v>197</v>
      </c>
      <c r="C27" s="449"/>
      <c r="D27" s="448"/>
      <c r="E27" s="440"/>
      <c r="F27" s="440"/>
    </row>
    <row r="28" spans="1:6">
      <c r="A28" s="439" t="s">
        <v>201</v>
      </c>
      <c r="B28" s="441" t="s">
        <v>197</v>
      </c>
      <c r="C28" s="449"/>
      <c r="D28" s="448"/>
      <c r="E28" s="440"/>
      <c r="F28" s="440"/>
    </row>
    <row r="29" spans="1:6">
      <c r="A29" s="168"/>
      <c r="B29" s="169"/>
      <c r="C29" s="169"/>
      <c r="D29" s="168"/>
    </row>
    <row r="30" spans="1:6" ht="18.600000000000001">
      <c r="A30" s="431" t="s">
        <v>202</v>
      </c>
      <c r="B30" s="442"/>
      <c r="C30" s="442"/>
      <c r="D30" s="442"/>
      <c r="E30" s="442"/>
      <c r="F30" s="443"/>
    </row>
    <row r="31" spans="1:6">
      <c r="A31" s="450"/>
      <c r="B31" s="450"/>
      <c r="C31" s="450"/>
      <c r="D31" s="450"/>
    </row>
    <row r="32" spans="1:6" ht="26.4">
      <c r="A32" s="451" t="s">
        <v>203</v>
      </c>
      <c r="B32" s="452" t="s">
        <v>179</v>
      </c>
      <c r="C32" s="445"/>
      <c r="D32" s="446"/>
      <c r="E32" s="453" t="s">
        <v>204</v>
      </c>
      <c r="F32" s="454" t="s">
        <v>205</v>
      </c>
    </row>
    <row r="33" spans="1:6">
      <c r="A33" s="439" t="s">
        <v>206</v>
      </c>
      <c r="B33" s="441" t="s">
        <v>197</v>
      </c>
      <c r="C33" s="193"/>
      <c r="D33" s="193"/>
      <c r="E33" s="440">
        <v>0</v>
      </c>
      <c r="F33" s="440">
        <v>0</v>
      </c>
    </row>
    <row r="34" spans="1:6">
      <c r="A34" s="439" t="s">
        <v>207</v>
      </c>
      <c r="B34" s="441" t="s">
        <v>197</v>
      </c>
      <c r="C34" s="448"/>
      <c r="D34" s="448"/>
      <c r="E34" s="440">
        <v>0</v>
      </c>
      <c r="F34" s="440">
        <v>0</v>
      </c>
    </row>
    <row r="35" spans="1:6">
      <c r="A35" s="439" t="s">
        <v>208</v>
      </c>
      <c r="B35" s="441" t="s">
        <v>197</v>
      </c>
      <c r="C35" s="449"/>
      <c r="D35" s="448"/>
      <c r="E35" s="440">
        <v>0</v>
      </c>
      <c r="F35" s="440">
        <v>0</v>
      </c>
    </row>
    <row r="36" spans="1:6">
      <c r="A36" s="439" t="s">
        <v>209</v>
      </c>
      <c r="B36" s="441" t="s">
        <v>197</v>
      </c>
      <c r="C36" s="449"/>
      <c r="D36" s="448"/>
      <c r="E36" s="440">
        <v>0</v>
      </c>
      <c r="F36" s="440">
        <v>0</v>
      </c>
    </row>
    <row r="37" spans="1:6">
      <c r="A37" s="439" t="s">
        <v>210</v>
      </c>
      <c r="B37" s="441" t="s">
        <v>197</v>
      </c>
      <c r="C37" s="449"/>
      <c r="D37" s="448"/>
      <c r="E37" s="440">
        <v>0</v>
      </c>
      <c r="F37" s="440">
        <v>0</v>
      </c>
    </row>
    <row r="39" spans="1:6" ht="18.600000000000001">
      <c r="A39" s="431" t="s">
        <v>211</v>
      </c>
      <c r="B39" s="442"/>
      <c r="C39" s="442"/>
      <c r="D39" s="442"/>
      <c r="E39" s="442"/>
      <c r="F39" s="443"/>
    </row>
    <row r="40" spans="1:6">
      <c r="A40" s="167"/>
      <c r="B40" s="166"/>
      <c r="C40" s="166"/>
      <c r="D40" s="157"/>
    </row>
    <row r="41" spans="1:6">
      <c r="A41" s="437" t="s">
        <v>178</v>
      </c>
      <c r="B41" s="435" t="s">
        <v>179</v>
      </c>
      <c r="C41" s="450"/>
      <c r="D41" s="450"/>
      <c r="E41" s="450"/>
      <c r="F41" s="455" t="s">
        <v>212</v>
      </c>
    </row>
    <row r="42" spans="1:6">
      <c r="A42" s="439" t="s">
        <v>213</v>
      </c>
      <c r="B42" s="170" t="s">
        <v>165</v>
      </c>
      <c r="C42" s="170"/>
      <c r="D42" s="170"/>
      <c r="E42" s="170"/>
      <c r="F42" s="440"/>
    </row>
    <row r="43" spans="1:6">
      <c r="A43" s="439" t="s">
        <v>213</v>
      </c>
      <c r="B43" s="170" t="s">
        <v>166</v>
      </c>
      <c r="C43" s="170"/>
      <c r="D43" s="170"/>
      <c r="E43" s="170"/>
      <c r="F43" s="440"/>
    </row>
    <row r="44" spans="1:6">
      <c r="A44" s="439" t="s">
        <v>213</v>
      </c>
      <c r="B44" s="170" t="s">
        <v>167</v>
      </c>
      <c r="C44" s="170"/>
      <c r="D44" s="170"/>
      <c r="E44" s="170"/>
      <c r="F44" s="440"/>
    </row>
    <row r="45" spans="1:6">
      <c r="A45" s="439" t="s">
        <v>214</v>
      </c>
      <c r="B45" s="170" t="s">
        <v>165</v>
      </c>
      <c r="C45" s="170"/>
      <c r="D45" s="170"/>
      <c r="E45" s="170"/>
      <c r="F45" s="440"/>
    </row>
    <row r="46" spans="1:6">
      <c r="A46" s="305" t="s">
        <v>280</v>
      </c>
      <c r="B46" s="74" t="s">
        <v>1180</v>
      </c>
      <c r="C46" s="427"/>
      <c r="D46" s="170"/>
      <c r="E46" s="170"/>
      <c r="F46" s="440"/>
    </row>
    <row r="47" spans="1:6">
      <c r="A47" s="303" t="s">
        <v>700</v>
      </c>
      <c r="B47" s="74" t="s">
        <v>1180</v>
      </c>
      <c r="C47" s="427"/>
      <c r="D47" s="170"/>
      <c r="E47" s="170"/>
      <c r="F47" s="440"/>
    </row>
    <row r="48" spans="1:6" s="12" customFormat="1">
      <c r="A48" s="305" t="s">
        <v>768</v>
      </c>
      <c r="B48" s="74" t="s">
        <v>1181</v>
      </c>
      <c r="C48" s="427"/>
      <c r="D48" s="170"/>
      <c r="E48" s="170"/>
      <c r="F48" s="440"/>
    </row>
    <row r="49" spans="1:8">
      <c r="A49" s="305" t="s">
        <v>973</v>
      </c>
      <c r="B49" s="74" t="s">
        <v>1180</v>
      </c>
      <c r="C49" s="427"/>
      <c r="D49" s="170"/>
      <c r="E49" s="170"/>
      <c r="F49" s="440"/>
    </row>
    <row r="50" spans="1:8">
      <c r="A50" s="527"/>
      <c r="B50" s="170"/>
      <c r="C50" s="170"/>
      <c r="D50" s="170"/>
      <c r="E50" s="170"/>
      <c r="F50" s="2"/>
    </row>
    <row r="51" spans="1:8" ht="18.600000000000001">
      <c r="A51" s="431" t="s">
        <v>1178</v>
      </c>
      <c r="B51" s="442"/>
      <c r="C51" s="442"/>
      <c r="D51" s="442"/>
      <c r="E51" s="442"/>
      <c r="F51" s="443"/>
    </row>
    <row r="52" spans="1:8" ht="12.75" customHeight="1">
      <c r="A52" s="522"/>
      <c r="B52" s="525"/>
      <c r="C52" s="525"/>
      <c r="D52" s="526"/>
      <c r="E52" s="435" t="s">
        <v>1159</v>
      </c>
      <c r="F52" s="437"/>
      <c r="G52" s="12"/>
      <c r="H52" s="12"/>
    </row>
    <row r="53" spans="1:8">
      <c r="A53" s="437" t="s">
        <v>1160</v>
      </c>
      <c r="B53" s="435" t="s">
        <v>179</v>
      </c>
      <c r="C53" s="450"/>
      <c r="D53" s="450"/>
      <c r="E53" s="439" t="s">
        <v>1161</v>
      </c>
      <c r="F53" s="437" t="s">
        <v>1162</v>
      </c>
    </row>
    <row r="54" spans="1:8">
      <c r="A54" s="437" t="s">
        <v>1163</v>
      </c>
      <c r="B54" s="575" t="s">
        <v>215</v>
      </c>
      <c r="C54" s="576"/>
      <c r="D54" s="577"/>
      <c r="E54" s="440"/>
      <c r="F54" s="440"/>
    </row>
    <row r="55" spans="1:8">
      <c r="A55" s="437" t="s">
        <v>1164</v>
      </c>
      <c r="B55" s="571" t="s">
        <v>215</v>
      </c>
      <c r="C55" s="571"/>
      <c r="D55" s="571"/>
      <c r="E55" s="440"/>
      <c r="F55" s="440"/>
    </row>
    <row r="56" spans="1:8">
      <c r="A56" s="437" t="s">
        <v>967</v>
      </c>
      <c r="B56" s="571" t="s">
        <v>215</v>
      </c>
      <c r="C56" s="571"/>
      <c r="D56" s="571"/>
      <c r="E56" s="440"/>
      <c r="F56" s="440"/>
    </row>
    <row r="57" spans="1:8">
      <c r="A57" s="437" t="s">
        <v>1165</v>
      </c>
      <c r="B57" s="571" t="s">
        <v>215</v>
      </c>
      <c r="C57" s="571"/>
      <c r="D57" s="571"/>
      <c r="E57" s="440"/>
      <c r="F57" s="440"/>
    </row>
    <row r="58" spans="1:8">
      <c r="A58" s="437"/>
      <c r="B58" s="524"/>
      <c r="C58" s="523"/>
      <c r="D58" s="523"/>
      <c r="E58" s="523"/>
      <c r="F58" s="437" t="s">
        <v>1158</v>
      </c>
    </row>
    <row r="59" spans="1:8">
      <c r="A59" s="437" t="s">
        <v>1157</v>
      </c>
      <c r="B59" s="435" t="s">
        <v>1156</v>
      </c>
      <c r="C59" s="521"/>
      <c r="D59" s="521"/>
      <c r="E59" s="521"/>
      <c r="F59" s="440"/>
    </row>
    <row r="60" spans="1:8">
      <c r="A60" s="2"/>
      <c r="B60" s="2"/>
      <c r="C60" s="2"/>
      <c r="D60" s="2"/>
      <c r="E60" s="2"/>
      <c r="F60" s="2"/>
    </row>
    <row r="61" spans="1:8">
      <c r="A61" s="437" t="s">
        <v>178</v>
      </c>
      <c r="B61" s="437" t="s">
        <v>179</v>
      </c>
      <c r="C61" s="437" t="s">
        <v>1166</v>
      </c>
      <c r="D61" s="437" t="s">
        <v>1167</v>
      </c>
      <c r="E61" s="437" t="s">
        <v>1168</v>
      </c>
      <c r="F61" s="437" t="s">
        <v>1169</v>
      </c>
    </row>
    <row r="62" spans="1:8" ht="52.8">
      <c r="A62" s="453" t="s">
        <v>1170</v>
      </c>
      <c r="B62" s="453" t="s">
        <v>1171</v>
      </c>
      <c r="C62" s="440"/>
      <c r="D62" s="440"/>
      <c r="E62" s="440"/>
      <c r="F62" s="440"/>
    </row>
    <row r="63" spans="1:8" ht="52.8">
      <c r="A63" s="453" t="s">
        <v>1172</v>
      </c>
      <c r="B63" s="453" t="s">
        <v>1171</v>
      </c>
      <c r="C63" s="440"/>
      <c r="D63" s="440"/>
      <c r="E63" s="440"/>
      <c r="F63" s="440"/>
    </row>
    <row r="64" spans="1:8" ht="52.8">
      <c r="A64" s="453" t="s">
        <v>1173</v>
      </c>
      <c r="B64" s="453" t="s">
        <v>1174</v>
      </c>
      <c r="C64" s="440"/>
      <c r="D64" s="440"/>
      <c r="E64" s="440"/>
      <c r="F64" s="440"/>
    </row>
    <row r="65" spans="1:6" ht="52.8">
      <c r="A65" s="453" t="s">
        <v>1175</v>
      </c>
      <c r="B65" s="453" t="s">
        <v>1174</v>
      </c>
      <c r="C65" s="440"/>
      <c r="D65" s="440"/>
      <c r="E65" s="440"/>
      <c r="F65" s="440"/>
    </row>
    <row r="66" spans="1:6">
      <c r="A66" s="528"/>
      <c r="B66" s="528"/>
      <c r="C66" s="528"/>
      <c r="D66" s="528"/>
      <c r="E66" s="528"/>
      <c r="F66" s="528"/>
    </row>
    <row r="67" spans="1:6" ht="37.200000000000003">
      <c r="A67" s="530" t="s">
        <v>1176</v>
      </c>
      <c r="B67" s="528"/>
      <c r="C67" s="528"/>
      <c r="D67" s="528"/>
      <c r="E67" s="528"/>
      <c r="F67" s="528"/>
    </row>
    <row r="68" spans="1:6">
      <c r="A68" s="529"/>
      <c r="B68" s="525"/>
      <c r="C68" s="525"/>
      <c r="D68" s="526"/>
      <c r="E68" s="528"/>
      <c r="F68" s="528"/>
    </row>
    <row r="69" spans="1:6">
      <c r="A69" s="437" t="s">
        <v>179</v>
      </c>
      <c r="B69" s="523"/>
      <c r="C69" s="437" t="s">
        <v>1238</v>
      </c>
      <c r="D69" s="528"/>
      <c r="E69" s="528"/>
      <c r="F69" s="528"/>
    </row>
    <row r="70" spans="1:6">
      <c r="A70" s="437" t="s">
        <v>1177</v>
      </c>
      <c r="B70" s="521"/>
      <c r="C70" s="440"/>
      <c r="D70" s="528"/>
      <c r="E70" s="528"/>
      <c r="F70" s="528"/>
    </row>
    <row r="71" spans="1:6" ht="15.6">
      <c r="A71" s="211" t="s">
        <v>216</v>
      </c>
      <c r="B71" s="157"/>
      <c r="C71" s="157"/>
      <c r="D71" s="166"/>
    </row>
    <row r="72" spans="1:6">
      <c r="A72" s="166" t="s">
        <v>217</v>
      </c>
    </row>
    <row r="73" spans="1:6">
      <c r="A73" s="166" t="s">
        <v>218</v>
      </c>
      <c r="B73" s="157"/>
      <c r="C73" s="157"/>
      <c r="D73" s="166"/>
    </row>
    <row r="74" spans="1:6">
      <c r="A74" s="166"/>
      <c r="B74" s="157"/>
      <c r="C74" s="157"/>
      <c r="D74" s="166"/>
    </row>
    <row r="75" spans="1:6">
      <c r="A75" s="166"/>
      <c r="B75" s="157"/>
      <c r="C75" s="157"/>
      <c r="D75" s="166"/>
    </row>
    <row r="76" spans="1:6">
      <c r="A76" s="166"/>
      <c r="B76" s="157"/>
      <c r="C76" s="157"/>
      <c r="D76" s="166"/>
    </row>
    <row r="78" spans="1:6">
      <c r="A78" s="171"/>
      <c r="B78" s="157"/>
      <c r="C78" s="157"/>
      <c r="D78" s="157"/>
    </row>
    <row r="79" spans="1:6">
      <c r="A79" s="171"/>
    </row>
    <row r="80" spans="1:6">
      <c r="A80" s="171"/>
    </row>
    <row r="81" spans="1:1">
      <c r="A81" s="171"/>
    </row>
  </sheetData>
  <mergeCells count="6">
    <mergeCell ref="B55:D55"/>
    <mergeCell ref="B56:D56"/>
    <mergeCell ref="B57:D57"/>
    <mergeCell ref="C13:F13"/>
    <mergeCell ref="E22:F22"/>
    <mergeCell ref="B54:D54"/>
  </mergeCells>
  <phoneticPr fontId="11"/>
  <conditionalFormatting sqref="C70">
    <cfRule type="cellIs" dxfId="6" priority="1" stopIfTrue="1" operator="equal">
      <formula>"nvt"</formula>
    </cfRule>
  </conditionalFormatting>
  <conditionalFormatting sqref="C62:F65">
    <cfRule type="cellIs" dxfId="5" priority="2" stopIfTrue="1" operator="equal">
      <formula>"nvt"</formula>
    </cfRule>
  </conditionalFormatting>
  <conditionalFormatting sqref="E70">
    <cfRule type="cellIs" dxfId="4" priority="8" stopIfTrue="1" operator="equal">
      <formula>"nvt"</formula>
    </cfRule>
  </conditionalFormatting>
  <conditionalFormatting sqref="E24:F37">
    <cfRule type="cellIs" dxfId="3" priority="13" stopIfTrue="1" operator="equal">
      <formula>"nvt"</formula>
    </cfRule>
  </conditionalFormatting>
  <conditionalFormatting sqref="E54:F57">
    <cfRule type="cellIs" dxfId="2" priority="4" stopIfTrue="1" operator="equal">
      <formula>"nvt"</formula>
    </cfRule>
  </conditionalFormatting>
  <conditionalFormatting sqref="F42:F49">
    <cfRule type="cellIs" dxfId="1" priority="19" stopIfTrue="1" operator="equal">
      <formula>"nvt"</formula>
    </cfRule>
  </conditionalFormatting>
  <conditionalFormatting sqref="F59">
    <cfRule type="cellIs" dxfId="0" priority="3"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http://purl.org/dc/terms/"/>
    <ds:schemaRef ds:uri="http://purl.org/dc/elements/1.1/"/>
    <ds:schemaRef ds:uri="http://purl.org/dc/dcmitype/"/>
    <ds:schemaRef ds:uri="http://schemas.microsoft.com/office/2006/documentManagement/types"/>
    <ds:schemaRef ds:uri="23c874e9-05cb-4725-82b9-708df29a4453"/>
    <ds:schemaRef ds:uri="http://schemas.microsoft.com/office/infopath/2007/PartnerControls"/>
    <ds:schemaRef ds:uri="http://schemas.openxmlformats.org/package/2006/metadata/core-properties"/>
    <ds:schemaRef ds:uri="0cec3b39-d670-4ce7-ae03-08400336a333"/>
    <ds:schemaRef ds:uri="http://schemas.microsoft.com/office/2006/metadata/properties"/>
    <ds:schemaRef ds:uri="http://www.w3.org/XML/1998/namespace"/>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B73663E9-E802-455F-ADF6-1AF0639B5E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2026-08-06T09:30:44Z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