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mcgonline-my.sharepoint.com/personal/b_h_j_gringhuis_umcg_nl/Documents/Desktop/Alle aanbestedingen/1. Inhuur uitzendkrachten/Aanbestedingsdocumenten/Def. voor publiceren 6 juli 2026/"/>
    </mc:Choice>
  </mc:AlternateContent>
  <xr:revisionPtr revIDLastSave="0" documentId="8_{08292615-A97E-47F6-A20E-87CB5F3DF44E}" xr6:coauthVersionLast="47" xr6:coauthVersionMax="47" xr10:uidLastSave="{00000000-0000-0000-0000-000000000000}"/>
  <bookViews>
    <workbookView xWindow="-110" yWindow="-110" windowWidth="19420" windowHeight="11500" firstSheet="1" activeTab="1" xr2:uid="{F46AE7FA-454B-C240-8929-5DED5FA91210}"/>
  </bookViews>
  <sheets>
    <sheet name="Voorblad" sheetId="1" r:id="rId1"/>
    <sheet name="Inschrijfprijsbepaling" sheetId="2" r:id="rId2"/>
    <sheet name="Overzicht factoren" sheetId="3" r:id="rId3"/>
  </sheets>
  <definedNames>
    <definedName name="_xlnm.Print_Area" localSheetId="1">Inschrijfprijsbepaling!$A$1:$I$104</definedName>
    <definedName name="_xlnm.Print_Area" localSheetId="2">'Overzicht factoren'!$A$1:$H$74</definedName>
    <definedName name="_xlnm.Print_Area" localSheetId="0">Voorblad!$A$1:$L$22</definedName>
    <definedName name="_xlnm.Print_Titles" localSheetId="2">'Overzicht factoren'!$1:$2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6" i="2" l="1"/>
  <c r="G68" i="3"/>
  <c r="F59" i="3"/>
  <c r="G58" i="3"/>
  <c r="F58" i="3"/>
  <c r="C58" i="3"/>
  <c r="D58" i="3" s="1"/>
  <c r="D51" i="3"/>
  <c r="D50" i="3"/>
  <c r="C43" i="3"/>
  <c r="D54" i="3" s="1"/>
  <c r="D40" i="3"/>
  <c r="C40" i="3"/>
  <c r="E37" i="3"/>
  <c r="D37" i="3"/>
  <c r="C37" i="3"/>
  <c r="D34" i="3"/>
  <c r="C34" i="3"/>
  <c r="G63" i="3"/>
  <c r="G59" i="3"/>
  <c r="G62" i="3"/>
  <c r="F63" i="3"/>
  <c r="F62" i="3"/>
  <c r="C63" i="3"/>
  <c r="D63" i="3" s="1"/>
  <c r="C59" i="3"/>
  <c r="D59" i="3" s="1"/>
  <c r="C62" i="3"/>
  <c r="D62" i="3" s="1"/>
  <c r="G51" i="3"/>
  <c r="G50" i="3"/>
  <c r="F51" i="3"/>
  <c r="F54" i="3"/>
  <c r="F50" i="3"/>
  <c r="C51" i="3"/>
  <c r="C50" i="3"/>
  <c r="H1" i="3"/>
  <c r="C1" i="3"/>
  <c r="B76" i="2"/>
  <c r="B71" i="2"/>
  <c r="B72" i="2" s="1"/>
  <c r="C66" i="2"/>
  <c r="C65" i="2"/>
  <c r="B58" i="2"/>
  <c r="B54" i="2"/>
  <c r="B52" i="2"/>
  <c r="G46" i="2"/>
  <c r="U45" i="2"/>
  <c r="S45" i="2"/>
  <c r="G45" i="2"/>
  <c r="F45" i="2"/>
  <c r="V45" i="2"/>
  <c r="T45" i="2"/>
  <c r="S44" i="2"/>
  <c r="D44" i="2"/>
  <c r="C44" i="2"/>
  <c r="W45" i="2"/>
  <c r="Q45" i="2"/>
  <c r="P45" i="2"/>
  <c r="C46" i="2" s="1"/>
  <c r="O45" i="2"/>
  <c r="N45" i="2"/>
  <c r="S43" i="2"/>
  <c r="G1" i="2"/>
  <c r="D19" i="1"/>
  <c r="C76" i="2" l="1"/>
  <c r="C54" i="3"/>
  <c r="F55" i="3"/>
  <c r="C55" i="3"/>
  <c r="G46" i="3"/>
  <c r="F46" i="3"/>
  <c r="G54" i="3"/>
  <c r="G47" i="3"/>
  <c r="C46" i="3"/>
  <c r="F47" i="3"/>
  <c r="G55" i="3"/>
  <c r="C47" i="3"/>
  <c r="B73" i="2"/>
  <c r="C72" i="2"/>
  <c r="E62" i="3"/>
  <c r="H62" i="3" s="1"/>
  <c r="D45" i="2"/>
  <c r="D46" i="2"/>
  <c r="E46" i="2" s="1"/>
  <c r="H46" i="2" s="1"/>
  <c r="E51" i="3"/>
  <c r="H51" i="3" s="1"/>
  <c r="E59" i="3"/>
  <c r="H59" i="3" s="1"/>
  <c r="E50" i="3"/>
  <c r="H50" i="3" s="1"/>
  <c r="E58" i="3"/>
  <c r="H58" i="3" s="1"/>
  <c r="C71" i="3" s="1"/>
  <c r="D47" i="3"/>
  <c r="E47" i="3" s="1"/>
  <c r="D55" i="3"/>
  <c r="E55" i="3" s="1"/>
  <c r="H55" i="3" s="1"/>
  <c r="E63" i="3"/>
  <c r="H63" i="3" s="1"/>
  <c r="C71" i="2"/>
  <c r="D46" i="3"/>
  <c r="C45" i="2"/>
  <c r="E54" i="3"/>
  <c r="E46" i="3" l="1"/>
  <c r="H46" i="3" s="1"/>
  <c r="H47" i="3"/>
  <c r="H54" i="3"/>
  <c r="C70" i="3" s="1"/>
  <c r="C72" i="3"/>
  <c r="C69" i="3"/>
  <c r="E45" i="2"/>
  <c r="H45" i="2" s="1"/>
  <c r="C48" i="2" s="1"/>
  <c r="C54" i="2" s="1"/>
  <c r="C58" i="2" s="1"/>
  <c r="C62" i="2" s="1"/>
  <c r="C68" i="2" s="1"/>
  <c r="D68" i="2" s="1"/>
  <c r="C73" i="2"/>
  <c r="B74" i="2"/>
  <c r="C68" i="3" l="1"/>
  <c r="B75" i="2"/>
  <c r="C75" i="2" s="1"/>
  <c r="C7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<sst xmlns="http://schemas.openxmlformats.org/spreadsheetml/2006/main" count="219" uniqueCount="129">
  <si>
    <t>Prijsafspraken Uitzenden 2026</t>
  </si>
  <si>
    <t>CAO UMC</t>
  </si>
  <si>
    <t>UMCG - Inschrijfprijsbepaling</t>
  </si>
  <si>
    <t>Versie:</t>
  </si>
  <si>
    <t>26.01</t>
  </si>
  <si>
    <t>Datum:</t>
  </si>
  <si>
    <t>is een merk van</t>
  </si>
  <si>
    <t>Inschrijfprijs voor uitzenden</t>
  </si>
  <si>
    <t>Inschrijfprijsbepaling</t>
  </si>
  <si>
    <t>Vaste gegevens in formule om Uurtarief uitzenden te berekenen*</t>
  </si>
  <si>
    <t>a. Gewogen gemiddeld uurloon*</t>
  </si>
  <si>
    <t>b1. A/M (BV1)*</t>
  </si>
  <si>
    <t>b2. P/L/T (BV2)*</t>
  </si>
  <si>
    <t>b. Verhouding BV1-BV2</t>
  </si>
  <si>
    <t>c1. Fase A*</t>
  </si>
  <si>
    <t>c2. Fase B*</t>
  </si>
  <si>
    <t>c3. Fase C*</t>
  </si>
  <si>
    <t>c. Verhouding Fase verdeling</t>
  </si>
  <si>
    <t>d1. regulier*</t>
  </si>
  <si>
    <t>d2. vaste uren*</t>
  </si>
  <si>
    <t>d. Verhouding vaste uren Fase A</t>
  </si>
  <si>
    <t>Vaste formule om Uurtarief uitzenden te berekenen</t>
  </si>
  <si>
    <t>Fase A regulier</t>
  </si>
  <si>
    <t>Fase A  vaste uren</t>
  </si>
  <si>
    <t>Fase A gemiddeld</t>
  </si>
  <si>
    <t>Fase B</t>
  </si>
  <si>
    <t>Fase C</t>
  </si>
  <si>
    <t>Gemiddeld</t>
  </si>
  <si>
    <t>g. Gewogen Loonkostenfactor BV1</t>
  </si>
  <si>
    <t>g1. Resultaat uit TarievenTool</t>
  </si>
  <si>
    <t>g2. Resultaat uit TarievenTool</t>
  </si>
  <si>
    <t>gf3. = (g1*d1) + (g2*d2)</t>
  </si>
  <si>
    <t>g4. Resultaat uit TarievenTool</t>
  </si>
  <si>
    <t>g5. Resultaat uit TarievenTool</t>
  </si>
  <si>
    <t>g= (g3*c1) + (g4*c2) + (g5*c3)</t>
  </si>
  <si>
    <t>h. Gewogen Loonkostenfactor BV2</t>
  </si>
  <si>
    <t>h1. Resultaat uit TarievenTool</t>
  </si>
  <si>
    <t>h2. Resultaat uit TarievenTool</t>
  </si>
  <si>
    <t>h3. = (h1*d1) + (h2*d2)</t>
  </si>
  <si>
    <t>h4. Resultaat uit TarievenTool</t>
  </si>
  <si>
    <t>h5. Resultaat uit TarievenTool</t>
  </si>
  <si>
    <t>h = (h3*c1) + (h4*c2) + (h5*c3)</t>
  </si>
  <si>
    <t>i. Gewogen Loonkostenfactor</t>
  </si>
  <si>
    <t>i. = (g*b1) + (h*b2)</t>
  </si>
  <si>
    <t>j. Bureaumarge Uitzendkrachten Reguliere uren</t>
  </si>
  <si>
    <t>j. Opgave Inschrijver</t>
  </si>
  <si>
    <t>k. Afwijking op standaard loonkostenfactor</t>
  </si>
  <si>
    <t>k. Opgave Inschrijver</t>
  </si>
  <si>
    <t>l. Resultaat standaard Loonkostenfactor Inschrijver</t>
  </si>
  <si>
    <t>l. = i + k</t>
  </si>
  <si>
    <t>Vaste formule om uw gemiddeld en gewogen uurtarief te berekenen</t>
  </si>
  <si>
    <t>m. Gemiddeld &amp; gewogen Uurtarief</t>
  </si>
  <si>
    <t xml:space="preserve">m = (a* l) + k </t>
  </si>
  <si>
    <t>Berekeningsgegevens Uurtarief uitzenden van Inschrijfprijsbepaling</t>
  </si>
  <si>
    <t>Berekening gebaseerd op ingevulde keuze bij Fase A:</t>
  </si>
  <si>
    <t>Beide varianten worden gehanteerd.</t>
  </si>
  <si>
    <t>Fase A Uitzendbeding</t>
  </si>
  <si>
    <t>Fase A Detacheren</t>
  </si>
  <si>
    <t>j. Bureaumarge</t>
  </si>
  <si>
    <t>Note: min € 1,50 tot max € 5,00</t>
  </si>
  <si>
    <t>Note: min -0,09 tot max +0,10</t>
  </si>
  <si>
    <t>Totaal Uurtarief uitzenden van uw Inschrijfprijsbepaling</t>
  </si>
  <si>
    <t>Uurtarief Inschrijver</t>
  </si>
  <si>
    <t>Minimaal Uurtarief</t>
  </si>
  <si>
    <t>Maximaal Uurtarief</t>
  </si>
  <si>
    <t>Uw Inschrijfprijs</t>
  </si>
  <si>
    <t>Omschrijving</t>
  </si>
  <si>
    <t>Tarief</t>
  </si>
  <si>
    <t>Punten prijs</t>
  </si>
  <si>
    <t>Maximaal Uurtarief (MAX)</t>
  </si>
  <si>
    <t>Minimaal Uurtarief (MIN)</t>
  </si>
  <si>
    <t>Formule</t>
  </si>
  <si>
    <t>Score voor waarde van inschrijver (INS)</t>
  </si>
  <si>
    <t>30 - ((INS - MIN) / (MAX - MIN) * 30)</t>
  </si>
  <si>
    <t>Inschrijfprijs</t>
  </si>
  <si>
    <t>Punten</t>
  </si>
  <si>
    <t>Toelichting</t>
  </si>
  <si>
    <t>1. Uw Inschrijfprijs voor uitzenden bestaat uit de gewogen loonkostenfactor vanuit de TarievenTool inclusief de door u aangegeven afwijking hierop tezamen met de opgegeven Nominale Bureaumarge.</t>
  </si>
  <si>
    <t>2. Uw inschrijfprijs wordt direct berekend aan de hand van uw opgave (j &amp; k).</t>
  </si>
  <si>
    <t xml:space="preserve">3. De Inschrijfprijs wordt berekend op basis van een vaste formule, de vaste gegevens en aan te leveren variabelen (j &amp; k). </t>
  </si>
  <si>
    <t>4. Na indienen van de Inschrijfprijsbepaling bij uw Inschrijving zijn wijzigingen niet meer mogelijk noch toegestaan.</t>
  </si>
  <si>
    <t>*Bevat fictieve data om inschrijvingen te kunnen vergelijken en strategisch inschrijven te voorkomen.</t>
  </si>
  <si>
    <t>Overzicht te hanteren factoren</t>
  </si>
  <si>
    <t>Contractvorm</t>
  </si>
  <si>
    <t>Doelgroep</t>
  </si>
  <si>
    <t>Normale uren</t>
  </si>
  <si>
    <t>Overuren</t>
  </si>
  <si>
    <t>Toeslaguren</t>
  </si>
  <si>
    <t>AAV-factor</t>
  </si>
  <si>
    <t>Administratief / Zorg</t>
  </si>
  <si>
    <t>Productie / Logistiek / Technisch</t>
  </si>
  <si>
    <t>Fase A Uitzendbeding - vaste uren</t>
  </si>
  <si>
    <t>Fase A Detachering - uitsluiting loondoorbetaling</t>
  </si>
  <si>
    <t>Fase A Detachering - vaste uren</t>
  </si>
  <si>
    <t xml:space="preserve">Fase B </t>
  </si>
  <si>
    <t>Fase B - afnamegarantie (zonder leegloop)</t>
  </si>
  <si>
    <t>Fase C - afnamegarantie (zonder leegloop)</t>
  </si>
  <si>
    <t>Overige factoren</t>
  </si>
  <si>
    <t>Belaste 
kostenfactor</t>
  </si>
  <si>
    <t>Bonus &amp; eenmalige uitkering</t>
  </si>
  <si>
    <t xml:space="preserve">Fase A Uitzendbeding </t>
  </si>
  <si>
    <t>Fase A Detachering</t>
  </si>
  <si>
    <t>A/M (BV1)</t>
  </si>
  <si>
    <t>P/L/T (BV2)</t>
  </si>
  <si>
    <t>Verhouding BV1-BV2</t>
  </si>
  <si>
    <t>Fase A</t>
  </si>
  <si>
    <t>Verhouding Fase verdeling</t>
  </si>
  <si>
    <t>regulier</t>
  </si>
  <si>
    <t>vaste uren</t>
  </si>
  <si>
    <t>Verhouding vaste uren Fase A</t>
  </si>
  <si>
    <t>Afwijking op standaard loonkostenfactor</t>
  </si>
  <si>
    <t>Gewogen Loonkostenfactor Normale uren BV1</t>
  </si>
  <si>
    <t>Gewogen Loonkostenfactor Normale uren BV2</t>
  </si>
  <si>
    <t>Gewogen Loonkostenfactor Overuren BV1</t>
  </si>
  <si>
    <t>Gewogen Loonkostenfactor Overuren BV2</t>
  </si>
  <si>
    <t>Gewogen Loonkostenfactor Toeslaguren BV1</t>
  </si>
  <si>
    <t>Gewogen Loonkostenfactor Toeslaguren BV2</t>
  </si>
  <si>
    <t>Gewogen Belaste kostenfactor BV1</t>
  </si>
  <si>
    <t>Gewogen Belaste kostenfactor BV2</t>
  </si>
  <si>
    <t>Gewogen factor Bonus &amp; eenmalige uitkering BV1</t>
  </si>
  <si>
    <t>Gewogen factor Bonus &amp; eenmalige uitkering BV2</t>
  </si>
  <si>
    <t>Te hanteren factoren</t>
  </si>
  <si>
    <t>Te hanteren bureaumarge</t>
  </si>
  <si>
    <t>Gewogen Loonkostenfactor Normale uren</t>
  </si>
  <si>
    <t>Reguliere uren</t>
  </si>
  <si>
    <t>Gewogen Loonkostenfactor Overuren</t>
  </si>
  <si>
    <t>Gewogen Loonkostenfactor Toeslaguren</t>
  </si>
  <si>
    <t>Gewogen Belaste kostenfactor</t>
  </si>
  <si>
    <t xml:space="preserve">Gewogen factor Bonus &amp; eenmalige uitkering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</si>
</sst>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 [$€-413]\ * #,##0.00_ ;_ [$€-413]\ * \-#,##0.00_ ;_ [$€-413]\ * &quot;-&quot;??_ ;_ @_ "/>
    <numFmt numFmtId="166" formatCode="_-* #,##0.00_-;\-* #,##0.00_-;_-* &quot;-&quot;??_-;_-@_-"/>
    <numFmt numFmtId="167" formatCode="_-* #,##0_-;\-* #,##0_-;_-* &quot;-&quot;??_-;_-@_-"/>
    <numFmt numFmtId="168" formatCode="##.##"/>
    <numFmt numFmtId="169" formatCode="&quot;€&quot;\ #,##0.00"/>
    <numFmt numFmtId="170" formatCode="0.0%"/>
    <numFmt numFmtId="171" formatCode="0.0000"/>
    <numFmt numFmtId="172" formatCode="_(&quot;€&quot;* #,##0.00_);_(&quot;€&quot;* \(#,##0.00\);_(&quot;€&quot;* &quot;-&quot;??_);_(@_)"/>
    <numFmt numFmtId="173" formatCode="0.0"/>
    <numFmt numFmtId="174" formatCode="_-* #,##0.0000_-;\-* #,##0.0000_-;_-* &quot;-&quot;??_-;_-@_-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72"/>
      <color theme="1"/>
      <name val="VAGRounded BT"/>
    </font>
    <font>
      <sz val="36"/>
      <color rgb="FFE26207"/>
      <name val="VAGRoundedStd-Bold"/>
    </font>
    <font>
      <b/>
      <sz val="11"/>
      <color theme="1"/>
      <name val="Calibri"/>
      <family val="2"/>
      <scheme val="minor"/>
    </font>
    <font>
      <sz val="24"/>
      <color theme="1"/>
      <name val="VAGRoundedStd-Bold"/>
    </font>
    <font>
      <sz val="10"/>
      <name val="Arial"/>
      <family val="2"/>
    </font>
    <font>
      <sz val="28"/>
      <color theme="1"/>
      <name val="VAGRoundedStd-Bold"/>
    </font>
    <font>
      <b/>
      <sz val="12"/>
      <color theme="1"/>
      <name val="VAG Rounded Std Thin"/>
      <family val="2"/>
    </font>
    <font>
      <sz val="12"/>
      <color theme="1"/>
      <name val="VAG Rounded Std Thin"/>
      <family val="2"/>
    </font>
    <font>
      <sz val="16"/>
      <color rgb="FFE26207"/>
      <name val="VAG Rounded Std Bold"/>
    </font>
    <font>
      <sz val="14"/>
      <color theme="1"/>
      <name val="VAG Rounded Std Bold"/>
    </font>
    <font>
      <sz val="16"/>
      <name val="VAGRoundedStd-Light"/>
    </font>
    <font>
      <b/>
      <sz val="26"/>
      <color rgb="FFE26207"/>
      <name val="VAGRoundedStd-Bold"/>
    </font>
    <font>
      <b/>
      <sz val="28"/>
      <color rgb="FFE26207"/>
      <name val="VAGRoundedStd-Bold"/>
    </font>
    <font>
      <b/>
      <sz val="26"/>
      <color rgb="FFE26207"/>
      <name val="VAG Rounded Std Thin"/>
      <family val="2"/>
    </font>
    <font>
      <b/>
      <sz val="11"/>
      <color theme="1"/>
      <name val="VAGRoundedStd-Light"/>
    </font>
    <font>
      <sz val="20"/>
      <color theme="1"/>
      <name val="VAGRoundedStd-Bold"/>
    </font>
    <font>
      <sz val="16"/>
      <color theme="0"/>
      <name val="VAGRoundedStd-Bold"/>
    </font>
    <font>
      <sz val="11"/>
      <color theme="1"/>
      <name val="VAGRoundedStd-Light"/>
    </font>
    <font>
      <b/>
      <sz val="11"/>
      <color theme="0"/>
      <name val="VAGRoundedStd-Light"/>
    </font>
    <font>
      <sz val="11"/>
      <name val="VAGRoundedStd-Light"/>
    </font>
    <font>
      <sz val="28"/>
      <name val="VAGRoundedStd-Light"/>
    </font>
    <font>
      <sz val="12"/>
      <color rgb="FFE26207"/>
      <name val="VAGRoundedStd-Bold"/>
    </font>
    <font>
      <b/>
      <sz val="12"/>
      <color theme="1"/>
      <name val="VAGRoundedStd-Light"/>
    </font>
    <font>
      <sz val="12"/>
      <color theme="1"/>
      <name val="VAGRoundedStd-Bold"/>
    </font>
    <font>
      <sz val="12"/>
      <color theme="1"/>
      <name val="VAGRoundedStd-Thin"/>
    </font>
    <font>
      <sz val="12"/>
      <name val="VAGRoundedStd-Thin"/>
    </font>
    <font>
      <sz val="12"/>
      <name val="VAGRoundedStd-Light"/>
    </font>
    <font>
      <sz val="12"/>
      <color theme="1"/>
      <name val="VAGRoundedStd-Light"/>
    </font>
    <font>
      <b/>
      <sz val="12"/>
      <color theme="1"/>
      <name val="VAGRoundedStd-Bold"/>
    </font>
    <font>
      <b/>
      <sz val="12"/>
      <color theme="1"/>
      <name val="VAGRoundedStd-Thin"/>
    </font>
    <font>
      <sz val="12"/>
      <name val="VAGRoundedStd-Bold"/>
    </font>
    <font>
      <sz val="12"/>
      <name val="VAG Rounded Std Thin"/>
      <family val="2"/>
    </font>
    <font>
      <b/>
      <sz val="12"/>
      <color rgb="FFE26207"/>
      <name val="VAGRoundedStd-Light"/>
    </font>
    <font>
      <b/>
      <i/>
      <sz val="12"/>
      <color theme="1"/>
      <name val="VAGRoundedStd-Thin"/>
    </font>
    <font>
      <sz val="11"/>
      <color theme="1"/>
      <name val="Arial"/>
      <family val="2"/>
    </font>
    <font>
      <sz val="12"/>
      <color rgb="FF000000"/>
      <name val="VAGRoundedStd-Bold"/>
    </font>
    <font>
      <sz val="12"/>
      <color rgb="FF000000"/>
      <name val="VAG Rounded Std Thin"/>
      <family val="2"/>
    </font>
    <font>
      <i/>
      <sz val="12"/>
      <name val="VAG Rounded Std Thin"/>
      <family val="2"/>
    </font>
    <font>
      <sz val="11"/>
      <color rgb="FF3F3F76"/>
      <name val="Calibri"/>
      <family val="2"/>
      <scheme val="minor"/>
    </font>
    <font>
      <sz val="12"/>
      <color rgb="FFFF0000"/>
      <name val="VAG Rounded Std Thin"/>
      <family val="2"/>
    </font>
    <font>
      <sz val="12"/>
      <color theme="0"/>
      <name val="VAG Rounded Std Thin"/>
      <family val="2"/>
    </font>
    <font>
      <sz val="10"/>
      <name val="VAGRoundedStd-Light"/>
    </font>
    <font>
      <b/>
      <sz val="20"/>
      <color rgb="FFE26207"/>
      <name val="VAG Rounded Std Thin"/>
      <family val="2"/>
    </font>
    <font>
      <sz val="20"/>
      <color theme="1"/>
      <name val="VAG Rounded Std Thin"/>
      <family val="2"/>
    </font>
    <font>
      <b/>
      <sz val="20"/>
      <name val="VAG Rounded Std Thin"/>
      <family val="2"/>
    </font>
    <font>
      <sz val="20"/>
      <name val="VAG Rounded Std Thin"/>
      <family val="2"/>
    </font>
    <font>
      <sz val="14"/>
      <name val="VAG Rounded Std Thin"/>
      <family val="2"/>
    </font>
    <font>
      <b/>
      <sz val="16"/>
      <name val="VAG Rounded Std Thin"/>
      <family val="2"/>
    </font>
    <font>
      <sz val="11"/>
      <name val="VAG Rounded Std Thin"/>
      <family val="2"/>
    </font>
    <font>
      <sz val="8"/>
      <name val="VAG Rounded Std Thin"/>
      <family val="2"/>
    </font>
    <font>
      <b/>
      <sz val="14"/>
      <name val="VAG Rounded Std Thin"/>
      <family val="2"/>
    </font>
    <font>
      <sz val="10"/>
      <name val="VAG Rounded Std Thin"/>
      <family val="2"/>
    </font>
    <font>
      <sz val="10"/>
      <color rgb="FFFF0000"/>
      <name val="VAG Rounded Std Thin"/>
      <family val="2"/>
    </font>
    <font>
      <sz val="10"/>
      <name val="VAGRoundedStd-Thin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E26207"/>
      </bottom>
      <diagonal/>
    </border>
    <border>
      <left/>
      <right/>
      <top/>
      <bottom style="thin">
        <color rgb="FFE26207"/>
      </bottom>
      <diagonal/>
    </border>
    <border>
      <left/>
      <right/>
      <top style="thick">
        <color rgb="FFE26207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rgb="FFE26207"/>
      </top>
      <bottom/>
      <diagonal/>
    </border>
  </borders>
  <cellStyleXfs count="16">
    <xf numFmtId="165" fontId="0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/>
    <xf numFmtId="0" fontId="6" fillId="0" borderId="0"/>
    <xf numFmtId="0" fontId="36" fillId="0" borderId="0"/>
    <xf numFmtId="172" fontId="36" fillId="0" borderId="0" applyFont="0" applyFill="0" applyBorder="0" applyAlignment="0" applyProtection="0"/>
    <xf numFmtId="0" fontId="40" fillId="2" borderId="1" applyNumberFormat="0" applyAlignment="0" applyProtection="0"/>
    <xf numFmtId="164" fontId="36" fillId="0" borderId="0" applyFont="0" applyFill="0" applyBorder="0" applyAlignment="0" applyProtection="0"/>
    <xf numFmtId="0" fontId="1" fillId="4" borderId="0" applyNumberFormat="0" applyBorder="0" applyAlignment="0" applyProtection="0"/>
    <xf numFmtId="0" fontId="36" fillId="3" borderId="2" applyNumberFormat="0" applyFont="0" applyAlignment="0" applyProtection="0"/>
    <xf numFmtId="9" fontId="36" fillId="0" borderId="0" applyFont="0" applyFill="0" applyBorder="0" applyAlignment="0" applyProtection="0"/>
    <xf numFmtId="0" fontId="6" fillId="0" borderId="0"/>
  </cellStyleXfs>
  <cellXfs count="177">
    <xf numFmtId="165" fontId="0" fillId="0" borderId="0" xfId="0"/>
    <xf numFmtId="0" fontId="1" fillId="0" borderId="0" xfId="3"/>
    <xf numFmtId="165" fontId="1" fillId="0" borderId="0" xfId="3" applyNumberFormat="1"/>
    <xf numFmtId="164" fontId="0" fillId="0" borderId="0" xfId="4" applyFont="1"/>
    <xf numFmtId="164" fontId="1" fillId="0" borderId="0" xfId="3" applyNumberFormat="1"/>
    <xf numFmtId="0" fontId="2" fillId="0" borderId="0" xfId="3" applyFont="1"/>
    <xf numFmtId="0" fontId="3" fillId="0" borderId="0" xfId="3" applyFont="1" applyAlignment="1">
      <alignment horizontal="left" vertical="center"/>
    </xf>
    <xf numFmtId="164" fontId="4" fillId="0" borderId="0" xfId="4" applyFont="1"/>
    <xf numFmtId="165" fontId="4" fillId="0" borderId="0" xfId="3" applyNumberFormat="1" applyFont="1"/>
    <xf numFmtId="0" fontId="5" fillId="0" borderId="0" xfId="3" applyFont="1" applyAlignment="1">
      <alignment vertical="center"/>
    </xf>
    <xf numFmtId="167" fontId="1" fillId="0" borderId="0" xfId="1" applyNumberFormat="1" applyFont="1"/>
    <xf numFmtId="2" fontId="7" fillId="0" borderId="0" xfId="3" applyNumberFormat="1" applyFont="1" applyAlignment="1">
      <alignment horizontal="left"/>
    </xf>
    <xf numFmtId="165" fontId="8" fillId="0" borderId="0" xfId="0" applyFont="1" applyAlignment="1">
      <alignment vertical="center"/>
    </xf>
    <xf numFmtId="168" fontId="9" fillId="0" borderId="0" xfId="0" applyNumberFormat="1" applyFont="1" applyAlignment="1">
      <alignment horizontal="left" vertical="center"/>
    </xf>
    <xf numFmtId="0" fontId="10" fillId="0" borderId="0" xfId="3" applyFont="1"/>
    <xf numFmtId="14" fontId="9" fillId="0" borderId="0" xfId="0" applyNumberFormat="1" applyFont="1" applyAlignment="1">
      <alignment horizontal="left" vertical="center"/>
    </xf>
    <xf numFmtId="0" fontId="11" fillId="0" borderId="0" xfId="3" applyFont="1" applyAlignment="1">
      <alignment horizontal="left" vertical="center" indent="4"/>
    </xf>
    <xf numFmtId="0" fontId="12" fillId="5" borderId="0" xfId="5" applyFont="1" applyFill="1"/>
    <xf numFmtId="0" fontId="13" fillId="0" borderId="3" xfId="5" applyFont="1" applyBorder="1" applyAlignment="1">
      <alignment vertical="center" wrapText="1" readingOrder="1"/>
    </xf>
    <xf numFmtId="165" fontId="16" fillId="0" borderId="0" xfId="6" applyFont="1" applyAlignment="1">
      <alignment vertical="top"/>
    </xf>
    <xf numFmtId="165" fontId="17" fillId="0" borderId="0" xfId="6" applyFont="1" applyAlignment="1">
      <alignment vertical="center" wrapText="1"/>
    </xf>
    <xf numFmtId="165" fontId="18" fillId="0" borderId="0" xfId="6" applyFont="1" applyAlignment="1">
      <alignment vertical="center" wrapText="1"/>
    </xf>
    <xf numFmtId="165" fontId="19" fillId="0" borderId="0" xfId="6" applyFont="1"/>
    <xf numFmtId="165" fontId="20" fillId="0" borderId="0" xfId="6" applyFont="1" applyAlignment="1">
      <alignment horizontal="center" vertical="center" wrapText="1"/>
    </xf>
    <xf numFmtId="165" fontId="21" fillId="0" borderId="0" xfId="6" applyFont="1"/>
    <xf numFmtId="165" fontId="23" fillId="0" borderId="0" xfId="6" applyFont="1" applyAlignment="1">
      <alignment horizontal="left" vertical="center" wrapText="1"/>
    </xf>
    <xf numFmtId="165" fontId="24" fillId="0" borderId="0" xfId="6" applyFont="1" applyAlignment="1">
      <alignment vertical="top"/>
    </xf>
    <xf numFmtId="165" fontId="25" fillId="6" borderId="0" xfId="6" applyFont="1" applyFill="1" applyAlignment="1">
      <alignment horizontal="left" vertical="center" wrapText="1"/>
    </xf>
    <xf numFmtId="169" fontId="25" fillId="6" borderId="0" xfId="6" applyNumberFormat="1" applyFont="1" applyFill="1" applyAlignment="1">
      <alignment horizontal="center" vertical="center" wrapText="1"/>
    </xf>
    <xf numFmtId="165" fontId="26" fillId="6" borderId="0" xfId="6" applyFont="1" applyFill="1" applyAlignment="1">
      <alignment vertical="center" wrapText="1"/>
    </xf>
    <xf numFmtId="165" fontId="27" fillId="0" borderId="0" xfId="6" applyFont="1"/>
    <xf numFmtId="165" fontId="28" fillId="0" borderId="0" xfId="6" applyFont="1"/>
    <xf numFmtId="165" fontId="24" fillId="6" borderId="0" xfId="6" applyFont="1" applyFill="1" applyAlignment="1">
      <alignment vertical="center" wrapText="1"/>
    </xf>
    <xf numFmtId="165" fontId="29" fillId="0" borderId="0" xfId="6" applyFont="1"/>
    <xf numFmtId="165" fontId="25" fillId="6" borderId="0" xfId="6" applyFont="1" applyFill="1" applyAlignment="1">
      <alignment horizontal="center" vertical="center" wrapText="1"/>
    </xf>
    <xf numFmtId="9" fontId="27" fillId="0" borderId="0" xfId="6" applyNumberFormat="1" applyFont="1" applyAlignment="1">
      <alignment horizontal="center" vertical="center"/>
    </xf>
    <xf numFmtId="169" fontId="26" fillId="0" borderId="0" xfId="6" applyNumberFormat="1" applyFont="1" applyAlignment="1">
      <alignment horizontal="center" vertical="center" wrapText="1"/>
    </xf>
    <xf numFmtId="165" fontId="30" fillId="6" borderId="4" xfId="6" applyFont="1" applyFill="1" applyBorder="1" applyAlignment="1">
      <alignment horizontal="center" vertical="center" wrapText="1"/>
    </xf>
    <xf numFmtId="169" fontId="25" fillId="0" borderId="4" xfId="6" applyNumberFormat="1" applyFont="1" applyBorder="1" applyAlignment="1">
      <alignment horizontal="center" vertical="center" wrapText="1"/>
    </xf>
    <xf numFmtId="165" fontId="25" fillId="6" borderId="0" xfId="6" applyFont="1" applyFill="1" applyAlignment="1">
      <alignment vertical="center" wrapText="1"/>
    </xf>
    <xf numFmtId="170" fontId="27" fillId="7" borderId="0" xfId="6" applyNumberFormat="1" applyFont="1" applyFill="1" applyAlignment="1">
      <alignment horizontal="center" vertical="center"/>
    </xf>
    <xf numFmtId="169" fontId="31" fillId="0" borderId="0" xfId="6" applyNumberFormat="1" applyFont="1" applyAlignment="1">
      <alignment horizontal="center" vertical="center" wrapText="1"/>
    </xf>
    <xf numFmtId="169" fontId="24" fillId="0" borderId="0" xfId="6" applyNumberFormat="1" applyFont="1" applyAlignment="1">
      <alignment horizontal="center" vertical="center" wrapText="1"/>
    </xf>
    <xf numFmtId="165" fontId="24" fillId="6" borderId="0" xfId="6" applyFont="1" applyFill="1" applyAlignment="1">
      <alignment horizontal="center" vertical="center" wrapText="1"/>
    </xf>
    <xf numFmtId="9" fontId="28" fillId="0" borderId="0" xfId="6" applyNumberFormat="1" applyFont="1" applyAlignment="1">
      <alignment horizontal="center" vertical="center"/>
    </xf>
    <xf numFmtId="165" fontId="24" fillId="6" borderId="5" xfId="6" applyFont="1" applyFill="1" applyBorder="1" applyAlignment="1">
      <alignment horizontal="center" vertical="center" wrapText="1"/>
    </xf>
    <xf numFmtId="9" fontId="28" fillId="0" borderId="5" xfId="6" applyNumberFormat="1" applyFont="1" applyBorder="1" applyAlignment="1">
      <alignment horizontal="center" vertical="center"/>
    </xf>
    <xf numFmtId="169" fontId="24" fillId="0" borderId="5" xfId="6" applyNumberFormat="1" applyFont="1" applyBorder="1" applyAlignment="1">
      <alignment horizontal="center" vertical="center" wrapText="1"/>
    </xf>
    <xf numFmtId="165" fontId="24" fillId="0" borderId="5" xfId="6" applyFont="1" applyBorder="1" applyAlignment="1">
      <alignment vertical="top"/>
    </xf>
    <xf numFmtId="165" fontId="24" fillId="0" borderId="0" xfId="6" applyFont="1" applyAlignment="1">
      <alignment horizontal="left" vertical="center" wrapText="1"/>
    </xf>
    <xf numFmtId="165" fontId="24" fillId="6" borderId="4" xfId="6" applyFont="1" applyFill="1" applyBorder="1" applyAlignment="1">
      <alignment horizontal="center" vertical="center" wrapText="1"/>
    </xf>
    <xf numFmtId="169" fontId="32" fillId="0" borderId="4" xfId="6" applyNumberFormat="1" applyFont="1" applyBorder="1" applyAlignment="1">
      <alignment horizontal="center" vertical="center" wrapText="1"/>
    </xf>
    <xf numFmtId="165" fontId="25" fillId="0" borderId="0" xfId="6" applyFont="1" applyAlignment="1">
      <alignment vertical="center"/>
    </xf>
    <xf numFmtId="171" fontId="26" fillId="0" borderId="0" xfId="6" applyNumberFormat="1" applyFont="1" applyAlignment="1">
      <alignment horizontal="center" vertical="center"/>
    </xf>
    <xf numFmtId="165" fontId="25" fillId="8" borderId="0" xfId="6" applyFont="1" applyFill="1" applyAlignment="1">
      <alignment vertical="center"/>
    </xf>
    <xf numFmtId="171" fontId="26" fillId="8" borderId="0" xfId="6" applyNumberFormat="1" applyFont="1" applyFill="1" applyAlignment="1">
      <alignment horizontal="center" vertical="center"/>
    </xf>
    <xf numFmtId="165" fontId="24" fillId="0" borderId="0" xfId="6" applyFont="1" applyAlignment="1">
      <alignment vertical="center"/>
    </xf>
    <xf numFmtId="165" fontId="29" fillId="0" borderId="0" xfId="6" applyFont="1" applyAlignment="1">
      <alignment vertical="top"/>
    </xf>
    <xf numFmtId="165" fontId="25" fillId="8" borderId="0" xfId="6" applyFont="1" applyFill="1" applyAlignment="1">
      <alignment vertical="center" wrapText="1"/>
    </xf>
    <xf numFmtId="171" fontId="25" fillId="8" borderId="0" xfId="6" applyNumberFormat="1" applyFont="1" applyFill="1" applyAlignment="1">
      <alignment horizontal="center" vertical="center"/>
    </xf>
    <xf numFmtId="165" fontId="29" fillId="0" borderId="0" xfId="6" applyFont="1" applyAlignment="1">
      <alignment vertical="center"/>
    </xf>
    <xf numFmtId="165" fontId="25" fillId="0" borderId="0" xfId="6" applyFont="1" applyAlignment="1">
      <alignment vertical="center" wrapText="1"/>
    </xf>
    <xf numFmtId="171" fontId="29" fillId="0" borderId="0" xfId="6" applyNumberFormat="1" applyFont="1" applyAlignment="1">
      <alignment horizontal="center" vertical="center"/>
    </xf>
    <xf numFmtId="0" fontId="33" fillId="5" borderId="0" xfId="7" applyFont="1" applyFill="1" applyAlignment="1">
      <alignment vertical="center" wrapText="1"/>
    </xf>
    <xf numFmtId="169" fontId="26" fillId="0" borderId="0" xfId="6" applyNumberFormat="1" applyFont="1" applyAlignment="1">
      <alignment horizontal="center" vertical="center"/>
    </xf>
    <xf numFmtId="169" fontId="26" fillId="8" borderId="0" xfId="6" applyNumberFormat="1" applyFont="1" applyFill="1" applyAlignment="1">
      <alignment horizontal="center" vertical="center"/>
    </xf>
    <xf numFmtId="169" fontId="31" fillId="0" borderId="0" xfId="6" applyNumberFormat="1" applyFont="1" applyAlignment="1">
      <alignment horizontal="center" vertical="center"/>
    </xf>
    <xf numFmtId="165" fontId="24" fillId="0" borderId="4" xfId="6" applyFont="1" applyBorder="1" applyAlignment="1">
      <alignment horizontal="center" vertical="center" wrapText="1"/>
    </xf>
    <xf numFmtId="165" fontId="28" fillId="0" borderId="4" xfId="6" applyFont="1" applyBorder="1"/>
    <xf numFmtId="169" fontId="25" fillId="8" borderId="0" xfId="6" applyNumberFormat="1" applyFont="1" applyFill="1" applyAlignment="1">
      <alignment horizontal="center" vertical="center"/>
    </xf>
    <xf numFmtId="165" fontId="23" fillId="0" borderId="0" xfId="6" applyFont="1" applyAlignment="1">
      <alignment vertical="center"/>
    </xf>
    <xf numFmtId="165" fontId="34" fillId="0" borderId="0" xfId="6" applyFont="1" applyAlignment="1">
      <alignment vertical="center" wrapText="1"/>
    </xf>
    <xf numFmtId="165" fontId="30" fillId="0" borderId="0" xfId="6" applyFont="1" applyAlignment="1">
      <alignment horizontal="left" vertical="center" wrapText="1"/>
    </xf>
    <xf numFmtId="165" fontId="32" fillId="0" borderId="0" xfId="6" applyFont="1" applyAlignment="1">
      <alignment vertical="center"/>
    </xf>
    <xf numFmtId="169" fontId="26" fillId="0" borderId="4" xfId="6" applyNumberFormat="1" applyFont="1" applyBorder="1" applyAlignment="1">
      <alignment horizontal="center" vertical="center" wrapText="1"/>
    </xf>
    <xf numFmtId="0" fontId="33" fillId="0" borderId="0" xfId="5" applyFont="1" applyAlignment="1">
      <alignment vertical="center"/>
    </xf>
    <xf numFmtId="171" fontId="33" fillId="0" borderId="0" xfId="5" applyNumberFormat="1" applyFont="1" applyAlignment="1">
      <alignment vertical="center"/>
    </xf>
    <xf numFmtId="171" fontId="25" fillId="0" borderId="0" xfId="6" applyNumberFormat="1" applyFont="1" applyAlignment="1">
      <alignment horizontal="center" vertical="center"/>
    </xf>
    <xf numFmtId="165" fontId="35" fillId="0" borderId="0" xfId="6" applyFont="1" applyAlignment="1">
      <alignment vertical="center"/>
    </xf>
    <xf numFmtId="165" fontId="26" fillId="0" borderId="0" xfId="6" applyFont="1" applyAlignment="1">
      <alignment vertical="center"/>
    </xf>
    <xf numFmtId="165" fontId="28" fillId="0" borderId="0" xfId="6" applyFont="1" applyAlignment="1">
      <alignment vertical="center"/>
    </xf>
    <xf numFmtId="165" fontId="24" fillId="0" borderId="0" xfId="6" applyFont="1" applyAlignment="1">
      <alignment horizontal="center" vertical="center" wrapText="1"/>
    </xf>
    <xf numFmtId="0" fontId="33" fillId="7" borderId="0" xfId="8" applyFont="1" applyFill="1" applyAlignment="1">
      <alignment vertical="center"/>
    </xf>
    <xf numFmtId="0" fontId="37" fillId="7" borderId="0" xfId="8" applyFont="1" applyFill="1" applyAlignment="1">
      <alignment horizontal="left" vertical="center" indent="1"/>
    </xf>
    <xf numFmtId="169" fontId="33" fillId="0" borderId="0" xfId="9" applyNumberFormat="1" applyFont="1" applyFill="1" applyBorder="1" applyAlignment="1" applyProtection="1">
      <alignment horizontal="center" vertical="center"/>
    </xf>
    <xf numFmtId="169" fontId="38" fillId="7" borderId="0" xfId="8" applyNumberFormat="1" applyFont="1" applyFill="1" applyAlignment="1">
      <alignment horizontal="center" vertical="center"/>
    </xf>
    <xf numFmtId="0" fontId="39" fillId="7" borderId="0" xfId="8" applyFont="1" applyFill="1" applyAlignment="1">
      <alignment vertical="center"/>
    </xf>
    <xf numFmtId="172" fontId="33" fillId="7" borderId="0" xfId="9" applyFont="1" applyFill="1" applyBorder="1" applyAlignment="1" applyProtection="1">
      <alignment vertical="center"/>
    </xf>
    <xf numFmtId="169" fontId="25" fillId="0" borderId="4" xfId="6" applyNumberFormat="1" applyFont="1" applyBorder="1" applyAlignment="1">
      <alignment horizontal="left" vertical="center" wrapText="1" indent="1"/>
    </xf>
    <xf numFmtId="0" fontId="33" fillId="7" borderId="0" xfId="8" applyFont="1" applyFill="1" applyAlignment="1">
      <alignment horizontal="left" vertical="center" indent="1"/>
    </xf>
    <xf numFmtId="169" fontId="33" fillId="7" borderId="0" xfId="10" applyNumberFormat="1" applyFont="1" applyFill="1" applyBorder="1" applyAlignment="1" applyProtection="1">
      <alignment horizontal="center" vertical="center"/>
    </xf>
    <xf numFmtId="173" fontId="33" fillId="7" borderId="0" xfId="10" applyNumberFormat="1" applyFont="1" applyFill="1" applyBorder="1" applyAlignment="1" applyProtection="1">
      <alignment horizontal="center" vertical="center"/>
    </xf>
    <xf numFmtId="0" fontId="41" fillId="7" borderId="0" xfId="8" applyFont="1" applyFill="1" applyAlignment="1">
      <alignment vertical="center"/>
    </xf>
    <xf numFmtId="2" fontId="33" fillId="8" borderId="0" xfId="8" applyNumberFormat="1" applyFont="1" applyFill="1" applyAlignment="1">
      <alignment horizontal="left" vertical="center" indent="1"/>
    </xf>
    <xf numFmtId="169" fontId="33" fillId="8" borderId="0" xfId="10" applyNumberFormat="1" applyFont="1" applyFill="1" applyBorder="1" applyAlignment="1" applyProtection="1">
      <alignment horizontal="center" vertical="center"/>
    </xf>
    <xf numFmtId="173" fontId="33" fillId="8" borderId="0" xfId="10" applyNumberFormat="1" applyFont="1" applyFill="1" applyBorder="1" applyAlignment="1" applyProtection="1">
      <alignment horizontal="center" vertical="center"/>
    </xf>
    <xf numFmtId="172" fontId="41" fillId="7" borderId="0" xfId="8" applyNumberFormat="1" applyFont="1" applyFill="1" applyAlignment="1">
      <alignment vertical="center"/>
    </xf>
    <xf numFmtId="164" fontId="41" fillId="7" borderId="0" xfId="11" applyFont="1" applyFill="1" applyBorder="1" applyAlignment="1">
      <alignment vertical="center"/>
    </xf>
    <xf numFmtId="164" fontId="33" fillId="7" borderId="0" xfId="11" applyFont="1" applyFill="1" applyBorder="1" applyAlignment="1">
      <alignment vertical="center"/>
    </xf>
    <xf numFmtId="169" fontId="33" fillId="7" borderId="0" xfId="8" applyNumberFormat="1" applyFont="1" applyFill="1" applyAlignment="1">
      <alignment horizontal="center" vertical="center"/>
    </xf>
    <xf numFmtId="0" fontId="33" fillId="7" borderId="0" xfId="8" applyFont="1" applyFill="1" applyAlignment="1">
      <alignment horizontal="center" vertical="center"/>
    </xf>
    <xf numFmtId="173" fontId="33" fillId="8" borderId="0" xfId="12" applyNumberFormat="1" applyFont="1" applyFill="1" applyBorder="1" applyAlignment="1" applyProtection="1">
      <alignment horizontal="left" vertical="center" indent="1"/>
    </xf>
    <xf numFmtId="169" fontId="32" fillId="8" borderId="0" xfId="13" applyNumberFormat="1" applyFont="1" applyFill="1" applyBorder="1" applyAlignment="1" applyProtection="1">
      <alignment horizontal="center" vertical="center"/>
    </xf>
    <xf numFmtId="2" fontId="32" fillId="8" borderId="0" xfId="8" applyNumberFormat="1" applyFont="1" applyFill="1" applyAlignment="1">
      <alignment horizontal="center" vertical="center"/>
    </xf>
    <xf numFmtId="0" fontId="9" fillId="7" borderId="0" xfId="8" applyFont="1" applyFill="1"/>
    <xf numFmtId="172" fontId="9" fillId="7" borderId="0" xfId="9" applyFont="1" applyFill="1" applyBorder="1" applyProtection="1"/>
    <xf numFmtId="0" fontId="42" fillId="7" borderId="0" xfId="8" applyFont="1" applyFill="1"/>
    <xf numFmtId="0" fontId="41" fillId="7" borderId="0" xfId="8" applyFont="1" applyFill="1"/>
    <xf numFmtId="0" fontId="8" fillId="7" borderId="0" xfId="8" applyFont="1" applyFill="1" applyAlignment="1">
      <alignment horizontal="left"/>
    </xf>
    <xf numFmtId="169" fontId="9" fillId="7" borderId="0" xfId="8" applyNumberFormat="1" applyFont="1" applyFill="1" applyAlignment="1">
      <alignment horizontal="left"/>
    </xf>
    <xf numFmtId="0" fontId="9" fillId="7" borderId="0" xfId="8" applyFont="1" applyFill="1" applyAlignment="1">
      <alignment horizontal="left"/>
    </xf>
    <xf numFmtId="9" fontId="9" fillId="7" borderId="0" xfId="14" applyFont="1" applyFill="1" applyBorder="1" applyProtection="1"/>
    <xf numFmtId="170" fontId="42" fillId="7" borderId="0" xfId="14" applyNumberFormat="1" applyFont="1" applyFill="1"/>
    <xf numFmtId="10" fontId="42" fillId="7" borderId="0" xfId="14" applyNumberFormat="1" applyFont="1" applyFill="1"/>
    <xf numFmtId="0" fontId="33" fillId="7" borderId="0" xfId="8" applyFont="1" applyFill="1"/>
    <xf numFmtId="165" fontId="26" fillId="0" borderId="0" xfId="6" applyFont="1" applyAlignment="1">
      <alignment horizontal="left" vertical="center" indent="1"/>
    </xf>
    <xf numFmtId="165" fontId="26" fillId="8" borderId="0" xfId="6" applyFont="1" applyFill="1" applyAlignment="1">
      <alignment horizontal="left" vertical="center" indent="1"/>
    </xf>
    <xf numFmtId="165" fontId="26" fillId="8" borderId="0" xfId="6" applyFont="1" applyFill="1" applyAlignment="1">
      <alignment vertical="center"/>
    </xf>
    <xf numFmtId="165" fontId="26" fillId="0" borderId="0" xfId="6" quotePrefix="1" applyFont="1" applyAlignment="1">
      <alignment horizontal="left" vertical="center" indent="1"/>
    </xf>
    <xf numFmtId="165" fontId="43" fillId="0" borderId="0" xfId="6" applyFont="1"/>
    <xf numFmtId="0" fontId="44" fillId="0" borderId="3" xfId="15" applyFont="1" applyBorder="1" applyAlignment="1">
      <alignment vertical="center"/>
    </xf>
    <xf numFmtId="0" fontId="44" fillId="0" borderId="3" xfId="15" applyFont="1" applyBorder="1" applyAlignment="1">
      <alignment horizontal="right" vertical="center"/>
    </xf>
    <xf numFmtId="0" fontId="45" fillId="5" borderId="0" xfId="5" applyFont="1" applyFill="1"/>
    <xf numFmtId="0" fontId="46" fillId="0" borderId="0" xfId="5" applyFont="1" applyAlignment="1">
      <alignment vertical="center" readingOrder="1"/>
    </xf>
    <xf numFmtId="0" fontId="47" fillId="0" borderId="0" xfId="5" applyFont="1" applyAlignment="1">
      <alignment wrapText="1" readingOrder="1"/>
    </xf>
    <xf numFmtId="0" fontId="47" fillId="5" borderId="0" xfId="5" applyFont="1" applyFill="1"/>
    <xf numFmtId="165" fontId="48" fillId="0" borderId="0" xfId="0" applyFont="1"/>
    <xf numFmtId="165" fontId="49" fillId="0" borderId="0" xfId="0" applyFont="1" applyAlignment="1">
      <alignment horizontal="left"/>
    </xf>
    <xf numFmtId="0" fontId="50" fillId="5" borderId="0" xfId="0" applyNumberFormat="1" applyFont="1" applyFill="1" applyAlignment="1">
      <alignment horizontal="center" vertical="center"/>
    </xf>
    <xf numFmtId="165" fontId="51" fillId="0" borderId="0" xfId="0" applyFont="1"/>
    <xf numFmtId="165" fontId="52" fillId="5" borderId="4" xfId="0" applyFont="1" applyFill="1" applyBorder="1" applyAlignment="1">
      <alignment vertical="center"/>
    </xf>
    <xf numFmtId="165" fontId="52" fillId="5" borderId="4" xfId="0" applyFont="1" applyFill="1" applyBorder="1" applyAlignment="1">
      <alignment horizontal="left" vertical="center" indent="1"/>
    </xf>
    <xf numFmtId="165" fontId="52" fillId="5" borderId="4" xfId="0" applyFont="1" applyFill="1" applyBorder="1" applyAlignment="1">
      <alignment horizontal="center" vertical="center"/>
    </xf>
    <xf numFmtId="165" fontId="52" fillId="0" borderId="4" xfId="0" applyFont="1" applyBorder="1" applyAlignment="1">
      <alignment horizontal="center" vertical="center"/>
    </xf>
    <xf numFmtId="165" fontId="53" fillId="0" borderId="0" xfId="0" applyFont="1"/>
    <xf numFmtId="165" fontId="33" fillId="0" borderId="6" xfId="0" applyFont="1" applyBorder="1" applyAlignment="1">
      <alignment horizontal="left" vertical="center" indent="1"/>
    </xf>
    <xf numFmtId="165" fontId="33" fillId="0" borderId="6" xfId="0" applyFont="1" applyBorder="1" applyAlignment="1">
      <alignment horizontal="left" vertical="center" wrapText="1" indent="1"/>
    </xf>
    <xf numFmtId="171" fontId="33" fillId="0" borderId="7" xfId="0" applyNumberFormat="1" applyFont="1" applyBorder="1" applyAlignment="1">
      <alignment horizontal="center" vertical="center"/>
    </xf>
    <xf numFmtId="171" fontId="33" fillId="0" borderId="6" xfId="0" applyNumberFormat="1" applyFont="1" applyBorder="1" applyAlignment="1">
      <alignment horizontal="center" vertical="center"/>
    </xf>
    <xf numFmtId="10" fontId="54" fillId="0" borderId="0" xfId="2" applyNumberFormat="1" applyFont="1" applyProtection="1"/>
    <xf numFmtId="165" fontId="33" fillId="8" borderId="0" xfId="0" applyFont="1" applyFill="1" applyAlignment="1">
      <alignment horizontal="left" vertical="center" indent="1"/>
    </xf>
    <xf numFmtId="165" fontId="33" fillId="8" borderId="0" xfId="0" applyFont="1" applyFill="1" applyAlignment="1">
      <alignment horizontal="left" vertical="center" wrapText="1" indent="1"/>
    </xf>
    <xf numFmtId="171" fontId="33" fillId="8" borderId="0" xfId="0" applyNumberFormat="1" applyFont="1" applyFill="1" applyAlignment="1">
      <alignment horizontal="center" vertical="center"/>
    </xf>
    <xf numFmtId="171" fontId="33" fillId="0" borderId="0" xfId="0" applyNumberFormat="1" applyFont="1" applyAlignment="1">
      <alignment horizontal="center" vertical="center"/>
    </xf>
    <xf numFmtId="165" fontId="33" fillId="0" borderId="0" xfId="0" applyFont="1" applyAlignment="1">
      <alignment horizontal="left" vertical="center" indent="1"/>
    </xf>
    <xf numFmtId="165" fontId="33" fillId="0" borderId="0" xfId="0" applyFont="1" applyAlignment="1">
      <alignment horizontal="left" vertical="center" wrapText="1" indent="1"/>
    </xf>
    <xf numFmtId="10" fontId="54" fillId="0" borderId="0" xfId="2" applyNumberFormat="1" applyFont="1" applyAlignment="1" applyProtection="1">
      <alignment vertical="center"/>
    </xf>
    <xf numFmtId="165" fontId="53" fillId="0" borderId="0" xfId="0" applyFont="1" applyAlignment="1">
      <alignment vertical="center"/>
    </xf>
    <xf numFmtId="9" fontId="53" fillId="0" borderId="0" xfId="2" applyFont="1" applyAlignment="1" applyProtection="1">
      <alignment vertical="center"/>
    </xf>
    <xf numFmtId="174" fontId="53" fillId="0" borderId="0" xfId="1" applyNumberFormat="1" applyFont="1" applyAlignment="1" applyProtection="1">
      <alignment vertical="center"/>
    </xf>
    <xf numFmtId="10" fontId="54" fillId="0" borderId="0" xfId="2" applyNumberFormat="1" applyFont="1" applyBorder="1" applyAlignment="1" applyProtection="1">
      <alignment vertical="center"/>
    </xf>
    <xf numFmtId="171" fontId="33" fillId="0" borderId="0" xfId="0" applyNumberFormat="1" applyFont="1" applyAlignment="1">
      <alignment vertical="center"/>
    </xf>
    <xf numFmtId="10" fontId="54" fillId="0" borderId="0" xfId="2" applyNumberFormat="1" applyFont="1" applyFill="1" applyBorder="1" applyAlignment="1" applyProtection="1">
      <alignment vertical="center"/>
    </xf>
    <xf numFmtId="165" fontId="52" fillId="5" borderId="4" xfId="0" applyFont="1" applyFill="1" applyBorder="1" applyAlignment="1">
      <alignment horizontal="center" vertical="center" wrapText="1"/>
    </xf>
    <xf numFmtId="0" fontId="53" fillId="0" borderId="0" xfId="0" applyNumberFormat="1" applyFont="1"/>
    <xf numFmtId="171" fontId="33" fillId="0" borderId="0" xfId="0" applyNumberFormat="1" applyFont="1" applyAlignment="1">
      <alignment horizontal="left" vertical="center" wrapText="1"/>
    </xf>
    <xf numFmtId="165" fontId="53" fillId="0" borderId="3" xfId="0" applyFont="1" applyBorder="1"/>
    <xf numFmtId="2" fontId="25" fillId="8" borderId="0" xfId="1" applyNumberFormat="1" applyFont="1" applyFill="1" applyAlignment="1">
      <alignment horizontal="center" vertical="center"/>
    </xf>
    <xf numFmtId="165" fontId="26" fillId="6" borderId="4" xfId="6" applyFont="1" applyFill="1" applyBorder="1" applyAlignment="1">
      <alignment horizontal="center" vertical="center" wrapText="1"/>
    </xf>
    <xf numFmtId="169" fontId="27" fillId="0" borderId="4" xfId="6" applyNumberFormat="1" applyFont="1" applyBorder="1" applyAlignment="1">
      <alignment horizontal="center" vertical="center" wrapText="1"/>
    </xf>
    <xf numFmtId="165" fontId="55" fillId="0" borderId="0" xfId="0" applyFont="1"/>
    <xf numFmtId="0" fontId="55" fillId="0" borderId="0" xfId="0" applyNumberFormat="1" applyFont="1"/>
    <xf numFmtId="165" fontId="24" fillId="6" borderId="4" xfId="6" applyFont="1" applyFill="1" applyBorder="1" applyAlignment="1">
      <alignment horizontal="left" vertical="center" wrapText="1"/>
    </xf>
    <xf numFmtId="169" fontId="25" fillId="9" borderId="0" xfId="6" applyNumberFormat="1" applyFont="1" applyFill="1" applyAlignment="1" applyProtection="1">
      <alignment horizontal="center" vertical="center"/>
      <protection locked="0"/>
    </xf>
    <xf numFmtId="2" fontId="25" fillId="9" borderId="0" xfId="1" applyNumberFormat="1" applyFont="1" applyFill="1" applyAlignment="1" applyProtection="1">
      <alignment horizontal="center" vertical="center"/>
      <protection locked="0"/>
    </xf>
    <xf numFmtId="165" fontId="23" fillId="0" borderId="0" xfId="6" applyFont="1" applyAlignment="1">
      <alignment horizontal="left" vertical="center" wrapText="1"/>
    </xf>
    <xf numFmtId="169" fontId="25" fillId="0" borderId="4" xfId="6" applyNumberFormat="1" applyFont="1" applyBorder="1" applyAlignment="1">
      <alignment horizontal="center" vertical="center" wrapText="1"/>
    </xf>
    <xf numFmtId="2" fontId="33" fillId="7" borderId="0" xfId="8" quotePrefix="1" applyNumberFormat="1" applyFont="1" applyFill="1" applyAlignment="1">
      <alignment horizontal="center" vertical="center"/>
    </xf>
    <xf numFmtId="2" fontId="33" fillId="7" borderId="0" xfId="8" applyNumberFormat="1" applyFont="1" applyFill="1" applyAlignment="1">
      <alignment horizontal="center" vertical="center"/>
    </xf>
    <xf numFmtId="0" fontId="14" fillId="0" borderId="3" xfId="5" applyFont="1" applyBorder="1" applyAlignment="1">
      <alignment horizontal="center" vertical="center" readingOrder="1"/>
    </xf>
    <xf numFmtId="0" fontId="15" fillId="0" borderId="3" xfId="5" applyFont="1" applyBorder="1" applyAlignment="1">
      <alignment horizontal="right" vertical="center" wrapText="1" readingOrder="1"/>
    </xf>
    <xf numFmtId="165" fontId="22" fillId="0" borderId="0" xfId="6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44" fillId="0" borderId="3" xfId="15" applyFont="1" applyBorder="1" applyAlignment="1">
      <alignment horizontal="center" vertical="center"/>
    </xf>
    <xf numFmtId="171" fontId="33" fillId="0" borderId="0" xfId="0" applyNumberFormat="1" applyFont="1" applyAlignment="1">
      <alignment horizontal="left" vertical="center" wrapText="1"/>
    </xf>
    <xf numFmtId="165" fontId="24" fillId="6" borderId="4" xfId="6" applyFont="1" applyFill="1" applyBorder="1" applyAlignment="1">
      <alignment horizontal="left" vertical="center" wrapText="1"/>
    </xf>
    <xf numFmtId="165" fontId="25" fillId="8" borderId="8" xfId="6" applyFont="1" applyFill="1" applyBorder="1" applyAlignment="1">
      <alignment horizontal="left" vertical="center" wrapText="1"/>
    </xf>
  </cellXfs>
  <cellStyles count="16">
    <cellStyle name="20% - Accent3 2" xfId="12" xr:uid="{62DFE69B-1228-0244-BEE0-F7B526D5334E}"/>
    <cellStyle name="Invoer 2" xfId="10" xr:uid="{58468437-3F76-0948-A0AF-9ED7678155AC}"/>
    <cellStyle name="Komma" xfId="1" builtinId="3"/>
    <cellStyle name="Komma 2 2" xfId="4" xr:uid="{A1FA67E5-0B99-C540-8AF9-2CD94FAD2D49}"/>
    <cellStyle name="Komma 5" xfId="11" xr:uid="{B6097138-4CFD-834D-95F0-CEBB3F1F5163}"/>
    <cellStyle name="Normaal 2" xfId="5" xr:uid="{7C386321-4FBB-8B4B-82BA-FB87435490D9}"/>
    <cellStyle name="Normaal 2 2" xfId="7" xr:uid="{F660954C-45E3-584A-B0FC-F8BE6442C412}"/>
    <cellStyle name="Notitie 3" xfId="13" xr:uid="{87A4890B-7B8D-7544-9D4C-97376E8AD392}"/>
    <cellStyle name="Procent" xfId="2" builtinId="5"/>
    <cellStyle name="Procent 5" xfId="14" xr:uid="{070A38CB-EC59-CD4B-8AAE-C5718C888306}"/>
    <cellStyle name="Standaard" xfId="0" builtinId="0"/>
    <cellStyle name="Standaard 2 2" xfId="15" xr:uid="{52F835BD-24B6-CD44-8E61-0EFAF8899AC4}"/>
    <cellStyle name="Standaard 2 2 2" xfId="3" xr:uid="{DA419275-071C-F542-ADE8-1CA9D30B3B0C}"/>
    <cellStyle name="Standaard 3" xfId="6" xr:uid="{E53E64EC-F403-7248-810C-518DCE3ABB9D}"/>
    <cellStyle name="Standaard 8" xfId="8" xr:uid="{8DF47E36-D4F3-8C44-8EF7-280C927DCB26}"/>
    <cellStyle name="Valuta 5" xfId="9" xr:uid="{624363C1-1C92-D14C-9038-8812222B2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70980634729492E-2"/>
          <c:y val="1.7196190820727854E-2"/>
          <c:w val="0.91158271551907211"/>
          <c:h val="0.91821226947388568"/>
        </c:manualLayout>
      </c:layout>
      <c:scatterChart>
        <c:scatterStyle val="lineMarker"/>
        <c:varyColors val="0"/>
        <c:ser>
          <c:idx val="0"/>
          <c:order val="0"/>
          <c:tx>
            <c:strRef>
              <c:f>Inschrijfprijsbepaling!$B$70</c:f>
              <c:strCache>
                <c:ptCount val="1"/>
                <c:pt idx="0">
                  <c:v>Inschrijfprijs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E26207"/>
                </a:solidFill>
                <a:prstDash val="sysDot"/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Inschrijfprijsbepaling!$B$71:$B$76</c:f>
              <c:numCache>
                <c:formatCode>"€"\ #,##0.00</c:formatCode>
                <c:ptCount val="6"/>
                <c:pt idx="0">
                  <c:v>34.53</c:v>
                </c:pt>
                <c:pt idx="1">
                  <c:v>35.898000000000003</c:v>
                </c:pt>
                <c:pt idx="2">
                  <c:v>37.266000000000005</c:v>
                </c:pt>
                <c:pt idx="3">
                  <c:v>38.634000000000007</c:v>
                </c:pt>
                <c:pt idx="4">
                  <c:v>40.00200000000001</c:v>
                </c:pt>
                <c:pt idx="5">
                  <c:v>41.37</c:v>
                </c:pt>
              </c:numCache>
            </c:numRef>
          </c:xVal>
          <c:yVal>
            <c:numRef>
              <c:f>Inschrijfprijsbepaling!$C$71:$C$76</c:f>
              <c:numCache>
                <c:formatCode>General</c:formatCode>
                <c:ptCount val="6"/>
                <c:pt idx="0">
                  <c:v>30</c:v>
                </c:pt>
                <c:pt idx="1">
                  <c:v>23.999999999999986</c:v>
                </c:pt>
                <c:pt idx="2">
                  <c:v>17.999999999999975</c:v>
                </c:pt>
                <c:pt idx="3">
                  <c:v>11.999999999999964</c:v>
                </c:pt>
                <c:pt idx="4">
                  <c:v>5.9999999999999503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FF-C347-9517-D78C3EAD54AA}"/>
            </c:ext>
          </c:extLst>
        </c:ser>
        <c:ser>
          <c:idx val="1"/>
          <c:order val="1"/>
          <c:tx>
            <c:v>Score inschrijver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57150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8419456135635408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F-C347-9517-D78C3EAD5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VAG Rounded Std Thin" panose="020F0402020204020204" pitchFamily="34" charset="0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Inschrijfprijsbepaling!$C$68</c:f>
              <c:numCache>
                <c:formatCode>"€"\ #,##0.00</c:formatCode>
                <c:ptCount val="1"/>
                <c:pt idx="0">
                  <c:v>34.53</c:v>
                </c:pt>
              </c:numCache>
            </c:numRef>
          </c:xVal>
          <c:yVal>
            <c:numRef>
              <c:f>Inschrijfprijsbepaling!$D$68</c:f>
              <c:numCache>
                <c:formatCode>0.00</c:formatCode>
                <c:ptCount val="1"/>
                <c:pt idx="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FF-C347-9517-D78C3EAD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824496"/>
        <c:axId val="1217833648"/>
      </c:scatterChart>
      <c:valAx>
        <c:axId val="1217824496"/>
        <c:scaling>
          <c:orientation val="minMax"/>
          <c:max val="41.5"/>
          <c:min val="3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VAG Rounded Std Thin" panose="020F0402020204020204" pitchFamily="34" charset="0"/>
                <a:ea typeface="+mn-ea"/>
                <a:cs typeface="+mn-cs"/>
              </a:defRPr>
            </a:pPr>
            <a:endParaRPr lang="nl-NL"/>
          </a:p>
        </c:txPr>
        <c:crossAx val="1217833648"/>
        <c:crosses val="autoZero"/>
        <c:crossBetween val="midCat"/>
      </c:valAx>
      <c:valAx>
        <c:axId val="1217833648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VAG Rounded Std Thin" panose="020F0402020204020204" pitchFamily="34" charset="0"/>
                <a:ea typeface="+mn-ea"/>
                <a:cs typeface="+mn-cs"/>
              </a:defRPr>
            </a:pPr>
            <a:endParaRPr lang="nl-NL"/>
          </a:p>
        </c:txPr>
        <c:crossAx val="1217824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  <a:latin typeface="VAG Rounded Std Thin" panose="020F040202020402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28221</xdr:colOff>
      <xdr:row>4</xdr:row>
      <xdr:rowOff>493887</xdr:rowOff>
    </xdr:from>
    <xdr:to>
      <xdr:col>3</xdr:col>
      <xdr:colOff>14110</xdr:colOff>
      <xdr:row>4</xdr:row>
      <xdr:rowOff>1227665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25FE110-5788-6B43-954B-766A5AC0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821" y="1255887"/>
          <a:ext cx="735189" cy="733778"/>
        </a:xfrm>
        <a:prstGeom prst="rect">
          <a:avLst/>
        </a:prstGeom>
      </xdr:spPr>
    </xdr:pic>
    <xdr:clientData/>
  </xdr:twoCellAnchor>
  <xdr:twoCellAnchor editAs="oneCell">
    <xdr:from>
      <xdr:col>1</xdr:col>
      <xdr:colOff>98778</xdr:colOff>
      <xdr:row>0</xdr:row>
      <xdr:rowOff>14110</xdr:rowOff>
    </xdr:from>
    <xdr:to>
      <xdr:col>5</xdr:col>
      <xdr:colOff>1198387</xdr:colOff>
      <xdr:row>4</xdr:row>
      <xdr:rowOff>536221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3806B2D-8F6F-7D4D-99BA-A140A43377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4590" b="33060"/>
        <a:stretch/>
      </xdr:blipFill>
      <xdr:spPr>
        <a:xfrm>
          <a:off x="962378" y="14110"/>
          <a:ext cx="5046134" cy="1284111"/>
        </a:xfrm>
        <a:prstGeom prst="rect">
          <a:avLst/>
        </a:prstGeom>
      </xdr:spPr>
    </xdr:pic>
    <xdr:clientData/>
  </xdr:twoCellAnchor>
  <xdr:twoCellAnchor editAs="oneCell">
    <xdr:from>
      <xdr:col>6</xdr:col>
      <xdr:colOff>781538</xdr:colOff>
      <xdr:row>20</xdr:row>
      <xdr:rowOff>42213</xdr:rowOff>
    </xdr:from>
    <xdr:to>
      <xdr:col>8</xdr:col>
      <xdr:colOff>517770</xdr:colOff>
      <xdr:row>21</xdr:row>
      <xdr:rowOff>228046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862E308-C272-AC44-AE4A-AAC6620DEB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8" t="23288" r="3030" b="23120"/>
        <a:stretch/>
      </xdr:blipFill>
      <xdr:spPr>
        <a:xfrm>
          <a:off x="6915638" y="7522513"/>
          <a:ext cx="1501532" cy="376333"/>
        </a:xfrm>
        <a:prstGeom prst="rect">
          <a:avLst/>
        </a:prstGeom>
      </xdr:spPr>
    </xdr:pic>
    <xdr:clientData/>
  </xdr:twoCellAnchor>
  <xdr:twoCellAnchor editAs="oneCell">
    <xdr:from>
      <xdr:col>10</xdr:col>
      <xdr:colOff>319211</xdr:colOff>
      <xdr:row>20</xdr:row>
      <xdr:rowOff>90700</xdr:rowOff>
    </xdr:from>
    <xdr:to>
      <xdr:col>11</xdr:col>
      <xdr:colOff>586398</xdr:colOff>
      <xdr:row>21</xdr:row>
      <xdr:rowOff>226624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3E2D4B8-0158-FA46-A5AE-DE0133029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9911" y="7571000"/>
          <a:ext cx="949812" cy="326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730500" cy="693969"/>
    <xdr:pic>
      <xdr:nvPicPr>
        <xdr:cNvPr id="2" name="Afbeelding 1">
          <a:extLst>
            <a:ext uri="{FF2B5EF4-FFF2-40B4-BE49-F238E27FC236}">
              <a16:creationId xmlns:a16="http://schemas.microsoft.com/office/drawing/2014/main" id="{9057E4DB-3E5B-3A40-9CA1-EECD27A28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590" b="33060"/>
        <a:stretch/>
      </xdr:blipFill>
      <xdr:spPr>
        <a:xfrm>
          <a:off x="304800" y="0"/>
          <a:ext cx="2730500" cy="69396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68</xdr:row>
      <xdr:rowOff>470040</xdr:rowOff>
    </xdr:from>
    <xdr:to>
      <xdr:col>8</xdr:col>
      <xdr:colOff>-1</xdr:colOff>
      <xdr:row>95</xdr:row>
      <xdr:rowOff>70246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271163D-D8D4-5846-A9FE-24495DE84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34954</xdr:rowOff>
    </xdr:from>
    <xdr:to>
      <xdr:col>1</xdr:col>
      <xdr:colOff>2144620</xdr:colOff>
      <xdr:row>0</xdr:row>
      <xdr:rowOff>564121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3A17CB3-4F60-4E40-AEF5-DCC0FD55D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34954"/>
          <a:ext cx="2144620" cy="52916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0E86-2D2A-5646-992C-9F189CABD9F1}">
  <sheetPr codeName="Blad8">
    <pageSetUpPr fitToPage="1"/>
  </sheetPr>
  <dimension ref="C2:W22"/>
  <sheetViews>
    <sheetView showGridLines="0" showRowColHeaders="0" zoomScale="120" zoomScaleNormal="120" zoomScalePageLayoutView="130" workbookViewId="0">
      <selection activeCell="K7" sqref="K7"/>
    </sheetView>
  </sheetViews>
  <sheetFormatPr defaultColWidth="8.81640625" defaultRowHeight="14.5"/>
  <cols>
    <col min="1" max="1" width="11.26953125" style="1" bestFit="1" customWidth="1"/>
    <col min="2" max="2" width="5" style="1" bestFit="1" customWidth="1"/>
    <col min="3" max="3" width="9.81640625" style="1" customWidth="1"/>
    <col min="4" max="4" width="18.26953125" style="1" bestFit="1" customWidth="1"/>
    <col min="5" max="6" width="18" style="1" bestFit="1" customWidth="1"/>
    <col min="7" max="7" width="14.1796875" style="1" bestFit="1" customWidth="1"/>
    <col min="8" max="8" width="9" style="1" customWidth="1"/>
    <col min="9" max="9" width="11" style="1" bestFit="1" customWidth="1"/>
    <col min="10" max="12" width="8.81640625" style="1"/>
    <col min="13" max="23" width="8.81640625" style="1" customWidth="1"/>
    <col min="24" max="16384" width="8.81640625" style="1"/>
  </cols>
  <sheetData>
    <row r="2" spans="3:23">
      <c r="D2" s="2"/>
      <c r="F2" s="3"/>
      <c r="G2" s="2"/>
    </row>
    <row r="3" spans="3:23">
      <c r="D3" s="2"/>
      <c r="F3" s="3"/>
      <c r="G3" s="2"/>
      <c r="I3" s="4"/>
    </row>
    <row r="4" spans="3:23">
      <c r="D4" s="2"/>
      <c r="F4" s="3"/>
      <c r="G4" s="2"/>
      <c r="I4" s="4"/>
    </row>
    <row r="5" spans="3:23" ht="132" customHeight="1">
      <c r="C5" s="5"/>
      <c r="D5" s="6" t="s">
        <v>0</v>
      </c>
      <c r="F5" s="7"/>
      <c r="G5" s="8"/>
      <c r="I5" s="4"/>
    </row>
    <row r="6" spans="3:23" ht="60" customHeight="1">
      <c r="C6" s="9" t="s">
        <v>1</v>
      </c>
      <c r="D6" s="6"/>
      <c r="F6" s="7"/>
      <c r="G6" s="10"/>
      <c r="I6" s="4"/>
    </row>
    <row r="7" spans="3:23" ht="36" customHeight="1">
      <c r="C7" s="172" t="e" vm="1">
        <v>#VALUE!</v>
      </c>
      <c r="D7" s="172"/>
      <c r="E7" s="172"/>
      <c r="F7" s="172"/>
      <c r="G7" s="172"/>
      <c r="I7" s="4"/>
    </row>
    <row r="8" spans="3:23" ht="51" customHeight="1">
      <c r="C8" s="172"/>
      <c r="D8" s="172"/>
      <c r="E8" s="172"/>
      <c r="F8" s="172"/>
      <c r="G8" s="172"/>
      <c r="M8"/>
      <c r="N8"/>
      <c r="O8"/>
      <c r="P8"/>
      <c r="Q8"/>
      <c r="R8"/>
      <c r="S8"/>
      <c r="T8"/>
      <c r="U8"/>
      <c r="V8"/>
      <c r="W8"/>
    </row>
    <row r="9" spans="3:23">
      <c r="C9" s="172"/>
      <c r="D9" s="172"/>
      <c r="E9" s="172"/>
      <c r="F9" s="172"/>
      <c r="G9" s="172"/>
      <c r="M9"/>
      <c r="N9"/>
      <c r="O9"/>
      <c r="P9"/>
      <c r="Q9"/>
      <c r="R9"/>
      <c r="S9"/>
      <c r="T9"/>
      <c r="U9"/>
      <c r="V9"/>
      <c r="W9"/>
    </row>
    <row r="10" spans="3:23">
      <c r="C10" s="172"/>
      <c r="D10" s="172"/>
      <c r="E10" s="172"/>
      <c r="F10" s="172"/>
      <c r="G10" s="172"/>
      <c r="M10"/>
      <c r="N10"/>
      <c r="O10"/>
      <c r="P10"/>
      <c r="Q10"/>
      <c r="R10"/>
      <c r="S10"/>
      <c r="T10"/>
      <c r="U10"/>
      <c r="V10"/>
      <c r="W10"/>
    </row>
    <row r="11" spans="3:23">
      <c r="C11" s="172"/>
      <c r="D11" s="172"/>
      <c r="E11" s="172"/>
      <c r="F11" s="172"/>
      <c r="G11" s="172"/>
      <c r="M11"/>
      <c r="N11"/>
      <c r="O11"/>
      <c r="P11"/>
      <c r="Q11"/>
      <c r="R11"/>
      <c r="S11"/>
      <c r="T11"/>
      <c r="U11"/>
      <c r="V11"/>
      <c r="W11"/>
    </row>
    <row r="12" spans="3:23" ht="51" customHeight="1">
      <c r="C12" s="172"/>
      <c r="D12" s="172"/>
      <c r="E12" s="172"/>
      <c r="F12" s="172"/>
      <c r="G12" s="172"/>
      <c r="M12"/>
      <c r="N12"/>
      <c r="O12"/>
      <c r="P12"/>
      <c r="Q12"/>
      <c r="R12"/>
      <c r="S12"/>
      <c r="T12"/>
      <c r="U12"/>
      <c r="V12"/>
      <c r="W12"/>
    </row>
    <row r="13" spans="3:23">
      <c r="C13" s="172"/>
      <c r="D13" s="172"/>
      <c r="E13" s="172"/>
      <c r="F13" s="172"/>
      <c r="G13" s="172"/>
      <c r="M13"/>
      <c r="N13"/>
      <c r="O13"/>
      <c r="P13"/>
      <c r="Q13"/>
      <c r="R13"/>
      <c r="S13"/>
      <c r="T13"/>
      <c r="U13"/>
      <c r="V13"/>
      <c r="W13"/>
    </row>
    <row r="15" spans="3:23" ht="40" customHeight="1">
      <c r="C15" s="11" t="s">
        <v>2</v>
      </c>
    </row>
    <row r="18" spans="3:9" ht="20">
      <c r="C18" s="12" t="s">
        <v>3</v>
      </c>
      <c r="D18" s="13" t="s">
        <v>4</v>
      </c>
      <c r="H18" s="14"/>
    </row>
    <row r="19" spans="3:9" ht="15.5">
      <c r="C19" s="12" t="s">
        <v>5</v>
      </c>
      <c r="D19" s="15">
        <f ca="1">NOW()</f>
        <v>46203.457665972222</v>
      </c>
    </row>
    <row r="22" spans="3:9" ht="17.5">
      <c r="I22" s="16" t="s">
        <v>6</v>
      </c>
    </row>
  </sheetData>
  <sheetProtection algorithmName="SHA-512" hashValue="Pa2leghZHujqW5e2A35CpDyV2Zuc+d6YbI46UuwE3rJSBASEo0f7uNPOICmTeiHAl+5mYUZdsCZiDXqALWI5og==" saltValue="jY/L6dwIpgPPspMkojglDw==" spinCount="100000" sheet="1" scenarios="1" selectLockedCells="1" selectUnlockedCells="1"/>
  <mergeCells count="1">
    <mergeCell ref="C7:G13"/>
  </mergeCells>
  <pageMargins left="0.70866141732283472" right="0.47244094488188981" top="0.9055118110236221" bottom="0.74803149606299213" header="0.31496062992125984" footer="0.31496062992125984"/>
  <pageSetup paperSize="9" scale="76" orientation="landscape"/>
  <headerFooter>
    <oddFooter>&amp;L&amp;"Open Sans,Standaard"&amp;9&amp;K000000&amp;F&amp;R&amp;"Open Sans,Standaard"&amp;9&amp;K000000pagina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D67B-ACA2-0447-9A06-7FC2E550CE15}">
  <sheetPr codeName="Blad9">
    <pageSetUpPr fitToPage="1"/>
  </sheetPr>
  <dimension ref="A1:Z105"/>
  <sheetViews>
    <sheetView showGridLines="0" showRowColHeaders="0" tabSelected="1" topLeftCell="A30" zoomScale="89" zoomScaleNormal="80" zoomScaleSheetLayoutView="88" workbookViewId="0">
      <selection activeCell="C52" sqref="C52"/>
    </sheetView>
  </sheetViews>
  <sheetFormatPr defaultColWidth="8.81640625" defaultRowHeight="12.5"/>
  <cols>
    <col min="1" max="1" width="4" style="119" customWidth="1"/>
    <col min="2" max="2" width="69.26953125" style="119" customWidth="1"/>
    <col min="3" max="3" width="34.453125" style="119" customWidth="1"/>
    <col min="4" max="8" width="28" style="119" customWidth="1"/>
    <col min="9" max="10" width="8.81640625" style="119" customWidth="1"/>
    <col min="11" max="11" width="8.81640625" style="119"/>
    <col min="12" max="12" width="8.81640625" style="119" customWidth="1"/>
    <col min="13" max="19" width="8.81640625" style="119" hidden="1" customWidth="1"/>
    <col min="20" max="20" width="14.26953125" style="119" hidden="1" customWidth="1"/>
    <col min="21" max="23" width="8.81640625" style="119" hidden="1" customWidth="1"/>
    <col min="24" max="16384" width="8.81640625" style="119"/>
  </cols>
  <sheetData>
    <row r="1" spans="1:26" s="17" customFormat="1" ht="62.15" customHeight="1" thickBot="1">
      <c r="B1" s="18"/>
      <c r="C1" s="169" t="s">
        <v>0</v>
      </c>
      <c r="D1" s="169"/>
      <c r="E1" s="169"/>
      <c r="F1" s="169"/>
      <c r="G1" s="170" t="e" vm="2">
        <f>Voorblad!C7</f>
        <v>#VALUE!</v>
      </c>
      <c r="H1" s="170"/>
      <c r="I1" s="170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s="22" customFormat="1" ht="41.15" customHeight="1">
      <c r="A2" s="19"/>
      <c r="B2" s="20" t="s">
        <v>7</v>
      </c>
      <c r="C2" s="21"/>
      <c r="D2" s="21"/>
      <c r="E2" s="21"/>
      <c r="F2" s="21"/>
      <c r="G2" s="21"/>
      <c r="H2" s="21"/>
      <c r="I2" s="21"/>
      <c r="J2" s="21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2" customFormat="1" ht="15" customHeight="1">
      <c r="A3" s="19"/>
      <c r="B3" s="23"/>
      <c r="C3" s="24"/>
      <c r="D3" s="24"/>
      <c r="E3" s="171" t="s">
        <v>8</v>
      </c>
      <c r="F3" s="171"/>
      <c r="G3" s="171"/>
      <c r="H3" s="171"/>
      <c r="I3" s="171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2" customFormat="1" ht="30" customHeight="1">
      <c r="A4" s="19"/>
      <c r="B4" s="165" t="s">
        <v>9</v>
      </c>
      <c r="C4" s="165"/>
      <c r="D4" s="24"/>
      <c r="E4" s="171"/>
      <c r="F4" s="171"/>
      <c r="G4" s="171"/>
      <c r="H4" s="171"/>
      <c r="I4" s="17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2" customFormat="1" ht="15" customHeight="1">
      <c r="A5" s="19"/>
      <c r="B5" s="23"/>
      <c r="C5" s="24"/>
      <c r="D5" s="24"/>
      <c r="E5" s="171"/>
      <c r="F5" s="171"/>
      <c r="G5" s="171"/>
      <c r="H5" s="171"/>
      <c r="I5" s="171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33" customFormat="1" ht="25" customHeight="1">
      <c r="A6" s="26"/>
      <c r="B6" s="27" t="s">
        <v>10</v>
      </c>
      <c r="C6" s="28">
        <v>17.597437865450232</v>
      </c>
      <c r="D6" s="29"/>
      <c r="E6" s="29"/>
      <c r="F6" s="30"/>
      <c r="G6" s="31"/>
      <c r="H6" s="32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s="33" customFormat="1" ht="25" customHeight="1">
      <c r="A7" s="26"/>
      <c r="B7" s="34"/>
      <c r="C7" s="35"/>
      <c r="D7" s="35"/>
      <c r="E7" s="36"/>
      <c r="F7" s="30"/>
      <c r="G7" s="31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26" s="33" customFormat="1" ht="25" customHeight="1">
      <c r="A8" s="26"/>
      <c r="B8" s="37"/>
      <c r="C8" s="38" t="s">
        <v>11</v>
      </c>
      <c r="D8" s="38" t="s">
        <v>12</v>
      </c>
      <c r="E8" s="35"/>
      <c r="F8" s="30"/>
      <c r="G8" s="31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26" s="33" customFormat="1" ht="25" customHeight="1">
      <c r="A9" s="26"/>
      <c r="B9" s="39" t="s">
        <v>13</v>
      </c>
      <c r="C9" s="40">
        <v>0.2838</v>
      </c>
      <c r="D9" s="40">
        <v>0.71619999999999995</v>
      </c>
      <c r="E9" s="36"/>
      <c r="F9" s="30"/>
      <c r="G9" s="31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26" s="33" customFormat="1" ht="25" customHeight="1">
      <c r="A10" s="26"/>
      <c r="B10" s="34"/>
      <c r="C10" s="35"/>
      <c r="D10" s="35"/>
      <c r="E10" s="36"/>
      <c r="F10" s="41"/>
      <c r="G10" s="42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26" s="33" customFormat="1" ht="25" customHeight="1">
      <c r="A11" s="26"/>
      <c r="B11" s="37"/>
      <c r="C11" s="38" t="s">
        <v>14</v>
      </c>
      <c r="D11" s="38" t="s">
        <v>15</v>
      </c>
      <c r="E11" s="38" t="s">
        <v>16</v>
      </c>
      <c r="F11" s="41"/>
      <c r="G11" s="42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26" s="33" customFormat="1" ht="25" customHeight="1">
      <c r="A12" s="26"/>
      <c r="B12" s="39" t="s">
        <v>17</v>
      </c>
      <c r="C12" s="40">
        <v>0.55000000000000004</v>
      </c>
      <c r="D12" s="40">
        <v>0.43</v>
      </c>
      <c r="E12" s="40">
        <v>0.02</v>
      </c>
      <c r="F12" s="41"/>
      <c r="G12" s="42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26" s="33" customFormat="1" ht="25" customHeight="1">
      <c r="A13" s="26"/>
      <c r="B13" s="34"/>
      <c r="C13" s="35"/>
      <c r="D13" s="35"/>
      <c r="E13" s="36"/>
      <c r="F13" s="41"/>
      <c r="G13" s="42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26" s="33" customFormat="1" ht="25" customHeight="1">
      <c r="A14" s="26"/>
      <c r="B14" s="37"/>
      <c r="C14" s="38" t="s">
        <v>18</v>
      </c>
      <c r="D14" s="38" t="s">
        <v>19</v>
      </c>
      <c r="E14" s="36"/>
      <c r="F14" s="41"/>
      <c r="G14" s="42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26" s="33" customFormat="1" ht="25" customHeight="1">
      <c r="A15" s="26"/>
      <c r="B15" s="39" t="s">
        <v>20</v>
      </c>
      <c r="C15" s="40">
        <v>1</v>
      </c>
      <c r="D15" s="40">
        <v>0</v>
      </c>
      <c r="E15" s="36"/>
      <c r="F15" s="41"/>
      <c r="G15" s="42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26" s="33" customFormat="1" ht="25" customHeight="1">
      <c r="A16" s="26"/>
      <c r="B16" s="34"/>
      <c r="C16" s="35"/>
      <c r="D16" s="35"/>
      <c r="E16" s="36"/>
      <c r="F16" s="41"/>
      <c r="G16" s="42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26" s="33" customFormat="1" ht="16" thickBot="1">
      <c r="A17" s="26"/>
      <c r="B17" s="43"/>
      <c r="C17" s="44"/>
      <c r="D17" s="44"/>
      <c r="E17" s="42"/>
      <c r="F17" s="42"/>
      <c r="G17" s="42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26" s="33" customFormat="1" ht="16" thickTop="1">
      <c r="A18" s="26"/>
      <c r="B18" s="45"/>
      <c r="C18" s="46"/>
      <c r="D18" s="46"/>
      <c r="E18" s="47"/>
      <c r="F18" s="47"/>
      <c r="G18" s="47"/>
      <c r="H18" s="48"/>
      <c r="I18" s="26"/>
      <c r="J18" s="26"/>
      <c r="K18" s="26"/>
      <c r="L18" s="26"/>
      <c r="M18" s="26"/>
      <c r="N18" s="26"/>
      <c r="O18" s="26"/>
      <c r="P18" s="26"/>
      <c r="Q18" s="26"/>
    </row>
    <row r="19" spans="1:26" s="33" customFormat="1" ht="16" customHeight="1">
      <c r="A19" s="26"/>
      <c r="B19" s="165" t="s">
        <v>21</v>
      </c>
      <c r="C19" s="165"/>
      <c r="D19" s="25"/>
      <c r="E19" s="31"/>
      <c r="F19" s="31"/>
      <c r="G19" s="31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V19" s="26"/>
      <c r="W19" s="26"/>
      <c r="X19" s="26"/>
      <c r="Y19" s="26"/>
      <c r="Z19" s="26"/>
    </row>
    <row r="20" spans="1:26" s="33" customFormat="1" ht="15.5">
      <c r="A20" s="26"/>
      <c r="B20" s="49"/>
      <c r="C20" s="31"/>
      <c r="D20" s="31"/>
      <c r="E20" s="31"/>
      <c r="F20" s="31"/>
      <c r="G20" s="31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33" customFormat="1" ht="25" customHeight="1">
      <c r="A21" s="26"/>
      <c r="B21" s="50"/>
      <c r="C21" s="38" t="s">
        <v>22</v>
      </c>
      <c r="D21" s="38" t="s">
        <v>23</v>
      </c>
      <c r="E21" s="38" t="s">
        <v>24</v>
      </c>
      <c r="F21" s="38" t="s">
        <v>25</v>
      </c>
      <c r="G21" s="38" t="s">
        <v>26</v>
      </c>
      <c r="H21" s="51" t="s">
        <v>27</v>
      </c>
      <c r="I21" s="26"/>
      <c r="J21" s="26"/>
      <c r="K21" s="26"/>
      <c r="L21" s="26"/>
      <c r="M21" s="26"/>
      <c r="N21" s="26"/>
      <c r="O21" s="26"/>
      <c r="P21" s="26"/>
      <c r="Q21" s="26"/>
    </row>
    <row r="22" spans="1:26" s="33" customFormat="1" ht="25" customHeight="1">
      <c r="B22" s="52" t="s">
        <v>28</v>
      </c>
      <c r="C22" s="53" t="s">
        <v>29</v>
      </c>
      <c r="D22" s="53" t="s">
        <v>30</v>
      </c>
      <c r="E22" s="53" t="s">
        <v>31</v>
      </c>
      <c r="F22" s="53" t="s">
        <v>32</v>
      </c>
      <c r="G22" s="53" t="s">
        <v>33</v>
      </c>
      <c r="H22" s="53" t="s">
        <v>34</v>
      </c>
    </row>
    <row r="23" spans="1:26" s="33" customFormat="1" ht="25" customHeight="1">
      <c r="B23" s="54" t="s">
        <v>35</v>
      </c>
      <c r="C23" s="55" t="s">
        <v>36</v>
      </c>
      <c r="D23" s="55" t="s">
        <v>37</v>
      </c>
      <c r="E23" s="55" t="s">
        <v>38</v>
      </c>
      <c r="F23" s="55" t="s">
        <v>39</v>
      </c>
      <c r="G23" s="55" t="s">
        <v>40</v>
      </c>
      <c r="H23" s="55" t="s">
        <v>41</v>
      </c>
    </row>
    <row r="24" spans="1:26" s="33" customFormat="1" ht="25" customHeight="1">
      <c r="A24" s="26"/>
      <c r="B24" s="34"/>
      <c r="C24" s="44"/>
      <c r="D24" s="44"/>
      <c r="E24" s="42"/>
      <c r="F24" s="42"/>
      <c r="G24" s="42"/>
      <c r="H24" s="56"/>
      <c r="I24" s="26"/>
      <c r="J24" s="26"/>
      <c r="K24" s="26"/>
      <c r="L24" s="26"/>
      <c r="M24" s="26"/>
      <c r="N24" s="26"/>
      <c r="O24" s="26"/>
      <c r="P24" s="26"/>
      <c r="Q24" s="26"/>
    </row>
    <row r="25" spans="1:26" s="33" customFormat="1" ht="25" customHeight="1">
      <c r="A25" s="57"/>
      <c r="B25" s="58" t="s">
        <v>42</v>
      </c>
      <c r="C25" s="59" t="s">
        <v>43</v>
      </c>
      <c r="D25" s="60"/>
      <c r="E25" s="60"/>
      <c r="F25" s="60"/>
      <c r="G25" s="60"/>
      <c r="H25" s="60"/>
      <c r="I25" s="57"/>
      <c r="J25" s="57"/>
      <c r="K25" s="57"/>
      <c r="L25" s="57"/>
      <c r="M25" s="57"/>
      <c r="N25" s="57"/>
      <c r="O25" s="57"/>
      <c r="P25" s="57"/>
      <c r="Q25" s="57"/>
    </row>
    <row r="26" spans="1:26" s="33" customFormat="1" ht="25" customHeight="1">
      <c r="A26" s="57"/>
      <c r="B26" s="61"/>
      <c r="C26" s="62"/>
      <c r="D26" s="60"/>
      <c r="E26" s="60"/>
      <c r="F26" s="60"/>
      <c r="G26" s="60"/>
      <c r="H26" s="60"/>
      <c r="I26" s="57"/>
      <c r="J26" s="57"/>
      <c r="K26" s="57"/>
      <c r="L26" s="57"/>
      <c r="M26" s="57"/>
      <c r="N26" s="57"/>
      <c r="O26" s="57"/>
      <c r="P26" s="57"/>
      <c r="Q26" s="57"/>
    </row>
    <row r="27" spans="1:26" s="33" customFormat="1" ht="25" customHeight="1">
      <c r="A27" s="57"/>
      <c r="B27" s="50"/>
      <c r="C27" s="38"/>
      <c r="D27" s="60"/>
      <c r="E27" s="60"/>
      <c r="F27" s="60"/>
      <c r="G27" s="60"/>
      <c r="H27" s="60"/>
      <c r="I27" s="57"/>
      <c r="J27" s="57"/>
      <c r="K27" s="57"/>
      <c r="L27" s="57"/>
      <c r="M27" s="57"/>
      <c r="N27" s="57"/>
      <c r="O27" s="57"/>
      <c r="P27" s="57"/>
      <c r="Q27" s="57"/>
    </row>
    <row r="28" spans="1:26" s="33" customFormat="1" ht="25" customHeight="1">
      <c r="A28" s="63"/>
      <c r="B28" s="61" t="s">
        <v>44</v>
      </c>
      <c r="C28" s="64" t="s">
        <v>45</v>
      </c>
      <c r="D28" s="60"/>
      <c r="E28" s="60"/>
      <c r="F28" s="60"/>
      <c r="G28" s="60"/>
      <c r="H28" s="60"/>
      <c r="I28" s="57"/>
      <c r="J28" s="57"/>
      <c r="K28" s="57"/>
      <c r="L28" s="57"/>
      <c r="M28" s="57"/>
      <c r="N28" s="57"/>
      <c r="O28" s="57"/>
      <c r="P28" s="57"/>
      <c r="Q28" s="57"/>
    </row>
    <row r="29" spans="1:26" s="33" customFormat="1" ht="25" customHeight="1">
      <c r="A29" s="26"/>
      <c r="B29" s="43"/>
      <c r="C29" s="44"/>
      <c r="D29" s="44"/>
      <c r="E29" s="42"/>
      <c r="F29" s="42"/>
      <c r="G29" s="42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6" s="33" customFormat="1" ht="25" customHeight="1">
      <c r="A30" s="57"/>
      <c r="B30" s="50"/>
      <c r="C30" s="38"/>
      <c r="D30" s="60"/>
      <c r="E30" s="60"/>
      <c r="F30" s="60"/>
      <c r="G30" s="60"/>
      <c r="H30" s="60"/>
      <c r="I30" s="57"/>
      <c r="J30" s="57"/>
      <c r="K30" s="57"/>
      <c r="L30" s="57"/>
      <c r="M30" s="57"/>
      <c r="N30" s="57"/>
      <c r="O30" s="57"/>
      <c r="P30" s="57"/>
      <c r="Q30" s="57"/>
    </row>
    <row r="31" spans="1:26" s="33" customFormat="1" ht="25" customHeight="1">
      <c r="A31" s="63"/>
      <c r="B31" s="58" t="s">
        <v>46</v>
      </c>
      <c r="C31" s="65" t="s">
        <v>47</v>
      </c>
      <c r="D31" s="60"/>
      <c r="E31" s="60"/>
      <c r="F31" s="60"/>
      <c r="G31" s="60"/>
      <c r="H31" s="60"/>
      <c r="I31" s="57"/>
      <c r="J31" s="57"/>
      <c r="K31" s="57"/>
      <c r="L31" s="57"/>
      <c r="M31" s="57"/>
      <c r="N31" s="57"/>
      <c r="O31" s="57"/>
      <c r="P31" s="57"/>
      <c r="Q31" s="57"/>
    </row>
    <row r="32" spans="1:26" s="33" customFormat="1" ht="25" customHeight="1">
      <c r="A32" s="63"/>
      <c r="B32" s="61"/>
      <c r="C32" s="64"/>
      <c r="D32" s="60"/>
      <c r="E32" s="60"/>
      <c r="F32" s="60"/>
      <c r="G32" s="60"/>
      <c r="H32" s="60"/>
      <c r="I32" s="57"/>
      <c r="J32" s="57"/>
      <c r="K32" s="57"/>
      <c r="L32" s="57"/>
      <c r="M32" s="57"/>
      <c r="N32" s="57"/>
      <c r="O32" s="57"/>
      <c r="P32" s="57"/>
      <c r="Q32" s="57"/>
    </row>
    <row r="33" spans="1:26" s="33" customFormat="1" ht="25" customHeight="1">
      <c r="A33" s="63"/>
      <c r="B33" s="61" t="s">
        <v>48</v>
      </c>
      <c r="C33" s="66" t="s">
        <v>49</v>
      </c>
      <c r="D33" s="60"/>
      <c r="E33" s="60"/>
      <c r="F33" s="60"/>
      <c r="G33" s="60"/>
      <c r="H33" s="60"/>
      <c r="I33" s="57"/>
      <c r="J33" s="57"/>
      <c r="K33" s="57"/>
      <c r="L33" s="57"/>
      <c r="M33" s="57"/>
      <c r="N33" s="57"/>
      <c r="O33" s="57"/>
      <c r="P33" s="57"/>
      <c r="Q33" s="57"/>
    </row>
    <row r="34" spans="1:26" s="33" customFormat="1" ht="25" customHeight="1">
      <c r="A34" s="63"/>
      <c r="B34" s="61"/>
      <c r="C34" s="64"/>
      <c r="D34" s="60"/>
      <c r="E34" s="60"/>
      <c r="F34" s="60"/>
      <c r="G34" s="60"/>
      <c r="H34" s="60"/>
      <c r="I34" s="57"/>
      <c r="J34" s="57"/>
      <c r="K34" s="57"/>
      <c r="L34" s="57"/>
      <c r="M34" s="57"/>
      <c r="N34" s="57"/>
      <c r="O34" s="57"/>
      <c r="P34" s="57"/>
      <c r="Q34" s="57"/>
    </row>
    <row r="35" spans="1:26" s="33" customFormat="1" ht="25" customHeight="1">
      <c r="A35" s="26"/>
      <c r="B35" s="165" t="s">
        <v>50</v>
      </c>
      <c r="C35" s="165"/>
      <c r="D35" s="25"/>
      <c r="E35" s="31"/>
      <c r="F35" s="31"/>
      <c r="G35" s="31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s="33" customFormat="1" ht="9" customHeight="1">
      <c r="A36" s="26"/>
      <c r="B36" s="67"/>
      <c r="C36" s="68"/>
      <c r="D36" s="31"/>
      <c r="E36" s="31"/>
      <c r="F36" s="31"/>
      <c r="G36" s="31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s="33" customFormat="1" ht="25" customHeight="1">
      <c r="A37" s="57"/>
      <c r="B37" s="58" t="s">
        <v>51</v>
      </c>
      <c r="C37" s="69" t="s">
        <v>52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26" s="33" customFormat="1" ht="16" thickBot="1">
      <c r="A38" s="26"/>
      <c r="B38" s="43"/>
      <c r="C38" s="44"/>
      <c r="D38" s="44"/>
      <c r="E38" s="42"/>
      <c r="F38" s="42"/>
      <c r="G38" s="42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26" s="33" customFormat="1" ht="16" thickTop="1">
      <c r="A39" s="26"/>
      <c r="B39" s="45"/>
      <c r="C39" s="46"/>
      <c r="D39" s="46"/>
      <c r="E39" s="47"/>
      <c r="F39" s="47"/>
      <c r="G39" s="47"/>
      <c r="H39" s="48"/>
      <c r="I39" s="26"/>
      <c r="J39" s="26"/>
      <c r="K39" s="26"/>
      <c r="L39" s="26"/>
      <c r="M39" s="26"/>
      <c r="N39" s="26"/>
      <c r="O39" s="26"/>
      <c r="P39" s="26"/>
      <c r="Q39" s="26"/>
    </row>
    <row r="40" spans="1:26" s="33" customFormat="1" ht="15" customHeight="1">
      <c r="A40" s="26"/>
      <c r="B40" s="70" t="s">
        <v>53</v>
      </c>
      <c r="C40" s="71"/>
      <c r="D40" s="71"/>
      <c r="E40" s="31"/>
      <c r="F40" s="31"/>
      <c r="G40" s="31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s="33" customFormat="1" ht="15.5">
      <c r="A41" s="26"/>
      <c r="B41" s="49"/>
      <c r="C41" s="31"/>
      <c r="D41" s="31"/>
      <c r="E41" s="31"/>
      <c r="F41" s="31"/>
      <c r="G41" s="31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s="33" customFormat="1" ht="46.5">
      <c r="A42" s="26"/>
      <c r="B42" s="72" t="s">
        <v>54</v>
      </c>
      <c r="C42" s="73" t="s">
        <v>55</v>
      </c>
      <c r="D42" s="31"/>
      <c r="E42" s="31"/>
      <c r="F42" s="31"/>
      <c r="G42" s="31"/>
      <c r="H42" s="26"/>
      <c r="I42" s="26"/>
      <c r="J42" s="26"/>
      <c r="K42" s="26"/>
      <c r="L42" s="26"/>
      <c r="M42" s="26"/>
      <c r="N42" s="74" t="s">
        <v>22</v>
      </c>
      <c r="O42" s="74" t="s">
        <v>23</v>
      </c>
      <c r="P42" s="74" t="s">
        <v>22</v>
      </c>
      <c r="Q42" s="74" t="s">
        <v>23</v>
      </c>
      <c r="R42" s="26"/>
      <c r="S42" s="26"/>
      <c r="T42" s="74" t="s">
        <v>22</v>
      </c>
      <c r="U42" s="74" t="s">
        <v>23</v>
      </c>
      <c r="V42" s="74" t="s">
        <v>22</v>
      </c>
      <c r="W42" s="74" t="s">
        <v>23</v>
      </c>
      <c r="X42" s="26"/>
      <c r="Y42" s="26"/>
      <c r="Z42" s="26"/>
    </row>
    <row r="43" spans="1:26" s="33" customFormat="1" ht="15.5">
      <c r="A43" s="26"/>
      <c r="B43" s="49"/>
      <c r="C43" s="31"/>
      <c r="D43" s="31"/>
      <c r="E43" s="31"/>
      <c r="F43" s="31"/>
      <c r="G43" s="31"/>
      <c r="H43" s="26"/>
      <c r="I43" s="26"/>
      <c r="J43" s="26"/>
      <c r="K43" s="26"/>
      <c r="L43" s="26"/>
      <c r="M43" s="26" t="s">
        <v>56</v>
      </c>
      <c r="N43" s="75">
        <v>1.9403999999999999</v>
      </c>
      <c r="O43" s="75">
        <v>1.9481999999999999</v>
      </c>
      <c r="P43" s="75">
        <v>1.9338</v>
      </c>
      <c r="Q43" s="75">
        <v>1.9416</v>
      </c>
      <c r="R43" s="26"/>
      <c r="S43" s="26" t="str">
        <f>M43</f>
        <v>Fase A Uitzendbeding</v>
      </c>
      <c r="T43" s="75">
        <v>1.6</v>
      </c>
      <c r="U43" s="75">
        <v>1.6</v>
      </c>
      <c r="V43" s="75">
        <v>1.5946</v>
      </c>
      <c r="W43" s="75">
        <v>1.5946</v>
      </c>
      <c r="X43" s="26"/>
      <c r="Y43" s="26"/>
      <c r="Z43" s="26"/>
    </row>
    <row r="44" spans="1:26" s="60" customFormat="1" ht="25" customHeight="1">
      <c r="A44" s="56"/>
      <c r="B44" s="50"/>
      <c r="C44" s="38" t="str">
        <f>C21</f>
        <v>Fase A regulier</v>
      </c>
      <c r="D44" s="38" t="str">
        <f>D21</f>
        <v>Fase A  vaste uren</v>
      </c>
      <c r="E44" s="38" t="s">
        <v>24</v>
      </c>
      <c r="F44" s="38" t="s">
        <v>25</v>
      </c>
      <c r="G44" s="38" t="s">
        <v>26</v>
      </c>
      <c r="H44" s="51" t="s">
        <v>27</v>
      </c>
      <c r="I44" s="56"/>
      <c r="J44" s="56"/>
      <c r="K44" s="56"/>
      <c r="L44" s="56"/>
      <c r="M44" s="26" t="s">
        <v>57</v>
      </c>
      <c r="N44" s="75">
        <v>1.9403999999999999</v>
      </c>
      <c r="O44" s="75">
        <v>1.9481999999999999</v>
      </c>
      <c r="P44" s="75">
        <v>1.9338</v>
      </c>
      <c r="Q44" s="75">
        <v>1.9416</v>
      </c>
      <c r="S44" s="26" t="str">
        <f>M44</f>
        <v>Fase A Detacheren</v>
      </c>
      <c r="T44" s="75">
        <v>1.6</v>
      </c>
      <c r="U44" s="75">
        <v>1.6</v>
      </c>
      <c r="V44" s="75">
        <v>1.5946</v>
      </c>
      <c r="W44" s="75">
        <v>1.5946</v>
      </c>
    </row>
    <row r="45" spans="1:26" s="60" customFormat="1" ht="25" customHeight="1">
      <c r="B45" s="52" t="s">
        <v>28</v>
      </c>
      <c r="C45" s="53">
        <f>VLOOKUP($C$42,M43:Q45,2,FALSE)+C52</f>
        <v>1.8503999999999998</v>
      </c>
      <c r="D45" s="53">
        <f>VLOOKUP($C$42,M43:Q45,3,FALSE)+C52</f>
        <v>1.8581999999999999</v>
      </c>
      <c r="E45" s="53">
        <f>IFERROR((C45*C15)+(D15*D45),"N.t.b.**")</f>
        <v>1.8503999999999998</v>
      </c>
      <c r="F45" s="53">
        <f>N48+C52</f>
        <v>1.9174999999999998</v>
      </c>
      <c r="G45" s="53">
        <f>N49+C52</f>
        <v>1.8555999999999999</v>
      </c>
      <c r="H45" s="53">
        <f>IFERROR(($C$12*E45)+($D$12*F45)+($E$12*G45),"N.t.b.***")</f>
        <v>1.8793569999999997</v>
      </c>
      <c r="M45" s="26" t="s">
        <v>55</v>
      </c>
      <c r="N45" s="76">
        <f>ROUND((50%*N43)+(50%*N44),4)</f>
        <v>1.9403999999999999</v>
      </c>
      <c r="O45" s="75">
        <f>ROUND((50%*O43)+(50%*O44),4)</f>
        <v>1.9481999999999999</v>
      </c>
      <c r="P45" s="75">
        <f>ROUND((50%*P43)+(50%*P44),4)</f>
        <v>1.9338</v>
      </c>
      <c r="Q45" s="75">
        <f>ROUND((50%*Q43)+(50%*Q44),4)</f>
        <v>1.9416</v>
      </c>
      <c r="S45" s="26" t="str">
        <f>M45</f>
        <v>Beide varianten worden gehanteerd.</v>
      </c>
      <c r="T45" s="76">
        <f>ROUND((50%*T43)+(50%*T44),4)</f>
        <v>1.6</v>
      </c>
      <c r="U45" s="75">
        <f>ROUND((50%*U43)+(50%*U44),4)</f>
        <v>1.6</v>
      </c>
      <c r="V45" s="75">
        <f>ROUND((50%*V43)+(50%*V44),4)</f>
        <v>1.5946</v>
      </c>
      <c r="W45" s="75">
        <f>ROUND((50%*W43)+(50%*W44),4)</f>
        <v>1.5946</v>
      </c>
    </row>
    <row r="46" spans="1:26" s="60" customFormat="1" ht="25" customHeight="1">
      <c r="B46" s="54" t="s">
        <v>35</v>
      </c>
      <c r="C46" s="55">
        <f>VLOOKUP($C$42,M43:Q45,4,FALSE)+C52</f>
        <v>1.8437999999999999</v>
      </c>
      <c r="D46" s="55">
        <f>VLOOKUP($C$42,M43:Q45,5,FALSE)+C52</f>
        <v>1.8515999999999999</v>
      </c>
      <c r="E46" s="55">
        <f>IFERROR((C46*C15)+(D15*D46),"N.t.b.**")</f>
        <v>1.8437999999999999</v>
      </c>
      <c r="F46" s="55">
        <f>O48+C52</f>
        <v>1.9174999999999998</v>
      </c>
      <c r="G46" s="55">
        <f>O49+C52</f>
        <v>1.8555999999999999</v>
      </c>
      <c r="H46" s="55">
        <f>IFERROR(($C$12*E46)+($D$12*F46)+($E$12*G46),"N.t.b.***")</f>
        <v>1.8757269999999999</v>
      </c>
    </row>
    <row r="47" spans="1:26" s="60" customFormat="1" ht="25" customHeight="1">
      <c r="A47" s="56"/>
      <c r="B47" s="34"/>
      <c r="C47" s="44"/>
      <c r="D47" s="44"/>
      <c r="E47" s="42"/>
      <c r="F47" s="42"/>
      <c r="G47" s="42"/>
      <c r="H47" s="56"/>
      <c r="I47" s="56"/>
      <c r="J47" s="56"/>
      <c r="K47" s="56"/>
      <c r="L47" s="56"/>
      <c r="M47" s="56"/>
      <c r="N47" s="56"/>
      <c r="O47" s="56"/>
      <c r="P47" s="56"/>
      <c r="Q47" s="56"/>
      <c r="S47" s="56"/>
      <c r="T47" s="56"/>
      <c r="U47" s="56"/>
      <c r="V47" s="56"/>
      <c r="W47" s="56"/>
    </row>
    <row r="48" spans="1:26" s="60" customFormat="1" ht="25" customHeight="1">
      <c r="B48" s="58" t="s">
        <v>42</v>
      </c>
      <c r="C48" s="59">
        <f>IFERROR((H45*C9)+(D9*H46),"N.t.b.***")</f>
        <v>1.8767571939999996</v>
      </c>
      <c r="M48" s="38" t="s">
        <v>25</v>
      </c>
      <c r="N48" s="53">
        <v>2.0074999999999998</v>
      </c>
      <c r="O48" s="55">
        <v>2.0074999999999998</v>
      </c>
    </row>
    <row r="49" spans="1:26" s="60" customFormat="1" ht="25" customHeight="1">
      <c r="B49" s="61"/>
      <c r="C49" s="77"/>
      <c r="M49" s="38" t="s">
        <v>26</v>
      </c>
      <c r="N49" s="53">
        <v>1.9456</v>
      </c>
      <c r="O49" s="55">
        <v>1.9456</v>
      </c>
    </row>
    <row r="50" spans="1:26" s="60" customFormat="1" ht="25" customHeight="1">
      <c r="B50" s="58" t="s">
        <v>58</v>
      </c>
      <c r="C50" s="163">
        <v>1.5</v>
      </c>
      <c r="D50" s="78" t="s">
        <v>59</v>
      </c>
      <c r="E50" s="79"/>
    </row>
    <row r="51" spans="1:26" s="60" customFormat="1" ht="25" customHeight="1">
      <c r="A51" s="56"/>
      <c r="B51" s="43"/>
      <c r="C51" s="44"/>
      <c r="D51" s="44"/>
      <c r="E51" s="42"/>
      <c r="F51" s="42"/>
      <c r="G51" s="42"/>
      <c r="H51" s="56"/>
      <c r="I51" s="56"/>
      <c r="J51" s="56"/>
      <c r="K51" s="56"/>
      <c r="L51" s="56"/>
      <c r="M51" s="56"/>
      <c r="N51" s="56"/>
      <c r="O51" s="56"/>
      <c r="P51" s="56"/>
      <c r="Q51" s="56"/>
    </row>
    <row r="52" spans="1:26" s="60" customFormat="1" ht="25" customHeight="1">
      <c r="B52" s="58" t="str">
        <f>B31</f>
        <v>k. Afwijking op standaard loonkostenfactor</v>
      </c>
      <c r="C52" s="164">
        <v>-0.09</v>
      </c>
      <c r="D52" s="78" t="s">
        <v>60</v>
      </c>
      <c r="E52" s="79"/>
    </row>
    <row r="53" spans="1:26" s="60" customFormat="1" ht="25" customHeight="1">
      <c r="A53" s="56"/>
      <c r="B53" s="43"/>
      <c r="C53" s="44"/>
      <c r="D53" s="44"/>
      <c r="E53" s="42"/>
      <c r="F53" s="42"/>
      <c r="G53" s="42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26" s="60" customFormat="1" ht="25" customHeight="1">
      <c r="B54" s="58" t="str">
        <f>B33</f>
        <v>l. Resultaat standaard Loonkostenfactor Inschrijver</v>
      </c>
      <c r="C54" s="59">
        <f>C48</f>
        <v>1.8767571939999996</v>
      </c>
    </row>
    <row r="55" spans="1:26" s="60" customFormat="1" ht="25" customHeight="1">
      <c r="A55" s="56"/>
      <c r="B55" s="43"/>
      <c r="C55" s="44"/>
      <c r="D55" s="44"/>
      <c r="E55" s="42"/>
      <c r="F55" s="42"/>
      <c r="G55" s="42"/>
      <c r="H55" s="56"/>
      <c r="I55" s="56"/>
      <c r="J55" s="56"/>
      <c r="K55" s="56"/>
      <c r="L55" s="56"/>
      <c r="M55" s="56"/>
      <c r="N55" s="56"/>
      <c r="O55" s="56"/>
      <c r="P55" s="56"/>
      <c r="Q55" s="56"/>
    </row>
    <row r="56" spans="1:26" s="60" customFormat="1" ht="25" customHeight="1">
      <c r="A56" s="56"/>
      <c r="B56" s="165" t="s">
        <v>61</v>
      </c>
      <c r="C56" s="165"/>
      <c r="D56" s="165"/>
      <c r="E56" s="80"/>
      <c r="F56" s="80"/>
      <c r="G56" s="80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s="60" customFormat="1" ht="25" customHeight="1">
      <c r="A57" s="56"/>
      <c r="B57" s="81"/>
      <c r="C57" s="80"/>
      <c r="D57" s="80"/>
      <c r="E57" s="80"/>
      <c r="F57" s="80"/>
      <c r="G57" s="80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s="60" customFormat="1" ht="25" customHeight="1">
      <c r="B58" s="58" t="str">
        <f>B37</f>
        <v>m. Gemiddeld &amp; gewogen Uurtarief</v>
      </c>
      <c r="C58" s="69">
        <f>ROUND((C6*C54)+C50,2)</f>
        <v>34.53</v>
      </c>
    </row>
    <row r="61" spans="1:26" s="82" customFormat="1" ht="25" customHeight="1">
      <c r="B61" s="38"/>
      <c r="C61" s="38" t="s">
        <v>62</v>
      </c>
      <c r="D61" s="38" t="s">
        <v>63</v>
      </c>
      <c r="E61" s="38" t="s">
        <v>64</v>
      </c>
    </row>
    <row r="62" spans="1:26" s="82" customFormat="1" ht="42" customHeight="1">
      <c r="B62" s="83" t="s">
        <v>65</v>
      </c>
      <c r="C62" s="84">
        <f>Inschrijfprijsbepaling!C58</f>
        <v>34.53</v>
      </c>
      <c r="D62" s="85">
        <v>34.53</v>
      </c>
      <c r="E62" s="85">
        <v>41.37</v>
      </c>
    </row>
    <row r="63" spans="1:26" s="82" customFormat="1" ht="25" customHeight="1">
      <c r="B63" s="86"/>
      <c r="D63" s="87"/>
    </row>
    <row r="64" spans="1:26" s="82" customFormat="1" ht="25" customHeight="1">
      <c r="B64" s="88" t="s">
        <v>66</v>
      </c>
      <c r="C64" s="38" t="s">
        <v>67</v>
      </c>
      <c r="D64" s="38" t="s">
        <v>68</v>
      </c>
    </row>
    <row r="65" spans="2:10" s="82" customFormat="1" ht="25" customHeight="1">
      <c r="B65" s="89" t="s">
        <v>69</v>
      </c>
      <c r="C65" s="90">
        <f>E62</f>
        <v>41.37</v>
      </c>
      <c r="D65" s="91">
        <v>0</v>
      </c>
      <c r="F65" s="92"/>
      <c r="G65" s="92"/>
      <c r="H65" s="92"/>
      <c r="I65" s="92"/>
    </row>
    <row r="66" spans="2:10" s="82" customFormat="1" ht="25" customHeight="1">
      <c r="B66" s="93" t="s">
        <v>70</v>
      </c>
      <c r="C66" s="94">
        <f>D62</f>
        <v>34.53</v>
      </c>
      <c r="D66" s="95">
        <v>30</v>
      </c>
      <c r="F66" s="96"/>
      <c r="G66" s="92"/>
      <c r="H66" s="92"/>
      <c r="I66" s="97"/>
      <c r="J66" s="98"/>
    </row>
    <row r="67" spans="2:10" s="82" customFormat="1" ht="25" customHeight="1">
      <c r="B67" s="89"/>
      <c r="C67" s="99"/>
      <c r="D67" s="100"/>
      <c r="G67" s="166" t="s">
        <v>71</v>
      </c>
      <c r="H67" s="166"/>
      <c r="I67" s="92"/>
    </row>
    <row r="68" spans="2:10" s="82" customFormat="1" ht="35.15" customHeight="1">
      <c r="B68" s="101" t="s">
        <v>72</v>
      </c>
      <c r="C68" s="102">
        <f>C62</f>
        <v>34.53</v>
      </c>
      <c r="D68" s="103">
        <f xml:space="preserve"> IFERROR(IF(D66 - ((C68 - C66)/(C65-C66)*D66)&lt;0,0,IF(C68&lt;D62,D66,(D66 - ((C68 - C66)/(C65-C66)*D66)))),0)</f>
        <v>30</v>
      </c>
      <c r="G68" s="167" t="s">
        <v>73</v>
      </c>
      <c r="H68" s="168"/>
      <c r="I68" s="92"/>
    </row>
    <row r="69" spans="2:10" s="106" customFormat="1" ht="75" customHeight="1">
      <c r="B69" s="104"/>
      <c r="C69" s="104"/>
      <c r="D69" s="105"/>
      <c r="E69" s="104"/>
      <c r="G69" s="107"/>
      <c r="H69" s="107"/>
      <c r="I69" s="107"/>
    </row>
    <row r="70" spans="2:10" s="106" customFormat="1" ht="15.5">
      <c r="B70" s="108" t="s">
        <v>74</v>
      </c>
      <c r="C70" s="108" t="s">
        <v>75</v>
      </c>
      <c r="D70" s="105"/>
      <c r="E70" s="104"/>
      <c r="G70" s="107"/>
      <c r="H70" s="107"/>
      <c r="I70" s="107"/>
    </row>
    <row r="71" spans="2:10" s="106" customFormat="1" ht="15.5">
      <c r="B71" s="109">
        <f>D62</f>
        <v>34.53</v>
      </c>
      <c r="C71" s="110">
        <f t="shared" ref="C71:C76" si="0" xml:space="preserve"> $D$66 - (B71 - $C$66)/($C$65-$C$66)*($D$66)</f>
        <v>30</v>
      </c>
      <c r="D71" s="105"/>
      <c r="E71" s="104"/>
      <c r="G71" s="107"/>
      <c r="H71" s="107"/>
      <c r="I71" s="107"/>
    </row>
    <row r="72" spans="2:10" s="106" customFormat="1" ht="15.5">
      <c r="B72" s="109">
        <f>B71+($B$76-$B$71)/5</f>
        <v>35.898000000000003</v>
      </c>
      <c r="C72" s="110">
        <f t="shared" si="0"/>
        <v>23.999999999999986</v>
      </c>
      <c r="D72" s="111"/>
      <c r="E72" s="111"/>
      <c r="G72" s="107"/>
      <c r="H72" s="107"/>
      <c r="I72" s="107"/>
    </row>
    <row r="73" spans="2:10" s="106" customFormat="1" ht="15.5">
      <c r="B73" s="109">
        <f>B72+($B$76-$B$71)/5</f>
        <v>37.266000000000005</v>
      </c>
      <c r="C73" s="110">
        <f t="shared" si="0"/>
        <v>17.999999999999975</v>
      </c>
      <c r="D73" s="111"/>
      <c r="E73" s="111"/>
      <c r="G73" s="107"/>
      <c r="H73" s="107"/>
      <c r="I73" s="107"/>
    </row>
    <row r="74" spans="2:10" s="106" customFormat="1" ht="15.5">
      <c r="B74" s="109">
        <f>B73+($B$76-$B$71)/5</f>
        <v>38.634000000000007</v>
      </c>
      <c r="C74" s="110">
        <f t="shared" si="0"/>
        <v>11.999999999999964</v>
      </c>
      <c r="D74" s="111"/>
      <c r="E74" s="111"/>
      <c r="G74" s="107"/>
      <c r="H74" s="107"/>
      <c r="I74" s="107"/>
    </row>
    <row r="75" spans="2:10" s="106" customFormat="1" ht="15.5">
      <c r="B75" s="109">
        <f>B74+($B$76-$B$71)/5</f>
        <v>40.00200000000001</v>
      </c>
      <c r="C75" s="110">
        <f t="shared" si="0"/>
        <v>5.9999999999999503</v>
      </c>
      <c r="D75" s="111"/>
      <c r="E75" s="111"/>
    </row>
    <row r="76" spans="2:10" s="106" customFormat="1" ht="15.5">
      <c r="B76" s="109">
        <f>E62</f>
        <v>41.37</v>
      </c>
      <c r="C76" s="110">
        <f t="shared" si="0"/>
        <v>0</v>
      </c>
      <c r="D76" s="111"/>
      <c r="E76" s="111"/>
      <c r="F76" s="112"/>
      <c r="H76" s="113"/>
    </row>
    <row r="77" spans="2:10" s="106" customFormat="1" ht="15.5">
      <c r="B77" s="104"/>
      <c r="C77" s="104"/>
      <c r="D77" s="104"/>
      <c r="E77" s="104"/>
    </row>
    <row r="78" spans="2:10" s="114" customFormat="1" ht="15.5">
      <c r="B78" s="104"/>
      <c r="C78" s="104"/>
      <c r="D78" s="104"/>
      <c r="E78" s="104"/>
      <c r="F78" s="106"/>
    </row>
    <row r="79" spans="2:10" s="114" customFormat="1" ht="15.5">
      <c r="B79" s="104"/>
      <c r="C79" s="104"/>
      <c r="D79" s="104"/>
      <c r="E79" s="104"/>
      <c r="F79" s="106"/>
    </row>
    <row r="80" spans="2:10" s="114" customFormat="1" ht="15.5">
      <c r="B80" s="104"/>
      <c r="C80" s="104"/>
      <c r="D80" s="104"/>
      <c r="E80" s="104"/>
      <c r="F80" s="106"/>
    </row>
    <row r="81" spans="2:5" s="114" customFormat="1" ht="15.5">
      <c r="B81" s="104"/>
      <c r="C81" s="104"/>
      <c r="D81" s="104"/>
      <c r="E81" s="104"/>
    </row>
    <row r="82" spans="2:5" s="114" customFormat="1" ht="15.5">
      <c r="B82" s="104"/>
      <c r="C82" s="104"/>
      <c r="D82" s="104"/>
      <c r="E82" s="104"/>
    </row>
    <row r="83" spans="2:5" s="114" customFormat="1" ht="15.5">
      <c r="B83" s="104"/>
      <c r="C83" s="104"/>
      <c r="D83" s="104"/>
      <c r="E83" s="104"/>
    </row>
    <row r="84" spans="2:5" s="114" customFormat="1" ht="15.5">
      <c r="B84" s="104"/>
      <c r="C84" s="104"/>
      <c r="D84" s="104"/>
      <c r="E84" s="104"/>
    </row>
    <row r="85" spans="2:5" s="114" customFormat="1" ht="15.5">
      <c r="B85" s="104"/>
      <c r="C85" s="104"/>
      <c r="D85" s="104"/>
      <c r="E85" s="104"/>
    </row>
    <row r="86" spans="2:5" s="114" customFormat="1" ht="15.5">
      <c r="B86" s="104"/>
      <c r="C86" s="104"/>
      <c r="D86" s="104"/>
      <c r="E86" s="104"/>
    </row>
    <row r="87" spans="2:5" s="114" customFormat="1" ht="15.5">
      <c r="B87" s="104"/>
      <c r="C87" s="104"/>
      <c r="D87" s="104"/>
      <c r="E87" s="104"/>
    </row>
    <row r="88" spans="2:5" s="114" customFormat="1" ht="15.5">
      <c r="B88" s="104"/>
      <c r="C88" s="104"/>
      <c r="D88" s="104"/>
      <c r="E88" s="104"/>
    </row>
    <row r="89" spans="2:5" s="114" customFormat="1" ht="15.5">
      <c r="B89" s="104"/>
      <c r="C89" s="104"/>
      <c r="D89" s="104"/>
      <c r="E89" s="104"/>
    </row>
    <row r="90" spans="2:5" s="114" customFormat="1" ht="15.5">
      <c r="B90" s="104"/>
      <c r="C90" s="104"/>
      <c r="D90" s="104"/>
      <c r="E90" s="104"/>
    </row>
    <row r="91" spans="2:5" s="114" customFormat="1" ht="15.5">
      <c r="B91" s="104"/>
      <c r="C91" s="104"/>
      <c r="D91" s="104"/>
      <c r="E91" s="104"/>
    </row>
    <row r="92" spans="2:5" s="114" customFormat="1" ht="15.5">
      <c r="B92" s="104"/>
      <c r="C92" s="104"/>
      <c r="D92" s="104"/>
      <c r="E92" s="104"/>
    </row>
    <row r="93" spans="2:5" s="114" customFormat="1" ht="15.5">
      <c r="B93" s="104"/>
      <c r="C93" s="104"/>
      <c r="D93" s="104"/>
      <c r="E93" s="104"/>
    </row>
    <row r="94" spans="2:5" s="114" customFormat="1" ht="15.5">
      <c r="B94" s="104"/>
      <c r="C94" s="104"/>
      <c r="D94" s="104"/>
      <c r="E94" s="104"/>
    </row>
    <row r="95" spans="2:5" s="114" customFormat="1" ht="15.5"/>
    <row r="96" spans="2:5" s="114" customFormat="1" ht="15.5"/>
    <row r="97" spans="1:17" s="114" customFormat="1" ht="15.5"/>
    <row r="98" spans="1:17" s="33" customFormat="1" ht="26.15" customHeight="1">
      <c r="A98" s="57"/>
      <c r="B98" s="88" t="s">
        <v>76</v>
      </c>
      <c r="C98" s="88"/>
      <c r="D98" s="88"/>
      <c r="E98" s="88"/>
      <c r="F98" s="88"/>
      <c r="G98" s="88"/>
      <c r="H98" s="88"/>
      <c r="I98" s="57"/>
      <c r="J98" s="57"/>
      <c r="K98" s="57"/>
      <c r="L98" s="57"/>
      <c r="M98" s="57"/>
      <c r="N98" s="57"/>
      <c r="O98" s="57"/>
      <c r="P98" s="57"/>
      <c r="Q98" s="57"/>
    </row>
    <row r="99" spans="1:17" s="79" customFormat="1" ht="26.15" customHeight="1">
      <c r="B99" s="115" t="s">
        <v>77</v>
      </c>
    </row>
    <row r="100" spans="1:17" s="79" customFormat="1" ht="26.15" customHeight="1">
      <c r="B100" s="116" t="s">
        <v>78</v>
      </c>
      <c r="C100" s="117"/>
      <c r="D100" s="117"/>
      <c r="E100" s="117"/>
      <c r="F100" s="117"/>
      <c r="G100" s="117"/>
      <c r="H100" s="117"/>
    </row>
    <row r="101" spans="1:17" s="79" customFormat="1" ht="26.15" customHeight="1">
      <c r="B101" s="115" t="s">
        <v>79</v>
      </c>
    </row>
    <row r="102" spans="1:17" s="79" customFormat="1" ht="26.15" customHeight="1">
      <c r="B102" s="116" t="s">
        <v>80</v>
      </c>
      <c r="C102" s="117"/>
      <c r="D102" s="117"/>
      <c r="E102" s="117"/>
      <c r="F102" s="117"/>
      <c r="G102" s="117"/>
      <c r="H102" s="117"/>
    </row>
    <row r="103" spans="1:17" s="79" customFormat="1" ht="26.15" customHeight="1">
      <c r="B103" s="115"/>
    </row>
    <row r="104" spans="1:17" s="79" customFormat="1" ht="26.15" customHeight="1">
      <c r="B104" s="116" t="s">
        <v>81</v>
      </c>
      <c r="C104" s="117"/>
      <c r="D104" s="117"/>
      <c r="E104" s="117"/>
      <c r="F104" s="117"/>
      <c r="G104" s="117"/>
      <c r="H104" s="117"/>
    </row>
    <row r="105" spans="1:17" s="79" customFormat="1" ht="26.15" customHeight="1">
      <c r="B105" s="118"/>
    </row>
  </sheetData>
  <sheetProtection algorithmName="SHA-512" hashValue="EvdG238aM6V2ML2ja2YQmWWI2YYMKH9q/5CeALoYhA7jdtTBZRXM+6aeWXvjrmkkBsxIKHh0kydq53oHS1X4Cw==" saltValue="s+RwbADs80Y6WbKEec0zqw==" spinCount="100000" sheet="1" objects="1" scenarios="1"/>
  <mergeCells count="9">
    <mergeCell ref="B56:D56"/>
    <mergeCell ref="G67:H67"/>
    <mergeCell ref="G68:H68"/>
    <mergeCell ref="C1:F1"/>
    <mergeCell ref="G1:I1"/>
    <mergeCell ref="E3:I5"/>
    <mergeCell ref="B4:C4"/>
    <mergeCell ref="B19:C19"/>
    <mergeCell ref="B35:C35"/>
  </mergeCells>
  <dataValidations count="2">
    <dataValidation type="decimal" allowBlank="1" showInputMessage="1" showErrorMessage="1" sqref="C50" xr:uid="{40BABD17-BD85-DA4B-B3F8-855D59905043}">
      <formula1>1</formula1>
      <formula2>5.01</formula2>
    </dataValidation>
    <dataValidation type="decimal" allowBlank="1" showInputMessage="1" showErrorMessage="1" sqref="C52" xr:uid="{0343FDE9-129D-4248-8827-F31988B47FD1}">
      <formula1>-0.1</formula1>
      <formula2>0.1</formula2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F3F6-322E-FD40-A48C-CC1156C85B09}">
  <sheetPr codeName="Blad29">
    <pageSetUpPr fitToPage="1"/>
  </sheetPr>
  <dimension ref="B1:N72"/>
  <sheetViews>
    <sheetView showGridLines="0" showRowColHeaders="0" topLeftCell="A48" zoomScaleNormal="100" zoomScalePageLayoutView="120" workbookViewId="0">
      <selection activeCell="K7" sqref="K7"/>
    </sheetView>
  </sheetViews>
  <sheetFormatPr defaultColWidth="8.81640625" defaultRowHeight="12.5" outlineLevelRow="2"/>
  <cols>
    <col min="1" max="1" width="2.7265625" style="134" customWidth="1"/>
    <col min="2" max="2" width="44.453125" style="134" customWidth="1"/>
    <col min="3" max="3" width="32.81640625" style="134" customWidth="1"/>
    <col min="4" max="4" width="20.453125" style="134" customWidth="1"/>
    <col min="5" max="7" width="17.7265625" style="134" customWidth="1"/>
    <col min="8" max="8" width="17.7265625" style="154" customWidth="1"/>
    <col min="9" max="9" width="11" style="134" customWidth="1"/>
    <col min="10" max="10" width="5.453125" style="134" customWidth="1"/>
    <col min="11" max="11" width="10.453125" style="134" customWidth="1"/>
    <col min="12" max="13" width="10.81640625" style="134" customWidth="1"/>
    <col min="14" max="14" width="10.26953125" style="134" customWidth="1"/>
    <col min="15" max="16384" width="8.81640625" style="134"/>
  </cols>
  <sheetData>
    <row r="1" spans="2:14" s="122" customFormat="1" ht="50.15" customHeight="1" thickBot="1">
      <c r="B1" s="120"/>
      <c r="C1" s="173" t="str">
        <f>Inschrijfprijsbepaling!C1</f>
        <v>Prijsafspraken Uitzenden 2026</v>
      </c>
      <c r="D1" s="173"/>
      <c r="E1" s="173"/>
      <c r="F1" s="173"/>
      <c r="G1" s="120"/>
      <c r="H1" s="121" t="e" vm="2">
        <f>Voorblad!C7</f>
        <v>#VALUE!</v>
      </c>
    </row>
    <row r="2" spans="2:14" s="125" customFormat="1" ht="40" customHeight="1">
      <c r="B2" s="123" t="s">
        <v>82</v>
      </c>
      <c r="C2" s="123"/>
      <c r="D2" s="124"/>
      <c r="E2" s="124"/>
      <c r="F2" s="124"/>
      <c r="G2" s="124"/>
      <c r="H2" s="124"/>
    </row>
    <row r="3" spans="2:14" s="129" customFormat="1" ht="28" hidden="1" customHeight="1" outlineLevel="1">
      <c r="B3" s="126"/>
      <c r="C3" s="126"/>
      <c r="D3" s="127"/>
      <c r="E3" s="127"/>
      <c r="F3" s="127"/>
      <c r="G3" s="127"/>
      <c r="H3" s="128"/>
    </row>
    <row r="4" spans="2:14" ht="38.15" hidden="1" customHeight="1" outlineLevel="1">
      <c r="B4" s="130" t="s">
        <v>83</v>
      </c>
      <c r="C4" s="131" t="s">
        <v>84</v>
      </c>
      <c r="D4" s="132" t="s">
        <v>85</v>
      </c>
      <c r="E4" s="132" t="s">
        <v>86</v>
      </c>
      <c r="F4" s="132" t="s">
        <v>87</v>
      </c>
      <c r="G4" s="132" t="s">
        <v>88</v>
      </c>
      <c r="H4" s="133"/>
    </row>
    <row r="5" spans="2:14" ht="33" hidden="1" customHeight="1" outlineLevel="1">
      <c r="B5" s="135" t="s">
        <v>56</v>
      </c>
      <c r="C5" s="136" t="s">
        <v>89</v>
      </c>
      <c r="D5" s="137">
        <v>1.9403999999999999</v>
      </c>
      <c r="E5" s="137">
        <v>1.4607000000000001</v>
      </c>
      <c r="F5" s="137">
        <v>1.7948</v>
      </c>
      <c r="G5" s="138">
        <v>1.6</v>
      </c>
      <c r="H5" s="138"/>
      <c r="I5" s="139"/>
    </row>
    <row r="6" spans="2:14" ht="33" hidden="1" customHeight="1" outlineLevel="1">
      <c r="B6" s="140" t="s">
        <v>56</v>
      </c>
      <c r="C6" s="141" t="s">
        <v>90</v>
      </c>
      <c r="D6" s="142">
        <v>1.9338</v>
      </c>
      <c r="E6" s="142">
        <v>1.4607000000000001</v>
      </c>
      <c r="F6" s="142">
        <v>1.7948</v>
      </c>
      <c r="G6" s="142">
        <v>1.5946</v>
      </c>
      <c r="H6" s="143"/>
      <c r="I6" s="139"/>
    </row>
    <row r="7" spans="2:14" ht="33" hidden="1" customHeight="1" outlineLevel="1">
      <c r="B7" s="135" t="s">
        <v>91</v>
      </c>
      <c r="C7" s="136" t="s">
        <v>89</v>
      </c>
      <c r="D7" s="137">
        <v>1.9481999999999999</v>
      </c>
      <c r="E7" s="137">
        <v>1.4607000000000001</v>
      </c>
      <c r="F7" s="137">
        <v>1.7948</v>
      </c>
      <c r="G7" s="137">
        <v>1.6</v>
      </c>
      <c r="H7" s="138"/>
      <c r="I7" s="139"/>
    </row>
    <row r="8" spans="2:14" ht="33" hidden="1" customHeight="1" outlineLevel="1">
      <c r="B8" s="140" t="s">
        <v>91</v>
      </c>
      <c r="C8" s="141" t="s">
        <v>90</v>
      </c>
      <c r="D8" s="142">
        <v>1.9416</v>
      </c>
      <c r="E8" s="142">
        <v>1.4607000000000001</v>
      </c>
      <c r="F8" s="142">
        <v>1.7948</v>
      </c>
      <c r="G8" s="142">
        <v>1.5946</v>
      </c>
      <c r="H8" s="143"/>
      <c r="I8" s="139"/>
    </row>
    <row r="9" spans="2:14" s="147" customFormat="1" ht="33" hidden="1" customHeight="1" outlineLevel="1">
      <c r="B9" s="144" t="s">
        <v>92</v>
      </c>
      <c r="C9" s="145" t="s">
        <v>89</v>
      </c>
      <c r="D9" s="143">
        <v>1.9403999999999999</v>
      </c>
      <c r="E9" s="143">
        <v>1.4607000000000001</v>
      </c>
      <c r="F9" s="143">
        <v>1.7948</v>
      </c>
      <c r="G9" s="143">
        <v>1.6</v>
      </c>
      <c r="H9" s="143"/>
      <c r="I9" s="146"/>
      <c r="M9" s="148"/>
      <c r="N9" s="149"/>
    </row>
    <row r="10" spans="2:14" s="147" customFormat="1" ht="33" hidden="1" customHeight="1" outlineLevel="1">
      <c r="B10" s="140" t="s">
        <v>92</v>
      </c>
      <c r="C10" s="141" t="s">
        <v>90</v>
      </c>
      <c r="D10" s="142">
        <v>1.9338</v>
      </c>
      <c r="E10" s="142">
        <v>1.4607000000000001</v>
      </c>
      <c r="F10" s="142">
        <v>1.7948</v>
      </c>
      <c r="G10" s="142">
        <v>1.5946</v>
      </c>
      <c r="H10" s="143"/>
      <c r="I10" s="146"/>
      <c r="N10" s="149"/>
    </row>
    <row r="11" spans="2:14" s="147" customFormat="1" ht="33" hidden="1" customHeight="1" outlineLevel="1">
      <c r="B11" s="144" t="s">
        <v>93</v>
      </c>
      <c r="C11" s="145" t="s">
        <v>89</v>
      </c>
      <c r="D11" s="143">
        <v>1.9481999999999999</v>
      </c>
      <c r="E11" s="143">
        <v>1.4607000000000001</v>
      </c>
      <c r="F11" s="143">
        <v>1.7948</v>
      </c>
      <c r="G11" s="143">
        <v>1.6</v>
      </c>
      <c r="H11" s="143"/>
      <c r="I11" s="146"/>
      <c r="N11" s="149"/>
    </row>
    <row r="12" spans="2:14" s="147" customFormat="1" ht="33" hidden="1" customHeight="1" outlineLevel="1">
      <c r="B12" s="140" t="s">
        <v>93</v>
      </c>
      <c r="C12" s="141" t="s">
        <v>90</v>
      </c>
      <c r="D12" s="142">
        <v>1.9416</v>
      </c>
      <c r="E12" s="142">
        <v>1.4607000000000001</v>
      </c>
      <c r="F12" s="142">
        <v>1.7948</v>
      </c>
      <c r="G12" s="142">
        <v>1.5946</v>
      </c>
      <c r="H12" s="143"/>
      <c r="I12" s="150"/>
      <c r="N12" s="149"/>
    </row>
    <row r="13" spans="2:14" s="147" customFormat="1" ht="33" hidden="1" customHeight="1" outlineLevel="1">
      <c r="B13" s="144" t="s">
        <v>94</v>
      </c>
      <c r="C13" s="144" t="s">
        <v>89</v>
      </c>
      <c r="D13" s="143">
        <v>2.0074999999999998</v>
      </c>
      <c r="E13" s="143">
        <v>1.4495</v>
      </c>
      <c r="F13" s="143">
        <v>1.8249</v>
      </c>
      <c r="G13" s="143">
        <v>1.6554</v>
      </c>
      <c r="H13" s="143"/>
      <c r="I13" s="150"/>
    </row>
    <row r="14" spans="2:14" s="147" customFormat="1" ht="33" hidden="1" customHeight="1" outlineLevel="1">
      <c r="B14" s="140" t="s">
        <v>25</v>
      </c>
      <c r="C14" s="141" t="s">
        <v>90</v>
      </c>
      <c r="D14" s="142">
        <v>2.0074999999999998</v>
      </c>
      <c r="E14" s="142">
        <v>1.4495</v>
      </c>
      <c r="F14" s="142">
        <v>1.8249</v>
      </c>
      <c r="G14" s="142">
        <v>1.6554</v>
      </c>
      <c r="H14" s="143"/>
      <c r="I14" s="150"/>
    </row>
    <row r="15" spans="2:14" s="147" customFormat="1" ht="33" hidden="1" customHeight="1" outlineLevel="2">
      <c r="B15" s="144" t="s">
        <v>95</v>
      </c>
      <c r="C15" s="144" t="s">
        <v>89</v>
      </c>
      <c r="D15" s="143">
        <v>1.9826999999999999</v>
      </c>
      <c r="E15" s="143">
        <v>1.4495</v>
      </c>
      <c r="F15" s="143">
        <v>1.8249</v>
      </c>
      <c r="G15" s="143">
        <v>1.6554</v>
      </c>
      <c r="H15" s="143"/>
      <c r="I15" s="150"/>
    </row>
    <row r="16" spans="2:14" s="147" customFormat="1" ht="33" hidden="1" customHeight="1" outlineLevel="2">
      <c r="B16" s="140" t="s">
        <v>95</v>
      </c>
      <c r="C16" s="141" t="s">
        <v>90</v>
      </c>
      <c r="D16" s="142">
        <v>1.9826999999999999</v>
      </c>
      <c r="E16" s="142">
        <v>1.4495</v>
      </c>
      <c r="F16" s="142">
        <v>1.8249</v>
      </c>
      <c r="G16" s="142">
        <v>1.6554</v>
      </c>
      <c r="H16" s="143"/>
      <c r="I16" s="150"/>
    </row>
    <row r="17" spans="2:9" s="147" customFormat="1" ht="33" hidden="1" customHeight="1" outlineLevel="1">
      <c r="B17" s="144" t="s">
        <v>26</v>
      </c>
      <c r="C17" s="144" t="s">
        <v>89</v>
      </c>
      <c r="D17" s="143">
        <v>1.9456</v>
      </c>
      <c r="E17" s="143">
        <v>1.4020999999999999</v>
      </c>
      <c r="F17" s="143">
        <v>1.7652000000000001</v>
      </c>
      <c r="G17" s="143">
        <v>1.6044</v>
      </c>
      <c r="H17" s="143"/>
      <c r="I17" s="150"/>
    </row>
    <row r="18" spans="2:9" s="147" customFormat="1" ht="33" hidden="1" customHeight="1" outlineLevel="1">
      <c r="B18" s="140" t="s">
        <v>26</v>
      </c>
      <c r="C18" s="141" t="s">
        <v>90</v>
      </c>
      <c r="D18" s="142">
        <v>1.9456</v>
      </c>
      <c r="E18" s="142">
        <v>1.4020999999999999</v>
      </c>
      <c r="F18" s="142">
        <v>1.7652000000000001</v>
      </c>
      <c r="G18" s="142">
        <v>1.6044</v>
      </c>
      <c r="H18" s="143"/>
      <c r="I18" s="150"/>
    </row>
    <row r="19" spans="2:9" s="147" customFormat="1" ht="33" hidden="1" customHeight="1" outlineLevel="2">
      <c r="B19" s="144" t="s">
        <v>96</v>
      </c>
      <c r="C19" s="144" t="s">
        <v>89</v>
      </c>
      <c r="D19" s="143">
        <v>1.9136</v>
      </c>
      <c r="E19" s="143">
        <v>1.4020999999999999</v>
      </c>
      <c r="F19" s="143">
        <v>1.7652000000000001</v>
      </c>
      <c r="G19" s="143">
        <v>1.6044</v>
      </c>
      <c r="H19" s="143"/>
      <c r="I19" s="150"/>
    </row>
    <row r="20" spans="2:9" s="147" customFormat="1" ht="33" hidden="1" customHeight="1" outlineLevel="2">
      <c r="B20" s="140" t="s">
        <v>96</v>
      </c>
      <c r="C20" s="141" t="s">
        <v>90</v>
      </c>
      <c r="D20" s="142">
        <v>1.9136</v>
      </c>
      <c r="E20" s="142">
        <v>1.4020999999999999</v>
      </c>
      <c r="F20" s="142">
        <v>1.7652000000000001</v>
      </c>
      <c r="G20" s="142">
        <v>1.6044</v>
      </c>
      <c r="H20" s="142"/>
      <c r="I20" s="150"/>
    </row>
    <row r="21" spans="2:9" s="147" customFormat="1" ht="33" hidden="1" customHeight="1" outlineLevel="1">
      <c r="B21" s="144"/>
      <c r="C21" s="144"/>
      <c r="D21" s="143"/>
      <c r="E21" s="143"/>
      <c r="F21" s="143"/>
      <c r="G21" s="143"/>
      <c r="H21" s="151"/>
      <c r="I21" s="152"/>
    </row>
    <row r="22" spans="2:9" ht="54" hidden="1" outlineLevel="1">
      <c r="B22" s="130" t="s">
        <v>97</v>
      </c>
      <c r="C22" s="131" t="s">
        <v>84</v>
      </c>
      <c r="D22" s="153" t="s">
        <v>98</v>
      </c>
      <c r="E22" s="153" t="s">
        <v>99</v>
      </c>
    </row>
    <row r="23" spans="2:9" s="147" customFormat="1" ht="33" hidden="1" customHeight="1" outlineLevel="1">
      <c r="B23" s="140" t="s">
        <v>56</v>
      </c>
      <c r="C23" s="140" t="s">
        <v>89</v>
      </c>
      <c r="D23" s="142">
        <v>1.4155</v>
      </c>
      <c r="E23" s="142">
        <v>1.4607000000000001</v>
      </c>
      <c r="F23" s="174"/>
      <c r="G23" s="174"/>
      <c r="H23" s="151"/>
      <c r="I23" s="150"/>
    </row>
    <row r="24" spans="2:9" s="147" customFormat="1" ht="33" hidden="1" customHeight="1" outlineLevel="1">
      <c r="B24" s="144" t="s">
        <v>100</v>
      </c>
      <c r="C24" s="144" t="s">
        <v>90</v>
      </c>
      <c r="D24" s="143">
        <v>1.4155</v>
      </c>
      <c r="E24" s="143">
        <v>1.4607000000000001</v>
      </c>
      <c r="F24" s="174"/>
      <c r="G24" s="174"/>
      <c r="H24" s="151"/>
      <c r="I24" s="150"/>
    </row>
    <row r="25" spans="2:9" s="147" customFormat="1" ht="33" hidden="1" customHeight="1" outlineLevel="1">
      <c r="B25" s="140" t="s">
        <v>101</v>
      </c>
      <c r="C25" s="140" t="s">
        <v>89</v>
      </c>
      <c r="D25" s="142">
        <v>1.4155</v>
      </c>
      <c r="E25" s="142">
        <v>1.4607000000000001</v>
      </c>
      <c r="F25" s="174"/>
      <c r="G25" s="174"/>
      <c r="H25" s="151"/>
      <c r="I25" s="150"/>
    </row>
    <row r="26" spans="2:9" s="147" customFormat="1" ht="33" hidden="1" customHeight="1" outlineLevel="1">
      <c r="B26" s="144" t="s">
        <v>101</v>
      </c>
      <c r="C26" s="144" t="s">
        <v>90</v>
      </c>
      <c r="D26" s="143">
        <v>1.4155</v>
      </c>
      <c r="E26" s="143">
        <v>1.4607000000000001</v>
      </c>
      <c r="F26" s="155"/>
      <c r="G26" s="155"/>
      <c r="H26" s="151"/>
      <c r="I26" s="150"/>
    </row>
    <row r="27" spans="2:9" s="147" customFormat="1" ht="33" hidden="1" customHeight="1" outlineLevel="1">
      <c r="B27" s="140" t="s">
        <v>25</v>
      </c>
      <c r="C27" s="140" t="s">
        <v>89</v>
      </c>
      <c r="D27" s="142">
        <v>1.4046000000000001</v>
      </c>
      <c r="E27" s="142">
        <v>1.4495</v>
      </c>
      <c r="F27" s="155"/>
      <c r="G27" s="155"/>
      <c r="H27" s="151"/>
      <c r="I27" s="150"/>
    </row>
    <row r="28" spans="2:9" s="147" customFormat="1" ht="33" hidden="1" customHeight="1" outlineLevel="1">
      <c r="B28" s="144" t="s">
        <v>25</v>
      </c>
      <c r="C28" s="144" t="s">
        <v>90</v>
      </c>
      <c r="D28" s="143">
        <v>1.4046000000000001</v>
      </c>
      <c r="E28" s="143">
        <v>1.4495</v>
      </c>
      <c r="F28" s="143"/>
      <c r="G28" s="143"/>
      <c r="H28" s="151"/>
      <c r="I28" s="150"/>
    </row>
    <row r="29" spans="2:9" s="147" customFormat="1" ht="33" hidden="1" customHeight="1" outlineLevel="1">
      <c r="B29" s="140" t="s">
        <v>26</v>
      </c>
      <c r="C29" s="140" t="s">
        <v>89</v>
      </c>
      <c r="D29" s="142">
        <v>1.3584000000000001</v>
      </c>
      <c r="E29" s="142">
        <v>1.4020999999999999</v>
      </c>
      <c r="F29" s="143"/>
      <c r="G29" s="143"/>
      <c r="H29" s="151"/>
      <c r="I29" s="150"/>
    </row>
    <row r="30" spans="2:9" s="147" customFormat="1" ht="33" hidden="1" customHeight="1" outlineLevel="1">
      <c r="B30" s="144" t="s">
        <v>26</v>
      </c>
      <c r="C30" s="144" t="s">
        <v>90</v>
      </c>
      <c r="D30" s="143">
        <v>1.3584000000000001</v>
      </c>
      <c r="E30" s="143">
        <v>1.4020999999999999</v>
      </c>
      <c r="F30" s="143"/>
      <c r="G30" s="143"/>
      <c r="H30" s="151"/>
      <c r="I30" s="150"/>
    </row>
    <row r="31" spans="2:9" ht="13" hidden="1" outlineLevel="1" thickBot="1">
      <c r="B31" s="156"/>
      <c r="C31" s="156"/>
      <c r="D31" s="156"/>
      <c r="E31" s="156"/>
      <c r="F31" s="156"/>
      <c r="G31" s="156"/>
      <c r="H31" s="156"/>
    </row>
    <row r="32" spans="2:9" hidden="1" outlineLevel="1"/>
    <row r="33" spans="2:8" ht="15.5" collapsed="1">
      <c r="B33" s="37"/>
      <c r="C33" s="38" t="s">
        <v>102</v>
      </c>
      <c r="D33" s="38" t="s">
        <v>103</v>
      </c>
      <c r="E33" s="35"/>
    </row>
    <row r="34" spans="2:8" ht="15.5">
      <c r="B34" s="39" t="s">
        <v>104</v>
      </c>
      <c r="C34" s="40">
        <f>Inschrijfprijsbepaling!C9</f>
        <v>0.2838</v>
      </c>
      <c r="D34" s="40">
        <f>Inschrijfprijsbepaling!D9</f>
        <v>0.71619999999999995</v>
      </c>
      <c r="E34" s="36"/>
    </row>
    <row r="35" spans="2:8" ht="15.5">
      <c r="B35" s="34"/>
      <c r="C35" s="35"/>
      <c r="D35" s="35"/>
      <c r="E35" s="36"/>
    </row>
    <row r="36" spans="2:8" ht="15.5">
      <c r="B36" s="37"/>
      <c r="C36" s="38" t="s">
        <v>105</v>
      </c>
      <c r="D36" s="38" t="s">
        <v>25</v>
      </c>
      <c r="E36" s="38" t="s">
        <v>26</v>
      </c>
    </row>
    <row r="37" spans="2:8" ht="15.5">
      <c r="B37" s="39" t="s">
        <v>106</v>
      </c>
      <c r="C37" s="40">
        <f>Inschrijfprijsbepaling!C12</f>
        <v>0.55000000000000004</v>
      </c>
      <c r="D37" s="40">
        <f>Inschrijfprijsbepaling!D12</f>
        <v>0.43</v>
      </c>
      <c r="E37" s="40">
        <f>Inschrijfprijsbepaling!E12</f>
        <v>0.02</v>
      </c>
    </row>
    <row r="38" spans="2:8" ht="15.5">
      <c r="B38" s="34"/>
      <c r="C38" s="35"/>
      <c r="D38" s="35"/>
      <c r="E38" s="36"/>
    </row>
    <row r="39" spans="2:8" ht="15.5">
      <c r="B39" s="37"/>
      <c r="C39" s="38" t="s">
        <v>107</v>
      </c>
      <c r="D39" s="38" t="s">
        <v>108</v>
      </c>
      <c r="E39" s="36"/>
    </row>
    <row r="40" spans="2:8" ht="15.5">
      <c r="B40" s="39" t="s">
        <v>109</v>
      </c>
      <c r="C40" s="40">
        <f>Inschrijfprijsbepaling!C15</f>
        <v>1</v>
      </c>
      <c r="D40" s="40">
        <f>Inschrijfprijsbepaling!D15</f>
        <v>0</v>
      </c>
      <c r="E40" s="36"/>
    </row>
    <row r="41" spans="2:8" ht="13" thickBot="1">
      <c r="B41" s="156"/>
      <c r="C41" s="156"/>
      <c r="D41" s="156"/>
      <c r="E41" s="156"/>
      <c r="F41" s="156"/>
      <c r="G41" s="156"/>
      <c r="H41" s="156"/>
    </row>
    <row r="43" spans="2:8" ht="15.5">
      <c r="B43" s="58" t="s">
        <v>110</v>
      </c>
      <c r="C43" s="157">
        <f>Inschrijfprijsbepaling!C52</f>
        <v>-0.09</v>
      </c>
    </row>
    <row r="45" spans="2:8" ht="31">
      <c r="B45" s="158"/>
      <c r="C45" s="74" t="s">
        <v>22</v>
      </c>
      <c r="D45" s="74" t="s">
        <v>23</v>
      </c>
      <c r="E45" s="74" t="s">
        <v>24</v>
      </c>
      <c r="F45" s="74" t="s">
        <v>25</v>
      </c>
      <c r="G45" s="74" t="s">
        <v>26</v>
      </c>
      <c r="H45" s="159" t="s">
        <v>27</v>
      </c>
    </row>
    <row r="46" spans="2:8" ht="15.5">
      <c r="B46" s="79" t="s">
        <v>111</v>
      </c>
      <c r="C46" s="53">
        <f>AVERAGE($D$5,$D$9)+$C$43</f>
        <v>1.8503999999999998</v>
      </c>
      <c r="D46" s="53">
        <f>AVERAGE($D$7,$D$11)+$C$43</f>
        <v>1.8581999999999999</v>
      </c>
      <c r="E46" s="53">
        <f>($C$40*C46)+($D$40*D46)</f>
        <v>1.8503999999999998</v>
      </c>
      <c r="F46" s="53">
        <f>$D$13+$C$43</f>
        <v>1.9174999999999998</v>
      </c>
      <c r="G46" s="53">
        <f>$D$17+$C$43</f>
        <v>1.8555999999999999</v>
      </c>
      <c r="H46" s="53">
        <f>(E46*$C$37)+(F46*$D$37)+($E$37*G46)</f>
        <v>1.8793569999999997</v>
      </c>
    </row>
    <row r="47" spans="2:8" ht="15.5">
      <c r="B47" s="117" t="s">
        <v>112</v>
      </c>
      <c r="C47" s="55">
        <f>AVERAGE($D$6,$D$10)+$C$43</f>
        <v>1.8437999999999999</v>
      </c>
      <c r="D47" s="55">
        <f>AVERAGE($D$8,$D$12)+$C$43</f>
        <v>1.8515999999999999</v>
      </c>
      <c r="E47" s="55">
        <f>($C$40*C47)+($D$40*D47)</f>
        <v>1.8437999999999999</v>
      </c>
      <c r="F47" s="55">
        <f>$D$14+$C$43</f>
        <v>1.9174999999999998</v>
      </c>
      <c r="G47" s="55">
        <f>$D$18+$C$43</f>
        <v>1.8555999999999999</v>
      </c>
      <c r="H47" s="55">
        <f>(E47*$C$37)+(F47*$D$37)+($E$37*G47)</f>
        <v>1.8757269999999999</v>
      </c>
    </row>
    <row r="48" spans="2:8">
      <c r="B48" s="160"/>
      <c r="C48" s="160"/>
      <c r="D48" s="160"/>
      <c r="E48" s="160"/>
      <c r="F48" s="160"/>
      <c r="G48" s="160"/>
      <c r="H48" s="161"/>
    </row>
    <row r="49" spans="2:8" ht="31">
      <c r="B49" s="158"/>
      <c r="C49" s="74" t="s">
        <v>22</v>
      </c>
      <c r="D49" s="74" t="s">
        <v>23</v>
      </c>
      <c r="E49" s="74" t="s">
        <v>24</v>
      </c>
      <c r="F49" s="74" t="s">
        <v>25</v>
      </c>
      <c r="G49" s="74" t="s">
        <v>26</v>
      </c>
      <c r="H49" s="159" t="s">
        <v>27</v>
      </c>
    </row>
    <row r="50" spans="2:8" ht="15.5">
      <c r="B50" s="79" t="s">
        <v>113</v>
      </c>
      <c r="C50" s="53">
        <f>AVERAGE($E$5,$E$9)</f>
        <v>1.4607000000000001</v>
      </c>
      <c r="D50" s="53">
        <f>AVERAGE($E$7,$E$11)</f>
        <v>1.4607000000000001</v>
      </c>
      <c r="E50" s="53">
        <f>($C$40*C50)+($D$40*D50)</f>
        <v>1.4607000000000001</v>
      </c>
      <c r="F50" s="53">
        <f>$E$13</f>
        <v>1.4495</v>
      </c>
      <c r="G50" s="53">
        <f>$E$17</f>
        <v>1.4020999999999999</v>
      </c>
      <c r="H50" s="53">
        <f>(E50*$C$37)+(F50*$D$37)+($E$37*G50)</f>
        <v>1.454712</v>
      </c>
    </row>
    <row r="51" spans="2:8" ht="15.5">
      <c r="B51" s="117" t="s">
        <v>114</v>
      </c>
      <c r="C51" s="55">
        <f>AVERAGE($E$6,$E$10)</f>
        <v>1.4607000000000001</v>
      </c>
      <c r="D51" s="55">
        <f>AVERAGE($E$8,$E$12)</f>
        <v>1.4607000000000001</v>
      </c>
      <c r="E51" s="55">
        <f>($C$40*C51)+($D$40*D51)</f>
        <v>1.4607000000000001</v>
      </c>
      <c r="F51" s="55">
        <f>$E$14</f>
        <v>1.4495</v>
      </c>
      <c r="G51" s="55">
        <f>$E$18</f>
        <v>1.4020999999999999</v>
      </c>
      <c r="H51" s="55">
        <f>(E51*$C$37)+(F51*$D$37)+($E$37*G51)</f>
        <v>1.454712</v>
      </c>
    </row>
    <row r="52" spans="2:8">
      <c r="B52" s="160"/>
      <c r="C52" s="160"/>
      <c r="D52" s="160"/>
      <c r="E52" s="160"/>
      <c r="F52" s="160"/>
      <c r="G52" s="160"/>
      <c r="H52" s="161"/>
    </row>
    <row r="53" spans="2:8" ht="31">
      <c r="B53" s="158"/>
      <c r="C53" s="74" t="s">
        <v>22</v>
      </c>
      <c r="D53" s="74" t="s">
        <v>23</v>
      </c>
      <c r="E53" s="74" t="s">
        <v>24</v>
      </c>
      <c r="F53" s="74" t="s">
        <v>25</v>
      </c>
      <c r="G53" s="74" t="s">
        <v>26</v>
      </c>
      <c r="H53" s="159" t="s">
        <v>27</v>
      </c>
    </row>
    <row r="54" spans="2:8" ht="15.5">
      <c r="B54" s="79" t="s">
        <v>115</v>
      </c>
      <c r="C54" s="53">
        <f>AVERAGE($F$5,$F$9)+$C$43</f>
        <v>1.7047999999999999</v>
      </c>
      <c r="D54" s="53">
        <f>AVERAGE($F$7,$F$11)+$C$43</f>
        <v>1.7047999999999999</v>
      </c>
      <c r="E54" s="53">
        <f>($C$40*C54)+($D$40*D54)</f>
        <v>1.7047999999999999</v>
      </c>
      <c r="F54" s="53">
        <f>$F$13+$C$43</f>
        <v>1.7348999999999999</v>
      </c>
      <c r="G54" s="53">
        <f>$F$17+$C$43</f>
        <v>1.6752</v>
      </c>
      <c r="H54" s="53">
        <f>(E54*$C$37)+(F54*$D$37)+($E$37*G54)</f>
        <v>1.7171510000000001</v>
      </c>
    </row>
    <row r="55" spans="2:8" ht="15.5">
      <c r="B55" s="117" t="s">
        <v>116</v>
      </c>
      <c r="C55" s="55">
        <f>AVERAGE($F$6,$F$10)+$C$43</f>
        <v>1.7047999999999999</v>
      </c>
      <c r="D55" s="55">
        <f>AVERAGE($F$8,$F$12)+$C$43</f>
        <v>1.7047999999999999</v>
      </c>
      <c r="E55" s="55">
        <f>($C$40*C55)+($D$40*D55)</f>
        <v>1.7047999999999999</v>
      </c>
      <c r="F55" s="55">
        <f>$F$14+$C$43</f>
        <v>1.7348999999999999</v>
      </c>
      <c r="G55" s="55">
        <f>$F$18+$C$43</f>
        <v>1.6752</v>
      </c>
      <c r="H55" s="55">
        <f>(E55*$C$37)+(F55*$D$37)+($E$37*G55)</f>
        <v>1.7171510000000001</v>
      </c>
    </row>
    <row r="56" spans="2:8">
      <c r="B56" s="160"/>
      <c r="C56" s="160"/>
      <c r="D56" s="160"/>
      <c r="E56" s="160"/>
      <c r="F56" s="160"/>
      <c r="G56" s="160"/>
      <c r="H56" s="161"/>
    </row>
    <row r="57" spans="2:8" ht="31">
      <c r="B57" s="158"/>
      <c r="C57" s="74" t="s">
        <v>22</v>
      </c>
      <c r="D57" s="74" t="s">
        <v>23</v>
      </c>
      <c r="E57" s="74" t="s">
        <v>24</v>
      </c>
      <c r="F57" s="74" t="s">
        <v>25</v>
      </c>
      <c r="G57" s="74" t="s">
        <v>26</v>
      </c>
      <c r="H57" s="159" t="s">
        <v>27</v>
      </c>
    </row>
    <row r="58" spans="2:8" ht="15.5">
      <c r="B58" s="79" t="s">
        <v>117</v>
      </c>
      <c r="C58" s="53">
        <f>AVERAGE($D$23,$D$25)</f>
        <v>1.4155</v>
      </c>
      <c r="D58" s="53">
        <f>C58</f>
        <v>1.4155</v>
      </c>
      <c r="E58" s="53">
        <f>($C$40*C58)+($D$40*D58)</f>
        <v>1.4155</v>
      </c>
      <c r="F58" s="53">
        <f>D27</f>
        <v>1.4046000000000001</v>
      </c>
      <c r="G58" s="53">
        <f>D29</f>
        <v>1.3584000000000001</v>
      </c>
      <c r="H58" s="53">
        <f>(E58*$C$37)+(F58*$D$37)+($E$37*G58)</f>
        <v>1.4096710000000001</v>
      </c>
    </row>
    <row r="59" spans="2:8" ht="15.5">
      <c r="B59" s="117" t="s">
        <v>118</v>
      </c>
      <c r="C59" s="55">
        <f>AVERAGE($D$24,$D$26)</f>
        <v>1.4155</v>
      </c>
      <c r="D59" s="55">
        <f>C59</f>
        <v>1.4155</v>
      </c>
      <c r="E59" s="55">
        <f>($C$40*C59)+($D$40*D59)</f>
        <v>1.4155</v>
      </c>
      <c r="F59" s="55">
        <f>D28</f>
        <v>1.4046000000000001</v>
      </c>
      <c r="G59" s="55">
        <f>D30</f>
        <v>1.3584000000000001</v>
      </c>
      <c r="H59" s="55">
        <f>(E59*$C$37)+(F59*$D$37)+($E$37*G59)</f>
        <v>1.4096710000000001</v>
      </c>
    </row>
    <row r="60" spans="2:8">
      <c r="B60" s="160"/>
      <c r="C60" s="160"/>
      <c r="D60" s="160"/>
      <c r="E60" s="160"/>
      <c r="F60" s="160"/>
      <c r="G60" s="160"/>
      <c r="H60" s="161"/>
    </row>
    <row r="61" spans="2:8" ht="31">
      <c r="B61" s="158"/>
      <c r="C61" s="74" t="s">
        <v>22</v>
      </c>
      <c r="D61" s="74" t="s">
        <v>23</v>
      </c>
      <c r="E61" s="74" t="s">
        <v>24</v>
      </c>
      <c r="F61" s="74" t="s">
        <v>25</v>
      </c>
      <c r="G61" s="74" t="s">
        <v>26</v>
      </c>
      <c r="H61" s="159" t="s">
        <v>27</v>
      </c>
    </row>
    <row r="62" spans="2:8" ht="15.5">
      <c r="B62" s="79" t="s">
        <v>119</v>
      </c>
      <c r="C62" s="53">
        <f>AVERAGE($E$23,$E$25)</f>
        <v>1.4607000000000001</v>
      </c>
      <c r="D62" s="53">
        <f>C62</f>
        <v>1.4607000000000001</v>
      </c>
      <c r="E62" s="53">
        <f>($C$40*C62)+($D$40*D62)</f>
        <v>1.4607000000000001</v>
      </c>
      <c r="F62" s="53">
        <f>E27</f>
        <v>1.4495</v>
      </c>
      <c r="G62" s="53">
        <f>E29</f>
        <v>1.4020999999999999</v>
      </c>
      <c r="H62" s="53">
        <f>(E62*$C$37)+(F62*$D$37)+($E$37*G62)</f>
        <v>1.454712</v>
      </c>
    </row>
    <row r="63" spans="2:8" ht="15.5">
      <c r="B63" s="117" t="s">
        <v>120</v>
      </c>
      <c r="C63" s="55">
        <f>AVERAGE($E$24,$E$26)</f>
        <v>1.4607000000000001</v>
      </c>
      <c r="D63" s="55">
        <f>C63</f>
        <v>1.4607000000000001</v>
      </c>
      <c r="E63" s="55">
        <f>($C$40*C63)+($D$40*D63)</f>
        <v>1.4607000000000001</v>
      </c>
      <c r="F63" s="55">
        <f>E28</f>
        <v>1.4495</v>
      </c>
      <c r="G63" s="55">
        <f>E30</f>
        <v>1.4020999999999999</v>
      </c>
      <c r="H63" s="55">
        <f>(E63*$C$37)+(F63*$D$37)+($E$37*G63)</f>
        <v>1.454712</v>
      </c>
    </row>
    <row r="64" spans="2:8" ht="13" thickBot="1">
      <c r="B64" s="156"/>
      <c r="C64" s="156"/>
      <c r="D64" s="156"/>
      <c r="E64" s="156"/>
      <c r="F64" s="156"/>
      <c r="G64" s="156"/>
      <c r="H64" s="156"/>
    </row>
    <row r="67" spans="2:14" s="154" customFormat="1" ht="22" customHeight="1">
      <c r="B67" s="162" t="s">
        <v>121</v>
      </c>
      <c r="C67" s="38"/>
      <c r="D67" s="134"/>
      <c r="E67" s="175" t="s">
        <v>122</v>
      </c>
      <c r="F67" s="175"/>
      <c r="G67" s="38"/>
      <c r="I67" s="134"/>
      <c r="J67" s="134"/>
      <c r="K67" s="134"/>
      <c r="L67" s="134"/>
      <c r="M67" s="134"/>
      <c r="N67" s="134"/>
    </row>
    <row r="68" spans="2:14" s="154" customFormat="1" ht="22" customHeight="1">
      <c r="B68" s="58" t="s">
        <v>123</v>
      </c>
      <c r="C68" s="59">
        <f>(H46*$C$34)+($D$34*H47)</f>
        <v>1.8767571939999996</v>
      </c>
      <c r="D68" s="134"/>
      <c r="E68" s="176" t="s">
        <v>124</v>
      </c>
      <c r="F68" s="176"/>
      <c r="G68" s="69">
        <f>Inschrijfprijsbepaling!C50</f>
        <v>1.5</v>
      </c>
      <c r="I68" s="134"/>
      <c r="J68" s="134"/>
      <c r="K68" s="134"/>
      <c r="L68" s="134"/>
      <c r="M68" s="134"/>
      <c r="N68" s="134"/>
    </row>
    <row r="69" spans="2:14" s="154" customFormat="1" ht="22" customHeight="1">
      <c r="B69" s="61" t="s">
        <v>125</v>
      </c>
      <c r="C69" s="77">
        <f>(H50*$C$34)+($D$34*H51)</f>
        <v>1.4547119999999998</v>
      </c>
      <c r="D69" s="134"/>
      <c r="E69" s="134"/>
      <c r="F69" s="134"/>
      <c r="G69" s="134"/>
      <c r="I69" s="134"/>
      <c r="J69" s="134"/>
      <c r="K69" s="134"/>
      <c r="L69" s="134"/>
      <c r="M69" s="134"/>
      <c r="N69" s="134"/>
    </row>
    <row r="70" spans="2:14" s="154" customFormat="1" ht="22" customHeight="1">
      <c r="B70" s="58" t="s">
        <v>126</v>
      </c>
      <c r="C70" s="59">
        <f>(H54*$C$34)+($D$34*H55)</f>
        <v>1.7171510000000001</v>
      </c>
      <c r="D70" s="134"/>
      <c r="E70" s="134"/>
      <c r="F70" s="134"/>
      <c r="G70" s="134"/>
      <c r="I70" s="134"/>
      <c r="J70" s="134"/>
      <c r="K70" s="134"/>
      <c r="L70" s="134"/>
      <c r="M70" s="134"/>
      <c r="N70" s="134"/>
    </row>
    <row r="71" spans="2:14" s="154" customFormat="1" ht="22" customHeight="1">
      <c r="B71" s="61" t="s">
        <v>127</v>
      </c>
      <c r="C71" s="77">
        <f>(H58*$C$34)+($D$34*H59)</f>
        <v>1.4096709999999999</v>
      </c>
      <c r="D71" s="134"/>
      <c r="E71" s="134"/>
      <c r="F71" s="134"/>
      <c r="G71" s="134"/>
      <c r="I71" s="134"/>
      <c r="J71" s="134"/>
      <c r="K71" s="134"/>
      <c r="L71" s="134"/>
      <c r="M71" s="134"/>
      <c r="N71" s="134"/>
    </row>
    <row r="72" spans="2:14" s="154" customFormat="1" ht="22" customHeight="1">
      <c r="B72" s="58" t="s">
        <v>128</v>
      </c>
      <c r="C72" s="59">
        <f>(H62*$C$34)+($D$34*H63)</f>
        <v>1.4547119999999998</v>
      </c>
      <c r="D72" s="134"/>
      <c r="E72" s="134"/>
      <c r="F72" s="134"/>
      <c r="G72" s="134"/>
      <c r="I72" s="134"/>
      <c r="J72" s="134"/>
      <c r="K72" s="134"/>
      <c r="L72" s="134"/>
      <c r="M72" s="134"/>
      <c r="N72" s="134"/>
    </row>
  </sheetData>
  <sheetProtection algorithmName="SHA-512" hashValue="GjGK2eJVwK2/bA9tHHnwGRFR7474bF8oDZZTYqBRugNBDfCY0vWzcGx9s3/OjapJlxYqEEJ9CrL93tlN18aFsA==" saltValue="lvO+y0T6pxUPREn9jLswmg==" spinCount="100000" sheet="1" objects="1" scenarios="1"/>
  <mergeCells count="4">
    <mergeCell ref="C1:F1"/>
    <mergeCell ref="F23:G25"/>
    <mergeCell ref="E67:F67"/>
    <mergeCell ref="E68:F68"/>
  </mergeCells>
  <pageMargins left="0.70866141732283505" right="0.47244094488188998" top="0.90551181102362199" bottom="0.74803149606299202" header="0.31496062992126" footer="0.31496062992126"/>
  <pageSetup paperSize="9" scale="49" orientation="portrait"/>
  <headerFooter>
    <oddFooter>&amp;L&amp;"Open Sans,Standaard"&amp;9&amp;K000000&amp;F&amp;R&amp;"Open Sans,Standaard"&amp;9&amp;K000000pagina &amp;P</oddFooter>
  </headerFooter>
  <rowBreaks count="1" manualBreakCount="1">
    <brk id="21" max="7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1A5EDB3061B4A9085E903647BCBC4" ma:contentTypeVersion="4" ma:contentTypeDescription="Create a new document." ma:contentTypeScope="" ma:versionID="cf23206ec13845eeaa1eb8f67a1103ce">
  <xsd:schema xmlns:xsd="http://www.w3.org/2001/XMLSchema" xmlns:xs="http://www.w3.org/2001/XMLSchema" xmlns:p="http://schemas.microsoft.com/office/2006/metadata/properties" xmlns:ns2="2bb39c02-3e2d-4545-bbcc-81e6b881d9b4" targetNamespace="http://schemas.microsoft.com/office/2006/metadata/properties" ma:root="true" ma:fieldsID="d7ed0704f2584a9be3dc66b4abef9f71" ns2:_="">
    <xsd:import namespace="2bb39c02-3e2d-4545-bbcc-81e6b881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39c02-3e2d-4545-bbcc-81e6b881d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BDC7A6-317D-4267-A2ED-CBA2E70C6F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998091-05BC-404B-92BB-A0D7AC24B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39c02-3e2d-4545-bbcc-81e6b881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7AAFB4-B28A-4EA1-AF57-46B1522D72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Voorblad</vt:lpstr>
      <vt:lpstr>Inschrijfprijsbepaling</vt:lpstr>
      <vt:lpstr>Overzicht factoren</vt:lpstr>
      <vt:lpstr>Inschrijfprijsbepaling!Afdrukbereik</vt:lpstr>
      <vt:lpstr>'Overzicht factoren'!Afdrukbereik</vt:lpstr>
      <vt:lpstr>Voorblad!Afdrukbereik</vt:lpstr>
      <vt:lpstr>'Overzicht factoren'!Afdruktitels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Arjen Veenstra</dc:creator>
  <cp:keywords/>
  <dc:description/>
  <cp:lastModifiedBy>Gringhuis, BHJ</cp:lastModifiedBy>
  <cp:revision/>
  <dcterms:created xsi:type="dcterms:W3CDTF">2026-06-15T09:00:38Z</dcterms:created>
  <dcterms:modified xsi:type="dcterms:W3CDTF">2026-06-30T08:59:02Z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0x010100E4B1A5EDB3061B4A9085E903647BCBC4</vt:lpwstr>
  </property>
</Properties>
</file>