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tilburg.sharepoint.com/sites/TB-ORG-Advies_en_Contracten/Gedeelde documenten/Aanbestedingen/2027 Bedrijfskleding/1. Aanbestedingsdocumenten/"/>
    </mc:Choice>
  </mc:AlternateContent>
  <xr:revisionPtr revIDLastSave="674" documentId="8_{202D841B-6577-4738-8726-65D96A3AECFC}" xr6:coauthVersionLast="47" xr6:coauthVersionMax="47" xr10:uidLastSave="{83703BDE-6413-48EA-88D9-5D529B5B264E}"/>
  <bookViews>
    <workbookView xWindow="-108" yWindow="-108" windowWidth="23256" windowHeight="13896" xr2:uid="{0029BC66-DFC9-4B11-A872-30CE2226D57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47" i="1" l="1"/>
  <c r="L15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I219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19" i="1"/>
  <c r="I20" i="1"/>
  <c r="I21" i="1"/>
  <c r="I17" i="1"/>
  <c r="I15" i="1"/>
  <c r="J130" i="1"/>
  <c r="J125" i="1"/>
  <c r="J123" i="1"/>
  <c r="J122" i="1"/>
  <c r="J121" i="1"/>
  <c r="J120" i="1"/>
  <c r="J119" i="1"/>
  <c r="J118" i="1"/>
  <c r="J115" i="1"/>
  <c r="J114" i="1"/>
  <c r="J111" i="1"/>
  <c r="J107" i="1"/>
  <c r="J100" i="1"/>
  <c r="J98" i="1"/>
  <c r="J97" i="1"/>
  <c r="J96" i="1"/>
  <c r="J95" i="1"/>
  <c r="J93" i="1"/>
  <c r="J50" i="1"/>
  <c r="J49" i="1"/>
  <c r="J48" i="1"/>
  <c r="J46" i="1"/>
  <c r="J45" i="1"/>
  <c r="J19" i="1"/>
  <c r="J18" i="1"/>
  <c r="I232" i="1"/>
  <c r="I226" i="1"/>
  <c r="G217" i="1"/>
  <c r="G215" i="1"/>
  <c r="G214" i="1"/>
  <c r="G212" i="1"/>
  <c r="G211" i="1"/>
  <c r="G199" i="1"/>
  <c r="G198" i="1"/>
  <c r="G196" i="1"/>
  <c r="G185" i="1"/>
  <c r="G184" i="1"/>
  <c r="G183" i="1"/>
  <c r="G182" i="1"/>
  <c r="G181" i="1"/>
  <c r="G180" i="1"/>
  <c r="G179" i="1"/>
  <c r="G178" i="1"/>
  <c r="G168" i="1"/>
  <c r="G165" i="1"/>
  <c r="G164" i="1"/>
  <c r="G161" i="1"/>
  <c r="G157" i="1"/>
  <c r="G156" i="1"/>
  <c r="G153" i="1"/>
  <c r="G152" i="1"/>
  <c r="G147" i="1"/>
  <c r="G146" i="1"/>
  <c r="G145" i="1"/>
  <c r="G144" i="1"/>
  <c r="G143" i="1"/>
  <c r="G142" i="1"/>
  <c r="G141" i="1"/>
  <c r="G135" i="1"/>
  <c r="G134" i="1"/>
  <c r="G133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5" i="1"/>
  <c r="G114" i="1"/>
  <c r="G111" i="1"/>
  <c r="G110" i="1"/>
  <c r="G109" i="1"/>
  <c r="G105" i="1"/>
  <c r="G107" i="1"/>
  <c r="G106" i="1"/>
  <c r="G104" i="1"/>
  <c r="G102" i="1"/>
  <c r="G101" i="1"/>
  <c r="G100" i="1"/>
  <c r="G99" i="1"/>
  <c r="G98" i="1"/>
  <c r="G97" i="1"/>
  <c r="G96" i="1"/>
  <c r="G94" i="1"/>
  <c r="G93" i="1"/>
  <c r="G90" i="1"/>
  <c r="G89" i="1"/>
  <c r="G83" i="1"/>
  <c r="G80" i="1"/>
  <c r="G76" i="1"/>
  <c r="G72" i="1"/>
  <c r="G68" i="1"/>
  <c r="G67" i="1"/>
  <c r="G65" i="1"/>
  <c r="G62" i="1"/>
  <c r="G59" i="1"/>
  <c r="G58" i="1"/>
  <c r="G55" i="1"/>
  <c r="G53" i="1"/>
  <c r="G50" i="1"/>
  <c r="G49" i="1"/>
  <c r="G48" i="1"/>
  <c r="G46" i="1"/>
  <c r="G45" i="1"/>
  <c r="G44" i="1"/>
  <c r="G41" i="1"/>
  <c r="G37" i="1"/>
  <c r="G36" i="1"/>
  <c r="G35" i="1"/>
  <c r="G34" i="1"/>
  <c r="G33" i="1"/>
  <c r="G32" i="1"/>
  <c r="G29" i="1"/>
  <c r="G28" i="1"/>
  <c r="G27" i="1"/>
  <c r="G25" i="1"/>
  <c r="G23" i="1"/>
  <c r="G22" i="1"/>
  <c r="I22" i="1" s="1"/>
  <c r="G18" i="1"/>
  <c r="I18" i="1" s="1"/>
  <c r="G16" i="1"/>
  <c r="I16" i="1" s="1"/>
  <c r="I222" i="1" s="1"/>
  <c r="I236" i="1" s="1"/>
  <c r="I227" i="1"/>
  <c r="I233" i="1"/>
  <c r="I234" i="1" s="1"/>
  <c r="I238" i="1" s="1"/>
  <c r="I228" i="1"/>
  <c r="L222" i="1" l="1"/>
  <c r="I239" i="1" s="1"/>
  <c r="I229" i="1"/>
  <c r="I237" i="1" l="1"/>
  <c r="I240" i="1" s="1"/>
</calcChain>
</file>

<file path=xl/sharedStrings.xml><?xml version="1.0" encoding="utf-8"?>
<sst xmlns="http://schemas.openxmlformats.org/spreadsheetml/2006/main" count="728" uniqueCount="254">
  <si>
    <t xml:space="preserve">Prijzenblad Levering Bedrijfskleding / Wasserij en herstel diensten
</t>
  </si>
  <si>
    <t>• Alle in dit prijzenblad vermelde artikelen dienen door de Inschrijver gedurende de gehele raamovereenkomstperiode geleverd te kunnen worden</t>
  </si>
  <si>
    <t>• De Inschrijver dient er rekening mee te houden dat de aantallen zijn gebaseerd op een verwachte afname voor de initiële contractduur (zes jaar)</t>
  </si>
  <si>
    <t>• De op te geven prijzen en tarieven zijn volledig, dat wil zeggen dit bedrag is inclusief de administratieve handelingen, materiaalkosten, kapitaalslasten, verzekeringen, brandstofkosten, personeelskosten en overige werkzaamheden die in deze aanbesteding zijn aangegeven</t>
  </si>
  <si>
    <r>
      <t xml:space="preserve">• Artikelprijzen zijn </t>
    </r>
    <r>
      <rPr>
        <b/>
        <u/>
        <sz val="11"/>
        <rFont val="Aptos Narrow"/>
        <family val="2"/>
        <scheme val="minor"/>
      </rPr>
      <t>inclusief</t>
    </r>
    <r>
      <rPr>
        <sz val="11"/>
        <rFont val="Aptos Narrow"/>
        <family val="2"/>
        <scheme val="minor"/>
      </rPr>
      <t xml:space="preserve"> verzendkosten naar de verschillende afleverlocaties, het aanbrengen van logo's en het opstarten en beheren van de webwinkel</t>
    </r>
  </si>
  <si>
    <r>
      <t xml:space="preserve">• De prijs van reiniging is </t>
    </r>
    <r>
      <rPr>
        <b/>
        <u/>
        <sz val="11"/>
        <rFont val="Aptos Narrow"/>
        <family val="2"/>
        <scheme val="minor"/>
      </rPr>
      <t>inclusief</t>
    </r>
    <r>
      <rPr>
        <sz val="11"/>
        <rFont val="Aptos Narrow"/>
        <family val="2"/>
        <scheme val="minor"/>
      </rPr>
      <t xml:space="preserve"> transportkosten</t>
    </r>
  </si>
  <si>
    <t>• Prijzen zijn in euro (op 2 decimalen) en exclusief BTW. Vermeld uw prijzen in de geel gemarkeerde cellen</t>
  </si>
  <si>
    <t>• De totaalprijs (jaaromzet) betreft een fictieve aanneemsom o.b.v. de verwachte afname over een periode van zes jaar. Hier kunnen geen rechten aan worden ontleend</t>
  </si>
  <si>
    <t xml:space="preserve">• Het totaal van dit Prijzenblad vormt de vergelijkingsprijs (Cel I240). </t>
  </si>
  <si>
    <t>• U dient ervoor te zorgen dat het Prijzenblad rechtsgeldig wordt ondertekend</t>
  </si>
  <si>
    <t>Artikelnummer conform Artikelspecificatie</t>
  </si>
  <si>
    <t>Artikel inclusief logo en aanbrengen logo, zoals beschreven in Artikelspecificaties</t>
  </si>
  <si>
    <t xml:space="preserve">Kleur </t>
  </si>
  <si>
    <t xml:space="preserve">Norm </t>
  </si>
  <si>
    <t>Eenheid</t>
  </si>
  <si>
    <t>Verwachte afname o.b.v. zes jaar</t>
  </si>
  <si>
    <t>Prijs per stuk excl. BTW</t>
  </si>
  <si>
    <t>Totaalprijs artikel</t>
  </si>
  <si>
    <t>Aantal reinigingen per artikel o.b.v. 6 jaar (indicatief)</t>
  </si>
  <si>
    <t>Inschrijfprijs Inschrijver per reiniging excl. BTW</t>
  </si>
  <si>
    <t xml:space="preserve">Totaalprijs reiniging per artikel </t>
  </si>
  <si>
    <t>Kolom1</t>
  </si>
  <si>
    <t>Kolom2</t>
  </si>
  <si>
    <t>Kolom3</t>
  </si>
  <si>
    <t>Kolom4</t>
  </si>
  <si>
    <t>Kolom5</t>
  </si>
  <si>
    <t>Kolom6</t>
  </si>
  <si>
    <t>Kolom7</t>
  </si>
  <si>
    <t>Kolom8</t>
  </si>
  <si>
    <t>Kolom9</t>
  </si>
  <si>
    <t>Kolom10</t>
  </si>
  <si>
    <t>Kolom11</t>
  </si>
  <si>
    <t>T-shirt korte mouw (unisex)</t>
  </si>
  <si>
    <t>Donkerblauw</t>
  </si>
  <si>
    <t>Per stuk</t>
  </si>
  <si>
    <t>Wit</t>
  </si>
  <si>
    <t>T-shirt korte mouw, cooldry (unisex)</t>
  </si>
  <si>
    <t xml:space="preserve">Polo korte mouw (dames)
</t>
  </si>
  <si>
    <t xml:space="preserve">Polo korte mouw (unisex)
</t>
  </si>
  <si>
    <r>
      <rPr>
        <sz val="10"/>
        <color rgb="FF000000"/>
        <rFont val="Aptos Narrow"/>
      </rPr>
      <t xml:space="preserve">Polo korte mouw </t>
    </r>
    <r>
      <rPr>
        <u/>
        <sz val="10"/>
        <color rgb="FF000000"/>
        <rFont val="Aptos Narrow"/>
        <scheme val="minor"/>
      </rPr>
      <t>UV block (unisex)</t>
    </r>
  </si>
  <si>
    <t>Polo korte mouw High visibility (unisex)</t>
  </si>
  <si>
    <t>Fluor oranje</t>
  </si>
  <si>
    <t>EN ISO 20471 klasse 2</t>
  </si>
  <si>
    <t>Polo lange mouw (dames)</t>
  </si>
  <si>
    <t>Polo lange mouw (unisex)</t>
  </si>
  <si>
    <t>Werkoverhemd korte mouw met borstzak(ken) (unisex)</t>
  </si>
  <si>
    <t>Werkoverhemd lange mouw met borstzak(ken) (unisex)</t>
  </si>
  <si>
    <t>Werkoverhemd denim (spijkerstof) lange mouw (unisex)</t>
  </si>
  <si>
    <t>Denim blauw</t>
  </si>
  <si>
    <t>Polo sweater (dames)</t>
  </si>
  <si>
    <t>Polo sweater (unisex)</t>
  </si>
  <si>
    <t>Sweater (unisex)</t>
  </si>
  <si>
    <t>Fleece trui (unisex)</t>
  </si>
  <si>
    <t>Schipperstrui (unisex)</t>
  </si>
  <si>
    <t>Fleece vest met afsluitbare zakken (dames)</t>
  </si>
  <si>
    <t>Fleece vest met afsluitbare zakken (unisex)</t>
  </si>
  <si>
    <r>
      <rPr>
        <sz val="10"/>
        <color rgb="FF000000"/>
        <rFont val="Aptos Narrow"/>
      </rPr>
      <t xml:space="preserve">Fleece vest </t>
    </r>
    <r>
      <rPr>
        <u/>
        <sz val="10"/>
        <color rgb="FF000000"/>
        <rFont val="Aptos Narrow"/>
        <scheme val="minor"/>
      </rPr>
      <t>gevoerd</t>
    </r>
    <r>
      <rPr>
        <sz val="10"/>
        <color rgb="FF000000"/>
        <rFont val="Aptos Narrow"/>
        <scheme val="minor"/>
      </rPr>
      <t xml:space="preserve"> High visibility (unisex)</t>
    </r>
  </si>
  <si>
    <t>EN ISO 20471 klasse 3</t>
  </si>
  <si>
    <t>Soft shell jack (dames)</t>
  </si>
  <si>
    <t>Soft shell jack (unisex)</t>
  </si>
  <si>
    <r>
      <rPr>
        <sz val="10"/>
        <color rgb="FF000000"/>
        <rFont val="Aptos Narrow"/>
      </rPr>
      <t xml:space="preserve">Werkjack kort met </t>
    </r>
    <r>
      <rPr>
        <u/>
        <sz val="10"/>
        <color rgb="FF000000"/>
        <rFont val="Aptos Narrow"/>
        <scheme val="minor"/>
      </rPr>
      <t>uitritsbare</t>
    </r>
    <r>
      <rPr>
        <sz val="10"/>
        <color rgb="FF000000"/>
        <rFont val="Aptos Narrow"/>
        <scheme val="minor"/>
      </rPr>
      <t xml:space="preserve"> wintervoering</t>
    </r>
    <r>
      <rPr>
        <u/>
        <sz val="10"/>
        <color rgb="FF000000"/>
        <rFont val="Aptos Narrow"/>
        <scheme val="minor"/>
      </rPr>
      <t xml:space="preserve"> </t>
    </r>
    <r>
      <rPr>
        <sz val="10"/>
        <color rgb="FF000000"/>
        <rFont val="Aptos Narrow"/>
        <scheme val="minor"/>
      </rPr>
      <t xml:space="preserve"> (unisex)</t>
    </r>
  </si>
  <si>
    <r>
      <rPr>
        <sz val="10"/>
        <color rgb="FF000000"/>
        <rFont val="Aptos Narrow"/>
      </rPr>
      <t xml:space="preserve">Werkjack kort met </t>
    </r>
    <r>
      <rPr>
        <u/>
        <sz val="10"/>
        <color rgb="FF000000"/>
        <rFont val="Aptos Narrow"/>
        <scheme val="minor"/>
      </rPr>
      <t>uitritsbare</t>
    </r>
    <r>
      <rPr>
        <sz val="10"/>
        <color rgb="FF000000"/>
        <rFont val="Aptos Narrow"/>
        <scheme val="minor"/>
      </rPr>
      <t xml:space="preserve"> wintervoering</t>
    </r>
    <r>
      <rPr>
        <u/>
        <sz val="10"/>
        <color rgb="FF000000"/>
        <rFont val="Aptos Narrow"/>
        <scheme val="minor"/>
      </rPr>
      <t xml:space="preserve">  </t>
    </r>
    <r>
      <rPr>
        <sz val="10"/>
        <color rgb="FF000000"/>
        <rFont val="Aptos Narrow"/>
        <scheme val="minor"/>
      </rPr>
      <t>(dames)</t>
    </r>
  </si>
  <si>
    <r>
      <rPr>
        <sz val="10"/>
        <color rgb="FF000000"/>
        <rFont val="Aptos Narrow"/>
      </rPr>
      <t xml:space="preserve">Werkjack lang met </t>
    </r>
    <r>
      <rPr>
        <u/>
        <sz val="10"/>
        <color rgb="FF000000"/>
        <rFont val="Aptos Narrow"/>
        <scheme val="minor"/>
      </rPr>
      <t>uitritsbare</t>
    </r>
    <r>
      <rPr>
        <sz val="10"/>
        <color rgb="FF000000"/>
        <rFont val="Aptos Narrow"/>
        <scheme val="minor"/>
      </rPr>
      <t xml:space="preserve"> wintervoering</t>
    </r>
    <r>
      <rPr>
        <u/>
        <sz val="10"/>
        <color rgb="FF000000"/>
        <rFont val="Aptos Narrow"/>
        <scheme val="minor"/>
      </rPr>
      <t xml:space="preserve">  </t>
    </r>
    <r>
      <rPr>
        <sz val="10"/>
        <color rgb="FF000000"/>
        <rFont val="Aptos Narrow"/>
        <scheme val="minor"/>
      </rPr>
      <t>(unisex)</t>
    </r>
  </si>
  <si>
    <r>
      <rPr>
        <sz val="10"/>
        <color rgb="FF000000"/>
        <rFont val="Aptos Narrow"/>
      </rPr>
      <t xml:space="preserve">Werkjack lang met </t>
    </r>
    <r>
      <rPr>
        <u/>
        <sz val="10"/>
        <color rgb="FF000000"/>
        <rFont val="Aptos Narrow"/>
        <scheme val="minor"/>
      </rPr>
      <t>uitritsbare</t>
    </r>
    <r>
      <rPr>
        <sz val="10"/>
        <color rgb="FF000000"/>
        <rFont val="Aptos Narrow"/>
        <scheme val="minor"/>
      </rPr>
      <t xml:space="preserve"> wintervoering</t>
    </r>
    <r>
      <rPr>
        <u/>
        <sz val="10"/>
        <color rgb="FF000000"/>
        <rFont val="Aptos Narrow"/>
        <scheme val="minor"/>
      </rPr>
      <t xml:space="preserve">  </t>
    </r>
    <r>
      <rPr>
        <sz val="10"/>
        <color rgb="FF000000"/>
        <rFont val="Aptos Narrow"/>
        <scheme val="minor"/>
      </rPr>
      <t>(dames)</t>
    </r>
  </si>
  <si>
    <r>
      <rPr>
        <sz val="10"/>
        <color rgb="FF000000"/>
        <rFont val="Aptos Narrow"/>
      </rPr>
      <t xml:space="preserve">Werkjack kort met </t>
    </r>
    <r>
      <rPr>
        <u/>
        <sz val="10"/>
        <color rgb="FF000000"/>
        <rFont val="Aptos Narrow"/>
        <scheme val="minor"/>
      </rPr>
      <t>uitritsbare</t>
    </r>
    <r>
      <rPr>
        <sz val="10"/>
        <color rgb="FF000000"/>
        <rFont val="Aptos Narrow"/>
        <scheme val="minor"/>
      </rPr>
      <t xml:space="preserve"> wintervoering HV (unisex)</t>
    </r>
  </si>
  <si>
    <t>EN ISO 20471 klasse 3
EN 343</t>
  </si>
  <si>
    <t>Fluor oranje met donkerblauw</t>
  </si>
  <si>
    <t>EN ISO 20471 klasse 2
EN 343</t>
  </si>
  <si>
    <r>
      <rPr>
        <sz val="10"/>
        <color rgb="FF000000"/>
        <rFont val="Aptos Narrow"/>
      </rPr>
      <t xml:space="preserve">Werkjack lang met </t>
    </r>
    <r>
      <rPr>
        <u/>
        <sz val="10"/>
        <color rgb="FF000000"/>
        <rFont val="Aptos Narrow"/>
        <scheme val="minor"/>
      </rPr>
      <t>uitritsbare</t>
    </r>
    <r>
      <rPr>
        <sz val="10"/>
        <color rgb="FF000000"/>
        <rFont val="Aptos Narrow"/>
        <scheme val="minor"/>
      </rPr>
      <t xml:space="preserve"> wintervoering HV (unisex)</t>
    </r>
  </si>
  <si>
    <t>Werkbroek kort (unisex)</t>
  </si>
  <si>
    <t>Werkbroek (dames)</t>
  </si>
  <si>
    <t>Werkbroek (unisex)</t>
  </si>
  <si>
    <t>Anti-werktekenbroek (unisex)</t>
  </si>
  <si>
    <t>Spijkerbroek stretch (dames hoog)</t>
  </si>
  <si>
    <t>Spijkerbroek stretch (dames laag)</t>
  </si>
  <si>
    <t>Spijkerbroek (heer/dame)</t>
  </si>
  <si>
    <t>Overall lange mouw (unisex)</t>
  </si>
  <si>
    <t>Amerikaanse overall  (unisex)</t>
  </si>
  <si>
    <t>Regenjack  (unisex)</t>
  </si>
  <si>
    <t>EN 343</t>
  </si>
  <si>
    <t>Regenjack High visibility  (unisex)</t>
  </si>
  <si>
    <t>EN ISO 20471 klasse 3 
EN 343</t>
  </si>
  <si>
    <t>Regenbroek  (unisex)</t>
  </si>
  <si>
    <t>Regenbroek High visibility  (unisex)</t>
  </si>
  <si>
    <t>EN ISO 20471 klasse 2 
EN 343</t>
  </si>
  <si>
    <t>Thermo shirt korte mouw  (unisex)</t>
  </si>
  <si>
    <t>Donkerblauw of zwart</t>
  </si>
  <si>
    <t>Thermo shirt lange mouw  (unisex)</t>
  </si>
  <si>
    <t>Thermo broek  (unisex)</t>
  </si>
  <si>
    <t>Riem geschikt voor de aangeboden werkbroeken  (unisex)</t>
  </si>
  <si>
    <t>Donkerblauw, of zwart</t>
  </si>
  <si>
    <t>Veiligheidsvest  (unisex)</t>
  </si>
  <si>
    <t xml:space="preserve">Fluor geel </t>
  </si>
  <si>
    <t>Muts  (unisex)</t>
  </si>
  <si>
    <t>Colkraag   (unisex)</t>
  </si>
  <si>
    <t>Veiligheidshelm   (unisex)</t>
  </si>
  <si>
    <t>EN 397</t>
  </si>
  <si>
    <t>Aanstootcap  (unisex)</t>
  </si>
  <si>
    <t>Nitril handschoen  (unisex)</t>
  </si>
  <si>
    <t>EN 388</t>
  </si>
  <si>
    <t>Winterhandschoen  (unisex)</t>
  </si>
  <si>
    <t>Wegwerp overall   (unisex)</t>
  </si>
  <si>
    <r>
      <rPr>
        <sz val="10"/>
        <color rgb="FF000000"/>
        <rFont val="Aptos Narrow"/>
        <scheme val="minor"/>
      </rPr>
      <t xml:space="preserve">Wandelschoen </t>
    </r>
    <r>
      <rPr>
        <u/>
        <sz val="10"/>
        <color rgb="FF000000"/>
        <rFont val="Aptos Narrow"/>
        <scheme val="minor"/>
      </rPr>
      <t>dames</t>
    </r>
    <r>
      <rPr>
        <sz val="10"/>
        <color rgb="FF000000"/>
        <rFont val="Aptos Narrow"/>
        <scheme val="minor"/>
      </rPr>
      <t xml:space="preserve"> laag (dames)</t>
    </r>
  </si>
  <si>
    <t>Bruin, of zwart</t>
  </si>
  <si>
    <t>Per paar</t>
  </si>
  <si>
    <t>Wandelschoen laag (unisex)</t>
  </si>
  <si>
    <t>Zwart</t>
  </si>
  <si>
    <t>Werkschoen representatief laag, instapmodel   (unisex)</t>
  </si>
  <si>
    <t>Werkschoen representatief laag, vetersluiting  (unisex)</t>
  </si>
  <si>
    <r>
      <rPr>
        <sz val="10"/>
        <color rgb="FF000000"/>
        <rFont val="Aptos Narrow"/>
        <scheme val="minor"/>
      </rPr>
      <t xml:space="preserve">Veiligheidsschoen </t>
    </r>
    <r>
      <rPr>
        <u/>
        <sz val="10"/>
        <color rgb="FF000000"/>
        <rFont val="Aptos Narrow"/>
        <scheme val="minor"/>
      </rPr>
      <t>dames</t>
    </r>
    <r>
      <rPr>
        <sz val="10"/>
        <color rgb="FF000000"/>
        <rFont val="Aptos Narrow"/>
        <scheme val="minor"/>
      </rPr>
      <t xml:space="preserve"> laag (dames)</t>
    </r>
  </si>
  <si>
    <t>Zwart of bruin</t>
  </si>
  <si>
    <t xml:space="preserve">EN-ISO 20345 S3 </t>
  </si>
  <si>
    <r>
      <rPr>
        <sz val="10"/>
        <color rgb="FF000000"/>
        <rFont val="Aptos Narrow"/>
        <scheme val="minor"/>
      </rPr>
      <t xml:space="preserve">Veiligheidsschoen </t>
    </r>
    <r>
      <rPr>
        <u/>
        <sz val="10"/>
        <color rgb="FF000000"/>
        <rFont val="Aptos Narrow"/>
        <scheme val="minor"/>
      </rPr>
      <t>dames</t>
    </r>
    <r>
      <rPr>
        <sz val="10"/>
        <color rgb="FF000000"/>
        <rFont val="Aptos Narrow"/>
        <scheme val="minor"/>
      </rPr>
      <t xml:space="preserve"> hoog (dames)</t>
    </r>
  </si>
  <si>
    <t>Veiligheidsschoen laag met kruipneus  (unisex)</t>
  </si>
  <si>
    <t>Veiligheidsschoen laag sneaker   (unisex)</t>
  </si>
  <si>
    <t>Veiligheidsschoen midden hoog sneaker  (unisex)</t>
  </si>
  <si>
    <t>Veiligheidsschoen midden hoog zonder kruipneus  (unisex)</t>
  </si>
  <si>
    <t>Veiligheidsschoen laag zonder kruipneus  (unisex)</t>
  </si>
  <si>
    <t>Veiligheidsschoen hoog zonder kruipneus  (unisex)</t>
  </si>
  <si>
    <t>Knielaars   (unisex)</t>
  </si>
  <si>
    <t>Zwart, of groen</t>
  </si>
  <si>
    <t>EN-ISO 20345-S5</t>
  </si>
  <si>
    <t>Veiligheidslaars gevoerd  (unisex)</t>
  </si>
  <si>
    <t>Waadpak neopreen  (unisex)</t>
  </si>
  <si>
    <t>EN-ISO 20345 S5</t>
  </si>
  <si>
    <t>Inlegzool   (unisex)</t>
  </si>
  <si>
    <t>Schoenveters 120 cm  (unisex)</t>
  </si>
  <si>
    <t>Sokken representatief  (unisex)</t>
  </si>
  <si>
    <t>Wintersok t.b.v. werkschoenen  (unisex)</t>
  </si>
  <si>
    <t>Zwart of donkerblauw</t>
  </si>
  <si>
    <t>Zomersok t.b.v. werkschoenen  (unisex)</t>
  </si>
  <si>
    <t>Teekwerende sokken  (unisex)</t>
  </si>
  <si>
    <t>Ledervet blank 150 ml  (unisex)</t>
  </si>
  <si>
    <t>Colbert (heren)</t>
  </si>
  <si>
    <t>Blazer (dames)</t>
  </si>
  <si>
    <t>Gilet (heren)</t>
  </si>
  <si>
    <t>Gilet (dames)</t>
  </si>
  <si>
    <t>Pantalon (heren)</t>
  </si>
  <si>
    <t>Pantalon (dames)</t>
  </si>
  <si>
    <t>Rok  (dames)</t>
  </si>
  <si>
    <t>Overhemd lange mouw (heren)</t>
  </si>
  <si>
    <t>Chino (heren)</t>
  </si>
  <si>
    <t>Chino (dames)</t>
  </si>
  <si>
    <t>Riem (heren)</t>
  </si>
  <si>
    <t>Cognac / bruin</t>
  </si>
  <si>
    <t>Witte schoen (unisex)</t>
  </si>
  <si>
    <t>Stropdas (heren)</t>
  </si>
  <si>
    <t>smal grijs / legergroen / zijde repp bruin</t>
  </si>
  <si>
    <t>Blouses lange mouw (dames)</t>
  </si>
  <si>
    <t>Blouses korte mouw (dames)</t>
  </si>
  <si>
    <t>Thermo shirt korte mouw (dames)</t>
  </si>
  <si>
    <t>Thermo shirt lange mouw (dames)</t>
  </si>
  <si>
    <t>Polo classic (dames)</t>
  </si>
  <si>
    <t>Jogg pants (dames)</t>
  </si>
  <si>
    <t>Jogg pants (heren)</t>
  </si>
  <si>
    <t>Jack mountain padded (dames)</t>
  </si>
  <si>
    <t>Jack mountain padded (heren)</t>
  </si>
  <si>
    <t>Vest (dames)</t>
  </si>
  <si>
    <t>Marine</t>
  </si>
  <si>
    <r>
      <rPr>
        <sz val="10"/>
        <color rgb="FF000000"/>
        <rFont val="Aptos Narrow"/>
      </rPr>
      <t xml:space="preserve">T-shirt korte mouw unisex, cooldry. </t>
    </r>
    <r>
      <rPr>
        <sz val="10"/>
        <color rgb="FF000000"/>
        <rFont val="Aptos Narrow"/>
        <scheme val="minor"/>
      </rPr>
      <t>BOA embleem op linker en rechtermouw (unisex)</t>
    </r>
  </si>
  <si>
    <t>-</t>
  </si>
  <si>
    <t>Polo korte mouw dames, BOA embleem op linker en rechtermouw, tekst 'Handhaving' op linker borst en midden achter (dames)</t>
  </si>
  <si>
    <t>Mood Indigo/ Strong blue</t>
  </si>
  <si>
    <t>BOA VNG richtlijn</t>
  </si>
  <si>
    <t>Polo korte mouw heren, BOA embleem op linker en rechtermouw, tekst 'Handhaving' op linker borst en midden achter (heren)</t>
  </si>
  <si>
    <t>Polo lange mouw dames, BOA embleem op linker en rechtermouw, tekst 'Handhaving' op linker borst en midden achter (dames)</t>
  </si>
  <si>
    <t>Polo lange mouw heren, BOA embleem op linker en rechtermouw, tekst 'Handhaving' op linker borst en midden achter(heren)</t>
  </si>
  <si>
    <t>Soft shell unisex, BOA embleem op linker en rechtermouw, tekst 'Handhaving' op linker borst en midden achter (unisex)</t>
  </si>
  <si>
    <t>Blouson unisex, waterafstotend, uitritsbare voering, BOA embleem op linker en rechtermouw, tekst 'Handhaving' op linker borst en midden achter (unisex)</t>
  </si>
  <si>
    <t>Werkbroek (worker) (dames/heren)</t>
  </si>
  <si>
    <t>Mood indigo</t>
  </si>
  <si>
    <t>Bikerpantalon (dames/heren)</t>
  </si>
  <si>
    <t>Thermo broek lang (dames/heren)</t>
  </si>
  <si>
    <t>Trui Indigo / Strong blue (unisex)</t>
  </si>
  <si>
    <t>Thermo shirt lange mouw (dames/heren)</t>
  </si>
  <si>
    <t>Kogel- en steekwerende vest, VestGuard NIJ level 3A, of gelijkwaardig (unisex)</t>
  </si>
  <si>
    <t>Paneel ballistisch 25 joule</t>
  </si>
  <si>
    <t>Hoes BOA t.b.v. kogel- en steekwerendvest, tekst 'Handhaving' op linker borst en midden achter (unisex)</t>
  </si>
  <si>
    <t>Cap met BOA embleem (unisex)</t>
  </si>
  <si>
    <t>Muts met BOA embleem (unisex)</t>
  </si>
  <si>
    <t>Koppelriem (unisex)</t>
  </si>
  <si>
    <t>Colkraag (unisex)</t>
  </si>
  <si>
    <t>Handschoen prikweerstand niveau 4 en snijweerstand minimaal niveau 3, constructievereisten verstrekte bescherming in handpalm, vingertoppen en vingers (unisex)</t>
  </si>
  <si>
    <t>Wegwerp handschoen latex (unisex)</t>
  </si>
  <si>
    <t>Werkschoen laag dames, Ecco Pro Gore-tex, of gelijkwaardig (dames)</t>
  </si>
  <si>
    <t>Werkschoen midden hoog dames,Ecco Pro Gore-tex, of gelijkwaardig  (dames)</t>
  </si>
  <si>
    <t>Werkschoen laag unisex, Ecco Pro Gore-tex, of gelijkwaardig (unisex)</t>
  </si>
  <si>
    <t>Werkschoen midden hoog unisex, Ecco Pro Gore-tex, of gelijkwaardig  (unisex)</t>
  </si>
  <si>
    <t>Werkschoen hoog unisex, Ecco Pro Gore-tex, of gelijkwaardig (unisex)</t>
  </si>
  <si>
    <t>Wintersokken (unisex)</t>
  </si>
  <si>
    <t>Zomersokken (unisex)</t>
  </si>
  <si>
    <t>Kobaltblauw</t>
  </si>
  <si>
    <t>T-shirt korte mouw (dames)</t>
  </si>
  <si>
    <t>Aqua</t>
  </si>
  <si>
    <t>Polo korte mouw (unisex)</t>
  </si>
  <si>
    <t>Polo korte mouw (dames)</t>
  </si>
  <si>
    <t>Rood</t>
  </si>
  <si>
    <t xml:space="preserve">Rood </t>
  </si>
  <si>
    <t>Sweater (dames)</t>
  </si>
  <si>
    <t>Fleecevest  (unisex)</t>
  </si>
  <si>
    <t>Fleecevest (dames)</t>
  </si>
  <si>
    <t>Fleecevest (unisex)</t>
  </si>
  <si>
    <t>Rood/zwart</t>
  </si>
  <si>
    <t>Vest (unisex)</t>
  </si>
  <si>
    <t>Vest representatief (cardigan) (unisex)</t>
  </si>
  <si>
    <t>Vest representatief (cardigan) (dames)</t>
  </si>
  <si>
    <t>Jas/Parka (unisex)</t>
  </si>
  <si>
    <t>Pilotjack inclusief fleecejack  (unisex)</t>
  </si>
  <si>
    <t>Winterjack sport  (unisex)</t>
  </si>
  <si>
    <t>Aqua short  (unisex)</t>
  </si>
  <si>
    <t>Joggingbroek  (unisex)</t>
  </si>
  <si>
    <t>Joggingbroek (dames)</t>
  </si>
  <si>
    <t>Short  (unisex)</t>
  </si>
  <si>
    <t>Short (dames)</t>
  </si>
  <si>
    <t>Spijkerbroek stretch  (unisex)</t>
  </si>
  <si>
    <t>Spijkerbroek stretch (dames)</t>
  </si>
  <si>
    <t>Werkbroek kort  (unisex)</t>
  </si>
  <si>
    <t>Overall lange mouw   (unisex)</t>
  </si>
  <si>
    <t>Kettingzaagbroek  (unisex)</t>
  </si>
  <si>
    <t>Oranje</t>
  </si>
  <si>
    <t>Werkhandschoenen  (unisex)</t>
  </si>
  <si>
    <t>Thermo broek (dames)</t>
  </si>
  <si>
    <t>Badpak (dames)</t>
  </si>
  <si>
    <t>Wetsuit  (unisex)</t>
  </si>
  <si>
    <t>Wetsuit (dames)</t>
  </si>
  <si>
    <t>Zwemboxer of zwemshort (unisex)</t>
  </si>
  <si>
    <t>Slippers  (unisex)</t>
  </si>
  <si>
    <t>Slippers (dames)</t>
  </si>
  <si>
    <t>Sportschoenen laag  (unisex)</t>
  </si>
  <si>
    <t>Sportschoenen laag (dames)</t>
  </si>
  <si>
    <t>Sokken  (unisex)</t>
  </si>
  <si>
    <t xml:space="preserve">TOTAAL ARTIKELEN   </t>
  </si>
  <si>
    <t>TOTAAL REINIGING</t>
  </si>
  <si>
    <t xml:space="preserve"> </t>
  </si>
  <si>
    <t>Vermaak en reparatie</t>
  </si>
  <si>
    <t>Prijs per eenheid</t>
  </si>
  <si>
    <t>Subtotaal</t>
  </si>
  <si>
    <t>Werkbroek, broekspijp inkorten</t>
  </si>
  <si>
    <t>Werkbroek, broekspijp verlengen</t>
  </si>
  <si>
    <t>Uurtarief vermaak kleding, vermaken</t>
  </si>
  <si>
    <t>Per uur</t>
  </si>
  <si>
    <t xml:space="preserve">TOTAAL VERMAAK EN REPARATIE   </t>
  </si>
  <si>
    <t>Logistiek en verwerking (op basis van 1 locatie 1x per jaar)</t>
  </si>
  <si>
    <t xml:space="preserve">Plaatsen en ophalen volle bakken afgedankte artikelen voor verwerking </t>
  </si>
  <si>
    <t>Per bak</t>
  </si>
  <si>
    <t xml:space="preserve">Verwerking opgehaalde artikelen </t>
  </si>
  <si>
    <t xml:space="preserve">TOTAAL LOGISTIEK EN VERWERKING   </t>
  </si>
  <si>
    <t xml:space="preserve">TOTAAL VERGELIJKINGSPRIJS INSCHRIJVER  O.B.V. 6 JAAR </t>
  </si>
  <si>
    <t>Ondertekening</t>
  </si>
  <si>
    <t>Bedrijfsnaam:</t>
  </si>
  <si>
    <t>Naam bevoegd vertegenwoordiger:</t>
  </si>
  <si>
    <t>Functie:</t>
  </si>
  <si>
    <t>Handtekening:</t>
  </si>
  <si>
    <t>Plaats en 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</si>
</sst>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€&quot;\ #,##0.00;[Red]&quot;€&quot;\ \-#,##0.00"/>
    <numFmt numFmtId="164" formatCode="[$€-413]\ #,##0.00;[$€-413]\ \-#,##0.00"/>
    <numFmt numFmtId="165" formatCode="[$€-413]\ #,##0.00"/>
    <numFmt numFmtId="166" formatCode="_ [$€-413]\ * #,##0.00_ ;_ [$€-413]\ * \-#,##0.00_ ;_ [$€-413]\ * &quot;-&quot;??_ ;_ @_ "/>
    <numFmt numFmtId="167" formatCode="&quot;€&quot;\ #,##0.00"/>
  </numFmts>
  <fonts count="19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u/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333333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0"/>
      <color theme="1"/>
      <name val="Aptos Narrow"/>
      <family val="2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</font>
    <font>
      <sz val="10"/>
      <name val="Aptos Narrow"/>
      <family val="2"/>
      <scheme val="minor"/>
    </font>
    <font>
      <sz val="10"/>
      <color rgb="FF000000"/>
      <name val="Aptos Narrow"/>
    </font>
    <font>
      <u/>
      <sz val="10"/>
      <color rgb="FF000000"/>
      <name val="Aptos Narrow"/>
      <scheme val="minor"/>
    </font>
    <font>
      <sz val="10"/>
      <color rgb="FF000000"/>
      <name val="Aptos Narrow"/>
      <scheme val="minor"/>
    </font>
    <font>
      <sz val="11"/>
      <color rgb="FF333333"/>
      <name val="Aptos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theme="2" tint="-0.249977111117893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164" fontId="6" fillId="4" borderId="16" xfId="0" applyNumberFormat="1" applyFont="1" applyFill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 wrapText="1"/>
    </xf>
    <xf numFmtId="3" fontId="3" fillId="3" borderId="24" xfId="0" applyNumberFormat="1" applyFont="1" applyFill="1" applyBorder="1" applyAlignment="1">
      <alignment horizontal="center" vertical="center" wrapText="1"/>
    </xf>
    <xf numFmtId="166" fontId="0" fillId="4" borderId="24" xfId="0" applyNumberFormat="1" applyFill="1" applyBorder="1" applyAlignment="1" applyProtection="1">
      <alignment horizontal="center" vertical="center"/>
      <protection locked="0"/>
    </xf>
    <xf numFmtId="165" fontId="3" fillId="3" borderId="17" xfId="0" applyNumberFormat="1" applyFont="1" applyFill="1" applyBorder="1" applyAlignment="1">
      <alignment horizontal="center" vertical="center" wrapText="1"/>
    </xf>
    <xf numFmtId="166" fontId="0" fillId="4" borderId="16" xfId="0" applyNumberFormat="1" applyFill="1" applyBorder="1" applyAlignment="1" applyProtection="1">
      <alignment horizontal="center" vertical="center"/>
      <protection locked="0"/>
    </xf>
    <xf numFmtId="165" fontId="3" fillId="0" borderId="17" xfId="0" applyNumberFormat="1" applyFont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5" borderId="26" xfId="0" applyFill="1" applyBorder="1" applyAlignment="1">
      <alignment horizontal="center" vertical="center" wrapText="1"/>
    </xf>
    <xf numFmtId="3" fontId="3" fillId="3" borderId="26" xfId="0" applyNumberFormat="1" applyFont="1" applyFill="1" applyBorder="1" applyAlignment="1">
      <alignment horizontal="center" vertical="center" wrapText="1"/>
    </xf>
    <xf numFmtId="166" fontId="0" fillId="4" borderId="26" xfId="0" applyNumberFormat="1" applyFill="1" applyBorder="1" applyAlignment="1" applyProtection="1">
      <alignment horizontal="center" vertical="center"/>
      <protection locked="0"/>
    </xf>
    <xf numFmtId="0" fontId="8" fillId="0" borderId="0" xfId="0" applyFont="1"/>
    <xf numFmtId="2" fontId="9" fillId="0" borderId="0" xfId="0" applyNumberFormat="1" applyFont="1" applyAlignment="1">
      <alignment horizontal="left" wrapText="1"/>
    </xf>
    <xf numFmtId="166" fontId="2" fillId="7" borderId="30" xfId="0" applyNumberFormat="1" applyFont="1" applyFill="1" applyBorder="1" applyAlignment="1">
      <alignment horizontal="center"/>
    </xf>
    <xf numFmtId="166" fontId="2" fillId="7" borderId="32" xfId="0" applyNumberFormat="1" applyFont="1" applyFill="1" applyBorder="1" applyAlignment="1">
      <alignment horizontal="center"/>
    </xf>
    <xf numFmtId="166" fontId="2" fillId="7" borderId="34" xfId="0" applyNumberFormat="1" applyFont="1" applyFill="1" applyBorder="1" applyAlignment="1">
      <alignment horizontal="center"/>
    </xf>
    <xf numFmtId="2" fontId="9" fillId="0" borderId="0" xfId="0" applyNumberFormat="1" applyFont="1" applyAlignment="1">
      <alignment horizontal="right" wrapText="1"/>
    </xf>
    <xf numFmtId="166" fontId="2" fillId="7" borderId="18" xfId="0" applyNumberFormat="1" applyFont="1" applyFill="1" applyBorder="1" applyAlignment="1">
      <alignment horizontal="center"/>
    </xf>
    <xf numFmtId="0" fontId="5" fillId="2" borderId="35" xfId="0" applyFont="1" applyFill="1" applyBorder="1" applyAlignment="1" applyProtection="1">
      <alignment vertical="center" wrapText="1"/>
      <protection hidden="1"/>
    </xf>
    <xf numFmtId="0" fontId="5" fillId="2" borderId="38" xfId="0" applyFont="1" applyFill="1" applyBorder="1" applyAlignment="1" applyProtection="1">
      <alignment vertical="center" wrapText="1"/>
      <protection hidden="1"/>
    </xf>
    <xf numFmtId="0" fontId="5" fillId="2" borderId="34" xfId="0" applyFont="1" applyFill="1" applyBorder="1" applyAlignment="1" applyProtection="1">
      <alignment vertical="center" wrapText="1"/>
      <protection hidden="1"/>
    </xf>
    <xf numFmtId="0" fontId="0" fillId="2" borderId="42" xfId="0" applyFill="1" applyBorder="1" applyAlignment="1">
      <alignment vertical="top" wrapText="1"/>
    </xf>
    <xf numFmtId="0" fontId="0" fillId="2" borderId="43" xfId="0" applyFill="1" applyBorder="1" applyAlignment="1">
      <alignment vertical="top" wrapText="1"/>
    </xf>
    <xf numFmtId="0" fontId="5" fillId="2" borderId="45" xfId="0" applyFont="1" applyFill="1" applyBorder="1" applyAlignment="1" applyProtection="1">
      <alignment vertical="center" wrapText="1"/>
      <protection hidden="1"/>
    </xf>
    <xf numFmtId="3" fontId="10" fillId="0" borderId="32" xfId="0" applyNumberFormat="1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3" fontId="10" fillId="0" borderId="0" xfId="0" applyNumberFormat="1" applyFont="1" applyAlignment="1">
      <alignment horizontal="center" vertical="top"/>
    </xf>
    <xf numFmtId="167" fontId="10" fillId="0" borderId="0" xfId="0" applyNumberFormat="1" applyFont="1" applyAlignment="1">
      <alignment horizontal="center" vertical="top"/>
    </xf>
    <xf numFmtId="0" fontId="0" fillId="3" borderId="50" xfId="0" applyFill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3" borderId="52" xfId="0" applyFill="1" applyBorder="1" applyAlignment="1">
      <alignment horizontal="center" vertical="center"/>
    </xf>
    <xf numFmtId="0" fontId="0" fillId="3" borderId="24" xfId="0" applyFill="1" applyBorder="1" applyAlignment="1">
      <alignment vertical="center" wrapText="1"/>
    </xf>
    <xf numFmtId="0" fontId="0" fillId="3" borderId="24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/>
    </xf>
    <xf numFmtId="3" fontId="6" fillId="3" borderId="24" xfId="0" applyNumberFormat="1" applyFont="1" applyFill="1" applyBorder="1" applyAlignment="1">
      <alignment horizontal="center" vertical="center" wrapText="1"/>
    </xf>
    <xf numFmtId="164" fontId="6" fillId="4" borderId="24" xfId="0" applyNumberFormat="1" applyFont="1" applyFill="1" applyBorder="1" applyAlignment="1">
      <alignment horizontal="center" vertical="center" wrapText="1"/>
    </xf>
    <xf numFmtId="165" fontId="6" fillId="3" borderId="53" xfId="0" applyNumberFormat="1" applyFont="1" applyFill="1" applyBorder="1" applyAlignment="1">
      <alignment horizontal="center" vertical="center" wrapText="1"/>
    </xf>
    <xf numFmtId="3" fontId="10" fillId="5" borderId="43" xfId="0" applyNumberFormat="1" applyFont="1" applyFill="1" applyBorder="1" applyAlignment="1">
      <alignment horizontal="center" vertical="top"/>
    </xf>
    <xf numFmtId="167" fontId="10" fillId="5" borderId="35" xfId="0" applyNumberFormat="1" applyFont="1" applyFill="1" applyBorder="1" applyAlignment="1">
      <alignment horizontal="center" vertical="top"/>
    </xf>
    <xf numFmtId="164" fontId="6" fillId="4" borderId="26" xfId="0" applyNumberFormat="1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vertical="top" wrapText="1"/>
    </xf>
    <xf numFmtId="0" fontId="11" fillId="0" borderId="16" xfId="0" applyFont="1" applyBorder="1" applyAlignment="1">
      <alignment horizontal="left"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11" fillId="0" borderId="33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4" fillId="0" borderId="16" xfId="0" applyFont="1" applyBorder="1" applyAlignment="1">
      <alignment horizontal="left" vertical="top" wrapText="1"/>
    </xf>
    <xf numFmtId="0" fontId="14" fillId="0" borderId="26" xfId="0" applyFont="1" applyBorder="1" applyAlignment="1">
      <alignment horizontal="left" vertical="top" wrapText="1"/>
    </xf>
    <xf numFmtId="0" fontId="11" fillId="0" borderId="26" xfId="0" applyFont="1" applyBorder="1" applyAlignment="1">
      <alignment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vertical="top"/>
    </xf>
    <xf numFmtId="0" fontId="11" fillId="0" borderId="16" xfId="0" applyFont="1" applyBorder="1" applyAlignment="1">
      <alignment horizontal="left" vertical="top"/>
    </xf>
    <xf numFmtId="0" fontId="0" fillId="0" borderId="26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3" fontId="10" fillId="0" borderId="34" xfId="0" applyNumberFormat="1" applyFont="1" applyBorder="1" applyAlignment="1">
      <alignment horizontal="center" vertical="top"/>
    </xf>
    <xf numFmtId="0" fontId="11" fillId="0" borderId="26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13" fillId="0" borderId="16" xfId="0" applyFont="1" applyBorder="1" applyAlignment="1">
      <alignment vertical="top" wrapText="1"/>
    </xf>
    <xf numFmtId="0" fontId="11" fillId="0" borderId="54" xfId="0" applyFont="1" applyBorder="1" applyAlignment="1">
      <alignment vertical="top" wrapText="1"/>
    </xf>
    <xf numFmtId="0" fontId="11" fillId="0" borderId="54" xfId="0" applyFont="1" applyBorder="1" applyAlignment="1">
      <alignment horizontal="left" vertical="top" wrapText="1"/>
    </xf>
    <xf numFmtId="0" fontId="12" fillId="0" borderId="16" xfId="0" applyFont="1" applyBorder="1" applyAlignment="1">
      <alignment vertical="top" wrapText="1"/>
    </xf>
    <xf numFmtId="0" fontId="11" fillId="0" borderId="16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top" wrapText="1"/>
    </xf>
    <xf numFmtId="0" fontId="11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left" vertical="center" wrapText="1"/>
    </xf>
    <xf numFmtId="0" fontId="1" fillId="8" borderId="18" xfId="0" applyFont="1" applyFill="1" applyBorder="1" applyAlignment="1">
      <alignment horizontal="center" vertical="center" wrapText="1"/>
    </xf>
    <xf numFmtId="165" fontId="3" fillId="8" borderId="18" xfId="0" applyNumberFormat="1" applyFont="1" applyFill="1" applyBorder="1" applyAlignment="1">
      <alignment horizontal="center" vertical="center" wrapText="1"/>
    </xf>
    <xf numFmtId="0" fontId="1" fillId="9" borderId="14" xfId="0" applyFont="1" applyFill="1" applyBorder="1" applyAlignment="1">
      <alignment horizontal="center" vertical="center" wrapText="1"/>
    </xf>
    <xf numFmtId="165" fontId="3" fillId="9" borderId="18" xfId="0" applyNumberFormat="1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7" fillId="0" borderId="16" xfId="0" applyFont="1" applyBorder="1" applyAlignment="1">
      <alignment horizontal="left" vertical="top" wrapText="1"/>
    </xf>
    <xf numFmtId="0" fontId="15" fillId="0" borderId="16" xfId="0" applyFont="1" applyBorder="1" applyAlignment="1">
      <alignment vertical="top" wrapText="1"/>
    </xf>
    <xf numFmtId="3" fontId="6" fillId="0" borderId="16" xfId="0" applyNumberFormat="1" applyFont="1" applyBorder="1" applyAlignment="1">
      <alignment horizontal="left" vertical="center" wrapText="1"/>
    </xf>
    <xf numFmtId="3" fontId="10" fillId="0" borderId="32" xfId="0" applyNumberFormat="1" applyFont="1" applyBorder="1" applyAlignment="1">
      <alignment horizontal="left" vertical="top"/>
    </xf>
    <xf numFmtId="0" fontId="11" fillId="10" borderId="16" xfId="0" applyFont="1" applyFill="1" applyBorder="1" applyAlignment="1">
      <alignment horizontal="left" vertical="top" wrapText="1"/>
    </xf>
    <xf numFmtId="0" fontId="11" fillId="10" borderId="16" xfId="0" applyFont="1" applyFill="1" applyBorder="1" applyAlignment="1">
      <alignment horizontal="center" vertical="center" wrapText="1"/>
    </xf>
    <xf numFmtId="0" fontId="11" fillId="10" borderId="16" xfId="0" applyFont="1" applyFill="1" applyBorder="1" applyAlignment="1">
      <alignment horizontal="left" vertical="center" wrapText="1"/>
    </xf>
    <xf numFmtId="8" fontId="18" fillId="11" borderId="17" xfId="0" applyNumberFormat="1" applyFont="1" applyFill="1" applyBorder="1" applyAlignment="1">
      <alignment wrapText="1"/>
    </xf>
    <xf numFmtId="8" fontId="18" fillId="0" borderId="53" xfId="0" applyNumberFormat="1" applyFont="1" applyBorder="1" applyAlignment="1">
      <alignment wrapText="1"/>
    </xf>
    <xf numFmtId="0" fontId="11" fillId="12" borderId="16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0" fillId="2" borderId="8" xfId="0" applyFill="1" applyBorder="1" applyAlignment="1">
      <alignment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8" xfId="0" applyFont="1" applyFill="1" applyBorder="1" applyAlignment="1">
      <alignment horizontal="left" wrapText="1"/>
    </xf>
    <xf numFmtId="0" fontId="3" fillId="2" borderId="9" xfId="0" applyFont="1" applyFill="1" applyBorder="1" applyAlignment="1">
      <alignment horizontal="left" wrapText="1"/>
    </xf>
    <xf numFmtId="0" fontId="3" fillId="2" borderId="10" xfId="0" applyFont="1" applyFill="1" applyBorder="1" applyAlignment="1">
      <alignment horizontal="left" wrapText="1"/>
    </xf>
    <xf numFmtId="0" fontId="0" fillId="2" borderId="11" xfId="0" applyFill="1" applyBorder="1" applyAlignment="1">
      <alignment wrapText="1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51" xfId="0" applyFont="1" applyFill="1" applyBorder="1" applyAlignment="1">
      <alignment horizontal="left" vertical="center"/>
    </xf>
    <xf numFmtId="0" fontId="1" fillId="0" borderId="19" xfId="0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2" fontId="5" fillId="0" borderId="27" xfId="0" applyNumberFormat="1" applyFont="1" applyBorder="1" applyAlignment="1">
      <alignment horizontal="left" wrapText="1"/>
    </xf>
    <xf numFmtId="0" fontId="0" fillId="0" borderId="28" xfId="0" applyBorder="1" applyAlignment="1">
      <alignment wrapText="1"/>
    </xf>
    <xf numFmtId="0" fontId="0" fillId="0" borderId="29" xfId="0" applyBorder="1" applyAlignment="1">
      <alignment wrapText="1"/>
    </xf>
    <xf numFmtId="2" fontId="5" fillId="0" borderId="15" xfId="0" applyNumberFormat="1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0" fillId="0" borderId="31" xfId="0" applyBorder="1" applyAlignment="1">
      <alignment wrapText="1"/>
    </xf>
    <xf numFmtId="2" fontId="5" fillId="0" borderId="25" xfId="0" applyNumberFormat="1" applyFont="1" applyBorder="1" applyAlignment="1">
      <alignment horizontal="left" wrapText="1"/>
    </xf>
    <xf numFmtId="0" fontId="0" fillId="0" borderId="26" xfId="0" applyBorder="1" applyAlignment="1">
      <alignment wrapText="1"/>
    </xf>
    <xf numFmtId="0" fontId="0" fillId="0" borderId="33" xfId="0" applyBorder="1" applyAlignment="1">
      <alignment wrapText="1"/>
    </xf>
    <xf numFmtId="2" fontId="5" fillId="0" borderId="1" xfId="0" applyNumberFormat="1" applyFont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2" fontId="5" fillId="2" borderId="1" xfId="0" applyNumberFormat="1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8" xfId="0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0" fontId="0" fillId="5" borderId="23" xfId="0" applyFill="1" applyBorder="1" applyAlignment="1">
      <alignment horizontal="left" vertical="center"/>
    </xf>
    <xf numFmtId="0" fontId="0" fillId="5" borderId="24" xfId="0" applyFill="1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left" vertical="center" wrapText="1"/>
    </xf>
    <xf numFmtId="0" fontId="3" fillId="6" borderId="23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5" borderId="25" xfId="0" applyFont="1" applyFill="1" applyBorder="1" applyAlignment="1">
      <alignment horizontal="left" vertical="center" wrapText="1"/>
    </xf>
    <xf numFmtId="0" fontId="3" fillId="5" borderId="26" xfId="0" applyFont="1" applyFill="1" applyBorder="1" applyAlignment="1">
      <alignment horizontal="left" vertical="center" wrapText="1"/>
    </xf>
    <xf numFmtId="0" fontId="0" fillId="5" borderId="36" xfId="0" applyFill="1" applyBorder="1" applyAlignment="1">
      <alignment horizontal="left" vertical="center"/>
    </xf>
    <xf numFmtId="0" fontId="0" fillId="5" borderId="47" xfId="0" applyFill="1" applyBorder="1" applyAlignment="1">
      <alignment horizontal="left" vertical="center"/>
    </xf>
    <xf numFmtId="0" fontId="0" fillId="5" borderId="48" xfId="0" applyFill="1" applyBorder="1" applyAlignment="1">
      <alignment horizontal="left" vertical="center"/>
    </xf>
    <xf numFmtId="0" fontId="0" fillId="2" borderId="6" xfId="0" applyFill="1" applyBorder="1" applyAlignment="1"/>
    <xf numFmtId="0" fontId="0" fillId="2" borderId="8" xfId="0" applyFill="1" applyBorder="1" applyAlignment="1"/>
    <xf numFmtId="0" fontId="0" fillId="4" borderId="36" xfId="0" applyFill="1" applyBorder="1" applyAlignment="1" applyProtection="1">
      <protection locked="0"/>
    </xf>
    <xf numFmtId="0" fontId="0" fillId="4" borderId="37" xfId="0" applyFill="1" applyBorder="1" applyAlignment="1" applyProtection="1">
      <protection locked="0"/>
    </xf>
    <xf numFmtId="0" fontId="0" fillId="4" borderId="38" xfId="0" applyFill="1" applyBorder="1" applyAlignment="1" applyProtection="1">
      <protection locked="0"/>
    </xf>
    <xf numFmtId="0" fontId="0" fillId="4" borderId="39" xfId="0" applyFill="1" applyBorder="1" applyAlignment="1" applyProtection="1">
      <protection locked="0"/>
    </xf>
    <xf numFmtId="0" fontId="0" fillId="4" borderId="40" xfId="0" applyFill="1" applyBorder="1" applyAlignment="1" applyProtection="1">
      <protection locked="0"/>
    </xf>
    <xf numFmtId="0" fontId="0" fillId="4" borderId="41" xfId="0" applyFill="1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0" borderId="35" xfId="0" applyBorder="1" applyAlignment="1" applyProtection="1">
      <protection locked="0"/>
    </xf>
    <xf numFmtId="0" fontId="0" fillId="0" borderId="44" xfId="0" applyBorder="1" applyAlignment="1" applyProtection="1">
      <protection locked="0"/>
    </xf>
    <xf numFmtId="0" fontId="0" fillId="4" borderId="45" xfId="0" applyFill="1" applyBorder="1" applyAlignment="1" applyProtection="1">
      <protection locked="0"/>
    </xf>
    <xf numFmtId="0" fontId="0" fillId="4" borderId="46" xfId="0" applyFill="1" applyBorder="1" applyAlignment="1" applyProtection="1">
      <protection locked="0"/>
    </xf>
  </cellXfs>
  <cellStyles count="1">
    <cellStyle name="Standaard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ptos Narrow"/>
        <family val="2"/>
        <scheme val="none"/>
      </font>
      <numFmt numFmtId="12" formatCode="&quot;€&quot;\ #,##0.00;[Red]&quot;€&quot;\ \-#,##0.00"/>
      <fill>
        <patternFill patternType="solid">
          <fgColor rgb="FFD9D9D9"/>
          <bgColor rgb="FFD9D9D9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Aptos Narrow"/>
        <family val="2"/>
        <scheme val="minor"/>
      </font>
      <numFmt numFmtId="164" formatCode="[$€-413]\ #,##0.00;[$€-413]\ \-#,##0.0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ptos Narrow"/>
        <family val="2"/>
        <scheme val="minor"/>
      </font>
      <numFmt numFmtId="3" formatCode="#,##0"/>
      <fill>
        <patternFill patternType="solid">
          <fgColor indexed="64"/>
          <bgColor theme="0" tint="-0.14999847407452621"/>
        </patternFill>
      </fill>
      <alignment horizontal="center" vertical="top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Aptos Narrow"/>
        <family val="2"/>
        <scheme val="minor"/>
      </font>
      <numFmt numFmtId="165" formatCode="[$€-413]\ #,##0.00"/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Aptos Narrow"/>
        <family val="2"/>
        <scheme val="minor"/>
      </font>
      <numFmt numFmtId="164" formatCode="[$€-413]\ #,##0.00;[$€-413]\ \-#,##0.0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Aptos Narrow"/>
        <family val="2"/>
        <scheme val="minor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C0E6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E01D89-5282-483E-939C-838BFE4DFB08}" name="Tabel1" displayName="Tabel1" ref="B14:L219" totalsRowShown="0" headerRowBorderDxfId="11" tableBorderDxfId="12" totalsRowBorderDxfId="10">
  <autoFilter ref="B14:L219" xr:uid="{D1E01D89-5282-483E-939C-838BFE4DFB08}"/>
  <tableColumns count="11">
    <tableColumn id="1" xr3:uid="{BA3E0FB9-894C-4817-9091-EB77B4EE2F8A}" name="Kolom1" dataDxfId="9"/>
    <tableColumn id="2" xr3:uid="{45B22508-301A-422F-A7A1-384EB66FAAEF}" name="Kolom2"/>
    <tableColumn id="3" xr3:uid="{2499EE19-8512-468F-A9CB-EDEBAB22F472}" name="Kolom3" dataDxfId="8"/>
    <tableColumn id="4" xr3:uid="{ECCB4A54-F2C6-43DF-90FC-968A7CCCD3EA}" name="Kolom4" dataDxfId="7"/>
    <tableColumn id="5" xr3:uid="{2E833213-E456-4FA9-A968-C7F01A395396}" name="Kolom5" dataDxfId="6"/>
    <tableColumn id="6" xr3:uid="{72D8B91B-2828-4A51-8632-BAF99CB4DA0D}" name="Kolom6" dataDxfId="5"/>
    <tableColumn id="7" xr3:uid="{82EF0ACF-543D-4D14-8925-9DD0C1B5F500}" name="Kolom7" dataDxfId="4"/>
    <tableColumn id="8" xr3:uid="{387B9864-75E9-4889-885C-39BDDAC9B153}" name="Kolom8" dataDxfId="3">
      <calculatedColumnFormula>G15*H15</calculatedColumnFormula>
    </tableColumn>
    <tableColumn id="9" xr3:uid="{6FA04631-6846-46AB-8E6C-AE726B31D260}" name="Kolom9" dataDxfId="2"/>
    <tableColumn id="10" xr3:uid="{745797D2-124B-4309-A66E-AE2F64910B96}" name="Kolom10" dataDxfId="1"/>
    <tableColumn id="11" xr3:uid="{0338AE83-EE78-48B2-994A-5335E55A8F64}" name="Kolom11" dataDxfId="0">
      <calculatedColumnFormula>J15*K15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E576F-FE36-48D1-9ED6-B09B563284F5}">
  <dimension ref="B1:L252"/>
  <sheetViews>
    <sheetView tabSelected="1" topLeftCell="A215" zoomScale="70" zoomScaleNormal="70" workbookViewId="0">
      <selection activeCell="H227" sqref="H227"/>
    </sheetView>
  </sheetViews>
  <sheetFormatPr defaultRowHeight="14.45"/>
  <cols>
    <col min="2" max="2" width="14.5703125" customWidth="1"/>
    <col min="3" max="3" width="49.5703125" customWidth="1"/>
    <col min="4" max="4" width="16.5703125" customWidth="1"/>
    <col min="5" max="5" width="19.5703125" customWidth="1"/>
    <col min="6" max="9" width="16.5703125" customWidth="1"/>
    <col min="10" max="10" width="21" customWidth="1"/>
    <col min="11" max="11" width="19.85546875" customWidth="1"/>
    <col min="12" max="12" width="18.42578125" customWidth="1"/>
  </cols>
  <sheetData>
    <row r="1" spans="2:12" ht="18.600000000000001" thickBot="1">
      <c r="B1" s="110" t="s">
        <v>0</v>
      </c>
      <c r="C1" s="111"/>
      <c r="D1" s="111"/>
      <c r="E1" s="111"/>
      <c r="F1" s="111"/>
      <c r="G1" s="111"/>
      <c r="H1" s="111"/>
      <c r="I1" s="112"/>
    </row>
    <row r="2" spans="2:12" ht="15" thickBot="1"/>
    <row r="3" spans="2:12" ht="14.45" customHeight="1">
      <c r="B3" s="113" t="s">
        <v>1</v>
      </c>
      <c r="C3" s="114"/>
      <c r="D3" s="114"/>
      <c r="E3" s="114"/>
      <c r="F3" s="114"/>
      <c r="G3" s="114"/>
      <c r="H3" s="114"/>
      <c r="I3" s="161"/>
    </row>
    <row r="4" spans="2:12">
      <c r="B4" s="115" t="s">
        <v>2</v>
      </c>
      <c r="C4" s="116"/>
      <c r="D4" s="116"/>
      <c r="E4" s="116"/>
      <c r="F4" s="116"/>
      <c r="G4" s="116"/>
      <c r="H4" s="116"/>
      <c r="I4" s="162"/>
    </row>
    <row r="5" spans="2:12" ht="30" customHeight="1">
      <c r="B5" s="107" t="s">
        <v>3</v>
      </c>
      <c r="C5" s="108"/>
      <c r="D5" s="108"/>
      <c r="E5" s="108"/>
      <c r="F5" s="108"/>
      <c r="G5" s="108"/>
      <c r="H5" s="108"/>
      <c r="I5" s="109"/>
    </row>
    <row r="6" spans="2:12">
      <c r="B6" s="107" t="s">
        <v>4</v>
      </c>
      <c r="C6" s="108"/>
      <c r="D6" s="108"/>
      <c r="E6" s="108"/>
      <c r="F6" s="108"/>
      <c r="G6" s="108"/>
      <c r="H6" s="108"/>
      <c r="I6" s="109"/>
    </row>
    <row r="7" spans="2:12">
      <c r="B7" s="107" t="s">
        <v>5</v>
      </c>
      <c r="C7" s="108"/>
      <c r="D7" s="108"/>
      <c r="E7" s="108"/>
      <c r="F7" s="108"/>
      <c r="G7" s="108"/>
      <c r="H7" s="108"/>
      <c r="I7" s="117"/>
    </row>
    <row r="8" spans="2:12">
      <c r="B8" s="107" t="s">
        <v>6</v>
      </c>
      <c r="C8" s="108"/>
      <c r="D8" s="108"/>
      <c r="E8" s="108"/>
      <c r="F8" s="108"/>
      <c r="G8" s="108"/>
      <c r="H8" s="108"/>
      <c r="I8" s="109"/>
    </row>
    <row r="9" spans="2:12">
      <c r="B9" s="107" t="s">
        <v>7</v>
      </c>
      <c r="C9" s="108"/>
      <c r="D9" s="108"/>
      <c r="E9" s="108"/>
      <c r="F9" s="108"/>
      <c r="G9" s="108"/>
      <c r="H9" s="108"/>
      <c r="I9" s="109"/>
    </row>
    <row r="10" spans="2:12">
      <c r="B10" s="107" t="s">
        <v>8</v>
      </c>
      <c r="C10" s="108"/>
      <c r="D10" s="108"/>
      <c r="E10" s="108"/>
      <c r="F10" s="108"/>
      <c r="G10" s="108"/>
      <c r="H10" s="108"/>
      <c r="I10" s="109"/>
    </row>
    <row r="11" spans="2:12" ht="15" thickBot="1">
      <c r="B11" s="118" t="s">
        <v>9</v>
      </c>
      <c r="C11" s="119"/>
      <c r="D11" s="119"/>
      <c r="E11" s="119"/>
      <c r="F11" s="119"/>
      <c r="G11" s="119"/>
      <c r="H11" s="119"/>
      <c r="I11" s="120"/>
    </row>
    <row r="12" spans="2:12" ht="15" thickBot="1"/>
    <row r="13" spans="2:12" ht="58.15" thickBot="1">
      <c r="B13" s="1" t="s">
        <v>10</v>
      </c>
      <c r="C13" s="2" t="s">
        <v>11</v>
      </c>
      <c r="D13" s="3" t="s">
        <v>12</v>
      </c>
      <c r="E13" s="3" t="s">
        <v>13</v>
      </c>
      <c r="F13" s="3" t="s">
        <v>14</v>
      </c>
      <c r="G13" s="4" t="s">
        <v>15</v>
      </c>
      <c r="H13" s="3" t="s">
        <v>16</v>
      </c>
      <c r="I13" s="93" t="s">
        <v>17</v>
      </c>
      <c r="J13" s="91" t="s">
        <v>18</v>
      </c>
      <c r="K13" s="91" t="s">
        <v>19</v>
      </c>
      <c r="L13" s="91" t="s">
        <v>20</v>
      </c>
    </row>
    <row r="14" spans="2:12" ht="25.9" hidden="1" customHeight="1">
      <c r="B14" s="49" t="s">
        <v>21</v>
      </c>
      <c r="C14" s="50" t="s">
        <v>22</v>
      </c>
      <c r="D14" s="51" t="s">
        <v>23</v>
      </c>
      <c r="E14" s="52" t="s">
        <v>24</v>
      </c>
      <c r="F14" s="51" t="s">
        <v>25</v>
      </c>
      <c r="G14" s="53" t="s">
        <v>26</v>
      </c>
      <c r="H14" s="54" t="s">
        <v>27</v>
      </c>
      <c r="I14" s="55" t="s">
        <v>28</v>
      </c>
      <c r="J14" s="56" t="s">
        <v>29</v>
      </c>
      <c r="K14" s="54" t="s">
        <v>30</v>
      </c>
      <c r="L14" s="57" t="s">
        <v>31</v>
      </c>
    </row>
    <row r="15" spans="2:12" ht="25.5" customHeight="1">
      <c r="B15" s="47">
        <v>1</v>
      </c>
      <c r="C15" s="59" t="s">
        <v>32</v>
      </c>
      <c r="D15" s="59" t="s">
        <v>33</v>
      </c>
      <c r="E15" s="73"/>
      <c r="F15" s="5" t="s">
        <v>34</v>
      </c>
      <c r="G15" s="60">
        <v>1</v>
      </c>
      <c r="H15" s="6"/>
      <c r="I15" s="104">
        <f>G15*H15</f>
        <v>0</v>
      </c>
      <c r="J15" s="60">
        <v>1</v>
      </c>
      <c r="K15" s="6"/>
      <c r="L15" s="104">
        <f>J15*K15</f>
        <v>0</v>
      </c>
    </row>
    <row r="16" spans="2:12" ht="25.5" customHeight="1">
      <c r="B16" s="48">
        <v>2</v>
      </c>
      <c r="C16" s="59" t="s">
        <v>32</v>
      </c>
      <c r="D16" s="59" t="s">
        <v>35</v>
      </c>
      <c r="E16" s="73"/>
      <c r="F16" s="8" t="s">
        <v>34</v>
      </c>
      <c r="G16" s="60">
        <f>17*6</f>
        <v>102</v>
      </c>
      <c r="H16" s="6"/>
      <c r="I16" s="105">
        <f>G16*H16</f>
        <v>0</v>
      </c>
      <c r="J16" s="60">
        <v>1</v>
      </c>
      <c r="K16" s="6"/>
      <c r="L16" s="105">
        <f>J16*K16</f>
        <v>0</v>
      </c>
    </row>
    <row r="17" spans="2:12" ht="25.5" customHeight="1">
      <c r="B17" s="48">
        <v>3</v>
      </c>
      <c r="C17" s="60" t="s">
        <v>36</v>
      </c>
      <c r="D17" s="59" t="s">
        <v>33</v>
      </c>
      <c r="E17" s="73"/>
      <c r="F17" s="5" t="s">
        <v>34</v>
      </c>
      <c r="G17" s="60">
        <v>1</v>
      </c>
      <c r="H17" s="6"/>
      <c r="I17" s="104">
        <f>G17*H17</f>
        <v>0</v>
      </c>
      <c r="J17" s="60">
        <v>1</v>
      </c>
      <c r="K17" s="6"/>
      <c r="L17" s="104">
        <f>J17*K17</f>
        <v>0</v>
      </c>
    </row>
    <row r="18" spans="2:12" ht="25.5" customHeight="1">
      <c r="B18" s="48">
        <v>4</v>
      </c>
      <c r="C18" s="61" t="s">
        <v>37</v>
      </c>
      <c r="D18" s="59" t="s">
        <v>33</v>
      </c>
      <c r="E18" s="73"/>
      <c r="F18" s="8" t="s">
        <v>34</v>
      </c>
      <c r="G18" s="60">
        <f>50*6</f>
        <v>300</v>
      </c>
      <c r="H18" s="6"/>
      <c r="I18" s="105">
        <f>G18*H18</f>
        <v>0</v>
      </c>
      <c r="J18" s="60">
        <f>200*6</f>
        <v>1200</v>
      </c>
      <c r="K18" s="6"/>
      <c r="L18" s="105">
        <f>J18*K18</f>
        <v>0</v>
      </c>
    </row>
    <row r="19" spans="2:12" ht="25.5" customHeight="1">
      <c r="B19" s="48">
        <v>5</v>
      </c>
      <c r="C19" s="59" t="s">
        <v>38</v>
      </c>
      <c r="D19" s="59" t="s">
        <v>33</v>
      </c>
      <c r="E19" s="73"/>
      <c r="F19" s="5" t="s">
        <v>34</v>
      </c>
      <c r="G19" s="60">
        <v>67</v>
      </c>
      <c r="H19" s="6"/>
      <c r="I19" s="104">
        <f t="shared" ref="I19:I82" si="0">G19*H19</f>
        <v>0</v>
      </c>
      <c r="J19" s="60">
        <f>264*6</f>
        <v>1584</v>
      </c>
      <c r="K19" s="6"/>
      <c r="L19" s="104">
        <f t="shared" ref="L19:L82" si="1">J19*K19</f>
        <v>0</v>
      </c>
    </row>
    <row r="20" spans="2:12" ht="25.5" customHeight="1">
      <c r="B20" s="48">
        <v>6</v>
      </c>
      <c r="C20" s="95" t="s">
        <v>39</v>
      </c>
      <c r="D20" s="59" t="s">
        <v>33</v>
      </c>
      <c r="E20" s="73"/>
      <c r="F20" s="8" t="s">
        <v>34</v>
      </c>
      <c r="G20" s="60">
        <v>1</v>
      </c>
      <c r="H20" s="6"/>
      <c r="I20" s="105">
        <f t="shared" si="0"/>
        <v>0</v>
      </c>
      <c r="J20" s="60">
        <v>1</v>
      </c>
      <c r="K20" s="6"/>
      <c r="L20" s="105">
        <f t="shared" si="1"/>
        <v>0</v>
      </c>
    </row>
    <row r="21" spans="2:12" ht="25.5" customHeight="1">
      <c r="B21" s="48">
        <v>7</v>
      </c>
      <c r="C21" s="60" t="s">
        <v>40</v>
      </c>
      <c r="D21" s="59" t="s">
        <v>41</v>
      </c>
      <c r="E21" s="74" t="s">
        <v>42</v>
      </c>
      <c r="F21" s="5" t="s">
        <v>34</v>
      </c>
      <c r="G21" s="60">
        <v>1</v>
      </c>
      <c r="H21" s="6"/>
      <c r="I21" s="104">
        <f t="shared" si="0"/>
        <v>0</v>
      </c>
      <c r="J21" s="60">
        <v>1</v>
      </c>
      <c r="K21" s="6"/>
      <c r="L21" s="104">
        <f t="shared" si="1"/>
        <v>0</v>
      </c>
    </row>
    <row r="22" spans="2:12" ht="25.5" customHeight="1">
      <c r="B22" s="48">
        <v>8</v>
      </c>
      <c r="C22" s="60" t="s">
        <v>43</v>
      </c>
      <c r="D22" s="59" t="s">
        <v>33</v>
      </c>
      <c r="E22" s="73"/>
      <c r="F22" s="8" t="s">
        <v>34</v>
      </c>
      <c r="G22" s="60">
        <f>20*6</f>
        <v>120</v>
      </c>
      <c r="H22" s="6"/>
      <c r="I22" s="105">
        <f t="shared" si="0"/>
        <v>0</v>
      </c>
      <c r="J22" s="60">
        <v>1</v>
      </c>
      <c r="K22" s="6"/>
      <c r="L22" s="105">
        <f t="shared" si="1"/>
        <v>0</v>
      </c>
    </row>
    <row r="23" spans="2:12" ht="25.5" customHeight="1">
      <c r="B23" s="48">
        <v>9</v>
      </c>
      <c r="C23" s="60" t="s">
        <v>44</v>
      </c>
      <c r="D23" s="59" t="s">
        <v>33</v>
      </c>
      <c r="E23" s="73"/>
      <c r="F23" s="5" t="s">
        <v>34</v>
      </c>
      <c r="G23" s="60">
        <f>34*6</f>
        <v>204</v>
      </c>
      <c r="H23" s="6"/>
      <c r="I23" s="104">
        <f t="shared" si="0"/>
        <v>0</v>
      </c>
      <c r="J23" s="60">
        <v>1</v>
      </c>
      <c r="K23" s="6"/>
      <c r="L23" s="104">
        <f t="shared" si="1"/>
        <v>0</v>
      </c>
    </row>
    <row r="24" spans="2:12" ht="25.5" customHeight="1">
      <c r="B24" s="48">
        <v>10</v>
      </c>
      <c r="C24" s="60" t="s">
        <v>45</v>
      </c>
      <c r="D24" s="60" t="s">
        <v>33</v>
      </c>
      <c r="E24" s="73"/>
      <c r="F24" s="8" t="s">
        <v>34</v>
      </c>
      <c r="G24" s="60">
        <v>1</v>
      </c>
      <c r="H24" s="6"/>
      <c r="I24" s="105">
        <f t="shared" si="0"/>
        <v>0</v>
      </c>
      <c r="J24" s="60">
        <v>1</v>
      </c>
      <c r="K24" s="6"/>
      <c r="L24" s="105">
        <f t="shared" si="1"/>
        <v>0</v>
      </c>
    </row>
    <row r="25" spans="2:12" ht="25.5" customHeight="1">
      <c r="B25" s="48">
        <v>11</v>
      </c>
      <c r="C25" s="60" t="s">
        <v>46</v>
      </c>
      <c r="D25" s="60" t="s">
        <v>33</v>
      </c>
      <c r="E25" s="73"/>
      <c r="F25" s="5" t="s">
        <v>34</v>
      </c>
      <c r="G25" s="60">
        <f>17*6</f>
        <v>102</v>
      </c>
      <c r="H25" s="6"/>
      <c r="I25" s="104">
        <f t="shared" si="0"/>
        <v>0</v>
      </c>
      <c r="J25" s="60">
        <v>1</v>
      </c>
      <c r="K25" s="6"/>
      <c r="L25" s="104">
        <f t="shared" si="1"/>
        <v>0</v>
      </c>
    </row>
    <row r="26" spans="2:12" ht="25.5" customHeight="1">
      <c r="B26" s="48">
        <v>12</v>
      </c>
      <c r="C26" s="60" t="s">
        <v>47</v>
      </c>
      <c r="D26" s="59" t="s">
        <v>48</v>
      </c>
      <c r="E26" s="73"/>
      <c r="F26" s="8" t="s">
        <v>34</v>
      </c>
      <c r="G26" s="60">
        <v>1</v>
      </c>
      <c r="H26" s="6"/>
      <c r="I26" s="105">
        <f t="shared" si="0"/>
        <v>0</v>
      </c>
      <c r="J26" s="60">
        <v>1</v>
      </c>
      <c r="K26" s="6"/>
      <c r="L26" s="105">
        <f t="shared" si="1"/>
        <v>0</v>
      </c>
    </row>
    <row r="27" spans="2:12" ht="25.5" customHeight="1">
      <c r="B27" s="48">
        <v>13</v>
      </c>
      <c r="C27" s="61" t="s">
        <v>49</v>
      </c>
      <c r="D27" s="59" t="s">
        <v>33</v>
      </c>
      <c r="E27" s="73"/>
      <c r="F27" s="5" t="s">
        <v>34</v>
      </c>
      <c r="G27" s="60">
        <f>3*6</f>
        <v>18</v>
      </c>
      <c r="H27" s="6"/>
      <c r="I27" s="104">
        <f t="shared" si="0"/>
        <v>0</v>
      </c>
      <c r="J27" s="60">
        <v>1</v>
      </c>
      <c r="K27" s="6"/>
      <c r="L27" s="104">
        <f t="shared" si="1"/>
        <v>0</v>
      </c>
    </row>
    <row r="28" spans="2:12" ht="25.5" customHeight="1">
      <c r="B28" s="48">
        <v>14</v>
      </c>
      <c r="C28" s="61" t="s">
        <v>50</v>
      </c>
      <c r="D28" s="59" t="s">
        <v>33</v>
      </c>
      <c r="E28" s="73"/>
      <c r="F28" s="8" t="s">
        <v>34</v>
      </c>
      <c r="G28" s="60">
        <f>8*6</f>
        <v>48</v>
      </c>
      <c r="H28" s="6"/>
      <c r="I28" s="105">
        <f t="shared" si="0"/>
        <v>0</v>
      </c>
      <c r="J28" s="60">
        <v>1</v>
      </c>
      <c r="K28" s="6"/>
      <c r="L28" s="105">
        <f t="shared" si="1"/>
        <v>0</v>
      </c>
    </row>
    <row r="29" spans="2:12" ht="25.5" customHeight="1">
      <c r="B29" s="48">
        <v>15</v>
      </c>
      <c r="C29" s="60" t="s">
        <v>51</v>
      </c>
      <c r="D29" s="59" t="s">
        <v>33</v>
      </c>
      <c r="E29" s="73"/>
      <c r="F29" s="5" t="s">
        <v>34</v>
      </c>
      <c r="G29" s="60">
        <f>72*6</f>
        <v>432</v>
      </c>
      <c r="H29" s="6"/>
      <c r="I29" s="104">
        <f t="shared" si="0"/>
        <v>0</v>
      </c>
      <c r="J29" s="60">
        <v>1</v>
      </c>
      <c r="K29" s="6"/>
      <c r="L29" s="104">
        <f t="shared" si="1"/>
        <v>0</v>
      </c>
    </row>
    <row r="30" spans="2:12" ht="25.5" customHeight="1">
      <c r="B30" s="48">
        <v>16</v>
      </c>
      <c r="C30" s="60" t="s">
        <v>52</v>
      </c>
      <c r="D30" s="59" t="s">
        <v>33</v>
      </c>
      <c r="E30" s="73"/>
      <c r="F30" s="8" t="s">
        <v>34</v>
      </c>
      <c r="G30" s="60">
        <v>1</v>
      </c>
      <c r="H30" s="6"/>
      <c r="I30" s="105">
        <f t="shared" si="0"/>
        <v>0</v>
      </c>
      <c r="J30" s="60">
        <v>1</v>
      </c>
      <c r="K30" s="6"/>
      <c r="L30" s="105">
        <f t="shared" si="1"/>
        <v>0</v>
      </c>
    </row>
    <row r="31" spans="2:12" ht="25.5" customHeight="1">
      <c r="B31" s="48">
        <v>17</v>
      </c>
      <c r="C31" s="60" t="s">
        <v>53</v>
      </c>
      <c r="D31" s="59" t="s">
        <v>33</v>
      </c>
      <c r="E31" s="73"/>
      <c r="F31" s="5" t="s">
        <v>34</v>
      </c>
      <c r="G31" s="60">
        <v>1</v>
      </c>
      <c r="H31" s="6"/>
      <c r="I31" s="104">
        <f t="shared" si="0"/>
        <v>0</v>
      </c>
      <c r="J31" s="60">
        <v>1</v>
      </c>
      <c r="K31" s="6"/>
      <c r="L31" s="104">
        <f t="shared" si="1"/>
        <v>0</v>
      </c>
    </row>
    <row r="32" spans="2:12" ht="25.5" customHeight="1">
      <c r="B32" s="48">
        <v>18</v>
      </c>
      <c r="C32" s="60" t="s">
        <v>54</v>
      </c>
      <c r="D32" s="59" t="s">
        <v>33</v>
      </c>
      <c r="E32" s="73"/>
      <c r="F32" s="8" t="s">
        <v>34</v>
      </c>
      <c r="G32" s="60">
        <f>10*6</f>
        <v>60</v>
      </c>
      <c r="H32" s="6"/>
      <c r="I32" s="105">
        <f t="shared" si="0"/>
        <v>0</v>
      </c>
      <c r="J32" s="60">
        <v>1</v>
      </c>
      <c r="K32" s="6"/>
      <c r="L32" s="105">
        <f t="shared" si="1"/>
        <v>0</v>
      </c>
    </row>
    <row r="33" spans="2:12" ht="25.5" customHeight="1">
      <c r="B33" s="48">
        <v>19</v>
      </c>
      <c r="C33" s="60" t="s">
        <v>55</v>
      </c>
      <c r="D33" s="59" t="s">
        <v>33</v>
      </c>
      <c r="E33" s="73"/>
      <c r="F33" s="5" t="s">
        <v>34</v>
      </c>
      <c r="G33" s="60">
        <f>56*6</f>
        <v>336</v>
      </c>
      <c r="H33" s="6"/>
      <c r="I33" s="104">
        <f t="shared" si="0"/>
        <v>0</v>
      </c>
      <c r="J33" s="60">
        <v>1</v>
      </c>
      <c r="K33" s="6"/>
      <c r="L33" s="104">
        <f t="shared" si="1"/>
        <v>0</v>
      </c>
    </row>
    <row r="34" spans="2:12" ht="25.5" customHeight="1">
      <c r="B34" s="48">
        <v>20</v>
      </c>
      <c r="C34" s="95" t="s">
        <v>56</v>
      </c>
      <c r="D34" s="59" t="s">
        <v>41</v>
      </c>
      <c r="E34" s="75" t="s">
        <v>57</v>
      </c>
      <c r="F34" s="8" t="s">
        <v>34</v>
      </c>
      <c r="G34" s="60">
        <f>2*6</f>
        <v>12</v>
      </c>
      <c r="H34" s="6"/>
      <c r="I34" s="105">
        <f t="shared" si="0"/>
        <v>0</v>
      </c>
      <c r="J34" s="60">
        <v>1</v>
      </c>
      <c r="K34" s="6"/>
      <c r="L34" s="105">
        <f t="shared" si="1"/>
        <v>0</v>
      </c>
    </row>
    <row r="35" spans="2:12" ht="25.5" customHeight="1">
      <c r="B35" s="48">
        <v>21</v>
      </c>
      <c r="C35" s="60" t="s">
        <v>58</v>
      </c>
      <c r="D35" s="59" t="s">
        <v>33</v>
      </c>
      <c r="E35" s="73"/>
      <c r="F35" s="5" t="s">
        <v>34</v>
      </c>
      <c r="G35" s="60">
        <f>20*6</f>
        <v>120</v>
      </c>
      <c r="H35" s="6"/>
      <c r="I35" s="104">
        <f t="shared" si="0"/>
        <v>0</v>
      </c>
      <c r="J35" s="60">
        <v>1</v>
      </c>
      <c r="K35" s="6"/>
      <c r="L35" s="104">
        <f t="shared" si="1"/>
        <v>0</v>
      </c>
    </row>
    <row r="36" spans="2:12" ht="25.5" customHeight="1">
      <c r="B36" s="48">
        <v>22</v>
      </c>
      <c r="C36" s="59" t="s">
        <v>59</v>
      </c>
      <c r="D36" s="59" t="s">
        <v>33</v>
      </c>
      <c r="E36" s="73"/>
      <c r="F36" s="8" t="s">
        <v>34</v>
      </c>
      <c r="G36" s="60">
        <f>63*6</f>
        <v>378</v>
      </c>
      <c r="H36" s="6"/>
      <c r="I36" s="105">
        <f t="shared" si="0"/>
        <v>0</v>
      </c>
      <c r="J36" s="60">
        <v>1</v>
      </c>
      <c r="K36" s="6"/>
      <c r="L36" s="105">
        <f t="shared" si="1"/>
        <v>0</v>
      </c>
    </row>
    <row r="37" spans="2:12" ht="25.5" customHeight="1">
      <c r="B37" s="48">
        <v>23</v>
      </c>
      <c r="C37" s="96" t="s">
        <v>60</v>
      </c>
      <c r="D37" s="59" t="s">
        <v>33</v>
      </c>
      <c r="E37" s="73"/>
      <c r="F37" s="5" t="s">
        <v>34</v>
      </c>
      <c r="G37" s="60">
        <f>3*6</f>
        <v>18</v>
      </c>
      <c r="H37" s="6"/>
      <c r="I37" s="104">
        <f t="shared" si="0"/>
        <v>0</v>
      </c>
      <c r="J37" s="60">
        <v>1</v>
      </c>
      <c r="K37" s="6"/>
      <c r="L37" s="104">
        <f t="shared" si="1"/>
        <v>0</v>
      </c>
    </row>
    <row r="38" spans="2:12" ht="25.5" customHeight="1">
      <c r="B38" s="48">
        <v>24</v>
      </c>
      <c r="C38" s="96" t="s">
        <v>61</v>
      </c>
      <c r="D38" s="59" t="s">
        <v>33</v>
      </c>
      <c r="E38" s="73"/>
      <c r="F38" s="8" t="s">
        <v>34</v>
      </c>
      <c r="G38" s="60">
        <v>1</v>
      </c>
      <c r="H38" s="6"/>
      <c r="I38" s="105">
        <f t="shared" si="0"/>
        <v>0</v>
      </c>
      <c r="J38" s="60">
        <v>1</v>
      </c>
      <c r="K38" s="6"/>
      <c r="L38" s="105">
        <f t="shared" si="1"/>
        <v>0</v>
      </c>
    </row>
    <row r="39" spans="2:12" ht="25.5" customHeight="1">
      <c r="B39" s="48">
        <v>25</v>
      </c>
      <c r="C39" s="96" t="s">
        <v>62</v>
      </c>
      <c r="D39" s="59" t="s">
        <v>33</v>
      </c>
      <c r="E39" s="73"/>
      <c r="F39" s="5" t="s">
        <v>34</v>
      </c>
      <c r="G39" s="60">
        <v>1</v>
      </c>
      <c r="H39" s="6"/>
      <c r="I39" s="104">
        <f t="shared" si="0"/>
        <v>0</v>
      </c>
      <c r="J39" s="60">
        <v>1</v>
      </c>
      <c r="K39" s="6"/>
      <c r="L39" s="104">
        <f t="shared" si="1"/>
        <v>0</v>
      </c>
    </row>
    <row r="40" spans="2:12" ht="25.5" customHeight="1">
      <c r="B40" s="48">
        <v>26</v>
      </c>
      <c r="C40" s="96" t="s">
        <v>63</v>
      </c>
      <c r="D40" s="59" t="s">
        <v>33</v>
      </c>
      <c r="E40" s="73"/>
      <c r="F40" s="8" t="s">
        <v>34</v>
      </c>
      <c r="G40" s="60">
        <v>1</v>
      </c>
      <c r="H40" s="6"/>
      <c r="I40" s="105">
        <f t="shared" si="0"/>
        <v>0</v>
      </c>
      <c r="J40" s="60">
        <v>1</v>
      </c>
      <c r="K40" s="6"/>
      <c r="L40" s="105">
        <f t="shared" si="1"/>
        <v>0</v>
      </c>
    </row>
    <row r="41" spans="2:12" ht="25.5" customHeight="1">
      <c r="B41" s="48">
        <v>27</v>
      </c>
      <c r="C41" s="95" t="s">
        <v>64</v>
      </c>
      <c r="D41" s="59" t="s">
        <v>41</v>
      </c>
      <c r="E41" s="59" t="s">
        <v>65</v>
      </c>
      <c r="F41" s="5" t="s">
        <v>34</v>
      </c>
      <c r="G41" s="60">
        <f>11*6</f>
        <v>66</v>
      </c>
      <c r="H41" s="6"/>
      <c r="I41" s="104">
        <f t="shared" si="0"/>
        <v>0</v>
      </c>
      <c r="J41" s="60">
        <v>1</v>
      </c>
      <c r="K41" s="6"/>
      <c r="L41" s="104">
        <f t="shared" si="1"/>
        <v>0</v>
      </c>
    </row>
    <row r="42" spans="2:12" ht="25.5" customHeight="1">
      <c r="B42" s="48">
        <v>28</v>
      </c>
      <c r="C42" s="95" t="s">
        <v>64</v>
      </c>
      <c r="D42" s="59" t="s">
        <v>66</v>
      </c>
      <c r="E42" s="59" t="s">
        <v>67</v>
      </c>
      <c r="F42" s="8" t="s">
        <v>34</v>
      </c>
      <c r="G42" s="60">
        <v>1</v>
      </c>
      <c r="H42" s="6"/>
      <c r="I42" s="105">
        <f t="shared" si="0"/>
        <v>0</v>
      </c>
      <c r="J42" s="60">
        <v>1</v>
      </c>
      <c r="K42" s="6"/>
      <c r="L42" s="105">
        <f t="shared" si="1"/>
        <v>0</v>
      </c>
    </row>
    <row r="43" spans="2:12" ht="25.5" customHeight="1">
      <c r="B43" s="48">
        <v>29</v>
      </c>
      <c r="C43" s="96" t="s">
        <v>68</v>
      </c>
      <c r="D43" s="59" t="s">
        <v>41</v>
      </c>
      <c r="E43" s="59" t="s">
        <v>65</v>
      </c>
      <c r="F43" s="5" t="s">
        <v>34</v>
      </c>
      <c r="G43" s="60">
        <v>1</v>
      </c>
      <c r="H43" s="6"/>
      <c r="I43" s="104">
        <f t="shared" si="0"/>
        <v>0</v>
      </c>
      <c r="J43" s="60">
        <v>1</v>
      </c>
      <c r="K43" s="6"/>
      <c r="L43" s="104">
        <f t="shared" si="1"/>
        <v>0</v>
      </c>
    </row>
    <row r="44" spans="2:12" ht="25.5" customHeight="1">
      <c r="B44" s="48">
        <v>30</v>
      </c>
      <c r="C44" s="61" t="s">
        <v>69</v>
      </c>
      <c r="D44" s="59" t="s">
        <v>33</v>
      </c>
      <c r="E44" s="73"/>
      <c r="F44" s="8" t="s">
        <v>34</v>
      </c>
      <c r="G44" s="60">
        <f>2*6</f>
        <v>12</v>
      </c>
      <c r="H44" s="6"/>
      <c r="I44" s="105">
        <f t="shared" si="0"/>
        <v>0</v>
      </c>
      <c r="J44" s="60">
        <v>1</v>
      </c>
      <c r="K44" s="6"/>
      <c r="L44" s="105">
        <f t="shared" si="1"/>
        <v>0</v>
      </c>
    </row>
    <row r="45" spans="2:12" ht="25.5" customHeight="1">
      <c r="B45" s="48">
        <v>31</v>
      </c>
      <c r="C45" s="62" t="s">
        <v>70</v>
      </c>
      <c r="D45" s="59" t="s">
        <v>33</v>
      </c>
      <c r="E45" s="73"/>
      <c r="F45" s="5" t="s">
        <v>34</v>
      </c>
      <c r="G45" s="60">
        <f>15*6</f>
        <v>90</v>
      </c>
      <c r="H45" s="6"/>
      <c r="I45" s="104">
        <f t="shared" si="0"/>
        <v>0</v>
      </c>
      <c r="J45" s="60">
        <f>9*6</f>
        <v>54</v>
      </c>
      <c r="K45" s="6"/>
      <c r="L45" s="104">
        <f t="shared" si="1"/>
        <v>0</v>
      </c>
    </row>
    <row r="46" spans="2:12" ht="25.5" customHeight="1">
      <c r="B46" s="48">
        <v>32</v>
      </c>
      <c r="C46" s="62" t="s">
        <v>71</v>
      </c>
      <c r="D46" s="59" t="s">
        <v>33</v>
      </c>
      <c r="E46" s="73"/>
      <c r="F46" s="8" t="s">
        <v>34</v>
      </c>
      <c r="G46" s="60">
        <f>62*6</f>
        <v>372</v>
      </c>
      <c r="H46" s="6"/>
      <c r="I46" s="105">
        <f t="shared" si="0"/>
        <v>0</v>
      </c>
      <c r="J46" s="60">
        <f>9*9</f>
        <v>81</v>
      </c>
      <c r="K46" s="6"/>
      <c r="L46" s="105">
        <f t="shared" si="1"/>
        <v>0</v>
      </c>
    </row>
    <row r="47" spans="2:12" ht="25.5" customHeight="1">
      <c r="B47" s="48">
        <v>33</v>
      </c>
      <c r="C47" s="63" t="s">
        <v>72</v>
      </c>
      <c r="D47" s="67" t="s">
        <v>33</v>
      </c>
      <c r="E47" s="73"/>
      <c r="F47" s="5" t="s">
        <v>34</v>
      </c>
      <c r="G47" s="79">
        <v>1</v>
      </c>
      <c r="H47" s="6"/>
      <c r="I47" s="104">
        <f t="shared" si="0"/>
        <v>0</v>
      </c>
      <c r="J47" s="79">
        <v>1</v>
      </c>
      <c r="K47" s="6"/>
      <c r="L47" s="104">
        <f>J47*K47</f>
        <v>0</v>
      </c>
    </row>
    <row r="48" spans="2:12" ht="25.5" customHeight="1">
      <c r="B48" s="48">
        <v>34</v>
      </c>
      <c r="C48" s="62" t="s">
        <v>73</v>
      </c>
      <c r="D48" s="59" t="s">
        <v>48</v>
      </c>
      <c r="E48" s="73"/>
      <c r="F48" s="8" t="s">
        <v>34</v>
      </c>
      <c r="G48" s="60">
        <f>20*6</f>
        <v>120</v>
      </c>
      <c r="H48" s="6"/>
      <c r="I48" s="105">
        <f t="shared" si="0"/>
        <v>0</v>
      </c>
      <c r="J48" s="60">
        <f>30*6</f>
        <v>180</v>
      </c>
      <c r="K48" s="6"/>
      <c r="L48" s="105">
        <f t="shared" si="1"/>
        <v>0</v>
      </c>
    </row>
    <row r="49" spans="2:12" ht="25.5" customHeight="1">
      <c r="B49" s="48">
        <v>35</v>
      </c>
      <c r="C49" s="62" t="s">
        <v>74</v>
      </c>
      <c r="D49" s="59" t="s">
        <v>48</v>
      </c>
      <c r="E49" s="73"/>
      <c r="F49" s="5" t="s">
        <v>34</v>
      </c>
      <c r="G49" s="60">
        <f>9*6</f>
        <v>54</v>
      </c>
      <c r="H49" s="6"/>
      <c r="I49" s="104">
        <f t="shared" si="0"/>
        <v>0</v>
      </c>
      <c r="J49" s="60">
        <f>10*6</f>
        <v>60</v>
      </c>
      <c r="K49" s="6"/>
      <c r="L49" s="104">
        <f t="shared" si="1"/>
        <v>0</v>
      </c>
    </row>
    <row r="50" spans="2:12" ht="25.5" customHeight="1">
      <c r="B50" s="48">
        <v>36</v>
      </c>
      <c r="C50" s="62" t="s">
        <v>75</v>
      </c>
      <c r="D50" s="59" t="s">
        <v>48</v>
      </c>
      <c r="E50" s="73"/>
      <c r="F50" s="8" t="s">
        <v>34</v>
      </c>
      <c r="G50" s="60">
        <f>17*6</f>
        <v>102</v>
      </c>
      <c r="H50" s="6"/>
      <c r="I50" s="105">
        <f t="shared" si="0"/>
        <v>0</v>
      </c>
      <c r="J50" s="60">
        <f>23*6</f>
        <v>138</v>
      </c>
      <c r="K50" s="6"/>
      <c r="L50" s="105">
        <f t="shared" si="1"/>
        <v>0</v>
      </c>
    </row>
    <row r="51" spans="2:12" ht="25.5" customHeight="1">
      <c r="B51" s="48">
        <v>37</v>
      </c>
      <c r="C51" s="62" t="s">
        <v>76</v>
      </c>
      <c r="D51" s="60" t="s">
        <v>33</v>
      </c>
      <c r="E51" s="73"/>
      <c r="F51" s="5" t="s">
        <v>34</v>
      </c>
      <c r="G51" s="60">
        <v>1</v>
      </c>
      <c r="H51" s="6"/>
      <c r="I51" s="104">
        <f t="shared" si="0"/>
        <v>0</v>
      </c>
      <c r="J51" s="60">
        <v>1</v>
      </c>
      <c r="K51" s="6"/>
      <c r="L51" s="104">
        <f t="shared" si="1"/>
        <v>0</v>
      </c>
    </row>
    <row r="52" spans="2:12" ht="25.5" customHeight="1">
      <c r="B52" s="48">
        <v>38</v>
      </c>
      <c r="C52" s="60" t="s">
        <v>77</v>
      </c>
      <c r="D52" s="59" t="s">
        <v>33</v>
      </c>
      <c r="E52" s="73"/>
      <c r="F52" s="8" t="s">
        <v>34</v>
      </c>
      <c r="G52" s="60">
        <v>1</v>
      </c>
      <c r="H52" s="6"/>
      <c r="I52" s="105">
        <f t="shared" si="0"/>
        <v>0</v>
      </c>
      <c r="J52" s="60">
        <v>1</v>
      </c>
      <c r="K52" s="6"/>
      <c r="L52" s="105">
        <f t="shared" si="1"/>
        <v>0</v>
      </c>
    </row>
    <row r="53" spans="2:12" ht="25.5" customHeight="1">
      <c r="B53" s="48">
        <v>39</v>
      </c>
      <c r="C53" s="62" t="s">
        <v>78</v>
      </c>
      <c r="D53" s="59" t="s">
        <v>33</v>
      </c>
      <c r="E53" s="74" t="s">
        <v>79</v>
      </c>
      <c r="F53" s="5" t="s">
        <v>34</v>
      </c>
      <c r="G53" s="60">
        <f>3*6</f>
        <v>18</v>
      </c>
      <c r="H53" s="6"/>
      <c r="I53" s="104">
        <f t="shared" si="0"/>
        <v>0</v>
      </c>
      <c r="J53" s="60"/>
      <c r="K53" s="101"/>
      <c r="L53" s="104">
        <f t="shared" si="1"/>
        <v>0</v>
      </c>
    </row>
    <row r="54" spans="2:12" ht="25.5" customHeight="1">
      <c r="B54" s="48">
        <v>40</v>
      </c>
      <c r="C54" s="62" t="s">
        <v>80</v>
      </c>
      <c r="D54" s="59" t="s">
        <v>41</v>
      </c>
      <c r="E54" s="59" t="s">
        <v>81</v>
      </c>
      <c r="F54" s="8" t="s">
        <v>34</v>
      </c>
      <c r="G54" s="60">
        <v>1</v>
      </c>
      <c r="H54" s="6"/>
      <c r="I54" s="105">
        <f t="shared" si="0"/>
        <v>0</v>
      </c>
      <c r="J54" s="60"/>
      <c r="K54" s="60"/>
      <c r="L54" s="105">
        <f t="shared" si="1"/>
        <v>0</v>
      </c>
    </row>
    <row r="55" spans="2:12" ht="25.5" customHeight="1">
      <c r="B55" s="48">
        <v>41</v>
      </c>
      <c r="C55" s="60" t="s">
        <v>82</v>
      </c>
      <c r="D55" s="59" t="s">
        <v>33</v>
      </c>
      <c r="E55" s="74" t="s">
        <v>79</v>
      </c>
      <c r="F55" s="5" t="s">
        <v>34</v>
      </c>
      <c r="G55" s="60">
        <f>2*6</f>
        <v>12</v>
      </c>
      <c r="H55" s="6"/>
      <c r="I55" s="104">
        <f t="shared" si="0"/>
        <v>0</v>
      </c>
      <c r="J55" s="60"/>
      <c r="K55" s="101"/>
      <c r="L55" s="104">
        <f t="shared" si="1"/>
        <v>0</v>
      </c>
    </row>
    <row r="56" spans="2:12" ht="25.5" customHeight="1">
      <c r="B56" s="48">
        <v>42</v>
      </c>
      <c r="C56" s="64" t="s">
        <v>83</v>
      </c>
      <c r="D56" s="59" t="s">
        <v>41</v>
      </c>
      <c r="E56" s="59" t="s">
        <v>84</v>
      </c>
      <c r="F56" s="8" t="s">
        <v>34</v>
      </c>
      <c r="G56" s="60">
        <v>1</v>
      </c>
      <c r="H56" s="6"/>
      <c r="I56" s="105">
        <f t="shared" si="0"/>
        <v>0</v>
      </c>
      <c r="J56" s="60"/>
      <c r="K56" s="60"/>
      <c r="L56" s="105">
        <f t="shared" si="1"/>
        <v>0</v>
      </c>
    </row>
    <row r="57" spans="2:12" ht="25.5" customHeight="1">
      <c r="B57" s="48">
        <v>43</v>
      </c>
      <c r="C57" s="64" t="s">
        <v>85</v>
      </c>
      <c r="D57" s="59" t="s">
        <v>86</v>
      </c>
      <c r="E57" s="73"/>
      <c r="F57" s="5" t="s">
        <v>34</v>
      </c>
      <c r="G57" s="60">
        <v>1</v>
      </c>
      <c r="H57" s="6"/>
      <c r="I57" s="104">
        <f t="shared" si="0"/>
        <v>0</v>
      </c>
      <c r="J57" s="60">
        <v>1</v>
      </c>
      <c r="K57" s="6"/>
      <c r="L57" s="104">
        <f t="shared" si="1"/>
        <v>0</v>
      </c>
    </row>
    <row r="58" spans="2:12" ht="25.5" customHeight="1">
      <c r="B58" s="48">
        <v>44</v>
      </c>
      <c r="C58" s="64" t="s">
        <v>87</v>
      </c>
      <c r="D58" s="59" t="s">
        <v>86</v>
      </c>
      <c r="E58" s="73"/>
      <c r="F58" s="8" t="s">
        <v>34</v>
      </c>
      <c r="G58" s="60">
        <f>18*6</f>
        <v>108</v>
      </c>
      <c r="H58" s="6"/>
      <c r="I58" s="105">
        <f t="shared" si="0"/>
        <v>0</v>
      </c>
      <c r="J58" s="60">
        <v>1</v>
      </c>
      <c r="K58" s="6"/>
      <c r="L58" s="105">
        <f t="shared" si="1"/>
        <v>0</v>
      </c>
    </row>
    <row r="59" spans="2:12" ht="25.5" customHeight="1">
      <c r="B59" s="48">
        <v>45</v>
      </c>
      <c r="C59" s="62" t="s">
        <v>88</v>
      </c>
      <c r="D59" s="59" t="s">
        <v>86</v>
      </c>
      <c r="E59" s="73"/>
      <c r="F59" s="5" t="s">
        <v>34</v>
      </c>
      <c r="G59" s="60">
        <f>19*6</f>
        <v>114</v>
      </c>
      <c r="H59" s="6"/>
      <c r="I59" s="104">
        <f t="shared" si="0"/>
        <v>0</v>
      </c>
      <c r="J59" s="60">
        <v>1</v>
      </c>
      <c r="K59" s="6"/>
      <c r="L59" s="104">
        <f t="shared" si="1"/>
        <v>0</v>
      </c>
    </row>
    <row r="60" spans="2:12" ht="25.5" customHeight="1">
      <c r="B60" s="48">
        <v>46</v>
      </c>
      <c r="C60" s="62" t="s">
        <v>89</v>
      </c>
      <c r="D60" s="59" t="s">
        <v>90</v>
      </c>
      <c r="E60" s="73"/>
      <c r="F60" s="8" t="s">
        <v>34</v>
      </c>
      <c r="G60" s="60">
        <v>1</v>
      </c>
      <c r="H60" s="6"/>
      <c r="I60" s="105">
        <f t="shared" si="0"/>
        <v>0</v>
      </c>
      <c r="J60" s="60">
        <v>1</v>
      </c>
      <c r="K60" s="6"/>
      <c r="L60" s="105">
        <f t="shared" si="1"/>
        <v>0</v>
      </c>
    </row>
    <row r="61" spans="2:12" ht="25.5" customHeight="1">
      <c r="B61" s="48">
        <v>47</v>
      </c>
      <c r="C61" s="64" t="s">
        <v>91</v>
      </c>
      <c r="D61" s="59" t="s">
        <v>92</v>
      </c>
      <c r="E61" s="59" t="s">
        <v>42</v>
      </c>
      <c r="F61" s="5" t="s">
        <v>34</v>
      </c>
      <c r="G61" s="60">
        <v>1</v>
      </c>
      <c r="H61" s="6"/>
      <c r="I61" s="104">
        <f t="shared" si="0"/>
        <v>0</v>
      </c>
      <c r="J61" s="60"/>
      <c r="K61" s="101"/>
      <c r="L61" s="104">
        <f t="shared" si="1"/>
        <v>0</v>
      </c>
    </row>
    <row r="62" spans="2:12" ht="25.5" customHeight="1">
      <c r="B62" s="48">
        <v>48</v>
      </c>
      <c r="C62" s="61" t="s">
        <v>91</v>
      </c>
      <c r="D62" s="59" t="s">
        <v>41</v>
      </c>
      <c r="E62" s="59" t="s">
        <v>42</v>
      </c>
      <c r="F62" s="8" t="s">
        <v>34</v>
      </c>
      <c r="G62" s="60">
        <f>25*6</f>
        <v>150</v>
      </c>
      <c r="H62" s="6"/>
      <c r="I62" s="105">
        <f t="shared" si="0"/>
        <v>0</v>
      </c>
      <c r="J62" s="60"/>
      <c r="K62" s="60"/>
      <c r="L62" s="105">
        <f t="shared" si="1"/>
        <v>0</v>
      </c>
    </row>
    <row r="63" spans="2:12" ht="25.5" customHeight="1">
      <c r="B63" s="48">
        <v>49</v>
      </c>
      <c r="C63" s="62" t="s">
        <v>93</v>
      </c>
      <c r="D63" s="60" t="s">
        <v>33</v>
      </c>
      <c r="E63" s="73"/>
      <c r="F63" s="5" t="s">
        <v>34</v>
      </c>
      <c r="G63" s="60">
        <v>1</v>
      </c>
      <c r="H63" s="6"/>
      <c r="I63" s="104">
        <f t="shared" si="0"/>
        <v>0</v>
      </c>
      <c r="J63" s="60"/>
      <c r="K63" s="101"/>
      <c r="L63" s="104">
        <f t="shared" si="1"/>
        <v>0</v>
      </c>
    </row>
    <row r="64" spans="2:12" ht="25.5" customHeight="1">
      <c r="B64" s="48">
        <v>50</v>
      </c>
      <c r="C64" s="62" t="s">
        <v>94</v>
      </c>
      <c r="D64" s="59" t="s">
        <v>90</v>
      </c>
      <c r="E64" s="73"/>
      <c r="F64" s="8" t="s">
        <v>34</v>
      </c>
      <c r="G64" s="60">
        <v>1</v>
      </c>
      <c r="H64" s="6"/>
      <c r="I64" s="105">
        <f t="shared" si="0"/>
        <v>0</v>
      </c>
      <c r="J64" s="60"/>
      <c r="K64" s="60"/>
      <c r="L64" s="105">
        <f t="shared" si="1"/>
        <v>0</v>
      </c>
    </row>
    <row r="65" spans="2:12" ht="25.5" customHeight="1">
      <c r="B65" s="48">
        <v>51</v>
      </c>
      <c r="C65" s="65" t="s">
        <v>95</v>
      </c>
      <c r="D65" s="68" t="s">
        <v>35</v>
      </c>
      <c r="E65" s="68" t="s">
        <v>96</v>
      </c>
      <c r="F65" s="5" t="s">
        <v>34</v>
      </c>
      <c r="G65" s="68">
        <f>33*6</f>
        <v>198</v>
      </c>
      <c r="H65" s="6"/>
      <c r="I65" s="104">
        <f t="shared" si="0"/>
        <v>0</v>
      </c>
      <c r="J65" s="68"/>
      <c r="K65" s="101"/>
      <c r="L65" s="104">
        <f t="shared" si="1"/>
        <v>0</v>
      </c>
    </row>
    <row r="66" spans="2:12" ht="25.5" customHeight="1">
      <c r="B66" s="48">
        <v>52</v>
      </c>
      <c r="C66" s="65" t="s">
        <v>97</v>
      </c>
      <c r="D66" s="68" t="s">
        <v>33</v>
      </c>
      <c r="E66" s="69"/>
      <c r="F66" s="8" t="s">
        <v>34</v>
      </c>
      <c r="G66" s="68">
        <v>1</v>
      </c>
      <c r="H66" s="6"/>
      <c r="I66" s="105">
        <f t="shared" si="0"/>
        <v>0</v>
      </c>
      <c r="J66" s="68"/>
      <c r="K66" s="60"/>
      <c r="L66" s="105">
        <f t="shared" si="1"/>
        <v>0</v>
      </c>
    </row>
    <row r="67" spans="2:12" ht="25.5" customHeight="1">
      <c r="B67" s="48">
        <v>53</v>
      </c>
      <c r="C67" s="65" t="s">
        <v>98</v>
      </c>
      <c r="D67" s="69"/>
      <c r="E67" s="68" t="s">
        <v>99</v>
      </c>
      <c r="F67" s="5" t="s">
        <v>34</v>
      </c>
      <c r="G67" s="80">
        <f>9*6</f>
        <v>54</v>
      </c>
      <c r="H67" s="6"/>
      <c r="I67" s="104">
        <f t="shared" si="0"/>
        <v>0</v>
      </c>
      <c r="J67" s="80"/>
      <c r="K67" s="101"/>
      <c r="L67" s="104">
        <f t="shared" si="1"/>
        <v>0</v>
      </c>
    </row>
    <row r="68" spans="2:12" ht="25.5" customHeight="1">
      <c r="B68" s="48">
        <v>54</v>
      </c>
      <c r="C68" s="65" t="s">
        <v>100</v>
      </c>
      <c r="D68" s="69"/>
      <c r="E68" s="69"/>
      <c r="F68" s="8" t="s">
        <v>34</v>
      </c>
      <c r="G68" s="80">
        <f>31*6</f>
        <v>186</v>
      </c>
      <c r="H68" s="6"/>
      <c r="I68" s="105">
        <f t="shared" si="0"/>
        <v>0</v>
      </c>
      <c r="J68" s="80"/>
      <c r="K68" s="60"/>
      <c r="L68" s="105">
        <f t="shared" si="1"/>
        <v>0</v>
      </c>
    </row>
    <row r="69" spans="2:12" ht="25.5" customHeight="1">
      <c r="B69" s="48">
        <v>55</v>
      </c>
      <c r="C69" s="65" t="s">
        <v>101</v>
      </c>
      <c r="D69" s="69"/>
      <c r="E69" s="69"/>
      <c r="F69" s="5" t="s">
        <v>34</v>
      </c>
      <c r="G69" s="80">
        <v>1</v>
      </c>
      <c r="H69" s="6"/>
      <c r="I69" s="104">
        <f t="shared" si="0"/>
        <v>0</v>
      </c>
      <c r="J69" s="80"/>
      <c r="K69" s="101"/>
      <c r="L69" s="104">
        <f t="shared" si="1"/>
        <v>0</v>
      </c>
    </row>
    <row r="70" spans="2:12" ht="25.5" customHeight="1">
      <c r="B70" s="48">
        <v>56</v>
      </c>
      <c r="C70" s="97" t="s">
        <v>102</v>
      </c>
      <c r="D70" s="68" t="s">
        <v>103</v>
      </c>
      <c r="E70" s="70"/>
      <c r="F70" s="8" t="s">
        <v>104</v>
      </c>
      <c r="G70" s="68">
        <v>1</v>
      </c>
      <c r="H70" s="6"/>
      <c r="I70" s="105">
        <f t="shared" si="0"/>
        <v>0</v>
      </c>
      <c r="J70" s="68"/>
      <c r="K70" s="60"/>
      <c r="L70" s="105">
        <f t="shared" si="1"/>
        <v>0</v>
      </c>
    </row>
    <row r="71" spans="2:12" ht="25.5" customHeight="1">
      <c r="B71" s="48">
        <v>57</v>
      </c>
      <c r="C71" s="65" t="s">
        <v>105</v>
      </c>
      <c r="D71" s="68" t="s">
        <v>106</v>
      </c>
      <c r="E71" s="70"/>
      <c r="F71" s="5" t="s">
        <v>104</v>
      </c>
      <c r="G71" s="68">
        <v>1</v>
      </c>
      <c r="H71" s="6"/>
      <c r="I71" s="104">
        <f t="shared" si="0"/>
        <v>0</v>
      </c>
      <c r="J71" s="68"/>
      <c r="K71" s="101"/>
      <c r="L71" s="104">
        <f t="shared" si="1"/>
        <v>0</v>
      </c>
    </row>
    <row r="72" spans="2:12" ht="25.5" customHeight="1">
      <c r="B72" s="48">
        <v>58</v>
      </c>
      <c r="C72" s="65" t="s">
        <v>107</v>
      </c>
      <c r="D72" s="68" t="s">
        <v>106</v>
      </c>
      <c r="E72" s="70"/>
      <c r="F72" s="8" t="s">
        <v>104</v>
      </c>
      <c r="G72" s="68">
        <f>5*6</f>
        <v>30</v>
      </c>
      <c r="H72" s="6"/>
      <c r="I72" s="105">
        <f t="shared" si="0"/>
        <v>0</v>
      </c>
      <c r="J72" s="68"/>
      <c r="K72" s="60"/>
      <c r="L72" s="105">
        <f t="shared" si="1"/>
        <v>0</v>
      </c>
    </row>
    <row r="73" spans="2:12" ht="25.5" customHeight="1">
      <c r="B73" s="48">
        <v>59</v>
      </c>
      <c r="C73" s="65" t="s">
        <v>108</v>
      </c>
      <c r="D73" s="68" t="s">
        <v>106</v>
      </c>
      <c r="E73" s="70"/>
      <c r="F73" s="5" t="s">
        <v>104</v>
      </c>
      <c r="G73" s="68">
        <v>1</v>
      </c>
      <c r="H73" s="6"/>
      <c r="I73" s="104">
        <f t="shared" si="0"/>
        <v>0</v>
      </c>
      <c r="J73" s="68"/>
      <c r="K73" s="101"/>
      <c r="L73" s="104">
        <f t="shared" si="1"/>
        <v>0</v>
      </c>
    </row>
    <row r="74" spans="2:12" ht="25.5" customHeight="1">
      <c r="B74" s="48">
        <v>60</v>
      </c>
      <c r="C74" s="97" t="s">
        <v>109</v>
      </c>
      <c r="D74" s="68" t="s">
        <v>110</v>
      </c>
      <c r="E74" s="68" t="s">
        <v>111</v>
      </c>
      <c r="F74" s="8" t="s">
        <v>104</v>
      </c>
      <c r="G74" s="68">
        <v>1</v>
      </c>
      <c r="H74" s="6"/>
      <c r="I74" s="105">
        <f t="shared" si="0"/>
        <v>0</v>
      </c>
      <c r="J74" s="68"/>
      <c r="K74" s="60"/>
      <c r="L74" s="105">
        <f t="shared" si="1"/>
        <v>0</v>
      </c>
    </row>
    <row r="75" spans="2:12" ht="25.5" customHeight="1">
      <c r="B75" s="48">
        <v>61</v>
      </c>
      <c r="C75" s="97" t="s">
        <v>112</v>
      </c>
      <c r="D75" s="68" t="s">
        <v>110</v>
      </c>
      <c r="E75" s="68" t="s">
        <v>111</v>
      </c>
      <c r="F75" s="5" t="s">
        <v>104</v>
      </c>
      <c r="G75" s="68">
        <v>1</v>
      </c>
      <c r="H75" s="6"/>
      <c r="I75" s="104">
        <f t="shared" si="0"/>
        <v>0</v>
      </c>
      <c r="J75" s="68"/>
      <c r="K75" s="101"/>
      <c r="L75" s="104">
        <f t="shared" si="1"/>
        <v>0</v>
      </c>
    </row>
    <row r="76" spans="2:12" ht="25.5" customHeight="1">
      <c r="B76" s="48">
        <v>62</v>
      </c>
      <c r="C76" s="65" t="s">
        <v>113</v>
      </c>
      <c r="D76" s="68" t="s">
        <v>106</v>
      </c>
      <c r="E76" s="68" t="s">
        <v>111</v>
      </c>
      <c r="F76" s="8" t="s">
        <v>104</v>
      </c>
      <c r="G76" s="68">
        <f>72*6</f>
        <v>432</v>
      </c>
      <c r="H76" s="6"/>
      <c r="I76" s="105">
        <f t="shared" si="0"/>
        <v>0</v>
      </c>
      <c r="J76" s="68"/>
      <c r="K76" s="60"/>
      <c r="L76" s="105">
        <f t="shared" si="1"/>
        <v>0</v>
      </c>
    </row>
    <row r="77" spans="2:12" ht="25.5" customHeight="1">
      <c r="B77" s="48">
        <v>63</v>
      </c>
      <c r="C77" s="65" t="s">
        <v>114</v>
      </c>
      <c r="D77" s="68" t="s">
        <v>103</v>
      </c>
      <c r="E77" s="68" t="s">
        <v>111</v>
      </c>
      <c r="F77" s="5" t="s">
        <v>104</v>
      </c>
      <c r="G77" s="68">
        <v>1</v>
      </c>
      <c r="H77" s="6"/>
      <c r="I77" s="104">
        <f t="shared" si="0"/>
        <v>0</v>
      </c>
      <c r="J77" s="68"/>
      <c r="K77" s="101"/>
      <c r="L77" s="104">
        <f t="shared" si="1"/>
        <v>0</v>
      </c>
    </row>
    <row r="78" spans="2:12" ht="25.5" customHeight="1">
      <c r="B78" s="48">
        <v>64</v>
      </c>
      <c r="C78" s="65" t="s">
        <v>115</v>
      </c>
      <c r="D78" s="68" t="s">
        <v>103</v>
      </c>
      <c r="E78" s="68" t="s">
        <v>111</v>
      </c>
      <c r="F78" s="8" t="s">
        <v>104</v>
      </c>
      <c r="G78" s="68">
        <v>1</v>
      </c>
      <c r="H78" s="6"/>
      <c r="I78" s="105">
        <f t="shared" si="0"/>
        <v>0</v>
      </c>
      <c r="J78" s="68"/>
      <c r="K78" s="60"/>
      <c r="L78" s="105">
        <f t="shared" si="1"/>
        <v>0</v>
      </c>
    </row>
    <row r="79" spans="2:12" ht="25.5" customHeight="1">
      <c r="B79" s="48">
        <v>65</v>
      </c>
      <c r="C79" s="65" t="s">
        <v>116</v>
      </c>
      <c r="D79" s="68" t="s">
        <v>103</v>
      </c>
      <c r="E79" s="68" t="s">
        <v>111</v>
      </c>
      <c r="F79" s="5" t="s">
        <v>104</v>
      </c>
      <c r="G79" s="68">
        <v>1</v>
      </c>
      <c r="H79" s="6"/>
      <c r="I79" s="104">
        <f t="shared" si="0"/>
        <v>0</v>
      </c>
      <c r="J79" s="68"/>
      <c r="K79" s="101"/>
      <c r="L79" s="104">
        <f t="shared" si="1"/>
        <v>0</v>
      </c>
    </row>
    <row r="80" spans="2:12" ht="25.5" customHeight="1">
      <c r="B80" s="48">
        <v>66</v>
      </c>
      <c r="C80" s="65" t="s">
        <v>117</v>
      </c>
      <c r="D80" s="68" t="s">
        <v>103</v>
      </c>
      <c r="E80" s="68" t="s">
        <v>111</v>
      </c>
      <c r="F80" s="8" t="s">
        <v>104</v>
      </c>
      <c r="G80" s="68">
        <f>10*6</f>
        <v>60</v>
      </c>
      <c r="H80" s="6"/>
      <c r="I80" s="105">
        <f t="shared" si="0"/>
        <v>0</v>
      </c>
      <c r="J80" s="68"/>
      <c r="K80" s="60"/>
      <c r="L80" s="105">
        <f t="shared" si="1"/>
        <v>0</v>
      </c>
    </row>
    <row r="81" spans="2:12" ht="25.5" customHeight="1">
      <c r="B81" s="48">
        <v>67</v>
      </c>
      <c r="C81" s="65" t="s">
        <v>118</v>
      </c>
      <c r="D81" s="68" t="s">
        <v>103</v>
      </c>
      <c r="E81" s="68" t="s">
        <v>111</v>
      </c>
      <c r="F81" s="5" t="s">
        <v>104</v>
      </c>
      <c r="G81" s="68">
        <v>1</v>
      </c>
      <c r="H81" s="6"/>
      <c r="I81" s="104">
        <f t="shared" si="0"/>
        <v>0</v>
      </c>
      <c r="J81" s="68"/>
      <c r="K81" s="101"/>
      <c r="L81" s="104">
        <f t="shared" si="1"/>
        <v>0</v>
      </c>
    </row>
    <row r="82" spans="2:12" ht="25.5" customHeight="1">
      <c r="B82" s="48">
        <v>68</v>
      </c>
      <c r="C82" s="65" t="s">
        <v>119</v>
      </c>
      <c r="D82" s="68" t="s">
        <v>120</v>
      </c>
      <c r="E82" s="68" t="s">
        <v>121</v>
      </c>
      <c r="F82" s="8" t="s">
        <v>104</v>
      </c>
      <c r="G82" s="68">
        <v>1</v>
      </c>
      <c r="H82" s="6"/>
      <c r="I82" s="105">
        <f t="shared" si="0"/>
        <v>0</v>
      </c>
      <c r="J82" s="68"/>
      <c r="K82" s="60"/>
      <c r="L82" s="105">
        <f t="shared" si="1"/>
        <v>0</v>
      </c>
    </row>
    <row r="83" spans="2:12" ht="25.5" customHeight="1">
      <c r="B83" s="48">
        <v>69</v>
      </c>
      <c r="C83" s="65" t="s">
        <v>122</v>
      </c>
      <c r="D83" s="68" t="s">
        <v>103</v>
      </c>
      <c r="E83" s="68" t="s">
        <v>111</v>
      </c>
      <c r="F83" s="5" t="s">
        <v>104</v>
      </c>
      <c r="G83" s="68">
        <f>2*6</f>
        <v>12</v>
      </c>
      <c r="H83" s="6"/>
      <c r="I83" s="104">
        <f t="shared" ref="I83:I146" si="2">G83*H83</f>
        <v>0</v>
      </c>
      <c r="J83" s="68"/>
      <c r="K83" s="101"/>
      <c r="L83" s="104">
        <f t="shared" ref="L83:L146" si="3">J83*K83</f>
        <v>0</v>
      </c>
    </row>
    <row r="84" spans="2:12" ht="25.5" customHeight="1">
      <c r="B84" s="48">
        <v>70</v>
      </c>
      <c r="C84" s="65" t="s">
        <v>123</v>
      </c>
      <c r="D84" s="68" t="s">
        <v>120</v>
      </c>
      <c r="E84" s="68" t="s">
        <v>124</v>
      </c>
      <c r="F84" s="8" t="s">
        <v>34</v>
      </c>
      <c r="G84" s="68">
        <v>1</v>
      </c>
      <c r="H84" s="6"/>
      <c r="I84" s="105">
        <f t="shared" si="2"/>
        <v>0</v>
      </c>
      <c r="J84" s="68"/>
      <c r="K84" s="60"/>
      <c r="L84" s="105">
        <f t="shared" si="3"/>
        <v>0</v>
      </c>
    </row>
    <row r="85" spans="2:12" ht="25.5" customHeight="1">
      <c r="B85" s="48">
        <v>71</v>
      </c>
      <c r="C85" s="65" t="s">
        <v>125</v>
      </c>
      <c r="D85" s="70"/>
      <c r="E85" s="70"/>
      <c r="F85" s="5" t="s">
        <v>104</v>
      </c>
      <c r="G85" s="81">
        <v>1</v>
      </c>
      <c r="H85" s="6"/>
      <c r="I85" s="104">
        <f t="shared" si="2"/>
        <v>0</v>
      </c>
      <c r="J85" s="81"/>
      <c r="K85" s="101"/>
      <c r="L85" s="104">
        <f t="shared" si="3"/>
        <v>0</v>
      </c>
    </row>
    <row r="86" spans="2:12" ht="25.5" customHeight="1">
      <c r="B86" s="48">
        <v>72</v>
      </c>
      <c r="C86" s="65" t="s">
        <v>126</v>
      </c>
      <c r="D86" s="68" t="s">
        <v>106</v>
      </c>
      <c r="E86" s="70"/>
      <c r="F86" s="8" t="s">
        <v>34</v>
      </c>
      <c r="G86" s="68">
        <v>1</v>
      </c>
      <c r="H86" s="6"/>
      <c r="I86" s="105">
        <f t="shared" si="2"/>
        <v>0</v>
      </c>
      <c r="J86" s="68"/>
      <c r="K86" s="60"/>
      <c r="L86" s="105">
        <f t="shared" si="3"/>
        <v>0</v>
      </c>
    </row>
    <row r="87" spans="2:12" ht="25.5" customHeight="1">
      <c r="B87" s="48">
        <v>73</v>
      </c>
      <c r="C87" s="65" t="s">
        <v>127</v>
      </c>
      <c r="D87" s="68" t="s">
        <v>106</v>
      </c>
      <c r="E87" s="70"/>
      <c r="F87" s="5" t="s">
        <v>104</v>
      </c>
      <c r="G87" s="68">
        <v>1</v>
      </c>
      <c r="H87" s="6"/>
      <c r="I87" s="104">
        <f t="shared" si="2"/>
        <v>0</v>
      </c>
      <c r="J87" s="68"/>
      <c r="K87" s="101"/>
      <c r="L87" s="104">
        <f t="shared" si="3"/>
        <v>0</v>
      </c>
    </row>
    <row r="88" spans="2:12" ht="25.5" customHeight="1">
      <c r="B88" s="48">
        <v>74</v>
      </c>
      <c r="C88" s="65" t="s">
        <v>127</v>
      </c>
      <c r="D88" s="68" t="s">
        <v>33</v>
      </c>
      <c r="E88" s="70"/>
      <c r="F88" s="8" t="s">
        <v>104</v>
      </c>
      <c r="G88" s="68">
        <v>1</v>
      </c>
      <c r="H88" s="6"/>
      <c r="I88" s="105">
        <f t="shared" si="2"/>
        <v>0</v>
      </c>
      <c r="J88" s="68"/>
      <c r="K88" s="60"/>
      <c r="L88" s="105">
        <f t="shared" si="3"/>
        <v>0</v>
      </c>
    </row>
    <row r="89" spans="2:12" ht="25.5" customHeight="1">
      <c r="B89" s="48">
        <v>75</v>
      </c>
      <c r="C89" s="65" t="s">
        <v>128</v>
      </c>
      <c r="D89" s="68" t="s">
        <v>129</v>
      </c>
      <c r="E89" s="70"/>
      <c r="F89" s="5" t="s">
        <v>104</v>
      </c>
      <c r="G89" s="68">
        <f>100*6</f>
        <v>600</v>
      </c>
      <c r="H89" s="6"/>
      <c r="I89" s="104">
        <f t="shared" si="2"/>
        <v>0</v>
      </c>
      <c r="J89" s="68"/>
      <c r="K89" s="101"/>
      <c r="L89" s="104">
        <f t="shared" si="3"/>
        <v>0</v>
      </c>
    </row>
    <row r="90" spans="2:12" ht="32.25" customHeight="1">
      <c r="B90" s="48">
        <v>76</v>
      </c>
      <c r="C90" s="65" t="s">
        <v>130</v>
      </c>
      <c r="D90" s="68" t="s">
        <v>129</v>
      </c>
      <c r="E90" s="70"/>
      <c r="F90" s="8" t="s">
        <v>104</v>
      </c>
      <c r="G90" s="68">
        <f>86*6</f>
        <v>516</v>
      </c>
      <c r="H90" s="6"/>
      <c r="I90" s="105">
        <f t="shared" si="2"/>
        <v>0</v>
      </c>
      <c r="J90" s="68"/>
      <c r="K90" s="60"/>
      <c r="L90" s="105">
        <f t="shared" si="3"/>
        <v>0</v>
      </c>
    </row>
    <row r="91" spans="2:12" ht="25.5" customHeight="1">
      <c r="B91" s="48">
        <v>77</v>
      </c>
      <c r="C91" s="66" t="s">
        <v>131</v>
      </c>
      <c r="D91" s="71"/>
      <c r="E91" s="72"/>
      <c r="F91" s="5" t="s">
        <v>104</v>
      </c>
      <c r="G91" s="68">
        <v>1</v>
      </c>
      <c r="H91" s="6"/>
      <c r="I91" s="104">
        <f t="shared" si="2"/>
        <v>0</v>
      </c>
      <c r="J91" s="68"/>
      <c r="K91" s="101"/>
      <c r="L91" s="104">
        <f t="shared" si="3"/>
        <v>0</v>
      </c>
    </row>
    <row r="92" spans="2:12" ht="25.5" customHeight="1">
      <c r="B92" s="48">
        <v>78</v>
      </c>
      <c r="C92" s="66" t="s">
        <v>132</v>
      </c>
      <c r="D92" s="72"/>
      <c r="E92" s="72"/>
      <c r="F92" s="8" t="s">
        <v>34</v>
      </c>
      <c r="G92" s="82">
        <v>1</v>
      </c>
      <c r="H92" s="6"/>
      <c r="I92" s="105">
        <f t="shared" si="2"/>
        <v>0</v>
      </c>
      <c r="J92" s="82"/>
      <c r="K92" s="60"/>
      <c r="L92" s="105">
        <f t="shared" si="3"/>
        <v>0</v>
      </c>
    </row>
    <row r="93" spans="2:12" ht="25.5" customHeight="1">
      <c r="B93" s="48">
        <v>79</v>
      </c>
      <c r="C93" s="59" t="s">
        <v>133</v>
      </c>
      <c r="D93" s="60" t="s">
        <v>33</v>
      </c>
      <c r="E93" s="9"/>
      <c r="F93" s="5" t="s">
        <v>34</v>
      </c>
      <c r="G93" s="60">
        <f>9*6</f>
        <v>54</v>
      </c>
      <c r="H93" s="6"/>
      <c r="I93" s="104">
        <f t="shared" si="2"/>
        <v>0</v>
      </c>
      <c r="J93" s="60">
        <f>463*6</f>
        <v>2778</v>
      </c>
      <c r="K93" s="6"/>
      <c r="L93" s="104">
        <f t="shared" si="3"/>
        <v>0</v>
      </c>
    </row>
    <row r="94" spans="2:12" ht="25.5" customHeight="1">
      <c r="B94" s="48">
        <v>80</v>
      </c>
      <c r="C94" s="59" t="s">
        <v>134</v>
      </c>
      <c r="D94" s="60" t="s">
        <v>33</v>
      </c>
      <c r="E94" s="9"/>
      <c r="F94" s="8" t="s">
        <v>34</v>
      </c>
      <c r="G94" s="60">
        <f>11*6</f>
        <v>66</v>
      </c>
      <c r="H94" s="6"/>
      <c r="I94" s="105">
        <f t="shared" si="2"/>
        <v>0</v>
      </c>
      <c r="J94" s="60">
        <v>1</v>
      </c>
      <c r="K94" s="6"/>
      <c r="L94" s="105">
        <f t="shared" si="3"/>
        <v>0</v>
      </c>
    </row>
    <row r="95" spans="2:12" ht="25.5" customHeight="1">
      <c r="B95" s="48">
        <v>81</v>
      </c>
      <c r="C95" s="60" t="s">
        <v>135</v>
      </c>
      <c r="D95" s="60" t="s">
        <v>33</v>
      </c>
      <c r="E95" s="9"/>
      <c r="F95" s="5" t="s">
        <v>34</v>
      </c>
      <c r="G95" s="60">
        <v>1</v>
      </c>
      <c r="H95" s="6"/>
      <c r="I95" s="104">
        <f t="shared" si="2"/>
        <v>0</v>
      </c>
      <c r="J95" s="60">
        <f>20*6</f>
        <v>120</v>
      </c>
      <c r="K95" s="6"/>
      <c r="L95" s="104">
        <f t="shared" si="3"/>
        <v>0</v>
      </c>
    </row>
    <row r="96" spans="2:12" ht="25.5" customHeight="1">
      <c r="B96" s="48">
        <v>82</v>
      </c>
      <c r="C96" s="83" t="s">
        <v>136</v>
      </c>
      <c r="D96" s="60" t="s">
        <v>33</v>
      </c>
      <c r="E96" s="9"/>
      <c r="F96" s="8" t="s">
        <v>34</v>
      </c>
      <c r="G96" s="60">
        <f>2*6</f>
        <v>12</v>
      </c>
      <c r="H96" s="6"/>
      <c r="I96" s="105">
        <f t="shared" si="2"/>
        <v>0</v>
      </c>
      <c r="J96" s="60">
        <f>42*6</f>
        <v>252</v>
      </c>
      <c r="K96" s="6"/>
      <c r="L96" s="105">
        <f t="shared" si="3"/>
        <v>0</v>
      </c>
    </row>
    <row r="97" spans="2:12" ht="25.5" customHeight="1">
      <c r="B97" s="48">
        <v>83</v>
      </c>
      <c r="C97" s="84" t="s">
        <v>137</v>
      </c>
      <c r="D97" s="60" t="s">
        <v>33</v>
      </c>
      <c r="E97" s="9"/>
      <c r="F97" s="5" t="s">
        <v>34</v>
      </c>
      <c r="G97" s="60">
        <f>6*6</f>
        <v>36</v>
      </c>
      <c r="H97" s="6"/>
      <c r="I97" s="104">
        <f t="shared" si="2"/>
        <v>0</v>
      </c>
      <c r="J97" s="60">
        <f>213*6</f>
        <v>1278</v>
      </c>
      <c r="K97" s="6"/>
      <c r="L97" s="104">
        <f t="shared" si="3"/>
        <v>0</v>
      </c>
    </row>
    <row r="98" spans="2:12" ht="25.5" customHeight="1">
      <c r="B98" s="48">
        <v>84</v>
      </c>
      <c r="C98" s="59" t="s">
        <v>138</v>
      </c>
      <c r="D98" s="60" t="s">
        <v>33</v>
      </c>
      <c r="E98" s="9"/>
      <c r="F98" s="8" t="s">
        <v>34</v>
      </c>
      <c r="G98" s="60">
        <f>15*6</f>
        <v>90</v>
      </c>
      <c r="H98" s="6"/>
      <c r="I98" s="105">
        <f t="shared" si="2"/>
        <v>0</v>
      </c>
      <c r="J98" s="60">
        <f>600*6</f>
        <v>3600</v>
      </c>
      <c r="K98" s="6"/>
      <c r="L98" s="105">
        <f t="shared" si="3"/>
        <v>0</v>
      </c>
    </row>
    <row r="99" spans="2:12" ht="25.5" customHeight="1">
      <c r="B99" s="48">
        <v>85</v>
      </c>
      <c r="C99" s="60" t="s">
        <v>139</v>
      </c>
      <c r="D99" s="60" t="s">
        <v>33</v>
      </c>
      <c r="E99" s="9"/>
      <c r="F99" s="5" t="s">
        <v>34</v>
      </c>
      <c r="G99" s="60">
        <f>2*6</f>
        <v>12</v>
      </c>
      <c r="H99" s="6"/>
      <c r="I99" s="104">
        <f t="shared" si="2"/>
        <v>0</v>
      </c>
      <c r="J99" s="60">
        <v>1</v>
      </c>
      <c r="K99" s="6"/>
      <c r="L99" s="104">
        <f t="shared" si="3"/>
        <v>0</v>
      </c>
    </row>
    <row r="100" spans="2:12" ht="25.5" customHeight="1">
      <c r="B100" s="48">
        <v>86</v>
      </c>
      <c r="C100" s="60" t="s">
        <v>140</v>
      </c>
      <c r="D100" s="60" t="s">
        <v>35</v>
      </c>
      <c r="E100" s="9"/>
      <c r="F100" s="8" t="s">
        <v>34</v>
      </c>
      <c r="G100" s="60">
        <f>12*6</f>
        <v>72</v>
      </c>
      <c r="H100" s="6"/>
      <c r="I100" s="105">
        <f t="shared" si="2"/>
        <v>0</v>
      </c>
      <c r="J100" s="60">
        <f>562*6</f>
        <v>3372</v>
      </c>
      <c r="K100" s="6"/>
      <c r="L100" s="105">
        <f t="shared" si="3"/>
        <v>0</v>
      </c>
    </row>
    <row r="101" spans="2:12" ht="25.5" customHeight="1">
      <c r="B101" s="48">
        <v>87</v>
      </c>
      <c r="C101" s="60" t="s">
        <v>51</v>
      </c>
      <c r="D101" s="60" t="s">
        <v>33</v>
      </c>
      <c r="E101" s="9"/>
      <c r="F101" s="5" t="s">
        <v>34</v>
      </c>
      <c r="G101" s="60">
        <f>16*6</f>
        <v>96</v>
      </c>
      <c r="H101" s="6"/>
      <c r="I101" s="104">
        <f t="shared" si="2"/>
        <v>0</v>
      </c>
      <c r="J101" s="60">
        <v>1</v>
      </c>
      <c r="K101" s="6"/>
      <c r="L101" s="104">
        <f t="shared" si="3"/>
        <v>0</v>
      </c>
    </row>
    <row r="102" spans="2:12" ht="25.5" customHeight="1">
      <c r="B102" s="48">
        <v>88</v>
      </c>
      <c r="C102" s="60" t="s">
        <v>141</v>
      </c>
      <c r="D102" s="60" t="s">
        <v>33</v>
      </c>
      <c r="E102" s="9"/>
      <c r="F102" s="8" t="s">
        <v>34</v>
      </c>
      <c r="G102" s="60">
        <f>9*6</f>
        <v>54</v>
      </c>
      <c r="H102" s="6"/>
      <c r="I102" s="105">
        <f t="shared" si="2"/>
        <v>0</v>
      </c>
      <c r="J102" s="60">
        <v>1</v>
      </c>
      <c r="K102" s="6"/>
      <c r="L102" s="105">
        <f t="shared" si="3"/>
        <v>0</v>
      </c>
    </row>
    <row r="103" spans="2:12" ht="25.5" customHeight="1">
      <c r="B103" s="48">
        <v>89</v>
      </c>
      <c r="C103" s="60" t="s">
        <v>142</v>
      </c>
      <c r="D103" s="60" t="s">
        <v>33</v>
      </c>
      <c r="E103" s="9"/>
      <c r="F103" s="5" t="s">
        <v>34</v>
      </c>
      <c r="G103" s="60">
        <v>1</v>
      </c>
      <c r="H103" s="6"/>
      <c r="I103" s="104">
        <f t="shared" si="2"/>
        <v>0</v>
      </c>
      <c r="J103" s="60">
        <v>1</v>
      </c>
      <c r="K103" s="6"/>
      <c r="L103" s="104">
        <f t="shared" si="3"/>
        <v>0</v>
      </c>
    </row>
    <row r="104" spans="2:12" ht="25.5" customHeight="1">
      <c r="B104" s="48">
        <v>90</v>
      </c>
      <c r="C104" s="85" t="s">
        <v>143</v>
      </c>
      <c r="D104" s="60" t="s">
        <v>144</v>
      </c>
      <c r="E104" s="9"/>
      <c r="F104" s="8" t="s">
        <v>34</v>
      </c>
      <c r="G104" s="60">
        <f>3*6</f>
        <v>18</v>
      </c>
      <c r="H104" s="6"/>
      <c r="I104" s="105">
        <f t="shared" si="2"/>
        <v>0</v>
      </c>
      <c r="J104" s="60"/>
      <c r="K104" s="60"/>
      <c r="L104" s="105">
        <f t="shared" si="3"/>
        <v>0</v>
      </c>
    </row>
    <row r="105" spans="2:12" ht="25.5" customHeight="1">
      <c r="B105" s="48">
        <v>91</v>
      </c>
      <c r="C105" s="85" t="s">
        <v>145</v>
      </c>
      <c r="D105" s="60" t="s">
        <v>35</v>
      </c>
      <c r="E105" s="9"/>
      <c r="F105" s="5" t="s">
        <v>34</v>
      </c>
      <c r="G105" s="60">
        <f>14*6</f>
        <v>84</v>
      </c>
      <c r="H105" s="6"/>
      <c r="I105" s="104">
        <f t="shared" si="2"/>
        <v>0</v>
      </c>
      <c r="J105" s="60"/>
      <c r="K105" s="106"/>
      <c r="L105" s="104">
        <f t="shared" si="3"/>
        <v>0</v>
      </c>
    </row>
    <row r="106" spans="2:12" ht="25.5" customHeight="1">
      <c r="B106" s="48">
        <v>92</v>
      </c>
      <c r="C106" s="60" t="s">
        <v>146</v>
      </c>
      <c r="D106" s="60" t="s">
        <v>147</v>
      </c>
      <c r="E106" s="9"/>
      <c r="F106" s="8" t="s">
        <v>34</v>
      </c>
      <c r="G106" s="60">
        <f>3*6</f>
        <v>18</v>
      </c>
      <c r="H106" s="6"/>
      <c r="I106" s="105">
        <f t="shared" si="2"/>
        <v>0</v>
      </c>
      <c r="J106" s="60"/>
      <c r="K106" s="60"/>
      <c r="L106" s="105">
        <f t="shared" si="3"/>
        <v>0</v>
      </c>
    </row>
    <row r="107" spans="2:12" ht="25.5" customHeight="1">
      <c r="B107" s="48">
        <v>93</v>
      </c>
      <c r="C107" s="60" t="s">
        <v>148</v>
      </c>
      <c r="D107" s="60" t="s">
        <v>35</v>
      </c>
      <c r="E107" s="9"/>
      <c r="F107" s="5" t="s">
        <v>34</v>
      </c>
      <c r="G107" s="60">
        <f>17*6</f>
        <v>102</v>
      </c>
      <c r="H107" s="6"/>
      <c r="I107" s="104">
        <f t="shared" si="2"/>
        <v>0</v>
      </c>
      <c r="J107" s="60">
        <f>600*6</f>
        <v>3600</v>
      </c>
      <c r="K107" s="6"/>
      <c r="L107" s="104">
        <f t="shared" si="3"/>
        <v>0</v>
      </c>
    </row>
    <row r="108" spans="2:12" ht="25.5" customHeight="1">
      <c r="B108" s="48">
        <v>94</v>
      </c>
      <c r="C108" s="60" t="s">
        <v>149</v>
      </c>
      <c r="D108" s="60" t="s">
        <v>35</v>
      </c>
      <c r="E108" s="9"/>
      <c r="F108" s="8" t="s">
        <v>34</v>
      </c>
      <c r="G108" s="60">
        <v>1</v>
      </c>
      <c r="H108" s="6"/>
      <c r="I108" s="105">
        <f t="shared" si="2"/>
        <v>0</v>
      </c>
      <c r="J108" s="60">
        <v>1</v>
      </c>
      <c r="K108" s="6"/>
      <c r="L108" s="105">
        <f t="shared" si="3"/>
        <v>0</v>
      </c>
    </row>
    <row r="109" spans="2:12" ht="25.5" customHeight="1">
      <c r="B109" s="48">
        <v>95</v>
      </c>
      <c r="C109" s="60" t="s">
        <v>150</v>
      </c>
      <c r="D109" s="59" t="s">
        <v>35</v>
      </c>
      <c r="E109" s="9"/>
      <c r="F109" s="5" t="s">
        <v>34</v>
      </c>
      <c r="G109" s="60">
        <f>20*6</f>
        <v>120</v>
      </c>
      <c r="H109" s="6"/>
      <c r="I109" s="104">
        <f t="shared" si="2"/>
        <v>0</v>
      </c>
      <c r="J109" s="60">
        <v>1</v>
      </c>
      <c r="K109" s="6"/>
      <c r="L109" s="104">
        <f t="shared" si="3"/>
        <v>0</v>
      </c>
    </row>
    <row r="110" spans="2:12" ht="25.5" customHeight="1">
      <c r="B110" s="48">
        <v>96</v>
      </c>
      <c r="C110" s="79" t="s">
        <v>151</v>
      </c>
      <c r="D110" s="67" t="s">
        <v>35</v>
      </c>
      <c r="E110" s="9"/>
      <c r="F110" s="8" t="s">
        <v>34</v>
      </c>
      <c r="G110" s="79">
        <f>8*6</f>
        <v>48</v>
      </c>
      <c r="H110" s="6"/>
      <c r="I110" s="105">
        <f t="shared" si="2"/>
        <v>0</v>
      </c>
      <c r="J110" s="79">
        <v>1</v>
      </c>
      <c r="K110" s="6"/>
      <c r="L110" s="105">
        <f t="shared" si="3"/>
        <v>0</v>
      </c>
    </row>
    <row r="111" spans="2:12" ht="25.5" customHeight="1">
      <c r="B111" s="48">
        <v>97</v>
      </c>
      <c r="C111" s="60" t="s">
        <v>152</v>
      </c>
      <c r="D111" s="60" t="s">
        <v>35</v>
      </c>
      <c r="E111" s="9"/>
      <c r="F111" s="5" t="s">
        <v>34</v>
      </c>
      <c r="G111" s="60">
        <f>84*6</f>
        <v>504</v>
      </c>
      <c r="H111" s="6"/>
      <c r="I111" s="104">
        <f t="shared" si="2"/>
        <v>0</v>
      </c>
      <c r="J111" s="60">
        <f>464*6</f>
        <v>2784</v>
      </c>
      <c r="K111" s="6"/>
      <c r="L111" s="104">
        <f t="shared" si="3"/>
        <v>0</v>
      </c>
    </row>
    <row r="112" spans="2:12" ht="25.5" customHeight="1">
      <c r="B112" s="48">
        <v>98</v>
      </c>
      <c r="C112" s="60" t="s">
        <v>153</v>
      </c>
      <c r="D112" s="60" t="s">
        <v>33</v>
      </c>
      <c r="E112" s="9"/>
      <c r="F112" s="8" t="s">
        <v>34</v>
      </c>
      <c r="G112" s="60">
        <v>1</v>
      </c>
      <c r="H112" s="6"/>
      <c r="I112" s="105">
        <f t="shared" si="2"/>
        <v>0</v>
      </c>
      <c r="J112" s="79">
        <v>1</v>
      </c>
      <c r="K112" s="6"/>
      <c r="L112" s="105">
        <f t="shared" si="3"/>
        <v>0</v>
      </c>
    </row>
    <row r="113" spans="2:12" ht="25.5" customHeight="1">
      <c r="B113" s="48">
        <v>99</v>
      </c>
      <c r="C113" s="79" t="s">
        <v>154</v>
      </c>
      <c r="D113" s="79" t="s">
        <v>33</v>
      </c>
      <c r="E113" s="9"/>
      <c r="F113" s="8" t="s">
        <v>34</v>
      </c>
      <c r="G113" s="79">
        <v>1</v>
      </c>
      <c r="H113" s="6"/>
      <c r="I113" s="104">
        <f t="shared" si="2"/>
        <v>0</v>
      </c>
      <c r="J113" s="60">
        <v>1</v>
      </c>
      <c r="K113" s="6"/>
      <c r="L113" s="104">
        <f t="shared" si="3"/>
        <v>0</v>
      </c>
    </row>
    <row r="114" spans="2:12" ht="25.5" customHeight="1">
      <c r="B114" s="48">
        <v>100</v>
      </c>
      <c r="C114" s="60" t="s">
        <v>155</v>
      </c>
      <c r="D114" s="60" t="s">
        <v>33</v>
      </c>
      <c r="E114" s="9"/>
      <c r="F114" s="8" t="s">
        <v>34</v>
      </c>
      <c r="G114" s="60">
        <f>6*6</f>
        <v>36</v>
      </c>
      <c r="H114" s="6"/>
      <c r="I114" s="105">
        <f t="shared" si="2"/>
        <v>0</v>
      </c>
      <c r="J114" s="79">
        <f>40*6</f>
        <v>240</v>
      </c>
      <c r="K114" s="6"/>
      <c r="L114" s="105">
        <f t="shared" si="3"/>
        <v>0</v>
      </c>
    </row>
    <row r="115" spans="2:12" ht="25.5" customHeight="1">
      <c r="B115" s="48">
        <v>101</v>
      </c>
      <c r="C115" s="60" t="s">
        <v>156</v>
      </c>
      <c r="D115" s="79" t="s">
        <v>33</v>
      </c>
      <c r="E115" s="9"/>
      <c r="F115" s="8" t="s">
        <v>34</v>
      </c>
      <c r="G115" s="79">
        <f>6*6</f>
        <v>36</v>
      </c>
      <c r="H115" s="6"/>
      <c r="I115" s="104">
        <f t="shared" si="2"/>
        <v>0</v>
      </c>
      <c r="J115" s="60">
        <f>37*6</f>
        <v>222</v>
      </c>
      <c r="K115" s="6"/>
      <c r="L115" s="104">
        <f t="shared" si="3"/>
        <v>0</v>
      </c>
    </row>
    <row r="116" spans="2:12" ht="25.5" customHeight="1">
      <c r="B116" s="48">
        <v>102</v>
      </c>
      <c r="C116" s="60" t="s">
        <v>157</v>
      </c>
      <c r="D116" s="90" t="s">
        <v>158</v>
      </c>
      <c r="E116" s="9"/>
      <c r="F116" s="8" t="s">
        <v>34</v>
      </c>
      <c r="G116" s="99">
        <v>48</v>
      </c>
      <c r="H116" s="6"/>
      <c r="I116" s="105">
        <f t="shared" si="2"/>
        <v>0</v>
      </c>
      <c r="J116" s="100">
        <v>1</v>
      </c>
      <c r="K116" s="6"/>
      <c r="L116" s="105">
        <f t="shared" si="3"/>
        <v>0</v>
      </c>
    </row>
    <row r="117" spans="2:12" ht="30" customHeight="1">
      <c r="B117" s="48">
        <v>103</v>
      </c>
      <c r="C117" s="98" t="s">
        <v>159</v>
      </c>
      <c r="D117" s="59" t="s">
        <v>33</v>
      </c>
      <c r="E117" s="73" t="s">
        <v>160</v>
      </c>
      <c r="F117" s="8" t="s">
        <v>34</v>
      </c>
      <c r="G117" s="60">
        <f>190*6</f>
        <v>1140</v>
      </c>
      <c r="H117" s="6"/>
      <c r="I117" s="104">
        <f t="shared" si="2"/>
        <v>0</v>
      </c>
      <c r="J117" s="60">
        <v>1</v>
      </c>
      <c r="K117" s="6"/>
      <c r="L117" s="104">
        <f t="shared" si="3"/>
        <v>0</v>
      </c>
    </row>
    <row r="118" spans="2:12" ht="45.75" customHeight="1">
      <c r="B118" s="48">
        <v>104</v>
      </c>
      <c r="C118" s="59" t="s">
        <v>161</v>
      </c>
      <c r="D118" s="59" t="s">
        <v>162</v>
      </c>
      <c r="E118" s="74" t="s">
        <v>163</v>
      </c>
      <c r="F118" s="8" t="s">
        <v>34</v>
      </c>
      <c r="G118" s="60">
        <f>20*6</f>
        <v>120</v>
      </c>
      <c r="H118" s="6"/>
      <c r="I118" s="105">
        <f t="shared" si="2"/>
        <v>0</v>
      </c>
      <c r="J118" s="60">
        <f>500*6</f>
        <v>3000</v>
      </c>
      <c r="K118" s="6"/>
      <c r="L118" s="105">
        <f t="shared" si="3"/>
        <v>0</v>
      </c>
    </row>
    <row r="119" spans="2:12" ht="42" customHeight="1">
      <c r="B119" s="48">
        <v>105</v>
      </c>
      <c r="C119" s="59" t="s">
        <v>164</v>
      </c>
      <c r="D119" s="59" t="s">
        <v>162</v>
      </c>
      <c r="E119" s="74" t="s">
        <v>163</v>
      </c>
      <c r="F119" s="8" t="s">
        <v>34</v>
      </c>
      <c r="G119" s="60">
        <f>13*6</f>
        <v>78</v>
      </c>
      <c r="H119" s="6"/>
      <c r="I119" s="104">
        <f t="shared" si="2"/>
        <v>0</v>
      </c>
      <c r="J119" s="60">
        <f>333*6</f>
        <v>1998</v>
      </c>
      <c r="K119" s="6"/>
      <c r="L119" s="104">
        <f t="shared" si="3"/>
        <v>0</v>
      </c>
    </row>
    <row r="120" spans="2:12" ht="43.5" customHeight="1">
      <c r="B120" s="48">
        <v>106</v>
      </c>
      <c r="C120" s="59" t="s">
        <v>165</v>
      </c>
      <c r="D120" s="59" t="s">
        <v>162</v>
      </c>
      <c r="E120" s="74" t="s">
        <v>163</v>
      </c>
      <c r="F120" s="8" t="s">
        <v>34</v>
      </c>
      <c r="G120" s="60">
        <f>22*6</f>
        <v>132</v>
      </c>
      <c r="H120" s="6"/>
      <c r="I120" s="105">
        <f t="shared" si="2"/>
        <v>0</v>
      </c>
      <c r="J120" s="60">
        <f>242*6</f>
        <v>1452</v>
      </c>
      <c r="K120" s="6"/>
      <c r="L120" s="105">
        <f t="shared" si="3"/>
        <v>0</v>
      </c>
    </row>
    <row r="121" spans="2:12" ht="42.75" customHeight="1">
      <c r="B121" s="48">
        <v>107</v>
      </c>
      <c r="C121" s="59" t="s">
        <v>166</v>
      </c>
      <c r="D121" s="59" t="s">
        <v>162</v>
      </c>
      <c r="E121" s="74" t="s">
        <v>163</v>
      </c>
      <c r="F121" s="8" t="s">
        <v>34</v>
      </c>
      <c r="G121" s="60">
        <f>17*6</f>
        <v>102</v>
      </c>
      <c r="H121" s="6"/>
      <c r="I121" s="104">
        <f t="shared" si="2"/>
        <v>0</v>
      </c>
      <c r="J121" s="60">
        <f>200*6</f>
        <v>1200</v>
      </c>
      <c r="K121" s="6"/>
      <c r="L121" s="104">
        <f t="shared" si="3"/>
        <v>0</v>
      </c>
    </row>
    <row r="122" spans="2:12" ht="31.5" customHeight="1">
      <c r="B122" s="48">
        <v>108</v>
      </c>
      <c r="C122" s="59" t="s">
        <v>167</v>
      </c>
      <c r="D122" s="59" t="s">
        <v>162</v>
      </c>
      <c r="E122" s="74" t="s">
        <v>163</v>
      </c>
      <c r="F122" s="8" t="s">
        <v>34</v>
      </c>
      <c r="G122" s="60">
        <f>7*6</f>
        <v>42</v>
      </c>
      <c r="H122" s="6"/>
      <c r="I122" s="105">
        <f t="shared" si="2"/>
        <v>0</v>
      </c>
      <c r="J122" s="60">
        <f>13*6</f>
        <v>78</v>
      </c>
      <c r="K122" s="6"/>
      <c r="L122" s="105">
        <f t="shared" si="3"/>
        <v>0</v>
      </c>
    </row>
    <row r="123" spans="2:12" ht="42" customHeight="1">
      <c r="B123" s="48">
        <v>109</v>
      </c>
      <c r="C123" s="59" t="s">
        <v>168</v>
      </c>
      <c r="D123" s="59" t="s">
        <v>162</v>
      </c>
      <c r="E123" s="74" t="s">
        <v>163</v>
      </c>
      <c r="F123" s="8" t="s">
        <v>34</v>
      </c>
      <c r="G123" s="60">
        <f>21*6</f>
        <v>126</v>
      </c>
      <c r="H123" s="6"/>
      <c r="I123" s="104">
        <f t="shared" si="2"/>
        <v>0</v>
      </c>
      <c r="J123" s="60">
        <f>235*6</f>
        <v>1410</v>
      </c>
      <c r="K123" s="6"/>
      <c r="L123" s="104">
        <f t="shared" si="3"/>
        <v>0</v>
      </c>
    </row>
    <row r="124" spans="2:12" ht="25.5" customHeight="1">
      <c r="B124" s="48">
        <v>110</v>
      </c>
      <c r="C124" s="74" t="s">
        <v>169</v>
      </c>
      <c r="D124" s="59" t="s">
        <v>170</v>
      </c>
      <c r="E124" s="74" t="s">
        <v>163</v>
      </c>
      <c r="F124" s="8" t="s">
        <v>34</v>
      </c>
      <c r="G124" s="60">
        <f>5*6</f>
        <v>30</v>
      </c>
      <c r="H124" s="6"/>
      <c r="I124" s="105">
        <f t="shared" si="2"/>
        <v>0</v>
      </c>
      <c r="J124" s="60">
        <v>1</v>
      </c>
      <c r="K124" s="6"/>
      <c r="L124" s="105">
        <f t="shared" si="3"/>
        <v>0</v>
      </c>
    </row>
    <row r="125" spans="2:12" ht="25.5" customHeight="1">
      <c r="B125" s="48">
        <v>111</v>
      </c>
      <c r="C125" s="74" t="s">
        <v>171</v>
      </c>
      <c r="D125" s="59" t="s">
        <v>170</v>
      </c>
      <c r="E125" s="74" t="s">
        <v>163</v>
      </c>
      <c r="F125" s="5" t="s">
        <v>34</v>
      </c>
      <c r="G125" s="60">
        <f>30*6</f>
        <v>180</v>
      </c>
      <c r="H125" s="6"/>
      <c r="I125" s="104">
        <f t="shared" si="2"/>
        <v>0</v>
      </c>
      <c r="J125" s="60">
        <f>713*6</f>
        <v>4278</v>
      </c>
      <c r="K125" s="6"/>
      <c r="L125" s="104">
        <f t="shared" si="3"/>
        <v>0</v>
      </c>
    </row>
    <row r="126" spans="2:12" ht="25.5" customHeight="1">
      <c r="B126" s="48">
        <v>112</v>
      </c>
      <c r="C126" s="74" t="s">
        <v>172</v>
      </c>
      <c r="D126" s="59" t="s">
        <v>90</v>
      </c>
      <c r="E126" s="73" t="s">
        <v>160</v>
      </c>
      <c r="F126" s="8" t="s">
        <v>34</v>
      </c>
      <c r="G126" s="60">
        <f>13*6</f>
        <v>78</v>
      </c>
      <c r="H126" s="6"/>
      <c r="I126" s="105">
        <f t="shared" si="2"/>
        <v>0</v>
      </c>
      <c r="J126" s="60">
        <v>1</v>
      </c>
      <c r="K126" s="6"/>
      <c r="L126" s="105">
        <f t="shared" si="3"/>
        <v>0</v>
      </c>
    </row>
    <row r="127" spans="2:12" ht="25.5" customHeight="1">
      <c r="B127" s="48">
        <v>113</v>
      </c>
      <c r="C127" s="74" t="s">
        <v>173</v>
      </c>
      <c r="D127" s="59" t="s">
        <v>90</v>
      </c>
      <c r="E127" s="87" t="s">
        <v>163</v>
      </c>
      <c r="F127" s="8" t="s">
        <v>34</v>
      </c>
      <c r="G127" s="60">
        <f>16*6</f>
        <v>96</v>
      </c>
      <c r="H127" s="6"/>
      <c r="I127" s="104">
        <f t="shared" si="2"/>
        <v>0</v>
      </c>
      <c r="J127" s="60">
        <v>1</v>
      </c>
      <c r="K127" s="6"/>
      <c r="L127" s="104">
        <f t="shared" si="3"/>
        <v>0</v>
      </c>
    </row>
    <row r="128" spans="2:12" ht="25.5" customHeight="1">
      <c r="B128" s="48">
        <v>114</v>
      </c>
      <c r="C128" s="74" t="s">
        <v>174</v>
      </c>
      <c r="D128" s="59" t="s">
        <v>90</v>
      </c>
      <c r="E128" s="73" t="s">
        <v>160</v>
      </c>
      <c r="F128" s="8" t="s">
        <v>34</v>
      </c>
      <c r="G128" s="60">
        <f>13*6</f>
        <v>78</v>
      </c>
      <c r="H128" s="6"/>
      <c r="I128" s="105">
        <f t="shared" si="2"/>
        <v>0</v>
      </c>
      <c r="J128" s="60">
        <v>1</v>
      </c>
      <c r="K128" s="6"/>
      <c r="L128" s="105">
        <f t="shared" si="3"/>
        <v>0</v>
      </c>
    </row>
    <row r="129" spans="2:12" ht="32.25" customHeight="1">
      <c r="B129" s="48">
        <v>115</v>
      </c>
      <c r="C129" s="60" t="s">
        <v>175</v>
      </c>
      <c r="D129" s="59" t="s">
        <v>106</v>
      </c>
      <c r="E129" s="59" t="s">
        <v>176</v>
      </c>
      <c r="F129" s="8" t="s">
        <v>34</v>
      </c>
      <c r="G129" s="60">
        <f>44*6</f>
        <v>264</v>
      </c>
      <c r="H129" s="6"/>
      <c r="I129" s="104">
        <f t="shared" si="2"/>
        <v>0</v>
      </c>
      <c r="J129" s="60"/>
      <c r="K129" s="101"/>
      <c r="L129" s="104">
        <f t="shared" si="3"/>
        <v>0</v>
      </c>
    </row>
    <row r="130" spans="2:12" ht="30" customHeight="1">
      <c r="B130" s="48">
        <v>116</v>
      </c>
      <c r="C130" s="59" t="s">
        <v>177</v>
      </c>
      <c r="D130" s="59" t="s">
        <v>162</v>
      </c>
      <c r="E130" s="74" t="s">
        <v>163</v>
      </c>
      <c r="F130" s="8" t="s">
        <v>34</v>
      </c>
      <c r="G130" s="60">
        <f>47*6</f>
        <v>282</v>
      </c>
      <c r="H130" s="6"/>
      <c r="I130" s="105">
        <f t="shared" si="2"/>
        <v>0</v>
      </c>
      <c r="J130" s="60">
        <f>92*6</f>
        <v>552</v>
      </c>
      <c r="K130" s="6"/>
      <c r="L130" s="105">
        <f t="shared" si="3"/>
        <v>0</v>
      </c>
    </row>
    <row r="131" spans="2:12" ht="25.5" customHeight="1">
      <c r="B131" s="48">
        <v>117</v>
      </c>
      <c r="C131" s="74" t="s">
        <v>178</v>
      </c>
      <c r="D131" s="59" t="s">
        <v>170</v>
      </c>
      <c r="E131" s="74" t="s">
        <v>163</v>
      </c>
      <c r="F131" s="8" t="s">
        <v>34</v>
      </c>
      <c r="G131" s="60">
        <v>1</v>
      </c>
      <c r="H131" s="6"/>
      <c r="I131" s="104">
        <f t="shared" si="2"/>
        <v>0</v>
      </c>
      <c r="J131" s="60"/>
      <c r="K131" s="101"/>
      <c r="L131" s="104">
        <f t="shared" si="3"/>
        <v>0</v>
      </c>
    </row>
    <row r="132" spans="2:12" ht="25.5" customHeight="1">
      <c r="B132" s="48">
        <v>118</v>
      </c>
      <c r="C132" s="74" t="s">
        <v>179</v>
      </c>
      <c r="D132" s="59" t="s">
        <v>170</v>
      </c>
      <c r="E132" s="74" t="s">
        <v>163</v>
      </c>
      <c r="F132" s="8" t="s">
        <v>34</v>
      </c>
      <c r="G132" s="60">
        <v>1</v>
      </c>
      <c r="H132" s="6"/>
      <c r="I132" s="105">
        <f t="shared" si="2"/>
        <v>0</v>
      </c>
      <c r="J132" s="60"/>
      <c r="K132" s="60"/>
      <c r="L132" s="105">
        <f t="shared" si="3"/>
        <v>0</v>
      </c>
    </row>
    <row r="133" spans="2:12" ht="25.5" customHeight="1">
      <c r="B133" s="48">
        <v>119</v>
      </c>
      <c r="C133" s="74" t="s">
        <v>180</v>
      </c>
      <c r="D133" s="59" t="s">
        <v>106</v>
      </c>
      <c r="E133" s="73" t="s">
        <v>160</v>
      </c>
      <c r="F133" s="8" t="s">
        <v>34</v>
      </c>
      <c r="G133" s="60">
        <f>12*6</f>
        <v>72</v>
      </c>
      <c r="H133" s="6"/>
      <c r="I133" s="104">
        <f t="shared" si="2"/>
        <v>0</v>
      </c>
      <c r="J133" s="60"/>
      <c r="K133" s="101"/>
      <c r="L133" s="104">
        <f t="shared" si="3"/>
        <v>0</v>
      </c>
    </row>
    <row r="134" spans="2:12" ht="25.5" customHeight="1">
      <c r="B134" s="48">
        <v>120</v>
      </c>
      <c r="C134" s="74" t="s">
        <v>181</v>
      </c>
      <c r="D134" s="59" t="s">
        <v>106</v>
      </c>
      <c r="E134" s="73" t="s">
        <v>160</v>
      </c>
      <c r="F134" s="8" t="s">
        <v>34</v>
      </c>
      <c r="G134" s="60">
        <f>10*6</f>
        <v>60</v>
      </c>
      <c r="H134" s="6"/>
      <c r="I134" s="105">
        <f t="shared" si="2"/>
        <v>0</v>
      </c>
      <c r="J134" s="60"/>
      <c r="K134" s="60"/>
      <c r="L134" s="105">
        <f t="shared" si="3"/>
        <v>0</v>
      </c>
    </row>
    <row r="135" spans="2:12" ht="42" customHeight="1">
      <c r="B135" s="48">
        <v>121</v>
      </c>
      <c r="C135" s="59" t="s">
        <v>182</v>
      </c>
      <c r="D135" s="73" t="s">
        <v>160</v>
      </c>
      <c r="E135" s="73" t="s">
        <v>160</v>
      </c>
      <c r="F135" s="8" t="s">
        <v>34</v>
      </c>
      <c r="G135" s="87">
        <f>22*6</f>
        <v>132</v>
      </c>
      <c r="H135" s="6"/>
      <c r="I135" s="104">
        <f t="shared" si="2"/>
        <v>0</v>
      </c>
      <c r="J135" s="87"/>
      <c r="K135" s="101"/>
      <c r="L135" s="104">
        <f t="shared" si="3"/>
        <v>0</v>
      </c>
    </row>
    <row r="136" spans="2:12" ht="25.5" customHeight="1">
      <c r="B136" s="48">
        <v>122</v>
      </c>
      <c r="C136" s="74" t="s">
        <v>183</v>
      </c>
      <c r="D136" s="73" t="s">
        <v>160</v>
      </c>
      <c r="E136" s="73" t="s">
        <v>160</v>
      </c>
      <c r="F136" s="8" t="s">
        <v>34</v>
      </c>
      <c r="G136" s="87">
        <v>1</v>
      </c>
      <c r="H136" s="6"/>
      <c r="I136" s="105">
        <f t="shared" si="2"/>
        <v>0</v>
      </c>
      <c r="J136" s="87"/>
      <c r="K136" s="60"/>
      <c r="L136" s="105">
        <f t="shared" si="3"/>
        <v>0</v>
      </c>
    </row>
    <row r="137" spans="2:12" ht="32.25" customHeight="1">
      <c r="B137" s="48">
        <v>123</v>
      </c>
      <c r="C137" s="59" t="s">
        <v>184</v>
      </c>
      <c r="D137" s="59" t="s">
        <v>106</v>
      </c>
      <c r="E137" s="73" t="s">
        <v>160</v>
      </c>
      <c r="F137" s="8" t="s">
        <v>34</v>
      </c>
      <c r="G137" s="60">
        <v>1</v>
      </c>
      <c r="H137" s="6"/>
      <c r="I137" s="104">
        <f t="shared" si="2"/>
        <v>0</v>
      </c>
      <c r="J137" s="60"/>
      <c r="K137" s="101"/>
      <c r="L137" s="104">
        <f t="shared" si="3"/>
        <v>0</v>
      </c>
    </row>
    <row r="138" spans="2:12" ht="33" customHeight="1">
      <c r="B138" s="48">
        <v>124</v>
      </c>
      <c r="C138" s="59" t="s">
        <v>185</v>
      </c>
      <c r="D138" s="59" t="s">
        <v>106</v>
      </c>
      <c r="E138" s="73" t="s">
        <v>160</v>
      </c>
      <c r="F138" s="8" t="s">
        <v>34</v>
      </c>
      <c r="G138" s="60">
        <v>1</v>
      </c>
      <c r="H138" s="6"/>
      <c r="I138" s="105">
        <f t="shared" si="2"/>
        <v>0</v>
      </c>
      <c r="J138" s="60"/>
      <c r="K138" s="60"/>
      <c r="L138" s="105">
        <f t="shared" si="3"/>
        <v>0</v>
      </c>
    </row>
    <row r="139" spans="2:12" ht="25.5" customHeight="1">
      <c r="B139" s="48">
        <v>125</v>
      </c>
      <c r="C139" s="86" t="s">
        <v>186</v>
      </c>
      <c r="D139" s="59" t="s">
        <v>106</v>
      </c>
      <c r="E139" s="73" t="s">
        <v>160</v>
      </c>
      <c r="F139" s="8" t="s">
        <v>34</v>
      </c>
      <c r="G139" s="60">
        <v>1</v>
      </c>
      <c r="H139" s="6"/>
      <c r="I139" s="104">
        <f t="shared" si="2"/>
        <v>0</v>
      </c>
      <c r="J139" s="60"/>
      <c r="K139" s="101"/>
      <c r="L139" s="104">
        <f t="shared" si="3"/>
        <v>0</v>
      </c>
    </row>
    <row r="140" spans="2:12" ht="30.75" customHeight="1">
      <c r="B140" s="48">
        <v>126</v>
      </c>
      <c r="C140" s="86" t="s">
        <v>187</v>
      </c>
      <c r="D140" s="59" t="s">
        <v>106</v>
      </c>
      <c r="E140" s="73" t="s">
        <v>160</v>
      </c>
      <c r="F140" s="8" t="s">
        <v>34</v>
      </c>
      <c r="G140" s="60">
        <v>1</v>
      </c>
      <c r="H140" s="6"/>
      <c r="I140" s="105">
        <f t="shared" si="2"/>
        <v>0</v>
      </c>
      <c r="J140" s="60"/>
      <c r="K140" s="60"/>
      <c r="L140" s="105">
        <f t="shared" si="3"/>
        <v>0</v>
      </c>
    </row>
    <row r="141" spans="2:12" ht="25.5" customHeight="1">
      <c r="B141" s="48">
        <v>127</v>
      </c>
      <c r="C141" s="86" t="s">
        <v>188</v>
      </c>
      <c r="D141" s="59" t="s">
        <v>106</v>
      </c>
      <c r="E141" s="73" t="s">
        <v>160</v>
      </c>
      <c r="F141" s="8" t="s">
        <v>34</v>
      </c>
      <c r="G141" s="60">
        <f>30*6</f>
        <v>180</v>
      </c>
      <c r="H141" s="6"/>
      <c r="I141" s="104">
        <f t="shared" si="2"/>
        <v>0</v>
      </c>
      <c r="J141" s="60"/>
      <c r="K141" s="101"/>
      <c r="L141" s="104">
        <f t="shared" si="3"/>
        <v>0</v>
      </c>
    </row>
    <row r="142" spans="2:12" ht="25.5" customHeight="1">
      <c r="B142" s="48">
        <v>128</v>
      </c>
      <c r="C142" s="74" t="s">
        <v>189</v>
      </c>
      <c r="D142" s="59" t="s">
        <v>90</v>
      </c>
      <c r="E142" s="73" t="s">
        <v>160</v>
      </c>
      <c r="F142" s="8" t="s">
        <v>34</v>
      </c>
      <c r="G142" s="60">
        <f>75*6</f>
        <v>450</v>
      </c>
      <c r="H142" s="6"/>
      <c r="I142" s="105">
        <f t="shared" si="2"/>
        <v>0</v>
      </c>
      <c r="J142" s="60"/>
      <c r="K142" s="60"/>
      <c r="L142" s="105">
        <f t="shared" si="3"/>
        <v>0</v>
      </c>
    </row>
    <row r="143" spans="2:12" ht="25.5" customHeight="1">
      <c r="B143" s="48">
        <v>129</v>
      </c>
      <c r="C143" s="74" t="s">
        <v>190</v>
      </c>
      <c r="D143" s="59" t="s">
        <v>90</v>
      </c>
      <c r="E143" s="73" t="s">
        <v>160</v>
      </c>
      <c r="F143" s="8" t="s">
        <v>34</v>
      </c>
      <c r="G143" s="60">
        <f>81*6</f>
        <v>486</v>
      </c>
      <c r="H143" s="6"/>
      <c r="I143" s="104">
        <f t="shared" si="2"/>
        <v>0</v>
      </c>
      <c r="J143" s="60"/>
      <c r="K143" s="101"/>
      <c r="L143" s="104">
        <f t="shared" si="3"/>
        <v>0</v>
      </c>
    </row>
    <row r="144" spans="2:12" ht="25.5" customHeight="1">
      <c r="B144" s="48">
        <v>130</v>
      </c>
      <c r="C144" s="60" t="s">
        <v>32</v>
      </c>
      <c r="D144" s="59" t="s">
        <v>191</v>
      </c>
      <c r="E144" s="9"/>
      <c r="F144" s="8" t="s">
        <v>34</v>
      </c>
      <c r="G144" s="90">
        <f>18*6</f>
        <v>108</v>
      </c>
      <c r="H144" s="6"/>
      <c r="I144" s="105">
        <f t="shared" si="2"/>
        <v>0</v>
      </c>
      <c r="J144" s="38"/>
      <c r="K144" s="60"/>
      <c r="L144" s="105">
        <f t="shared" si="3"/>
        <v>0</v>
      </c>
    </row>
    <row r="145" spans="2:12" ht="25.5" customHeight="1">
      <c r="B145" s="48">
        <v>131</v>
      </c>
      <c r="C145" s="60" t="s">
        <v>192</v>
      </c>
      <c r="D145" s="59" t="s">
        <v>191</v>
      </c>
      <c r="E145" s="9"/>
      <c r="F145" s="8" t="s">
        <v>34</v>
      </c>
      <c r="G145" s="90">
        <f>24*6</f>
        <v>144</v>
      </c>
      <c r="H145" s="6"/>
      <c r="I145" s="104">
        <f t="shared" si="2"/>
        <v>0</v>
      </c>
      <c r="J145" s="38"/>
      <c r="K145" s="101"/>
      <c r="L145" s="104">
        <f t="shared" si="3"/>
        <v>0</v>
      </c>
    </row>
    <row r="146" spans="2:12" ht="25.5" customHeight="1">
      <c r="B146" s="48">
        <v>132</v>
      </c>
      <c r="C146" s="60" t="s">
        <v>32</v>
      </c>
      <c r="D146" s="59" t="s">
        <v>191</v>
      </c>
      <c r="E146" s="9"/>
      <c r="F146" s="8" t="s">
        <v>34</v>
      </c>
      <c r="G146" s="90">
        <f>6*6</f>
        <v>36</v>
      </c>
      <c r="H146" s="6"/>
      <c r="I146" s="105">
        <f t="shared" si="2"/>
        <v>0</v>
      </c>
      <c r="J146" s="38"/>
      <c r="K146" s="60"/>
      <c r="L146" s="105">
        <f t="shared" si="3"/>
        <v>0</v>
      </c>
    </row>
    <row r="147" spans="2:12" ht="25.5" customHeight="1">
      <c r="B147" s="48">
        <v>133</v>
      </c>
      <c r="C147" s="60" t="s">
        <v>192</v>
      </c>
      <c r="D147" s="59" t="s">
        <v>191</v>
      </c>
      <c r="E147" s="9"/>
      <c r="F147" s="8" t="s">
        <v>34</v>
      </c>
      <c r="G147" s="90">
        <f>10*6</f>
        <v>60</v>
      </c>
      <c r="H147" s="6"/>
      <c r="I147" s="104">
        <f t="shared" ref="I147:I210" si="4">G147*H147</f>
        <v>0</v>
      </c>
      <c r="J147" s="38"/>
      <c r="K147" s="101"/>
      <c r="L147" s="104">
        <f t="shared" ref="L147:L210" si="5">J147*K147</f>
        <v>0</v>
      </c>
    </row>
    <row r="148" spans="2:12" ht="25.5" customHeight="1">
      <c r="B148" s="48">
        <v>134</v>
      </c>
      <c r="C148" s="60" t="s">
        <v>32</v>
      </c>
      <c r="D148" s="59" t="s">
        <v>191</v>
      </c>
      <c r="E148" s="9"/>
      <c r="F148" s="8" t="s">
        <v>34</v>
      </c>
      <c r="G148" s="90">
        <v>1</v>
      </c>
      <c r="H148" s="6"/>
      <c r="I148" s="105">
        <f t="shared" si="4"/>
        <v>0</v>
      </c>
      <c r="J148" s="38"/>
      <c r="K148" s="60"/>
      <c r="L148" s="105">
        <f t="shared" si="5"/>
        <v>0</v>
      </c>
    </row>
    <row r="149" spans="2:12" ht="25.5" customHeight="1">
      <c r="B149" s="48">
        <v>135</v>
      </c>
      <c r="C149" s="60" t="s">
        <v>192</v>
      </c>
      <c r="D149" s="59" t="s">
        <v>191</v>
      </c>
      <c r="E149" s="9"/>
      <c r="F149" s="8" t="s">
        <v>34</v>
      </c>
      <c r="G149" s="90">
        <v>1</v>
      </c>
      <c r="H149" s="6"/>
      <c r="I149" s="104">
        <f t="shared" si="4"/>
        <v>0</v>
      </c>
      <c r="J149" s="38"/>
      <c r="K149" s="101"/>
      <c r="L149" s="104">
        <f t="shared" si="5"/>
        <v>0</v>
      </c>
    </row>
    <row r="150" spans="2:12" ht="25.5" customHeight="1">
      <c r="B150" s="48">
        <v>136</v>
      </c>
      <c r="C150" s="60" t="s">
        <v>192</v>
      </c>
      <c r="D150" s="59" t="s">
        <v>193</v>
      </c>
      <c r="E150" s="9"/>
      <c r="F150" s="8" t="s">
        <v>34</v>
      </c>
      <c r="G150" s="90">
        <v>1</v>
      </c>
      <c r="H150" s="6"/>
      <c r="I150" s="105">
        <f t="shared" si="4"/>
        <v>0</v>
      </c>
      <c r="J150" s="38"/>
      <c r="K150" s="60"/>
      <c r="L150" s="105">
        <f t="shared" si="5"/>
        <v>0</v>
      </c>
    </row>
    <row r="151" spans="2:12" ht="25.5" customHeight="1">
      <c r="B151" s="48">
        <v>137</v>
      </c>
      <c r="C151" s="60" t="s">
        <v>32</v>
      </c>
      <c r="D151" s="59" t="s">
        <v>193</v>
      </c>
      <c r="E151" s="9"/>
      <c r="F151" s="8" t="s">
        <v>34</v>
      </c>
      <c r="G151" s="90">
        <v>1</v>
      </c>
      <c r="H151" s="6"/>
      <c r="I151" s="104">
        <f t="shared" si="4"/>
        <v>0</v>
      </c>
      <c r="J151" s="38"/>
      <c r="K151" s="101"/>
      <c r="L151" s="104">
        <f t="shared" si="5"/>
        <v>0</v>
      </c>
    </row>
    <row r="152" spans="2:12" ht="25.5" customHeight="1">
      <c r="B152" s="48">
        <v>138</v>
      </c>
      <c r="C152" s="59" t="s">
        <v>194</v>
      </c>
      <c r="D152" s="59" t="s">
        <v>191</v>
      </c>
      <c r="E152" s="9"/>
      <c r="F152" s="8" t="s">
        <v>34</v>
      </c>
      <c r="G152" s="90">
        <f>32*6</f>
        <v>192</v>
      </c>
      <c r="H152" s="6"/>
      <c r="I152" s="105">
        <f t="shared" si="4"/>
        <v>0</v>
      </c>
      <c r="J152" s="38"/>
      <c r="K152" s="60"/>
      <c r="L152" s="105">
        <f t="shared" si="5"/>
        <v>0</v>
      </c>
    </row>
    <row r="153" spans="2:12" ht="25.5" customHeight="1">
      <c r="B153" s="48">
        <v>139</v>
      </c>
      <c r="C153" s="59" t="s">
        <v>195</v>
      </c>
      <c r="D153" s="59" t="s">
        <v>191</v>
      </c>
      <c r="E153" s="9"/>
      <c r="F153" s="8" t="s">
        <v>34</v>
      </c>
      <c r="G153" s="90">
        <f>12*6</f>
        <v>72</v>
      </c>
      <c r="H153" s="6"/>
      <c r="I153" s="104">
        <f t="shared" si="4"/>
        <v>0</v>
      </c>
      <c r="J153" s="38"/>
      <c r="K153" s="101"/>
      <c r="L153" s="104">
        <f t="shared" si="5"/>
        <v>0</v>
      </c>
    </row>
    <row r="154" spans="2:12" ht="25.5" customHeight="1">
      <c r="B154" s="48">
        <v>140</v>
      </c>
      <c r="C154" s="59" t="s">
        <v>194</v>
      </c>
      <c r="D154" s="59" t="s">
        <v>191</v>
      </c>
      <c r="E154" s="9"/>
      <c r="F154" s="8" t="s">
        <v>34</v>
      </c>
      <c r="G154" s="90">
        <v>1</v>
      </c>
      <c r="H154" s="6"/>
      <c r="I154" s="105">
        <f t="shared" si="4"/>
        <v>0</v>
      </c>
      <c r="J154" s="38"/>
      <c r="K154" s="60"/>
      <c r="L154" s="105">
        <f t="shared" si="5"/>
        <v>0</v>
      </c>
    </row>
    <row r="155" spans="2:12" ht="25.5" customHeight="1">
      <c r="B155" s="48">
        <v>141</v>
      </c>
      <c r="C155" s="59" t="s">
        <v>195</v>
      </c>
      <c r="D155" s="59" t="s">
        <v>191</v>
      </c>
      <c r="E155" s="9"/>
      <c r="F155" s="8" t="s">
        <v>34</v>
      </c>
      <c r="G155" s="90">
        <v>1</v>
      </c>
      <c r="H155" s="6"/>
      <c r="I155" s="104">
        <f t="shared" si="4"/>
        <v>0</v>
      </c>
      <c r="J155" s="38"/>
      <c r="K155" s="101"/>
      <c r="L155" s="104">
        <f t="shared" si="5"/>
        <v>0</v>
      </c>
    </row>
    <row r="156" spans="2:12" ht="25.5" customHeight="1">
      <c r="B156" s="48">
        <v>142</v>
      </c>
      <c r="C156" s="59" t="s">
        <v>194</v>
      </c>
      <c r="D156" s="59" t="s">
        <v>191</v>
      </c>
      <c r="E156" s="9"/>
      <c r="F156" s="8" t="s">
        <v>34</v>
      </c>
      <c r="G156" s="90">
        <f>12*6</f>
        <v>72</v>
      </c>
      <c r="H156" s="6"/>
      <c r="I156" s="105">
        <f t="shared" si="4"/>
        <v>0</v>
      </c>
      <c r="J156" s="38"/>
      <c r="K156" s="60"/>
      <c r="L156" s="105">
        <f t="shared" si="5"/>
        <v>0</v>
      </c>
    </row>
    <row r="157" spans="2:12" ht="25.5" customHeight="1">
      <c r="B157" s="48">
        <v>143</v>
      </c>
      <c r="C157" s="59" t="s">
        <v>195</v>
      </c>
      <c r="D157" s="59" t="s">
        <v>191</v>
      </c>
      <c r="E157" s="9"/>
      <c r="F157" s="8" t="s">
        <v>34</v>
      </c>
      <c r="G157" s="90">
        <f>20*6</f>
        <v>120</v>
      </c>
      <c r="H157" s="6"/>
      <c r="I157" s="104">
        <f t="shared" si="4"/>
        <v>0</v>
      </c>
      <c r="J157" s="38"/>
      <c r="K157" s="101"/>
      <c r="L157" s="104">
        <f t="shared" si="5"/>
        <v>0</v>
      </c>
    </row>
    <row r="158" spans="2:12" ht="25.5" customHeight="1">
      <c r="B158" s="48">
        <v>144</v>
      </c>
      <c r="C158" s="59" t="s">
        <v>194</v>
      </c>
      <c r="D158" s="59" t="s">
        <v>33</v>
      </c>
      <c r="E158" s="9"/>
      <c r="F158" s="8" t="s">
        <v>34</v>
      </c>
      <c r="G158" s="90">
        <v>1</v>
      </c>
      <c r="H158" s="6"/>
      <c r="I158" s="105">
        <f t="shared" si="4"/>
        <v>0</v>
      </c>
      <c r="J158" s="38"/>
      <c r="K158" s="60"/>
      <c r="L158" s="105">
        <f t="shared" si="5"/>
        <v>0</v>
      </c>
    </row>
    <row r="159" spans="2:12" ht="25.5" customHeight="1">
      <c r="B159" s="48">
        <v>145</v>
      </c>
      <c r="C159" s="59" t="s">
        <v>194</v>
      </c>
      <c r="D159" s="59" t="s">
        <v>193</v>
      </c>
      <c r="E159" s="9"/>
      <c r="F159" s="8" t="s">
        <v>34</v>
      </c>
      <c r="G159" s="90">
        <v>1</v>
      </c>
      <c r="H159" s="6"/>
      <c r="I159" s="104">
        <f t="shared" si="4"/>
        <v>0</v>
      </c>
      <c r="J159" s="38"/>
      <c r="K159" s="101"/>
      <c r="L159" s="104">
        <f t="shared" si="5"/>
        <v>0</v>
      </c>
    </row>
    <row r="160" spans="2:12" ht="25.5" customHeight="1">
      <c r="B160" s="48">
        <v>146</v>
      </c>
      <c r="C160" s="59" t="s">
        <v>195</v>
      </c>
      <c r="D160" s="59" t="s">
        <v>193</v>
      </c>
      <c r="E160" s="9"/>
      <c r="F160" s="8" t="s">
        <v>34</v>
      </c>
      <c r="G160" s="90">
        <v>1</v>
      </c>
      <c r="H160" s="6"/>
      <c r="I160" s="105">
        <f t="shared" si="4"/>
        <v>0</v>
      </c>
      <c r="J160" s="38"/>
      <c r="K160" s="60"/>
      <c r="L160" s="105">
        <f t="shared" si="5"/>
        <v>0</v>
      </c>
    </row>
    <row r="161" spans="2:12" ht="25.5" customHeight="1">
      <c r="B161" s="48">
        <v>147</v>
      </c>
      <c r="C161" s="59" t="s">
        <v>43</v>
      </c>
      <c r="D161" s="59" t="s">
        <v>196</v>
      </c>
      <c r="E161" s="9"/>
      <c r="F161" s="8" t="s">
        <v>34</v>
      </c>
      <c r="G161" s="90">
        <f>6*6</f>
        <v>36</v>
      </c>
      <c r="H161" s="6"/>
      <c r="I161" s="104">
        <f t="shared" si="4"/>
        <v>0</v>
      </c>
      <c r="J161" s="38"/>
      <c r="K161" s="101"/>
      <c r="L161" s="104">
        <f t="shared" si="5"/>
        <v>0</v>
      </c>
    </row>
    <row r="162" spans="2:12" ht="25.5" customHeight="1">
      <c r="B162" s="48">
        <v>148</v>
      </c>
      <c r="C162" s="59" t="s">
        <v>194</v>
      </c>
      <c r="D162" s="59" t="s">
        <v>197</v>
      </c>
      <c r="E162" s="9"/>
      <c r="F162" s="8" t="s">
        <v>34</v>
      </c>
      <c r="G162" s="90">
        <v>1</v>
      </c>
      <c r="H162" s="6"/>
      <c r="I162" s="105">
        <f t="shared" si="4"/>
        <v>0</v>
      </c>
      <c r="J162" s="38"/>
      <c r="K162" s="60"/>
      <c r="L162" s="105">
        <f t="shared" si="5"/>
        <v>0</v>
      </c>
    </row>
    <row r="163" spans="2:12" ht="25.5" customHeight="1">
      <c r="B163" s="48">
        <v>149</v>
      </c>
      <c r="C163" s="59" t="s">
        <v>195</v>
      </c>
      <c r="D163" s="59" t="s">
        <v>197</v>
      </c>
      <c r="E163" s="9"/>
      <c r="F163" s="8" t="s">
        <v>34</v>
      </c>
      <c r="G163" s="90">
        <v>1</v>
      </c>
      <c r="H163" s="6"/>
      <c r="I163" s="104">
        <f t="shared" si="4"/>
        <v>0</v>
      </c>
      <c r="J163" s="38"/>
      <c r="K163" s="101"/>
      <c r="L163" s="104">
        <f t="shared" si="5"/>
        <v>0</v>
      </c>
    </row>
    <row r="164" spans="2:12" ht="25.5" customHeight="1">
      <c r="B164" s="48">
        <v>150</v>
      </c>
      <c r="C164" s="59" t="s">
        <v>194</v>
      </c>
      <c r="D164" s="59" t="s">
        <v>197</v>
      </c>
      <c r="E164" s="9"/>
      <c r="F164" s="8" t="s">
        <v>34</v>
      </c>
      <c r="G164" s="90">
        <f>10*6</f>
        <v>60</v>
      </c>
      <c r="H164" s="6"/>
      <c r="I164" s="105">
        <f t="shared" si="4"/>
        <v>0</v>
      </c>
      <c r="J164" s="38"/>
      <c r="K164" s="60"/>
      <c r="L164" s="105">
        <f t="shared" si="5"/>
        <v>0</v>
      </c>
    </row>
    <row r="165" spans="2:12" ht="25.5" customHeight="1">
      <c r="B165" s="48">
        <v>151</v>
      </c>
      <c r="C165" s="59" t="s">
        <v>195</v>
      </c>
      <c r="D165" s="59" t="s">
        <v>197</v>
      </c>
      <c r="E165" s="9"/>
      <c r="F165" s="8" t="s">
        <v>34</v>
      </c>
      <c r="G165" s="90">
        <f>5*6</f>
        <v>30</v>
      </c>
      <c r="H165" s="6"/>
      <c r="I165" s="104">
        <f t="shared" si="4"/>
        <v>0</v>
      </c>
      <c r="J165" s="38"/>
      <c r="K165" s="101"/>
      <c r="L165" s="104">
        <f t="shared" si="5"/>
        <v>0</v>
      </c>
    </row>
    <row r="166" spans="2:12" ht="25.5" customHeight="1">
      <c r="B166" s="48">
        <v>152</v>
      </c>
      <c r="C166" s="59" t="s">
        <v>194</v>
      </c>
      <c r="D166" s="59" t="s">
        <v>33</v>
      </c>
      <c r="E166" s="9"/>
      <c r="F166" s="8" t="s">
        <v>34</v>
      </c>
      <c r="G166" s="90">
        <v>1</v>
      </c>
      <c r="H166" s="6"/>
      <c r="I166" s="105">
        <f t="shared" si="4"/>
        <v>0</v>
      </c>
      <c r="J166" s="38"/>
      <c r="K166" s="60"/>
      <c r="L166" s="105">
        <f t="shared" si="5"/>
        <v>0</v>
      </c>
    </row>
    <row r="167" spans="2:12" ht="25.5" customHeight="1">
      <c r="B167" s="48">
        <v>153</v>
      </c>
      <c r="C167" s="59" t="s">
        <v>195</v>
      </c>
      <c r="D167" s="59" t="s">
        <v>33</v>
      </c>
      <c r="E167" s="9"/>
      <c r="F167" s="8" t="s">
        <v>34</v>
      </c>
      <c r="G167" s="90">
        <v>1</v>
      </c>
      <c r="H167" s="6"/>
      <c r="I167" s="104">
        <f t="shared" si="4"/>
        <v>0</v>
      </c>
      <c r="J167" s="38"/>
      <c r="K167" s="101"/>
      <c r="L167" s="104">
        <f t="shared" si="5"/>
        <v>0</v>
      </c>
    </row>
    <row r="168" spans="2:12" ht="25.5" customHeight="1">
      <c r="B168" s="48">
        <v>154</v>
      </c>
      <c r="C168" s="59" t="s">
        <v>43</v>
      </c>
      <c r="D168" s="59" t="s">
        <v>33</v>
      </c>
      <c r="E168" s="9"/>
      <c r="F168" s="8" t="s">
        <v>34</v>
      </c>
      <c r="G168" s="90">
        <f>6*6</f>
        <v>36</v>
      </c>
      <c r="H168" s="6"/>
      <c r="I168" s="105">
        <f t="shared" si="4"/>
        <v>0</v>
      </c>
      <c r="J168" s="38"/>
      <c r="K168" s="60"/>
      <c r="L168" s="105">
        <f t="shared" si="5"/>
        <v>0</v>
      </c>
    </row>
    <row r="169" spans="2:12" ht="25.5" customHeight="1">
      <c r="B169" s="48">
        <v>155</v>
      </c>
      <c r="C169" s="60" t="s">
        <v>51</v>
      </c>
      <c r="D169" s="59" t="s">
        <v>33</v>
      </c>
      <c r="E169" s="9"/>
      <c r="F169" s="8" t="s">
        <v>34</v>
      </c>
      <c r="G169" s="90">
        <v>1</v>
      </c>
      <c r="H169" s="6"/>
      <c r="I169" s="104">
        <f t="shared" si="4"/>
        <v>0</v>
      </c>
      <c r="J169" s="38"/>
      <c r="K169" s="101"/>
      <c r="L169" s="104">
        <f t="shared" si="5"/>
        <v>0</v>
      </c>
    </row>
    <row r="170" spans="2:12" ht="25.5" customHeight="1">
      <c r="B170" s="48">
        <v>156</v>
      </c>
      <c r="C170" s="60" t="s">
        <v>198</v>
      </c>
      <c r="D170" s="59" t="s">
        <v>33</v>
      </c>
      <c r="E170" s="9"/>
      <c r="F170" s="8" t="s">
        <v>34</v>
      </c>
      <c r="G170" s="90">
        <v>1</v>
      </c>
      <c r="H170" s="6"/>
      <c r="I170" s="105">
        <f t="shared" si="4"/>
        <v>0</v>
      </c>
      <c r="J170" s="38"/>
      <c r="K170" s="60"/>
      <c r="L170" s="105">
        <f t="shared" si="5"/>
        <v>0</v>
      </c>
    </row>
    <row r="171" spans="2:12" ht="25.5" customHeight="1">
      <c r="B171" s="48">
        <v>157</v>
      </c>
      <c r="C171" s="60" t="s">
        <v>51</v>
      </c>
      <c r="D171" s="59" t="s">
        <v>33</v>
      </c>
      <c r="E171" s="9"/>
      <c r="F171" s="8" t="s">
        <v>34</v>
      </c>
      <c r="G171" s="90">
        <v>1</v>
      </c>
      <c r="H171" s="6"/>
      <c r="I171" s="104">
        <f t="shared" si="4"/>
        <v>0</v>
      </c>
      <c r="J171" s="38"/>
      <c r="K171" s="101"/>
      <c r="L171" s="104">
        <f t="shared" si="5"/>
        <v>0</v>
      </c>
    </row>
    <row r="172" spans="2:12" ht="25.5" customHeight="1">
      <c r="B172" s="48">
        <v>158</v>
      </c>
      <c r="C172" s="60" t="s">
        <v>198</v>
      </c>
      <c r="D172" s="59" t="s">
        <v>33</v>
      </c>
      <c r="E172" s="9"/>
      <c r="F172" s="8" t="s">
        <v>34</v>
      </c>
      <c r="G172" s="90">
        <v>1</v>
      </c>
      <c r="H172" s="6"/>
      <c r="I172" s="105">
        <f t="shared" si="4"/>
        <v>0</v>
      </c>
      <c r="J172" s="38"/>
      <c r="K172" s="60"/>
      <c r="L172" s="105">
        <f t="shared" si="5"/>
        <v>0</v>
      </c>
    </row>
    <row r="173" spans="2:12" ht="25.5" customHeight="1">
      <c r="B173" s="48">
        <v>159</v>
      </c>
      <c r="C173" s="83" t="s">
        <v>199</v>
      </c>
      <c r="D173" s="59" t="s">
        <v>33</v>
      </c>
      <c r="E173" s="9"/>
      <c r="F173" s="8" t="s">
        <v>34</v>
      </c>
      <c r="G173" s="90">
        <v>1</v>
      </c>
      <c r="H173" s="6"/>
      <c r="I173" s="104">
        <f t="shared" si="4"/>
        <v>0</v>
      </c>
      <c r="J173" s="38"/>
      <c r="K173" s="101"/>
      <c r="L173" s="104">
        <f t="shared" si="5"/>
        <v>0</v>
      </c>
    </row>
    <row r="174" spans="2:12" ht="25.5" customHeight="1">
      <c r="B174" s="48">
        <v>160</v>
      </c>
      <c r="C174" s="83" t="s">
        <v>200</v>
      </c>
      <c r="D174" s="59" t="s">
        <v>33</v>
      </c>
      <c r="E174" s="9"/>
      <c r="F174" s="8" t="s">
        <v>34</v>
      </c>
      <c r="G174" s="90">
        <v>1</v>
      </c>
      <c r="H174" s="6"/>
      <c r="I174" s="105">
        <f t="shared" si="4"/>
        <v>0</v>
      </c>
      <c r="J174" s="38"/>
      <c r="K174" s="60"/>
      <c r="L174" s="105">
        <f t="shared" si="5"/>
        <v>0</v>
      </c>
    </row>
    <row r="175" spans="2:12" ht="25.5" customHeight="1">
      <c r="B175" s="48">
        <v>161</v>
      </c>
      <c r="C175" s="60" t="s">
        <v>201</v>
      </c>
      <c r="D175" s="60" t="s">
        <v>202</v>
      </c>
      <c r="E175" s="9"/>
      <c r="F175" s="8" t="s">
        <v>34</v>
      </c>
      <c r="G175" s="90">
        <v>1</v>
      </c>
      <c r="H175" s="6"/>
      <c r="I175" s="104">
        <f t="shared" si="4"/>
        <v>0</v>
      </c>
      <c r="J175" s="38"/>
      <c r="K175" s="101"/>
      <c r="L175" s="104">
        <f t="shared" si="5"/>
        <v>0</v>
      </c>
    </row>
    <row r="176" spans="2:12" ht="25.5" customHeight="1">
      <c r="B176" s="48">
        <v>162</v>
      </c>
      <c r="C176" s="60" t="s">
        <v>203</v>
      </c>
      <c r="D176" s="59" t="s">
        <v>191</v>
      </c>
      <c r="E176" s="9"/>
      <c r="F176" s="8" t="s">
        <v>34</v>
      </c>
      <c r="G176" s="90">
        <v>1</v>
      </c>
      <c r="H176" s="6"/>
      <c r="I176" s="105">
        <f t="shared" si="4"/>
        <v>0</v>
      </c>
      <c r="J176" s="38"/>
      <c r="K176" s="60"/>
      <c r="L176" s="105">
        <f t="shared" si="5"/>
        <v>0</v>
      </c>
    </row>
    <row r="177" spans="2:12" ht="25.5" customHeight="1">
      <c r="B177" s="48">
        <v>163</v>
      </c>
      <c r="C177" s="60" t="s">
        <v>157</v>
      </c>
      <c r="D177" s="59" t="s">
        <v>191</v>
      </c>
      <c r="E177" s="9"/>
      <c r="F177" s="8" t="s">
        <v>34</v>
      </c>
      <c r="G177" s="90">
        <v>1</v>
      </c>
      <c r="H177" s="6"/>
      <c r="I177" s="104">
        <f t="shared" si="4"/>
        <v>0</v>
      </c>
      <c r="J177" s="38"/>
      <c r="K177" s="101"/>
      <c r="L177" s="104">
        <f t="shared" si="5"/>
        <v>0</v>
      </c>
    </row>
    <row r="178" spans="2:12" ht="25.5" customHeight="1">
      <c r="B178" s="48">
        <v>164</v>
      </c>
      <c r="C178" s="60" t="s">
        <v>203</v>
      </c>
      <c r="D178" s="59" t="s">
        <v>191</v>
      </c>
      <c r="E178" s="9"/>
      <c r="F178" s="8" t="s">
        <v>34</v>
      </c>
      <c r="G178" s="90">
        <f>29*6</f>
        <v>174</v>
      </c>
      <c r="H178" s="6"/>
      <c r="I178" s="105">
        <f t="shared" si="4"/>
        <v>0</v>
      </c>
      <c r="J178" s="38"/>
      <c r="K178" s="60"/>
      <c r="L178" s="105">
        <f t="shared" si="5"/>
        <v>0</v>
      </c>
    </row>
    <row r="179" spans="2:12" ht="25.5" customHeight="1">
      <c r="B179" s="48">
        <v>165</v>
      </c>
      <c r="C179" s="60" t="s">
        <v>157</v>
      </c>
      <c r="D179" s="59" t="s">
        <v>191</v>
      </c>
      <c r="E179" s="9"/>
      <c r="F179" s="8" t="s">
        <v>34</v>
      </c>
      <c r="G179" s="90">
        <f>13*6</f>
        <v>78</v>
      </c>
      <c r="H179" s="6"/>
      <c r="I179" s="104">
        <f t="shared" si="4"/>
        <v>0</v>
      </c>
      <c r="J179" s="38"/>
      <c r="K179" s="101"/>
      <c r="L179" s="104">
        <f t="shared" si="5"/>
        <v>0</v>
      </c>
    </row>
    <row r="180" spans="2:12" ht="25.5" customHeight="1">
      <c r="B180" s="48">
        <v>166</v>
      </c>
      <c r="C180" s="60" t="s">
        <v>203</v>
      </c>
      <c r="D180" s="59" t="s">
        <v>191</v>
      </c>
      <c r="E180" s="9"/>
      <c r="F180" s="8" t="s">
        <v>34</v>
      </c>
      <c r="G180" s="90">
        <f>19*6</f>
        <v>114</v>
      </c>
      <c r="H180" s="6"/>
      <c r="I180" s="105">
        <f t="shared" si="4"/>
        <v>0</v>
      </c>
      <c r="J180" s="38"/>
      <c r="K180" s="60"/>
      <c r="L180" s="105">
        <f t="shared" si="5"/>
        <v>0</v>
      </c>
    </row>
    <row r="181" spans="2:12" ht="25.5" customHeight="1">
      <c r="B181" s="48">
        <v>167</v>
      </c>
      <c r="C181" s="60" t="s">
        <v>157</v>
      </c>
      <c r="D181" s="59" t="s">
        <v>191</v>
      </c>
      <c r="E181" s="9"/>
      <c r="F181" s="8" t="s">
        <v>34</v>
      </c>
      <c r="G181" s="90">
        <f>17*6</f>
        <v>102</v>
      </c>
      <c r="H181" s="6"/>
      <c r="I181" s="104">
        <f t="shared" si="4"/>
        <v>0</v>
      </c>
      <c r="J181" s="38"/>
      <c r="K181" s="101"/>
      <c r="L181" s="104">
        <f t="shared" si="5"/>
        <v>0</v>
      </c>
    </row>
    <row r="182" spans="2:12" ht="25.5" customHeight="1">
      <c r="B182" s="48">
        <v>168</v>
      </c>
      <c r="C182" s="60" t="s">
        <v>203</v>
      </c>
      <c r="D182" s="59" t="s">
        <v>196</v>
      </c>
      <c r="E182" s="9"/>
      <c r="F182" s="8" t="s">
        <v>34</v>
      </c>
      <c r="G182" s="90">
        <f>2*6</f>
        <v>12</v>
      </c>
      <c r="H182" s="6"/>
      <c r="I182" s="105">
        <f t="shared" si="4"/>
        <v>0</v>
      </c>
      <c r="J182" s="38"/>
      <c r="K182" s="60"/>
      <c r="L182" s="105">
        <f t="shared" si="5"/>
        <v>0</v>
      </c>
    </row>
    <row r="183" spans="2:12" ht="25.5" customHeight="1">
      <c r="B183" s="48">
        <v>169</v>
      </c>
      <c r="C183" s="60" t="s">
        <v>157</v>
      </c>
      <c r="D183" s="59" t="s">
        <v>196</v>
      </c>
      <c r="E183" s="9"/>
      <c r="F183" s="8" t="s">
        <v>34</v>
      </c>
      <c r="G183" s="90">
        <f>5*6</f>
        <v>30</v>
      </c>
      <c r="H183" s="6"/>
      <c r="I183" s="104">
        <f t="shared" si="4"/>
        <v>0</v>
      </c>
      <c r="J183" s="38"/>
      <c r="K183" s="101"/>
      <c r="L183" s="104">
        <f t="shared" si="5"/>
        <v>0</v>
      </c>
    </row>
    <row r="184" spans="2:12" ht="25.5" customHeight="1">
      <c r="B184" s="48">
        <v>170</v>
      </c>
      <c r="C184" s="60" t="s">
        <v>203</v>
      </c>
      <c r="D184" s="59" t="s">
        <v>196</v>
      </c>
      <c r="E184" s="9"/>
      <c r="F184" s="8" t="s">
        <v>34</v>
      </c>
      <c r="G184" s="90">
        <f>9*6</f>
        <v>54</v>
      </c>
      <c r="H184" s="6"/>
      <c r="I184" s="105">
        <f t="shared" si="4"/>
        <v>0</v>
      </c>
      <c r="J184" s="38"/>
      <c r="K184" s="60"/>
      <c r="L184" s="105">
        <f t="shared" si="5"/>
        <v>0</v>
      </c>
    </row>
    <row r="185" spans="2:12" ht="25.5" customHeight="1">
      <c r="B185" s="48">
        <v>171</v>
      </c>
      <c r="C185" s="60" t="s">
        <v>157</v>
      </c>
      <c r="D185" s="59" t="s">
        <v>196</v>
      </c>
      <c r="E185" s="9"/>
      <c r="F185" s="8" t="s">
        <v>34</v>
      </c>
      <c r="G185" s="90">
        <f>3*6</f>
        <v>18</v>
      </c>
      <c r="H185" s="6"/>
      <c r="I185" s="104">
        <f t="shared" si="4"/>
        <v>0</v>
      </c>
      <c r="J185" s="38"/>
      <c r="K185" s="101"/>
      <c r="L185" s="104">
        <f t="shared" si="5"/>
        <v>0</v>
      </c>
    </row>
    <row r="186" spans="2:12" ht="25.5" customHeight="1">
      <c r="B186" s="48">
        <v>172</v>
      </c>
      <c r="C186" s="59" t="s">
        <v>204</v>
      </c>
      <c r="D186" s="59" t="s">
        <v>33</v>
      </c>
      <c r="E186" s="9"/>
      <c r="F186" s="8" t="s">
        <v>34</v>
      </c>
      <c r="G186" s="90">
        <v>1</v>
      </c>
      <c r="H186" s="6"/>
      <c r="I186" s="105">
        <f t="shared" si="4"/>
        <v>0</v>
      </c>
      <c r="J186" s="38"/>
      <c r="K186" s="60"/>
      <c r="L186" s="105">
        <f t="shared" si="5"/>
        <v>0</v>
      </c>
    </row>
    <row r="187" spans="2:12" ht="25.5" customHeight="1">
      <c r="B187" s="48">
        <v>173</v>
      </c>
      <c r="C187" s="59" t="s">
        <v>205</v>
      </c>
      <c r="D187" s="59" t="s">
        <v>33</v>
      </c>
      <c r="E187" s="9"/>
      <c r="F187" s="8" t="s">
        <v>34</v>
      </c>
      <c r="G187" s="90">
        <v>1</v>
      </c>
      <c r="H187" s="6"/>
      <c r="I187" s="104">
        <f t="shared" si="4"/>
        <v>0</v>
      </c>
      <c r="J187" s="38"/>
      <c r="K187" s="101"/>
      <c r="L187" s="104">
        <f t="shared" si="5"/>
        <v>0</v>
      </c>
    </row>
    <row r="188" spans="2:12" ht="25.5" customHeight="1">
      <c r="B188" s="48">
        <v>174</v>
      </c>
      <c r="C188" s="59" t="s">
        <v>45</v>
      </c>
      <c r="D188" s="59" t="s">
        <v>33</v>
      </c>
      <c r="E188" s="9"/>
      <c r="F188" s="8" t="s">
        <v>34</v>
      </c>
      <c r="G188" s="90">
        <v>1</v>
      </c>
      <c r="H188" s="6"/>
      <c r="I188" s="105">
        <f t="shared" si="4"/>
        <v>0</v>
      </c>
      <c r="J188" s="38"/>
      <c r="K188" s="60"/>
      <c r="L188" s="105">
        <f t="shared" si="5"/>
        <v>0</v>
      </c>
    </row>
    <row r="189" spans="2:12" ht="25.5" customHeight="1">
      <c r="B189" s="48">
        <v>175</v>
      </c>
      <c r="C189" s="59" t="s">
        <v>59</v>
      </c>
      <c r="D189" s="59" t="s">
        <v>33</v>
      </c>
      <c r="E189" s="9"/>
      <c r="F189" s="8" t="s">
        <v>34</v>
      </c>
      <c r="G189" s="90">
        <v>1</v>
      </c>
      <c r="H189" s="6"/>
      <c r="I189" s="104">
        <f t="shared" si="4"/>
        <v>0</v>
      </c>
      <c r="J189" s="38"/>
      <c r="K189" s="101"/>
      <c r="L189" s="104">
        <f t="shared" si="5"/>
        <v>0</v>
      </c>
    </row>
    <row r="190" spans="2:12" ht="25.5" customHeight="1">
      <c r="B190" s="48">
        <v>176</v>
      </c>
      <c r="C190" s="59" t="s">
        <v>58</v>
      </c>
      <c r="D190" s="59" t="s">
        <v>33</v>
      </c>
      <c r="E190" s="9"/>
      <c r="F190" s="8" t="s">
        <v>34</v>
      </c>
      <c r="G190" s="90">
        <v>1</v>
      </c>
      <c r="H190" s="6"/>
      <c r="I190" s="105">
        <f t="shared" si="4"/>
        <v>0</v>
      </c>
      <c r="J190" s="38"/>
      <c r="K190" s="60"/>
      <c r="L190" s="105">
        <f t="shared" si="5"/>
        <v>0</v>
      </c>
    </row>
    <row r="191" spans="2:12" ht="25.5" customHeight="1">
      <c r="B191" s="48">
        <v>177</v>
      </c>
      <c r="C191" s="59" t="s">
        <v>206</v>
      </c>
      <c r="D191" s="59" t="s">
        <v>202</v>
      </c>
      <c r="E191" s="9"/>
      <c r="F191" s="8" t="s">
        <v>34</v>
      </c>
      <c r="G191" s="90">
        <v>1</v>
      </c>
      <c r="H191" s="6"/>
      <c r="I191" s="104">
        <f t="shared" si="4"/>
        <v>0</v>
      </c>
      <c r="J191" s="38"/>
      <c r="K191" s="101"/>
      <c r="L191" s="104">
        <f t="shared" si="5"/>
        <v>0</v>
      </c>
    </row>
    <row r="192" spans="2:12" ht="25.5" customHeight="1">
      <c r="B192" s="48">
        <v>178</v>
      </c>
      <c r="C192" s="60" t="s">
        <v>207</v>
      </c>
      <c r="D192" s="59" t="s">
        <v>33</v>
      </c>
      <c r="E192" s="9"/>
      <c r="F192" s="8" t="s">
        <v>34</v>
      </c>
      <c r="G192" s="90">
        <v>1</v>
      </c>
      <c r="H192" s="6"/>
      <c r="I192" s="105">
        <f t="shared" si="4"/>
        <v>0</v>
      </c>
      <c r="J192" s="38"/>
      <c r="K192" s="60"/>
      <c r="L192" s="105">
        <f t="shared" si="5"/>
        <v>0</v>
      </c>
    </row>
    <row r="193" spans="2:12" ht="25.5" customHeight="1">
      <c r="B193" s="48">
        <v>179</v>
      </c>
      <c r="C193" s="60" t="s">
        <v>208</v>
      </c>
      <c r="D193" s="59" t="s">
        <v>33</v>
      </c>
      <c r="E193" s="9"/>
      <c r="F193" s="8" t="s">
        <v>34</v>
      </c>
      <c r="G193" s="90">
        <v>1</v>
      </c>
      <c r="H193" s="6"/>
      <c r="I193" s="104">
        <f t="shared" si="4"/>
        <v>0</v>
      </c>
      <c r="J193" s="38"/>
      <c r="K193" s="101"/>
      <c r="L193" s="104">
        <f t="shared" si="5"/>
        <v>0</v>
      </c>
    </row>
    <row r="194" spans="2:12" ht="25.5" customHeight="1">
      <c r="B194" s="48">
        <v>180</v>
      </c>
      <c r="C194" s="60" t="s">
        <v>209</v>
      </c>
      <c r="D194" s="59" t="s">
        <v>193</v>
      </c>
      <c r="E194" s="9"/>
      <c r="F194" s="8" t="s">
        <v>34</v>
      </c>
      <c r="G194" s="90">
        <v>1</v>
      </c>
      <c r="H194" s="6"/>
      <c r="I194" s="105">
        <f t="shared" si="4"/>
        <v>0</v>
      </c>
      <c r="J194" s="38"/>
      <c r="K194" s="60"/>
      <c r="L194" s="105">
        <f t="shared" si="5"/>
        <v>0</v>
      </c>
    </row>
    <row r="195" spans="2:12" ht="25.5" customHeight="1">
      <c r="B195" s="48">
        <v>181</v>
      </c>
      <c r="C195" s="60" t="s">
        <v>209</v>
      </c>
      <c r="D195" s="59" t="s">
        <v>193</v>
      </c>
      <c r="E195" s="9"/>
      <c r="F195" s="8" t="s">
        <v>34</v>
      </c>
      <c r="G195" s="90">
        <v>1</v>
      </c>
      <c r="H195" s="6"/>
      <c r="I195" s="104">
        <f t="shared" si="4"/>
        <v>0</v>
      </c>
      <c r="J195" s="38"/>
      <c r="K195" s="101"/>
      <c r="L195" s="104">
        <f t="shared" si="5"/>
        <v>0</v>
      </c>
    </row>
    <row r="196" spans="2:12" ht="25.5" customHeight="1">
      <c r="B196" s="48">
        <v>182</v>
      </c>
      <c r="C196" s="59" t="s">
        <v>210</v>
      </c>
      <c r="D196" s="59" t="s">
        <v>106</v>
      </c>
      <c r="E196" s="9"/>
      <c r="F196" s="8" t="s">
        <v>34</v>
      </c>
      <c r="G196" s="90">
        <f>50*6</f>
        <v>300</v>
      </c>
      <c r="H196" s="6"/>
      <c r="I196" s="105">
        <f t="shared" si="4"/>
        <v>0</v>
      </c>
      <c r="J196" s="38"/>
      <c r="K196" s="60"/>
      <c r="L196" s="105">
        <f t="shared" si="5"/>
        <v>0</v>
      </c>
    </row>
    <row r="197" spans="2:12" ht="25.5" customHeight="1">
      <c r="B197" s="48">
        <v>183</v>
      </c>
      <c r="C197" s="59" t="s">
        <v>211</v>
      </c>
      <c r="D197" s="59" t="s">
        <v>106</v>
      </c>
      <c r="E197" s="9"/>
      <c r="F197" s="8" t="s">
        <v>34</v>
      </c>
      <c r="G197" s="90">
        <v>1</v>
      </c>
      <c r="H197" s="6"/>
      <c r="I197" s="104">
        <f t="shared" si="4"/>
        <v>0</v>
      </c>
      <c r="J197" s="38"/>
      <c r="K197" s="101"/>
      <c r="L197" s="104">
        <f t="shared" si="5"/>
        <v>0</v>
      </c>
    </row>
    <row r="198" spans="2:12" ht="25.5" customHeight="1">
      <c r="B198" s="48">
        <v>184</v>
      </c>
      <c r="C198" s="60" t="s">
        <v>212</v>
      </c>
      <c r="D198" s="59" t="s">
        <v>106</v>
      </c>
      <c r="E198" s="9"/>
      <c r="F198" s="8" t="s">
        <v>34</v>
      </c>
      <c r="G198" s="90">
        <f>39*6</f>
        <v>234</v>
      </c>
      <c r="H198" s="6"/>
      <c r="I198" s="105">
        <f t="shared" si="4"/>
        <v>0</v>
      </c>
      <c r="J198" s="38"/>
      <c r="K198" s="60"/>
      <c r="L198" s="105">
        <f t="shared" si="5"/>
        <v>0</v>
      </c>
    </row>
    <row r="199" spans="2:12" ht="25.5" customHeight="1">
      <c r="B199" s="48">
        <v>185</v>
      </c>
      <c r="C199" s="60" t="s">
        <v>213</v>
      </c>
      <c r="D199" s="59" t="s">
        <v>106</v>
      </c>
      <c r="E199" s="9"/>
      <c r="F199" s="8" t="s">
        <v>34</v>
      </c>
      <c r="G199" s="90">
        <f>20*6</f>
        <v>120</v>
      </c>
      <c r="H199" s="6"/>
      <c r="I199" s="104">
        <f t="shared" si="4"/>
        <v>0</v>
      </c>
      <c r="J199" s="38"/>
      <c r="K199" s="101"/>
      <c r="L199" s="104">
        <f t="shared" si="5"/>
        <v>0</v>
      </c>
    </row>
    <row r="200" spans="2:12" ht="25.5" customHeight="1">
      <c r="B200" s="48">
        <v>186</v>
      </c>
      <c r="C200" s="59" t="s">
        <v>214</v>
      </c>
      <c r="D200" s="59" t="s">
        <v>48</v>
      </c>
      <c r="E200" s="9"/>
      <c r="F200" s="8" t="s">
        <v>34</v>
      </c>
      <c r="G200" s="90">
        <v>1</v>
      </c>
      <c r="H200" s="6"/>
      <c r="I200" s="105">
        <f t="shared" si="4"/>
        <v>0</v>
      </c>
      <c r="J200" s="38"/>
      <c r="K200" s="60"/>
      <c r="L200" s="105">
        <f t="shared" si="5"/>
        <v>0</v>
      </c>
    </row>
    <row r="201" spans="2:12" ht="25.5" customHeight="1">
      <c r="B201" s="48">
        <v>187</v>
      </c>
      <c r="C201" s="59" t="s">
        <v>215</v>
      </c>
      <c r="D201" s="59" t="s">
        <v>48</v>
      </c>
      <c r="E201" s="9"/>
      <c r="F201" s="8" t="s">
        <v>34</v>
      </c>
      <c r="G201" s="90">
        <v>1</v>
      </c>
      <c r="H201" s="6"/>
      <c r="I201" s="104">
        <f t="shared" si="4"/>
        <v>0</v>
      </c>
      <c r="J201" s="38"/>
      <c r="K201" s="101"/>
      <c r="L201" s="104">
        <f t="shared" si="5"/>
        <v>0</v>
      </c>
    </row>
    <row r="202" spans="2:12" ht="25.5" customHeight="1">
      <c r="B202" s="48">
        <v>188</v>
      </c>
      <c r="C202" s="60" t="s">
        <v>216</v>
      </c>
      <c r="D202" s="59" t="s">
        <v>33</v>
      </c>
      <c r="E202" s="9"/>
      <c r="F202" s="8" t="s">
        <v>34</v>
      </c>
      <c r="G202" s="90">
        <v>1</v>
      </c>
      <c r="H202" s="6"/>
      <c r="I202" s="105">
        <f t="shared" si="4"/>
        <v>0</v>
      </c>
      <c r="J202" s="38"/>
      <c r="K202" s="60"/>
      <c r="L202" s="105">
        <f t="shared" si="5"/>
        <v>0</v>
      </c>
    </row>
    <row r="203" spans="2:12" ht="25.5" customHeight="1">
      <c r="B203" s="48">
        <v>189</v>
      </c>
      <c r="C203" s="60" t="s">
        <v>217</v>
      </c>
      <c r="D203" s="59" t="s">
        <v>33</v>
      </c>
      <c r="E203" s="9"/>
      <c r="F203" s="8" t="s">
        <v>34</v>
      </c>
      <c r="G203" s="90">
        <v>1</v>
      </c>
      <c r="H203" s="6"/>
      <c r="I203" s="104">
        <f t="shared" si="4"/>
        <v>0</v>
      </c>
      <c r="J203" s="38"/>
      <c r="K203" s="101"/>
      <c r="L203" s="104">
        <f t="shared" si="5"/>
        <v>0</v>
      </c>
    </row>
    <row r="204" spans="2:12" ht="25.5" customHeight="1">
      <c r="B204" s="48">
        <v>190</v>
      </c>
      <c r="C204" s="60" t="s">
        <v>218</v>
      </c>
      <c r="D204" s="59" t="s">
        <v>219</v>
      </c>
      <c r="E204" s="9"/>
      <c r="F204" s="8" t="s">
        <v>34</v>
      </c>
      <c r="G204" s="90">
        <v>1</v>
      </c>
      <c r="H204" s="6"/>
      <c r="I204" s="105">
        <f t="shared" si="4"/>
        <v>0</v>
      </c>
      <c r="J204" s="38"/>
      <c r="K204" s="60"/>
      <c r="L204" s="105">
        <f t="shared" si="5"/>
        <v>0</v>
      </c>
    </row>
    <row r="205" spans="2:12" ht="25.5" customHeight="1">
      <c r="B205" s="48">
        <v>191</v>
      </c>
      <c r="C205" s="60" t="s">
        <v>220</v>
      </c>
      <c r="D205" s="89" t="s">
        <v>160</v>
      </c>
      <c r="E205" s="9"/>
      <c r="F205" s="8" t="s">
        <v>34</v>
      </c>
      <c r="G205" s="90">
        <v>1</v>
      </c>
      <c r="H205" s="6"/>
      <c r="I205" s="104">
        <f t="shared" si="4"/>
        <v>0</v>
      </c>
      <c r="J205" s="38"/>
      <c r="K205" s="101"/>
      <c r="L205" s="104">
        <f t="shared" si="5"/>
        <v>0</v>
      </c>
    </row>
    <row r="206" spans="2:12" ht="25.9" customHeight="1">
      <c r="B206" s="48">
        <v>192</v>
      </c>
      <c r="C206" s="88" t="s">
        <v>93</v>
      </c>
      <c r="D206" s="59" t="s">
        <v>33</v>
      </c>
      <c r="E206" s="9"/>
      <c r="F206" s="8" t="s">
        <v>34</v>
      </c>
      <c r="G206" s="90">
        <v>1</v>
      </c>
      <c r="H206" s="6"/>
      <c r="I206" s="105">
        <f t="shared" si="4"/>
        <v>0</v>
      </c>
      <c r="J206" s="38"/>
      <c r="K206" s="60"/>
      <c r="L206" s="105">
        <f t="shared" si="5"/>
        <v>0</v>
      </c>
    </row>
    <row r="207" spans="2:12" ht="25.9" customHeight="1">
      <c r="B207" s="48">
        <v>193</v>
      </c>
      <c r="C207" s="60" t="s">
        <v>88</v>
      </c>
      <c r="D207" s="59" t="s">
        <v>86</v>
      </c>
      <c r="E207" s="9"/>
      <c r="F207" s="8" t="s">
        <v>34</v>
      </c>
      <c r="G207" s="90">
        <v>1</v>
      </c>
      <c r="H207" s="6"/>
      <c r="I207" s="104">
        <f t="shared" si="4"/>
        <v>0</v>
      </c>
      <c r="J207" s="38"/>
      <c r="K207" s="101"/>
      <c r="L207" s="104">
        <f t="shared" si="5"/>
        <v>0</v>
      </c>
    </row>
    <row r="208" spans="2:12" ht="25.9" customHeight="1">
      <c r="B208" s="48">
        <v>194</v>
      </c>
      <c r="C208" s="60" t="s">
        <v>221</v>
      </c>
      <c r="D208" s="59" t="s">
        <v>86</v>
      </c>
      <c r="E208" s="9"/>
      <c r="F208" s="8" t="s">
        <v>34</v>
      </c>
      <c r="G208" s="90">
        <v>1</v>
      </c>
      <c r="H208" s="6"/>
      <c r="I208" s="105">
        <f t="shared" si="4"/>
        <v>0</v>
      </c>
      <c r="J208" s="38"/>
      <c r="K208" s="60"/>
      <c r="L208" s="105">
        <f t="shared" si="5"/>
        <v>0</v>
      </c>
    </row>
    <row r="209" spans="2:12" ht="25.9" customHeight="1">
      <c r="B209" s="48">
        <v>195</v>
      </c>
      <c r="C209" s="60" t="s">
        <v>87</v>
      </c>
      <c r="D209" s="59" t="s">
        <v>86</v>
      </c>
      <c r="E209" s="9"/>
      <c r="F209" s="8" t="s">
        <v>34</v>
      </c>
      <c r="G209" s="90">
        <v>1</v>
      </c>
      <c r="H209" s="6"/>
      <c r="I209" s="104">
        <f t="shared" si="4"/>
        <v>0</v>
      </c>
      <c r="J209" s="38"/>
      <c r="K209" s="101"/>
      <c r="L209" s="104">
        <f t="shared" si="5"/>
        <v>0</v>
      </c>
    </row>
    <row r="210" spans="2:12" ht="25.9" customHeight="1">
      <c r="B210" s="48">
        <v>196</v>
      </c>
      <c r="C210" s="60" t="s">
        <v>151</v>
      </c>
      <c r="D210" s="59" t="s">
        <v>86</v>
      </c>
      <c r="E210" s="9"/>
      <c r="F210" s="8" t="s">
        <v>34</v>
      </c>
      <c r="G210" s="90">
        <v>1</v>
      </c>
      <c r="H210" s="6"/>
      <c r="I210" s="105">
        <f t="shared" si="4"/>
        <v>0</v>
      </c>
      <c r="J210" s="38"/>
      <c r="K210" s="60"/>
      <c r="L210" s="105">
        <f t="shared" si="5"/>
        <v>0</v>
      </c>
    </row>
    <row r="211" spans="2:12" ht="25.9" customHeight="1">
      <c r="B211" s="48">
        <v>197</v>
      </c>
      <c r="C211" s="60" t="s">
        <v>222</v>
      </c>
      <c r="D211" s="60" t="s">
        <v>106</v>
      </c>
      <c r="E211" s="9"/>
      <c r="F211" s="8" t="s">
        <v>34</v>
      </c>
      <c r="G211" s="90">
        <f>10*6</f>
        <v>60</v>
      </c>
      <c r="H211" s="6"/>
      <c r="I211" s="104">
        <f t="shared" ref="I211:I218" si="6">G211*H211</f>
        <v>0</v>
      </c>
      <c r="J211" s="38"/>
      <c r="K211" s="101"/>
      <c r="L211" s="104">
        <f t="shared" ref="L211:L218" si="7">J211*K211</f>
        <v>0</v>
      </c>
    </row>
    <row r="212" spans="2:12" ht="25.9" customHeight="1">
      <c r="B212" s="48">
        <v>198</v>
      </c>
      <c r="C212" s="60" t="s">
        <v>223</v>
      </c>
      <c r="D212" s="60" t="s">
        <v>106</v>
      </c>
      <c r="E212" s="9"/>
      <c r="F212" s="8" t="s">
        <v>34</v>
      </c>
      <c r="G212" s="90">
        <f>25*6</f>
        <v>150</v>
      </c>
      <c r="H212" s="6"/>
      <c r="I212" s="105">
        <f t="shared" si="6"/>
        <v>0</v>
      </c>
      <c r="J212" s="38"/>
      <c r="K212" s="60"/>
      <c r="L212" s="105">
        <f t="shared" si="7"/>
        <v>0</v>
      </c>
    </row>
    <row r="213" spans="2:12" ht="25.9" customHeight="1">
      <c r="B213" s="48">
        <v>199</v>
      </c>
      <c r="C213" s="60" t="s">
        <v>224</v>
      </c>
      <c r="D213" s="60" t="s">
        <v>106</v>
      </c>
      <c r="E213" s="8"/>
      <c r="F213" s="8" t="s">
        <v>34</v>
      </c>
      <c r="G213" s="90">
        <v>1</v>
      </c>
      <c r="H213" s="6"/>
      <c r="I213" s="104">
        <f t="shared" si="6"/>
        <v>0</v>
      </c>
      <c r="J213" s="38"/>
      <c r="K213" s="101"/>
      <c r="L213" s="104">
        <f t="shared" si="7"/>
        <v>0</v>
      </c>
    </row>
    <row r="214" spans="2:12" ht="25.9" customHeight="1">
      <c r="B214" s="48">
        <v>200</v>
      </c>
      <c r="C214" s="60" t="s">
        <v>225</v>
      </c>
      <c r="D214" s="60" t="s">
        <v>106</v>
      </c>
      <c r="E214" s="9"/>
      <c r="F214" s="8" t="s">
        <v>34</v>
      </c>
      <c r="G214" s="90">
        <f>10*6</f>
        <v>60</v>
      </c>
      <c r="H214" s="6"/>
      <c r="I214" s="105">
        <f t="shared" si="6"/>
        <v>0</v>
      </c>
      <c r="J214" s="38"/>
      <c r="K214" s="60"/>
      <c r="L214" s="105">
        <f t="shared" si="7"/>
        <v>0</v>
      </c>
    </row>
    <row r="215" spans="2:12" ht="25.9" customHeight="1">
      <c r="B215" s="48">
        <v>201</v>
      </c>
      <c r="C215" s="88" t="s">
        <v>226</v>
      </c>
      <c r="D215" s="60" t="s">
        <v>106</v>
      </c>
      <c r="E215" s="9"/>
      <c r="F215" s="8" t="s">
        <v>34</v>
      </c>
      <c r="G215" s="90">
        <f>23*6</f>
        <v>138</v>
      </c>
      <c r="H215" s="6"/>
      <c r="I215" s="104">
        <f t="shared" si="6"/>
        <v>0</v>
      </c>
      <c r="J215" s="38"/>
      <c r="K215" s="101"/>
      <c r="L215" s="104">
        <f t="shared" si="7"/>
        <v>0</v>
      </c>
    </row>
    <row r="216" spans="2:12" ht="25.9" customHeight="1">
      <c r="B216" s="48">
        <v>202</v>
      </c>
      <c r="C216" s="88" t="s">
        <v>227</v>
      </c>
      <c r="D216" s="60" t="s">
        <v>106</v>
      </c>
      <c r="E216" s="9"/>
      <c r="F216" s="8" t="s">
        <v>34</v>
      </c>
      <c r="G216" s="90">
        <v>1</v>
      </c>
      <c r="H216" s="6"/>
      <c r="I216" s="105">
        <f t="shared" si="6"/>
        <v>0</v>
      </c>
      <c r="J216" s="38"/>
      <c r="K216" s="60"/>
      <c r="L216" s="105">
        <f t="shared" si="7"/>
        <v>0</v>
      </c>
    </row>
    <row r="217" spans="2:12" ht="25.9" customHeight="1">
      <c r="B217" s="48">
        <v>203</v>
      </c>
      <c r="C217" s="88" t="s">
        <v>228</v>
      </c>
      <c r="D217" s="89" t="s">
        <v>160</v>
      </c>
      <c r="E217" s="9"/>
      <c r="F217" s="8" t="s">
        <v>34</v>
      </c>
      <c r="G217" s="90">
        <f>95*6</f>
        <v>570</v>
      </c>
      <c r="H217" s="6"/>
      <c r="I217" s="104">
        <f t="shared" si="6"/>
        <v>0</v>
      </c>
      <c r="J217" s="38"/>
      <c r="K217" s="101"/>
      <c r="L217" s="104">
        <f t="shared" si="7"/>
        <v>0</v>
      </c>
    </row>
    <row r="218" spans="2:12" ht="25.9" customHeight="1">
      <c r="B218" s="48">
        <v>204</v>
      </c>
      <c r="C218" s="88" t="s">
        <v>229</v>
      </c>
      <c r="D218" s="89" t="s">
        <v>160</v>
      </c>
      <c r="E218" s="9"/>
      <c r="F218" s="8" t="s">
        <v>34</v>
      </c>
      <c r="G218" s="90">
        <v>1</v>
      </c>
      <c r="H218" s="6"/>
      <c r="I218" s="105">
        <f t="shared" si="6"/>
        <v>0</v>
      </c>
      <c r="J218" s="38"/>
      <c r="K218" s="60"/>
      <c r="L218" s="105">
        <f t="shared" si="7"/>
        <v>0</v>
      </c>
    </row>
    <row r="219" spans="2:12" ht="25.9" customHeight="1">
      <c r="B219" s="48">
        <v>205</v>
      </c>
      <c r="C219" s="101" t="s">
        <v>230</v>
      </c>
      <c r="D219" s="102" t="s">
        <v>160</v>
      </c>
      <c r="E219" s="77"/>
      <c r="F219" s="76" t="s">
        <v>34</v>
      </c>
      <c r="G219" s="103">
        <v>1</v>
      </c>
      <c r="H219" s="58"/>
      <c r="I219" s="104">
        <f>G219*H219</f>
        <v>0</v>
      </c>
      <c r="J219" s="78"/>
      <c r="K219" s="101"/>
      <c r="L219" s="104">
        <f>J219*K219</f>
        <v>0</v>
      </c>
    </row>
    <row r="220" spans="2:12">
      <c r="B220" s="39"/>
      <c r="C220" s="40"/>
      <c r="D220" s="41"/>
      <c r="E220" s="39"/>
      <c r="F220" s="41"/>
      <c r="G220" s="42"/>
      <c r="H220" s="43"/>
      <c r="I220" s="44"/>
      <c r="J220" s="45"/>
      <c r="K220" s="43"/>
      <c r="L220" s="46"/>
    </row>
    <row r="222" spans="2:12">
      <c r="B222" s="121" t="s">
        <v>231</v>
      </c>
      <c r="C222" s="122"/>
      <c r="D222" s="122"/>
      <c r="E222" s="122"/>
      <c r="F222" s="122"/>
      <c r="G222" s="122"/>
      <c r="H222" s="123"/>
      <c r="I222" s="94">
        <f>SUM(I15:I221)</f>
        <v>0</v>
      </c>
      <c r="J222" s="145" t="s">
        <v>232</v>
      </c>
      <c r="K222" s="146"/>
      <c r="L222" s="92">
        <f>SUM(L15:L221)</f>
        <v>0</v>
      </c>
    </row>
    <row r="223" spans="2:12">
      <c r="I223" t="s">
        <v>233</v>
      </c>
    </row>
    <row r="224" spans="2:12" ht="42" customHeight="1"/>
    <row r="225" spans="2:9" ht="28.9">
      <c r="B225" s="124" t="s">
        <v>234</v>
      </c>
      <c r="C225" s="125"/>
      <c r="D225" s="125"/>
      <c r="E225" s="126"/>
      <c r="F225" s="10" t="s">
        <v>14</v>
      </c>
      <c r="G225" s="11" t="s">
        <v>15</v>
      </c>
      <c r="H225" s="10" t="s">
        <v>235</v>
      </c>
      <c r="I225" s="12" t="s">
        <v>236</v>
      </c>
    </row>
    <row r="226" spans="2:9">
      <c r="B226" s="158" t="s">
        <v>237</v>
      </c>
      <c r="C226" s="159"/>
      <c r="D226" s="159"/>
      <c r="E226" s="160"/>
      <c r="F226" s="13" t="s">
        <v>34</v>
      </c>
      <c r="G226" s="14">
        <v>100</v>
      </c>
      <c r="H226" s="15"/>
      <c r="I226" s="16">
        <f>G226*H226</f>
        <v>0</v>
      </c>
    </row>
    <row r="227" spans="2:9">
      <c r="B227" s="147" t="s">
        <v>238</v>
      </c>
      <c r="C227" s="148"/>
      <c r="D227" s="148"/>
      <c r="E227" s="149"/>
      <c r="F227" s="8" t="s">
        <v>34</v>
      </c>
      <c r="G227" s="9">
        <v>50</v>
      </c>
      <c r="H227" s="17"/>
      <c r="I227" s="18">
        <f t="shared" ref="I227:I228" si="8">G227*H227</f>
        <v>0</v>
      </c>
    </row>
    <row r="228" spans="2:9">
      <c r="B228" s="150" t="s">
        <v>239</v>
      </c>
      <c r="C228" s="151"/>
      <c r="D228" s="151"/>
      <c r="E228" s="151"/>
      <c r="F228" s="13" t="s">
        <v>240</v>
      </c>
      <c r="G228" s="14">
        <v>100</v>
      </c>
      <c r="H228" s="15"/>
      <c r="I228" s="16">
        <f t="shared" si="8"/>
        <v>0</v>
      </c>
    </row>
    <row r="229" spans="2:9">
      <c r="B229" s="127" t="s">
        <v>241</v>
      </c>
      <c r="C229" s="128"/>
      <c r="D229" s="128"/>
      <c r="E229" s="128"/>
      <c r="F229" s="128"/>
      <c r="G229" s="128"/>
      <c r="H229" s="129"/>
      <c r="I229" s="7">
        <f>SUM(I226:I228)</f>
        <v>0</v>
      </c>
    </row>
    <row r="230" spans="2:9" ht="36" customHeight="1"/>
    <row r="231" spans="2:9" ht="28.9">
      <c r="B231" s="152" t="s">
        <v>242</v>
      </c>
      <c r="C231" s="153"/>
      <c r="D231" s="153"/>
      <c r="E231" s="153"/>
      <c r="F231" s="10" t="s">
        <v>14</v>
      </c>
      <c r="G231" s="11" t="s">
        <v>15</v>
      </c>
      <c r="H231" s="10" t="s">
        <v>235</v>
      </c>
      <c r="I231" s="19" t="s">
        <v>236</v>
      </c>
    </row>
    <row r="232" spans="2:9">
      <c r="B232" s="154" t="s">
        <v>243</v>
      </c>
      <c r="C232" s="155"/>
      <c r="D232" s="155"/>
      <c r="E232" s="155"/>
      <c r="F232" s="20" t="s">
        <v>244</v>
      </c>
      <c r="G232" s="21">
        <v>12</v>
      </c>
      <c r="H232" s="15"/>
      <c r="I232" s="18">
        <f>G232*H232</f>
        <v>0</v>
      </c>
    </row>
    <row r="233" spans="2:9">
      <c r="B233" s="156" t="s">
        <v>245</v>
      </c>
      <c r="C233" s="157"/>
      <c r="D233" s="157"/>
      <c r="E233" s="157"/>
      <c r="F233" s="22" t="s">
        <v>244</v>
      </c>
      <c r="G233" s="23">
        <v>12</v>
      </c>
      <c r="H233" s="24"/>
      <c r="I233" s="16">
        <f t="shared" ref="I233" si="9">G233*H233</f>
        <v>0</v>
      </c>
    </row>
    <row r="234" spans="2:9">
      <c r="B234" s="127" t="s">
        <v>246</v>
      </c>
      <c r="C234" s="128"/>
      <c r="D234" s="128"/>
      <c r="E234" s="128"/>
      <c r="F234" s="128"/>
      <c r="G234" s="128"/>
      <c r="H234" s="129"/>
      <c r="I234" s="7">
        <f>SUM(I232:I233)</f>
        <v>0</v>
      </c>
    </row>
    <row r="236" spans="2:9" ht="18">
      <c r="B236" s="25"/>
      <c r="C236" s="26"/>
      <c r="D236" s="25"/>
      <c r="E236" s="130" t="s">
        <v>231</v>
      </c>
      <c r="F236" s="131"/>
      <c r="G236" s="131"/>
      <c r="H236" s="132"/>
      <c r="I236" s="27">
        <f>I222</f>
        <v>0</v>
      </c>
    </row>
    <row r="237" spans="2:9" ht="18">
      <c r="B237" s="25"/>
      <c r="C237" s="26"/>
      <c r="D237" s="25"/>
      <c r="E237" s="133" t="s">
        <v>241</v>
      </c>
      <c r="F237" s="134"/>
      <c r="G237" s="134"/>
      <c r="H237" s="135"/>
      <c r="I237" s="28">
        <f>I229</f>
        <v>0</v>
      </c>
    </row>
    <row r="238" spans="2:9" ht="18">
      <c r="B238" s="25"/>
      <c r="C238" s="26"/>
      <c r="D238" s="25"/>
      <c r="E238" s="136" t="s">
        <v>246</v>
      </c>
      <c r="F238" s="137"/>
      <c r="G238" s="137"/>
      <c r="H238" s="138"/>
      <c r="I238" s="29">
        <f>I234</f>
        <v>0</v>
      </c>
    </row>
    <row r="239" spans="2:9" ht="18">
      <c r="B239" s="25"/>
      <c r="C239" s="26"/>
      <c r="D239" s="25"/>
      <c r="E239" s="136" t="s">
        <v>232</v>
      </c>
      <c r="F239" s="137"/>
      <c r="G239" s="137"/>
      <c r="H239" s="138"/>
      <c r="I239" s="29">
        <f>L222</f>
        <v>0</v>
      </c>
    </row>
    <row r="240" spans="2:9" ht="18">
      <c r="B240" s="25"/>
      <c r="C240" s="30"/>
      <c r="D240" s="25"/>
      <c r="E240" s="139" t="s">
        <v>247</v>
      </c>
      <c r="F240" s="140"/>
      <c r="G240" s="140"/>
      <c r="H240" s="141"/>
      <c r="I240" s="31">
        <f>SUM(I236:I239)</f>
        <v>0</v>
      </c>
    </row>
    <row r="243" spans="2:4">
      <c r="B243" s="142" t="s">
        <v>248</v>
      </c>
      <c r="C243" s="143"/>
      <c r="D243" s="144"/>
    </row>
    <row r="244" spans="2:4">
      <c r="B244" s="32" t="s">
        <v>249</v>
      </c>
      <c r="C244" s="163"/>
      <c r="D244" s="164"/>
    </row>
    <row r="245" spans="2:4" ht="43.15">
      <c r="B245" s="33" t="s">
        <v>250</v>
      </c>
      <c r="C245" s="165"/>
      <c r="D245" s="166"/>
    </row>
    <row r="246" spans="2:4">
      <c r="B246" s="33" t="s">
        <v>251</v>
      </c>
      <c r="C246" s="165"/>
      <c r="D246" s="166"/>
    </row>
    <row r="247" spans="2:4">
      <c r="B247" s="34" t="s">
        <v>252</v>
      </c>
      <c r="C247" s="167"/>
      <c r="D247" s="168"/>
    </row>
    <row r="248" spans="2:4">
      <c r="B248" s="35"/>
      <c r="C248" s="169"/>
      <c r="D248" s="170"/>
    </row>
    <row r="249" spans="2:4">
      <c r="B249" s="35"/>
      <c r="C249" s="169"/>
      <c r="D249" s="170"/>
    </row>
    <row r="250" spans="2:4">
      <c r="B250" s="35"/>
      <c r="C250" s="169"/>
      <c r="D250" s="170"/>
    </row>
    <row r="251" spans="2:4">
      <c r="B251" s="36"/>
      <c r="C251" s="171"/>
      <c r="D251" s="172"/>
    </row>
    <row r="252" spans="2:4" ht="28.9">
      <c r="B252" s="37" t="s">
        <v>253</v>
      </c>
      <c r="C252" s="173"/>
      <c r="D252" s="174"/>
    </row>
  </sheetData>
  <sheetProtection algorithmName="SHA-512" hashValue="vPraAPErpFkxIprNNFoSIkrkiBpu6feZqFws/Na+gM5H8ZLSWMsNscs+FZxMz8F8kliO8C5JFA2IR3QLJiThkA==" saltValue="OAkCyZC+xXLGVftbqKXFFw==" spinCount="100000" sheet="1" objects="1" scenarios="1"/>
  <protectedRanges>
    <protectedRange sqref="H15:H219" name="Bereik1"/>
    <protectedRange sqref="H226:H228" name="Bereik2"/>
    <protectedRange sqref="H232:H233" name="Bereik3"/>
    <protectedRange sqref="C244:D252" name="Bereik4"/>
    <protectedRange sqref="K15:K52" name="Bereik5"/>
    <protectedRange sqref="K57:K60" name="Bereik6"/>
    <protectedRange sqref="K93:K103" name="Bereik7"/>
    <protectedRange sqref="K107:K130" name="Bereik8"/>
  </protectedRanges>
  <mergeCells count="32">
    <mergeCell ref="J222:K222"/>
    <mergeCell ref="C244:D244"/>
    <mergeCell ref="C245:D245"/>
    <mergeCell ref="C246:D246"/>
    <mergeCell ref="C247:D251"/>
    <mergeCell ref="B227:E227"/>
    <mergeCell ref="B228:E228"/>
    <mergeCell ref="B229:H229"/>
    <mergeCell ref="B231:E231"/>
    <mergeCell ref="B232:E232"/>
    <mergeCell ref="B233:E233"/>
    <mergeCell ref="B226:E226"/>
    <mergeCell ref="C252:D252"/>
    <mergeCell ref="B234:H234"/>
    <mergeCell ref="E236:H236"/>
    <mergeCell ref="E237:H237"/>
    <mergeCell ref="E238:H238"/>
    <mergeCell ref="E240:H240"/>
    <mergeCell ref="B243:D243"/>
    <mergeCell ref="E239:H239"/>
    <mergeCell ref="B9:I9"/>
    <mergeCell ref="B10:I10"/>
    <mergeCell ref="B11:I11"/>
    <mergeCell ref="B222:H222"/>
    <mergeCell ref="B225:E225"/>
    <mergeCell ref="B8:I8"/>
    <mergeCell ref="B1:I1"/>
    <mergeCell ref="B3:I3"/>
    <mergeCell ref="B4:I4"/>
    <mergeCell ref="B5:I5"/>
    <mergeCell ref="B6:I6"/>
    <mergeCell ref="B7:I7"/>
  </mergeCells>
  <pageMargins left="0.7" right="0.7" top="0.75" bottom="0.75" header="0.3" footer="0.3"/>
  <pageSetup paperSize="9" orientation="portrait" r:id="rId1"/>
  <ignoredErrors>
    <ignoredError sqref="G105 G127" formula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0e448e-77db-4f6e-8c47-704a6cafc22f">
      <Value>3</Value>
    </TaxCatchAll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DIT</TermName>
          <TermId xmlns="http://schemas.microsoft.com/office/infopath/2007/PartnerControls">d14207bc-a8ea-442f-b42e-5f6285d118e9</TermId>
        </TermInfo>
      </Terms>
    </d6a0f0c0c0124d58878f9601e6ca6271>
    <lcf76f155ced4ddcb4097134ff3c332f xmlns="d8fbd44e-a4fe-41f8-ad6d-1eca962a1b2f">
      <Terms xmlns="http://schemas.microsoft.com/office/infopath/2007/PartnerControls"/>
    </lcf76f155ced4ddcb4097134ff3c332f>
    <Link xmlns="d8fbd44e-a4fe-41f8-ad6d-1eca962a1b2f">
      <Url xsi:nil="true"/>
      <Description xsi:nil="true"/>
    </Link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2DDA2F27BADA4FA0D562381777D245" ma:contentTypeVersion="19" ma:contentTypeDescription="Een nieuw document maken." ma:contentTypeScope="" ma:versionID="1964d268e021ac0744db04bf32633eb6">
  <xsd:schema xmlns:xsd="http://www.w3.org/2001/XMLSchema" xmlns:xs="http://www.w3.org/2001/XMLSchema" xmlns:p="http://schemas.microsoft.com/office/2006/metadata/properties" xmlns:ns2="a0cf0202-a5c5-484a-8f56-a5c31f00845a" xmlns:ns4="420e448e-77db-4f6e-8c47-704a6cafc22f" xmlns:ns5="d8fbd44e-a4fe-41f8-ad6d-1eca962a1b2f" targetNamespace="http://schemas.microsoft.com/office/2006/metadata/properties" ma:root="true" ma:fieldsID="305b69a9584f54d45c608d7e14cf2cd0" ns2:_="" ns4:_="" ns5:_="">
    <xsd:import namespace="a0cf0202-a5c5-484a-8f56-a5c31f00845a"/>
    <xsd:import namespace="420e448e-77db-4f6e-8c47-704a6cafc22f"/>
    <xsd:import namespace="d8fbd44e-a4fe-41f8-ad6d-1eca962a1b2f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MediaLengthInSecond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5:MediaServiceSearchProperties" minOccurs="0"/>
                <xsd:element ref="ns5:Link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3;#DIT|d14207bc-a8ea-442f-b42e-5f6285d118e9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0e448e-77db-4f6e-8c47-704a6cafc22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f42584d-569b-484f-bab9-08213284d285}" ma:internalName="TaxCatchAll" ma:showField="CatchAllData" ma:web="420e448e-77db-4f6e-8c47-704a6cafc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fbd44e-a4fe-41f8-ad6d-1eca962a1b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ink" ma:index="25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C05ADA-C29F-4DAA-BA40-C1150742F6A6}"/>
</file>

<file path=customXml/itemProps2.xml><?xml version="1.0" encoding="utf-8"?>
<ds:datastoreItem xmlns:ds="http://schemas.openxmlformats.org/officeDocument/2006/customXml" ds:itemID="{B72729E0-5C82-4874-BE52-603101D9C7A6}"/>
</file>

<file path=customXml/itemProps3.xml><?xml version="1.0" encoding="utf-8"?>
<ds:datastoreItem xmlns:ds="http://schemas.openxmlformats.org/officeDocument/2006/customXml" ds:itemID="{FD5DEEB7-7FAD-4FF6-93B6-F7B199E27D1A}"/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Schaik, Arno van</dc:creator>
  <cp:keywords/>
  <dc:description/>
  <cp:lastModifiedBy>Beks, Robert</cp:lastModifiedBy>
  <cp:revision/>
  <dcterms:created xsi:type="dcterms:W3CDTF">2026-06-03T10:22:16Z</dcterms:created>
  <dcterms:modified xsi:type="dcterms:W3CDTF">2026-06-24T09:08:36Z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0x010100CA2DDA2F27BADA4FA0D562381777D245</vt:lpwstr>
  </property>
  <property fmtid="{D5CDD505-2E9C-101B-9397-08002B2CF9AE}" pid="3" name="MediaServiceImageTags">
    <vt:lpwstr/>
  </property>
  <property fmtid="{D5CDD505-2E9C-101B-9397-08002B2CF9AE}" pid="4" name="Afdelingnaam">
    <vt:lpwstr>3;#DIT|d14207bc-a8ea-442f-b42e-5f6285d118e9</vt:lpwstr>
  </property>
</Properties>
</file>