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arneveldnl.sharepoint.com/sites/Inkoop/Gedeelde documenten/GWW/BRM Bloemendal fase 2B/02 Specificatie/01 Aanvraag/01 Concept/"/>
    </mc:Choice>
  </mc:AlternateContent>
  <xr:revisionPtr revIDLastSave="274" documentId="8_{B231043C-C9CF-45EF-8312-0AB069C01B76}" xr6:coauthVersionLast="47" xr6:coauthVersionMax="47" xr10:uidLastSave="{BF5306CE-7299-4D13-90A7-0FB4C250BAA3}"/>
  <bookViews>
    <workbookView xWindow="-120" yWindow="-120" windowWidth="29040" windowHeight="15720" tabRatio="364" xr2:uid="{00000000-000D-0000-FFFF-FFFF00000000}"/>
  </bookViews>
  <sheets>
    <sheet name="rekenmodel" sheetId="5" r:id="rId1"/>
    <sheet name="Projectbeoordelingsformulier" sheetId="6" r:id="rId2"/>
  </sheets>
  <definedNames>
    <definedName name="_xlnm.Print_Area" localSheetId="1">Projectbeoordelingsformulier!$A$1:$I$47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6" l="1"/>
  <c r="D45" i="6" l="1"/>
  <c r="E45" i="6"/>
  <c r="G45" i="6"/>
  <c r="D46" i="6"/>
  <c r="E46" i="6"/>
  <c r="G46" i="6"/>
  <c r="D47" i="6"/>
  <c r="E47" i="6"/>
  <c r="G47" i="6"/>
  <c r="D44" i="6"/>
  <c r="D37" i="6"/>
  <c r="D38" i="6"/>
  <c r="D39" i="6"/>
  <c r="D40" i="6"/>
  <c r="D41" i="6"/>
  <c r="D36" i="6"/>
  <c r="D23" i="6"/>
  <c r="D24" i="6"/>
  <c r="D25" i="6"/>
  <c r="D26" i="6"/>
  <c r="D27" i="6"/>
  <c r="D28" i="6"/>
  <c r="D29" i="6"/>
  <c r="D30" i="6"/>
  <c r="D31" i="6"/>
  <c r="D32" i="6"/>
  <c r="D33" i="6"/>
  <c r="D22" i="6"/>
  <c r="D16" i="6"/>
  <c r="D17" i="6"/>
  <c r="D18" i="6"/>
  <c r="D19" i="6"/>
  <c r="D15" i="6"/>
  <c r="D12" i="6"/>
  <c r="D11" i="6"/>
  <c r="E44" i="6"/>
  <c r="E41" i="6"/>
  <c r="E40" i="6"/>
  <c r="E39" i="6"/>
  <c r="E38" i="6"/>
  <c r="E37" i="6"/>
  <c r="E36" i="6"/>
  <c r="E23" i="6"/>
  <c r="E24" i="6"/>
  <c r="E25" i="6"/>
  <c r="E26" i="6"/>
  <c r="E27" i="6"/>
  <c r="E28" i="6"/>
  <c r="E29" i="6"/>
  <c r="E30" i="6"/>
  <c r="E31" i="6"/>
  <c r="E32" i="6"/>
  <c r="E33" i="6"/>
  <c r="E22" i="6"/>
  <c r="E16" i="6"/>
  <c r="E17" i="6"/>
  <c r="E18" i="6"/>
  <c r="E19" i="6"/>
  <c r="E15" i="6"/>
  <c r="E12" i="6"/>
  <c r="E11" i="6"/>
  <c r="G44" i="6"/>
  <c r="G38" i="6"/>
  <c r="G39" i="6"/>
  <c r="G40" i="6"/>
  <c r="G41" i="6"/>
  <c r="G23" i="6"/>
  <c r="G24" i="6"/>
  <c r="G25" i="6"/>
  <c r="G26" i="6"/>
  <c r="G27" i="6"/>
  <c r="G28" i="6"/>
  <c r="G29" i="6"/>
  <c r="G30" i="6"/>
  <c r="G17" i="6"/>
  <c r="G18" i="6"/>
  <c r="G19" i="6"/>
  <c r="A4" i="6"/>
  <c r="A5" i="6"/>
  <c r="A6" i="6"/>
  <c r="A3" i="6"/>
  <c r="B4" i="6"/>
  <c r="B5" i="6"/>
  <c r="B6" i="6"/>
  <c r="B3" i="6"/>
  <c r="G37" i="6"/>
  <c r="G32" i="6"/>
  <c r="G33" i="6"/>
  <c r="G11" i="6"/>
  <c r="G12" i="6"/>
  <c r="G15" i="6"/>
  <c r="G16" i="6"/>
  <c r="G31" i="6"/>
  <c r="G22" i="6"/>
  <c r="G36" i="6"/>
  <c r="B10" i="5"/>
  <c r="E21" i="6" l="1"/>
  <c r="D21" i="6"/>
  <c r="I14" i="6"/>
  <c r="I21" i="6"/>
  <c r="I35" i="6"/>
  <c r="I10" i="6"/>
  <c r="I43" i="6"/>
  <c r="E35" i="6"/>
  <c r="D35" i="6"/>
  <c r="D14" i="6"/>
  <c r="D43" i="6"/>
  <c r="E10" i="6"/>
  <c r="G14" i="6"/>
  <c r="G35" i="6"/>
  <c r="G10" i="6"/>
  <c r="E14" i="6"/>
  <c r="E43" i="6"/>
  <c r="G43" i="6"/>
  <c r="G21" i="6"/>
  <c r="D10" i="6"/>
  <c r="D9" i="6" s="1"/>
  <c r="I9" i="6" l="1"/>
  <c r="I31" i="6"/>
  <c r="I38" i="6"/>
  <c r="I37" i="6"/>
  <c r="I36" i="6"/>
  <c r="I40" i="6"/>
  <c r="I16" i="6"/>
  <c r="H43" i="6"/>
  <c r="H35" i="6"/>
  <c r="I41" i="6"/>
  <c r="I39" i="6"/>
  <c r="I28" i="6"/>
  <c r="H21" i="6"/>
  <c r="I26" i="6"/>
  <c r="I25" i="6"/>
  <c r="I32" i="6"/>
  <c r="I24" i="6"/>
  <c r="I29" i="6"/>
  <c r="I33" i="6"/>
  <c r="I30" i="6"/>
  <c r="I22" i="6"/>
  <c r="I23" i="6"/>
  <c r="I27" i="6"/>
  <c r="H14" i="6"/>
  <c r="I44" i="6"/>
  <c r="I45" i="6"/>
  <c r="I46" i="6"/>
  <c r="I47" i="6"/>
  <c r="I18" i="6"/>
  <c r="I17" i="6"/>
  <c r="H10" i="6"/>
  <c r="H9" i="6" s="1"/>
  <c r="I11" i="6"/>
  <c r="I19" i="6"/>
  <c r="I15" i="6"/>
  <c r="I12" i="6"/>
  <c r="B11" i="5" l="1"/>
  <c r="B13" i="5" s="1"/>
  <c r="B14" i="5" s="1"/>
</calcChain>
</file>

<file path=xl/sharedStrings.xml><?xml version="1.0" encoding="utf-8"?>
<sst xmlns="http://schemas.openxmlformats.org/spreadsheetml/2006/main" count="100" uniqueCount="100">
  <si>
    <t>PROJECTBEOORDELINGSFORMULIER</t>
  </si>
  <si>
    <t>Datum</t>
  </si>
  <si>
    <t>totaal gescoorde waarde</t>
  </si>
  <si>
    <t>Verschil</t>
  </si>
  <si>
    <t>Te verrekenen bedrag</t>
  </si>
  <si>
    <t>voldaan zonder herstel of tekortkoming</t>
  </si>
  <si>
    <t>Maximaal te behalen punten</t>
  </si>
  <si>
    <t>Behaalde punten</t>
  </si>
  <si>
    <t xml:space="preserve"> Rekenmodel prestatiemeting</t>
  </si>
  <si>
    <t>Bestek</t>
  </si>
  <si>
    <t>Factor</t>
  </si>
  <si>
    <t>Toetsingsonderdelen</t>
  </si>
  <si>
    <t>Rekenwaarde prestatiemeting</t>
  </si>
  <si>
    <t>Behaald % prestatiemeting</t>
  </si>
  <si>
    <t>Aangeboden %  prestatiemeting</t>
  </si>
  <si>
    <t>Max. rekenwaarde</t>
  </si>
  <si>
    <t>Factor bij bonus</t>
  </si>
  <si>
    <t>Factor bij malus</t>
  </si>
  <si>
    <t>Projectgegevens</t>
  </si>
  <si>
    <t>Wegings- factor</t>
  </si>
  <si>
    <t>Beoorde-lings waarde</t>
  </si>
  <si>
    <t>Gescoorde waarde in procenten</t>
  </si>
  <si>
    <t>1.1</t>
  </si>
  <si>
    <t>1.2</t>
  </si>
  <si>
    <t>2.1</t>
  </si>
  <si>
    <t>3.1</t>
  </si>
  <si>
    <t>3.2</t>
  </si>
  <si>
    <t>3.3</t>
  </si>
  <si>
    <t>3.4</t>
  </si>
  <si>
    <t>4.1</t>
  </si>
  <si>
    <t>4.2</t>
  </si>
  <si>
    <t>4.3</t>
  </si>
  <si>
    <t>5.1</t>
  </si>
  <si>
    <t>2.</t>
  </si>
  <si>
    <t>3.</t>
  </si>
  <si>
    <t>4.</t>
  </si>
  <si>
    <t>5.</t>
  </si>
  <si>
    <t>Aanneemsom</t>
  </si>
  <si>
    <t>De gele cellen zijn invulbaar</t>
  </si>
  <si>
    <t>2.2</t>
  </si>
  <si>
    <t>3.5</t>
  </si>
  <si>
    <t>3.6</t>
  </si>
  <si>
    <t>3.7</t>
  </si>
  <si>
    <t>4.4</t>
  </si>
  <si>
    <t>4.5</t>
  </si>
  <si>
    <t>2.3</t>
  </si>
  <si>
    <t>2.4</t>
  </si>
  <si>
    <t>2.5</t>
  </si>
  <si>
    <t>Naam</t>
  </si>
  <si>
    <t>Dossier</t>
  </si>
  <si>
    <t>3.8</t>
  </si>
  <si>
    <t>3.9</t>
  </si>
  <si>
    <t>3.10</t>
  </si>
  <si>
    <t>3.11</t>
  </si>
  <si>
    <t>3.12</t>
  </si>
  <si>
    <t>4.6</t>
  </si>
  <si>
    <t>5.2</t>
  </si>
  <si>
    <t>5.3</t>
  </si>
  <si>
    <t>5.4</t>
  </si>
  <si>
    <t>voldaan na incidentele tekortkoming</t>
  </si>
  <si>
    <t>voldaan na meerder verzoek of meerder herstel of meerdere tekortkomingen of gevolgen voor TGKIO</t>
  </si>
  <si>
    <t>voldaan na herhaaldelijk verzoek of herhaaldelijk herstel of met grote gevolgen voor TGKIO</t>
  </si>
  <si>
    <t>WF ter info en controle in %</t>
  </si>
  <si>
    <t>BRM Bloemendal fase 2B</t>
  </si>
  <si>
    <t>-</t>
  </si>
  <si>
    <t>REA-800043-2B</t>
  </si>
  <si>
    <t>Aanleveren documenten</t>
  </si>
  <si>
    <t>Algemeen tijdschema, werkplan / projectadministratie</t>
  </si>
  <si>
    <t>Indienen onderbouwde termijnen, herleidbaar berekend, met aantoonbare hoeveelhedenverklaring, bonnen en schetsen tijdig en compleet indienen.</t>
  </si>
  <si>
    <t>Projectkwaliteit en uitvoering</t>
  </si>
  <si>
    <t>Communicatie</t>
  </si>
  <si>
    <t>Alle communicatie op diverse mediakanalen moeten eerst gecontroleerd  worden door de afdeling communicatie van de gemeente Barneveld.</t>
  </si>
  <si>
    <t>Werkterrein / veilig werken</t>
  </si>
  <si>
    <t>Het tijdig en compleet indienen van de revisie- en inspectiegegevens.</t>
  </si>
  <si>
    <t>Algemeen tijdsschema en gedetailleerd werkplan, 
voldoet aan de contracteisen en par.26 van de UAV 2012 en wordt wekelijks geoptimaliseerd.</t>
  </si>
  <si>
    <t>Wijzigingen in het algemeen tijdschema worden dagelijks gemeld bij de directie.</t>
  </si>
  <si>
    <t>Afwijkingen worden tijdig gemeld, duidelijk omschreven en goed gemotiveerd. Na verzoek indienen van open begroting met marktconforme prijzen.</t>
  </si>
  <si>
    <t>Dagrapporten worden wekelijks en compleet ingediend.</t>
  </si>
  <si>
    <t>Kwaliteitsborging wordt zodanig uitgevoerd dan bij (vermoeden van) onvoldoend werk, de opdrachtnemer dit zelf, proactief, signaleert en meldt, voordat onvoldoende werk door de directie is gesignaleerd.</t>
  </si>
  <si>
    <t>Stop- en bijwoonpunten tijdig aangemeld.</t>
  </si>
  <si>
    <t>Proactief voorkomen van schade aan werk en omgeving binnen de projectlocatie (bermen/bomen).</t>
  </si>
  <si>
    <t>Proactief herstellen van onvoldoend werk en schade.</t>
  </si>
  <si>
    <t>Grondstromen tijdig melden het DSO (digitaal Stelsel Omgevingswet)</t>
  </si>
  <si>
    <t>Grondstromen tijdig melden bij Meldpunt Bodemkwaliteit conform het Besluit Bodemkwaliteit.</t>
  </si>
  <si>
    <t>Buiten werktijden alle bouwstoffen, afvalstoffen ect in een afgesloten omgeving.</t>
  </si>
  <si>
    <t>Grond van verschillende kwaliteit gescheiden ontgraven, melden, afvoeren en opslaan.</t>
  </si>
  <si>
    <t>Verdichting ondergrond, sleuven, aanvullingen en de fundering voldoen aan bestekeisen.</t>
  </si>
  <si>
    <t>Asfaltconstructie voldoet aan bestekeisen.</t>
  </si>
  <si>
    <t>Elementenverharding voldoet aan bestekeisen.</t>
  </si>
  <si>
    <t>Riolering voldoet aan bestekeisen.</t>
  </si>
  <si>
    <t>Opdrachtnemer komt afspraken met, en aanwijzingen van de directie juist en tijdig na.</t>
  </si>
  <si>
    <t>Uitvoerder en/of projectleider is telefonisch goed bereikbaar en reageert dagelijks op vragen en opmerkingen.</t>
  </si>
  <si>
    <t>Afspraken met derden (netwerkbeheerders/combi-aannemer, andere opdrachtnemers en bewoners worden vastgelegd en tijdig gecommuniceerd met de directie.</t>
  </si>
  <si>
    <t>Opdrachtnemer heeft oog voor de sociale aspecten naar de omgeving.</t>
  </si>
  <si>
    <t>De opdrachtnemer voorkomt discussie door afspraken met de directie dagelijks per mail te bevestigen.</t>
  </si>
  <si>
    <t>Verkeersmaatregelen worden dagelijks in stand gehouden.</t>
  </si>
  <si>
    <t>Maatregelen uit V&amp;G-plan worden nagekomen.</t>
  </si>
  <si>
    <t>Veilig werken en voorkomen gevaarlijke situaties voor medewerkers, omwonenden en weggebruikers.</t>
  </si>
  <si>
    <t>Het werkterrein is ordelijk.</t>
  </si>
  <si>
    <t>Voor alle aan te leveren documenten geldt dat deze juist, tijdig en conform contract aangeleverd dienen te worden. 
(Denk aan gedetailleerd werkplan, algemeen tijdschema, kwaliteits- en keuringsplan, V&amp;G plan, werkplannen voor specifieke onderwerpen, omgaan met vrijgekomen materialen, verkeersplan,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</si>
</sst>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&quot;€&quot;\ #,##0.00"/>
    <numFmt numFmtId="166" formatCode="[$-413]dd\ mmmm\ yyyy;@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24"/>
      <color indexed="8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0" fontId="3" fillId="0" borderId="0" xfId="0" applyFont="1" applyAlignment="1">
      <alignment vertical="top"/>
    </xf>
    <xf numFmtId="9" fontId="4" fillId="2" borderId="6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vertical="top" wrapText="1"/>
    </xf>
    <xf numFmtId="4" fontId="3" fillId="0" borderId="11" xfId="0" applyNumberFormat="1" applyFont="1" applyBorder="1" applyAlignment="1">
      <alignment horizontal="left" vertical="top" wrapText="1"/>
    </xf>
    <xf numFmtId="165" fontId="3" fillId="4" borderId="11" xfId="0" applyNumberFormat="1" applyFont="1" applyFill="1" applyBorder="1" applyAlignment="1" applyProtection="1">
      <alignment horizontal="left" vertical="top" wrapText="1"/>
      <protection locked="0"/>
    </xf>
    <xf numFmtId="165" fontId="3" fillId="2" borderId="11" xfId="0" applyNumberFormat="1" applyFont="1" applyFill="1" applyBorder="1" applyAlignment="1">
      <alignment horizontal="left" vertical="top" wrapText="1"/>
    </xf>
    <xf numFmtId="9" fontId="3" fillId="2" borderId="11" xfId="0" applyNumberFormat="1" applyFont="1" applyFill="1" applyBorder="1" applyAlignment="1">
      <alignment horizontal="left" vertical="top" wrapText="1"/>
    </xf>
    <xf numFmtId="9" fontId="3" fillId="4" borderId="11" xfId="0" applyNumberFormat="1" applyFont="1" applyFill="1" applyBorder="1" applyAlignment="1" applyProtection="1">
      <alignment horizontal="left" vertical="top" wrapText="1"/>
      <protection locked="0"/>
    </xf>
    <xf numFmtId="9" fontId="3" fillId="0" borderId="11" xfId="0" applyNumberFormat="1" applyFont="1" applyBorder="1" applyAlignment="1">
      <alignment horizontal="left" vertical="top"/>
    </xf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10" fontId="3" fillId="3" borderId="6" xfId="0" applyNumberFormat="1" applyFont="1" applyFill="1" applyBorder="1" applyAlignment="1">
      <alignment horizontal="center" vertical="center" wrapText="1"/>
    </xf>
    <xf numFmtId="44" fontId="3" fillId="3" borderId="11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44" fontId="3" fillId="0" borderId="12" xfId="1" applyFont="1" applyBorder="1" applyAlignment="1" applyProtection="1">
      <alignment horizontal="center"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3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/>
    <xf numFmtId="0" fontId="3" fillId="0" borderId="15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vertical="top"/>
    </xf>
    <xf numFmtId="0" fontId="3" fillId="0" borderId="20" xfId="0" applyFont="1" applyBorder="1"/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25" xfId="0" applyFont="1" applyFill="1" applyBorder="1" applyAlignment="1">
      <alignment horizontal="left" vertical="top" wrapText="1"/>
    </xf>
    <xf numFmtId="0" fontId="4" fillId="5" borderId="10" xfId="0" applyFont="1" applyFill="1" applyBorder="1" applyAlignment="1">
      <alignment horizontal="left" vertical="center" wrapText="1"/>
    </xf>
    <xf numFmtId="166" fontId="4" fillId="3" borderId="27" xfId="0" applyNumberFormat="1" applyFont="1" applyFill="1" applyBorder="1" applyAlignment="1">
      <alignment horizontal="left" vertical="top" wrapText="1"/>
    </xf>
    <xf numFmtId="4" fontId="10" fillId="0" borderId="11" xfId="0" applyNumberFormat="1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10" fontId="11" fillId="0" borderId="13" xfId="2" applyNumberFormat="1" applyFont="1" applyFill="1" applyBorder="1" applyAlignment="1" applyProtection="1">
      <alignment horizontal="center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4" fillId="3" borderId="38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3" borderId="39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vertical="top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top" wrapText="1"/>
    </xf>
    <xf numFmtId="0" fontId="3" fillId="0" borderId="34" xfId="0" applyFont="1" applyBorder="1" applyAlignment="1">
      <alignment vertical="top" wrapText="1"/>
    </xf>
    <xf numFmtId="0" fontId="5" fillId="3" borderId="35" xfId="0" applyFont="1" applyFill="1" applyBorder="1" applyAlignment="1">
      <alignment horizontal="left" vertical="top" wrapText="1"/>
    </xf>
    <xf numFmtId="0" fontId="5" fillId="0" borderId="36" xfId="0" applyFont="1" applyBorder="1" applyAlignment="1">
      <alignment horizontal="left" vertical="top" wrapText="1"/>
    </xf>
    <xf numFmtId="0" fontId="4" fillId="6" borderId="10" xfId="0" applyFont="1" applyFill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left" vertical="top" wrapText="1"/>
    </xf>
    <xf numFmtId="49" fontId="4" fillId="0" borderId="11" xfId="0" applyNumberFormat="1" applyFont="1" applyFill="1" applyBorder="1" applyAlignment="1" applyProtection="1">
      <alignment horizontal="left" vertical="top" wrapText="1"/>
    </xf>
    <xf numFmtId="166" fontId="4" fillId="0" borderId="11" xfId="0" applyNumberFormat="1" applyFont="1" applyBorder="1" applyAlignment="1" applyProtection="1">
      <alignment horizontal="left" vertical="top" wrapText="1"/>
    </xf>
    <xf numFmtId="0" fontId="3" fillId="0" borderId="28" xfId="0" applyFont="1" applyBorder="1" applyAlignment="1" applyProtection="1">
      <alignment vertical="top" wrapText="1"/>
    </xf>
    <xf numFmtId="0" fontId="3" fillId="0" borderId="15" xfId="0" applyFont="1" applyBorder="1" applyAlignment="1" applyProtection="1">
      <alignment horizontal="center" vertical="top" wrapText="1"/>
    </xf>
    <xf numFmtId="0" fontId="11" fillId="0" borderId="28" xfId="0" applyFont="1" applyBorder="1" applyAlignment="1" applyProtection="1">
      <alignment horizontal="center" vertical="top" wrapText="1"/>
    </xf>
    <xf numFmtId="0" fontId="3" fillId="0" borderId="28" xfId="0" applyFont="1" applyBorder="1" applyAlignment="1" applyProtection="1">
      <alignment horizontal="center" vertical="top" wrapText="1"/>
    </xf>
    <xf numFmtId="0" fontId="3" fillId="0" borderId="22" xfId="0" applyFont="1" applyBorder="1" applyAlignment="1" applyProtection="1">
      <alignment wrapText="1"/>
    </xf>
    <xf numFmtId="9" fontId="3" fillId="0" borderId="6" xfId="0" applyNumberFormat="1" applyFont="1" applyBorder="1" applyAlignment="1" applyProtection="1">
      <alignment horizontal="center" vertical="center"/>
    </xf>
    <xf numFmtId="9" fontId="11" fillId="0" borderId="6" xfId="0" applyNumberFormat="1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top" wrapText="1"/>
    </xf>
    <xf numFmtId="0" fontId="4" fillId="6" borderId="6" xfId="0" applyFont="1" applyFill="1" applyBorder="1" applyAlignment="1" applyProtection="1">
      <alignment vertical="center" wrapText="1"/>
    </xf>
    <xf numFmtId="9" fontId="4" fillId="6" borderId="6" xfId="2" applyFont="1" applyFill="1" applyBorder="1" applyAlignment="1" applyProtection="1">
      <alignment horizontal="center" vertical="center" wrapText="1"/>
    </xf>
    <xf numFmtId="9" fontId="11" fillId="5" borderId="6" xfId="0" applyNumberFormat="1" applyFont="1" applyFill="1" applyBorder="1" applyAlignment="1" applyProtection="1">
      <alignment horizontal="center" vertical="center" wrapText="1"/>
    </xf>
    <xf numFmtId="1" fontId="4" fillId="5" borderId="6" xfId="0" applyNumberFormat="1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left" vertical="top" wrapText="1"/>
    </xf>
    <xf numFmtId="0" fontId="3" fillId="0" borderId="13" xfId="0" applyFont="1" applyFill="1" applyBorder="1" applyAlignment="1" applyProtection="1">
      <alignment horizontal="center" vertical="top" wrapText="1"/>
    </xf>
    <xf numFmtId="0" fontId="3" fillId="0" borderId="13" xfId="0" applyFont="1" applyBorder="1" applyAlignment="1" applyProtection="1">
      <alignment horizontal="center" vertical="top" wrapText="1"/>
    </xf>
    <xf numFmtId="0" fontId="3" fillId="0" borderId="13" xfId="0" applyFont="1" applyFill="1" applyBorder="1" applyAlignment="1" applyProtection="1">
      <alignment horizontal="left" vertical="top" wrapText="1"/>
    </xf>
    <xf numFmtId="0" fontId="3" fillId="0" borderId="22" xfId="0" applyFont="1" applyBorder="1" applyAlignment="1" applyProtection="1">
      <alignment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9" fontId="4" fillId="6" borderId="6" xfId="0" applyNumberFormat="1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vertical="top" wrapText="1"/>
    </xf>
    <xf numFmtId="0" fontId="3" fillId="0" borderId="23" xfId="0" applyFont="1" applyBorder="1" applyAlignment="1" applyProtection="1">
      <alignment horizontal="center" vertical="top" wrapText="1"/>
    </xf>
    <xf numFmtId="0" fontId="3" fillId="0" borderId="13" xfId="0" applyFont="1" applyFill="1" applyBorder="1" applyAlignment="1" applyProtection="1">
      <alignment vertical="top" wrapText="1"/>
    </xf>
    <xf numFmtId="0" fontId="4" fillId="0" borderId="22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vertical="top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top" wrapText="1"/>
    </xf>
    <xf numFmtId="0" fontId="3" fillId="0" borderId="20" xfId="0" applyFont="1" applyBorder="1" applyAlignment="1" applyProtection="1">
      <alignment horizontal="center"/>
    </xf>
    <xf numFmtId="0" fontId="11" fillId="0" borderId="20" xfId="0" applyFont="1" applyBorder="1" applyAlignment="1" applyProtection="1">
      <alignment horizontal="center"/>
    </xf>
    <xf numFmtId="0" fontId="3" fillId="0" borderId="20" xfId="0" applyFont="1" applyBorder="1" applyProtection="1"/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3" fillId="0" borderId="0" xfId="0" applyFont="1" applyProtection="1"/>
  </cellXfs>
  <cellStyles count="3">
    <cellStyle name="Euro" xfId="1" xr:uid="{00000000-0005-0000-0000-000000000000}"/>
    <cellStyle name="Procent" xfId="2" builtinId="5"/>
    <cellStyle name="Standaard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zoomScaleNormal="100" workbookViewId="0">
      <selection activeCell="B9" sqref="B9"/>
    </sheetView>
  </sheetViews>
  <sheetFormatPr defaultRowHeight="12.75" x14ac:dyDescent="0.2"/>
  <cols>
    <col min="1" max="1" width="40.7109375" style="1" customWidth="1"/>
    <col min="2" max="2" width="42.140625" style="1" bestFit="1" customWidth="1"/>
    <col min="3" max="16384" width="9.140625" style="1"/>
  </cols>
  <sheetData>
    <row r="1" spans="1:2" ht="30.75" thickBot="1" x14ac:dyDescent="0.25">
      <c r="A1" s="78" t="s">
        <v>8</v>
      </c>
      <c r="B1" s="79"/>
    </row>
    <row r="2" spans="1:2" ht="15" customHeight="1" x14ac:dyDescent="0.2">
      <c r="A2" s="82" t="s">
        <v>18</v>
      </c>
      <c r="B2" s="83"/>
    </row>
    <row r="3" spans="1:2" ht="15" customHeight="1" x14ac:dyDescent="0.2">
      <c r="A3" s="18" t="s">
        <v>48</v>
      </c>
      <c r="B3" s="85" t="s">
        <v>63</v>
      </c>
    </row>
    <row r="4" spans="1:2" ht="15" customHeight="1" x14ac:dyDescent="0.2">
      <c r="A4" s="18" t="s">
        <v>9</v>
      </c>
      <c r="B4" s="86" t="s">
        <v>65</v>
      </c>
    </row>
    <row r="5" spans="1:2" ht="15" customHeight="1" x14ac:dyDescent="0.2">
      <c r="A5" s="18" t="s">
        <v>49</v>
      </c>
      <c r="B5" s="85" t="s">
        <v>64</v>
      </c>
    </row>
    <row r="6" spans="1:2" ht="15" customHeight="1" x14ac:dyDescent="0.2">
      <c r="A6" s="18" t="s">
        <v>1</v>
      </c>
      <c r="B6" s="87">
        <v>46202</v>
      </c>
    </row>
    <row r="7" spans="1:2" ht="15" customHeight="1" x14ac:dyDescent="0.2">
      <c r="A7" s="80"/>
      <c r="B7" s="81"/>
    </row>
    <row r="8" spans="1:2" ht="15" customHeight="1" x14ac:dyDescent="0.2">
      <c r="A8" s="19" t="s">
        <v>10</v>
      </c>
      <c r="B8" s="20">
        <v>0.15</v>
      </c>
    </row>
    <row r="9" spans="1:2" ht="15" customHeight="1" x14ac:dyDescent="0.2">
      <c r="A9" s="19" t="s">
        <v>37</v>
      </c>
      <c r="B9" s="21">
        <v>250000</v>
      </c>
    </row>
    <row r="10" spans="1:2" ht="15" customHeight="1" x14ac:dyDescent="0.2">
      <c r="A10" s="19" t="s">
        <v>12</v>
      </c>
      <c r="B10" s="22">
        <f>B9*B8</f>
        <v>37500</v>
      </c>
    </row>
    <row r="11" spans="1:2" ht="15" customHeight="1" x14ac:dyDescent="0.2">
      <c r="A11" s="19" t="s">
        <v>13</v>
      </c>
      <c r="B11" s="23">
        <f>Projectbeoordelingsformulier!H9</f>
        <v>1</v>
      </c>
    </row>
    <row r="12" spans="1:2" ht="15" customHeight="1" x14ac:dyDescent="0.2">
      <c r="A12" s="19" t="s">
        <v>14</v>
      </c>
      <c r="B12" s="24">
        <v>0.85</v>
      </c>
    </row>
    <row r="13" spans="1:2" ht="15" customHeight="1" x14ac:dyDescent="0.2">
      <c r="A13" s="19" t="s">
        <v>3</v>
      </c>
      <c r="B13" s="25">
        <f>ROUND(B11-B12,2)</f>
        <v>0.15</v>
      </c>
    </row>
    <row r="14" spans="1:2" ht="15" customHeight="1" x14ac:dyDescent="0.2">
      <c r="A14" s="19" t="s">
        <v>4</v>
      </c>
      <c r="B14" s="22">
        <f>IF(B13&lt;=0%,B8*B9*B13*B17,B8*B9*B13*B16)</f>
        <v>4218.75</v>
      </c>
    </row>
    <row r="15" spans="1:2" ht="15" customHeight="1" x14ac:dyDescent="0.2">
      <c r="A15" s="80"/>
      <c r="B15" s="81"/>
    </row>
    <row r="16" spans="1:2" ht="15.75" x14ac:dyDescent="0.2">
      <c r="A16" s="19" t="s">
        <v>16</v>
      </c>
      <c r="B16" s="56">
        <v>0.75</v>
      </c>
    </row>
    <row r="17" spans="1:2" ht="15.75" x14ac:dyDescent="0.2">
      <c r="A17" s="19" t="s">
        <v>17</v>
      </c>
      <c r="B17" s="56">
        <v>2.5</v>
      </c>
    </row>
    <row r="18" spans="1:2" ht="15" customHeight="1" thickBot="1" x14ac:dyDescent="0.25">
      <c r="A18" s="76"/>
      <c r="B18" s="77"/>
    </row>
    <row r="20" spans="1:2" x14ac:dyDescent="0.2">
      <c r="A20" s="2" t="s">
        <v>38</v>
      </c>
    </row>
  </sheetData>
  <sheetProtection algorithmName="SHA-512" hashValue="SDF062DvpobQ+zIh9mJR241AoakEJJOYqcXAmXkGnL2WhA2pNxt5f59TCA5khSyNgbrqw7e9Qbz6cyrplQIWSw==" saltValue="JupnlsxytabiCSH8+TXdAw==" spinCount="100000" sheet="1" selectLockedCells="1"/>
  <mergeCells count="5">
    <mergeCell ref="A18:B18"/>
    <mergeCell ref="A1:B1"/>
    <mergeCell ref="A7:B7"/>
    <mergeCell ref="A2:B2"/>
    <mergeCell ref="A15:B1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6"/>
  <sheetViews>
    <sheetView zoomScaleNormal="100" zoomScaleSheetLayoutView="85" workbookViewId="0">
      <selection activeCell="F11" sqref="F11"/>
    </sheetView>
  </sheetViews>
  <sheetFormatPr defaultRowHeight="12.75" x14ac:dyDescent="0.2"/>
  <cols>
    <col min="1" max="1" width="9.7109375" style="12" bestFit="1" customWidth="1"/>
    <col min="2" max="2" width="62.28515625" style="6" customWidth="1"/>
    <col min="3" max="3" width="9.85546875" style="7" bestFit="1" customWidth="1"/>
    <col min="4" max="4" width="9.42578125" style="58" bestFit="1" customWidth="1"/>
    <col min="5" max="5" width="9.85546875" style="1" customWidth="1"/>
    <col min="6" max="6" width="8.7109375" style="1" customWidth="1"/>
    <col min="7" max="7" width="23.42578125" style="7" bestFit="1" customWidth="1"/>
    <col min="8" max="8" width="20.28515625" style="7" bestFit="1" customWidth="1"/>
    <col min="9" max="9" width="24" style="7" customWidth="1"/>
    <col min="10" max="16384" width="9.140625" style="1"/>
  </cols>
  <sheetData>
    <row r="1" spans="1:9" ht="13.5" thickBot="1" x14ac:dyDescent="0.25">
      <c r="A1" s="67" t="s">
        <v>0</v>
      </c>
      <c r="B1" s="68"/>
      <c r="C1" s="68"/>
      <c r="D1" s="68"/>
      <c r="E1" s="68"/>
      <c r="F1" s="68"/>
      <c r="G1" s="68"/>
      <c r="H1" s="68"/>
      <c r="I1" s="69"/>
    </row>
    <row r="2" spans="1:9" s="6" customFormat="1" x14ac:dyDescent="0.2">
      <c r="A2" s="3"/>
      <c r="B2" s="4"/>
      <c r="C2" s="5"/>
      <c r="D2" s="57"/>
      <c r="E2" s="4"/>
      <c r="F2" s="16">
        <v>5</v>
      </c>
      <c r="G2" s="75" t="s">
        <v>5</v>
      </c>
      <c r="H2" s="75"/>
      <c r="I2" s="75"/>
    </row>
    <row r="3" spans="1:9" x14ac:dyDescent="0.2">
      <c r="A3" s="51" t="str">
        <f>IF(rekenmodel!A3="","",rekenmodel!A3)</f>
        <v>Naam</v>
      </c>
      <c r="B3" s="14" t="str">
        <f>IF(rekenmodel!B3="","",rekenmodel!B3)</f>
        <v>BRM Bloemendal fase 2B</v>
      </c>
      <c r="E3" s="7"/>
      <c r="F3" s="16">
        <v>3</v>
      </c>
      <c r="G3" s="72" t="s">
        <v>59</v>
      </c>
      <c r="H3" s="73"/>
      <c r="I3" s="74"/>
    </row>
    <row r="4" spans="1:9" ht="12.75" customHeight="1" x14ac:dyDescent="0.2">
      <c r="A4" s="52" t="str">
        <f>IF(rekenmodel!A4="","",rekenmodel!A4)</f>
        <v>Bestek</v>
      </c>
      <c r="B4" s="15" t="str">
        <f>IF(rekenmodel!B4="","",rekenmodel!B4)</f>
        <v>REA-800043-2B</v>
      </c>
      <c r="E4" s="7"/>
      <c r="F4" s="65">
        <v>1</v>
      </c>
      <c r="G4" s="66" t="s">
        <v>60</v>
      </c>
      <c r="H4" s="66"/>
      <c r="I4" s="66"/>
    </row>
    <row r="5" spans="1:9" x14ac:dyDescent="0.2">
      <c r="A5" s="52" t="str">
        <f>IF(rekenmodel!A5="","",rekenmodel!A5)</f>
        <v>Dossier</v>
      </c>
      <c r="B5" s="15" t="str">
        <f>IF(rekenmodel!B5="","",rekenmodel!B5)</f>
        <v>-</v>
      </c>
      <c r="E5" s="7"/>
      <c r="F5" s="65"/>
      <c r="G5" s="66"/>
      <c r="H5" s="66"/>
      <c r="I5" s="66"/>
    </row>
    <row r="6" spans="1:9" ht="12.75" customHeight="1" x14ac:dyDescent="0.2">
      <c r="A6" s="53" t="str">
        <f>IF(rekenmodel!A6="","",rekenmodel!A6)</f>
        <v>Datum</v>
      </c>
      <c r="B6" s="55">
        <f>IF(rekenmodel!B6="","",rekenmodel!B6)</f>
        <v>46202</v>
      </c>
      <c r="E6" s="7"/>
      <c r="F6" s="65">
        <v>0</v>
      </c>
      <c r="G6" s="66" t="s">
        <v>61</v>
      </c>
      <c r="H6" s="66"/>
      <c r="I6" s="66"/>
    </row>
    <row r="7" spans="1:9" ht="13.5" thickBot="1" x14ac:dyDescent="0.25">
      <c r="A7" s="8"/>
      <c r="B7" s="9"/>
      <c r="C7" s="43"/>
      <c r="D7" s="59"/>
      <c r="E7" s="43"/>
      <c r="F7" s="65"/>
      <c r="G7" s="66"/>
      <c r="H7" s="66"/>
      <c r="I7" s="66"/>
    </row>
    <row r="8" spans="1:9" ht="38.25" customHeight="1" x14ac:dyDescent="0.2">
      <c r="A8" s="40"/>
      <c r="B8" s="88" t="s">
        <v>11</v>
      </c>
      <c r="C8" s="89" t="s">
        <v>19</v>
      </c>
      <c r="D8" s="90" t="s">
        <v>62</v>
      </c>
      <c r="E8" s="91" t="s">
        <v>6</v>
      </c>
      <c r="F8" s="70" t="s">
        <v>20</v>
      </c>
      <c r="G8" s="41" t="s">
        <v>7</v>
      </c>
      <c r="H8" s="41" t="s">
        <v>21</v>
      </c>
      <c r="I8" s="17" t="s">
        <v>15</v>
      </c>
    </row>
    <row r="9" spans="1:9" x14ac:dyDescent="0.2">
      <c r="A9" s="10"/>
      <c r="B9" s="92"/>
      <c r="C9" s="93">
        <f>C10+C14+C21+C35+C43</f>
        <v>1</v>
      </c>
      <c r="D9" s="94">
        <f>D10+D14+D21+D35+D43</f>
        <v>1</v>
      </c>
      <c r="E9" s="95"/>
      <c r="F9" s="71"/>
      <c r="G9" s="11" t="s">
        <v>2</v>
      </c>
      <c r="H9" s="13">
        <f>H10+H14+H21+H35+H43</f>
        <v>1</v>
      </c>
      <c r="I9" s="42">
        <f>I10+I14+I21+I35+I43</f>
        <v>37500</v>
      </c>
    </row>
    <row r="10" spans="1:9" s="30" customFormat="1" ht="15" customHeight="1" x14ac:dyDescent="0.25">
      <c r="A10" s="84">
        <v>1</v>
      </c>
      <c r="B10" s="96" t="s">
        <v>66</v>
      </c>
      <c r="C10" s="97">
        <v>0.05</v>
      </c>
      <c r="D10" s="98">
        <f>SUM(D11:D12)</f>
        <v>0.05</v>
      </c>
      <c r="E10" s="99">
        <f>SUM(E11:E12)</f>
        <v>10</v>
      </c>
      <c r="F10" s="26"/>
      <c r="G10" s="27">
        <f>SUM(G11:G12)</f>
        <v>10</v>
      </c>
      <c r="H10" s="28">
        <f>G10/E10*C10</f>
        <v>0.05</v>
      </c>
      <c r="I10" s="29">
        <f>C10*rekenmodel!B10</f>
        <v>1875</v>
      </c>
    </row>
    <row r="11" spans="1:9" s="30" customFormat="1" ht="63.75" x14ac:dyDescent="0.25">
      <c r="A11" s="61" t="s">
        <v>22</v>
      </c>
      <c r="B11" s="100" t="s">
        <v>99</v>
      </c>
      <c r="C11" s="101">
        <v>1</v>
      </c>
      <c r="D11" s="60">
        <f>$C$10/(SUM($C$11:$C$12))*C11</f>
        <v>2.5000000000000001E-2</v>
      </c>
      <c r="E11" s="102">
        <f>C11*$F$2</f>
        <v>5</v>
      </c>
      <c r="F11" s="31">
        <v>5</v>
      </c>
      <c r="G11" s="50">
        <f>C11*F11</f>
        <v>5</v>
      </c>
      <c r="H11" s="33"/>
      <c r="I11" s="32">
        <f>$I$10/$E$10*E11</f>
        <v>937.5</v>
      </c>
    </row>
    <row r="12" spans="1:9" s="30" customFormat="1" x14ac:dyDescent="0.25">
      <c r="A12" s="62" t="s">
        <v>23</v>
      </c>
      <c r="B12" s="103" t="s">
        <v>73</v>
      </c>
      <c r="C12" s="101">
        <v>1</v>
      </c>
      <c r="D12" s="60">
        <f>$C$10/(SUM($C$11:$C$12))*C12</f>
        <v>2.5000000000000001E-2</v>
      </c>
      <c r="E12" s="102">
        <f t="shared" ref="E12" si="0">C12*$F$2</f>
        <v>5</v>
      </c>
      <c r="F12" s="31">
        <v>5</v>
      </c>
      <c r="G12" s="50">
        <f>C12*F12</f>
        <v>5</v>
      </c>
      <c r="H12" s="33"/>
      <c r="I12" s="32">
        <f>$I$10/$E$10*E12</f>
        <v>937.5</v>
      </c>
    </row>
    <row r="13" spans="1:9" s="30" customFormat="1" ht="15" customHeight="1" x14ac:dyDescent="0.25">
      <c r="A13" s="48"/>
      <c r="B13" s="104"/>
      <c r="C13" s="105"/>
      <c r="D13" s="106"/>
      <c r="E13" s="105"/>
      <c r="F13" s="50"/>
      <c r="G13" s="50"/>
      <c r="H13" s="33"/>
      <c r="I13" s="34"/>
    </row>
    <row r="14" spans="1:9" s="35" customFormat="1" x14ac:dyDescent="0.25">
      <c r="A14" s="54" t="s">
        <v>33</v>
      </c>
      <c r="B14" s="96" t="s">
        <v>67</v>
      </c>
      <c r="C14" s="107">
        <v>0.1</v>
      </c>
      <c r="D14" s="98">
        <f>SUM(D15:D19)</f>
        <v>9.9999999999999992E-2</v>
      </c>
      <c r="E14" s="99">
        <f>SUM(E15:E19)</f>
        <v>100</v>
      </c>
      <c r="F14" s="26"/>
      <c r="G14" s="27">
        <f>SUM(G15:G19)</f>
        <v>100</v>
      </c>
      <c r="H14" s="28">
        <f>G14/E14*C14</f>
        <v>0.1</v>
      </c>
      <c r="I14" s="29">
        <f>C14*rekenmodel!B10</f>
        <v>3750</v>
      </c>
    </row>
    <row r="15" spans="1:9" s="35" customFormat="1" ht="38.25" x14ac:dyDescent="0.25">
      <c r="A15" s="61" t="s">
        <v>24</v>
      </c>
      <c r="B15" s="108" t="s">
        <v>74</v>
      </c>
      <c r="C15" s="101">
        <v>3</v>
      </c>
      <c r="D15" s="60">
        <f>$C$14/(SUM($C$15:$C$19))*C15</f>
        <v>1.4999999999999999E-2</v>
      </c>
      <c r="E15" s="109">
        <f>C15*$F$2</f>
        <v>15</v>
      </c>
      <c r="F15" s="31">
        <v>5</v>
      </c>
      <c r="G15" s="50">
        <f>F15*C15</f>
        <v>15</v>
      </c>
      <c r="H15" s="36"/>
      <c r="I15" s="32">
        <f>$I$14/$E$14*E15</f>
        <v>562.5</v>
      </c>
    </row>
    <row r="16" spans="1:9" s="35" customFormat="1" ht="25.5" x14ac:dyDescent="0.25">
      <c r="A16" s="63" t="s">
        <v>39</v>
      </c>
      <c r="B16" s="110" t="s">
        <v>75</v>
      </c>
      <c r="C16" s="101">
        <v>5</v>
      </c>
      <c r="D16" s="60">
        <f>$C$14/(SUM($C$15:$C$19))*C16</f>
        <v>2.5000000000000001E-2</v>
      </c>
      <c r="E16" s="102">
        <f t="shared" ref="E16:E19" si="1">C16*$F$2</f>
        <v>25</v>
      </c>
      <c r="F16" s="31">
        <v>5</v>
      </c>
      <c r="G16" s="50">
        <f>F16*C16</f>
        <v>25</v>
      </c>
      <c r="H16" s="36"/>
      <c r="I16" s="32">
        <f>$I$14/$E$14*E16</f>
        <v>937.5</v>
      </c>
    </row>
    <row r="17" spans="1:11" s="35" customFormat="1" ht="38.25" x14ac:dyDescent="0.25">
      <c r="A17" s="63" t="s">
        <v>45</v>
      </c>
      <c r="B17" s="110" t="s">
        <v>76</v>
      </c>
      <c r="C17" s="101">
        <v>5</v>
      </c>
      <c r="D17" s="60">
        <f>$C$14/(SUM($C$15:$C$19))*C17</f>
        <v>2.5000000000000001E-2</v>
      </c>
      <c r="E17" s="102">
        <f t="shared" si="1"/>
        <v>25</v>
      </c>
      <c r="F17" s="31">
        <v>5</v>
      </c>
      <c r="G17" s="50">
        <f t="shared" ref="G17:G19" si="2">F17*C17</f>
        <v>25</v>
      </c>
      <c r="H17" s="36"/>
      <c r="I17" s="32">
        <f t="shared" ref="I17:I19" si="3">$I$14/$E$14*E17</f>
        <v>937.5</v>
      </c>
    </row>
    <row r="18" spans="1:11" s="35" customFormat="1" ht="25.5" x14ac:dyDescent="0.25">
      <c r="A18" s="63" t="s">
        <v>46</v>
      </c>
      <c r="B18" s="110" t="s">
        <v>68</v>
      </c>
      <c r="C18" s="101">
        <v>5</v>
      </c>
      <c r="D18" s="60">
        <f>$C$14/(SUM($C$15:$C$19))*C18</f>
        <v>2.5000000000000001E-2</v>
      </c>
      <c r="E18" s="102">
        <f t="shared" si="1"/>
        <v>25</v>
      </c>
      <c r="F18" s="31">
        <v>5</v>
      </c>
      <c r="G18" s="50">
        <f t="shared" si="2"/>
        <v>25</v>
      </c>
      <c r="H18" s="36"/>
      <c r="I18" s="32">
        <f t="shared" si="3"/>
        <v>937.5</v>
      </c>
    </row>
    <row r="19" spans="1:11" s="35" customFormat="1" x14ac:dyDescent="0.25">
      <c r="A19" s="63" t="s">
        <v>47</v>
      </c>
      <c r="B19" s="110" t="s">
        <v>77</v>
      </c>
      <c r="C19" s="101">
        <v>2</v>
      </c>
      <c r="D19" s="60">
        <f>$C$14/(SUM($C$15:$C$19))*C19</f>
        <v>0.01</v>
      </c>
      <c r="E19" s="102">
        <f t="shared" si="1"/>
        <v>10</v>
      </c>
      <c r="F19" s="31">
        <v>5</v>
      </c>
      <c r="G19" s="50">
        <f t="shared" si="2"/>
        <v>10</v>
      </c>
      <c r="H19" s="36"/>
      <c r="I19" s="32">
        <f t="shared" si="3"/>
        <v>375</v>
      </c>
    </row>
    <row r="20" spans="1:11" s="35" customFormat="1" ht="15" customHeight="1" x14ac:dyDescent="0.25">
      <c r="A20" s="49"/>
      <c r="B20" s="111"/>
      <c r="C20" s="112"/>
      <c r="D20" s="113"/>
      <c r="E20" s="105"/>
      <c r="F20" s="50"/>
      <c r="G20" s="50"/>
      <c r="H20" s="36"/>
      <c r="I20" s="34"/>
    </row>
    <row r="21" spans="1:11" s="35" customFormat="1" ht="15" customHeight="1" x14ac:dyDescent="0.25">
      <c r="A21" s="54" t="s">
        <v>34</v>
      </c>
      <c r="B21" s="96" t="s">
        <v>69</v>
      </c>
      <c r="C21" s="107">
        <v>0.55000000000000004</v>
      </c>
      <c r="D21" s="98">
        <f>SUM(D22:D33)</f>
        <v>0.54999999999999993</v>
      </c>
      <c r="E21" s="99">
        <f>SUM(E22:E33)</f>
        <v>210</v>
      </c>
      <c r="F21" s="26"/>
      <c r="G21" s="27">
        <f>SUM(G22:G33)</f>
        <v>210</v>
      </c>
      <c r="H21" s="28">
        <f>G21/E21*C21</f>
        <v>0.55000000000000004</v>
      </c>
      <c r="I21" s="29">
        <f>C21*rekenmodel!B10</f>
        <v>20625</v>
      </c>
    </row>
    <row r="22" spans="1:11" s="35" customFormat="1" ht="38.25" x14ac:dyDescent="0.25">
      <c r="A22" s="64" t="s">
        <v>25</v>
      </c>
      <c r="B22" s="114" t="s">
        <v>78</v>
      </c>
      <c r="C22" s="101">
        <v>3</v>
      </c>
      <c r="D22" s="60">
        <f t="shared" ref="D22:D33" si="4">$C$21/(SUM($C$22:$C$33))*C22</f>
        <v>3.9285714285714285E-2</v>
      </c>
      <c r="E22" s="115">
        <f>C22*$F$2</f>
        <v>15</v>
      </c>
      <c r="F22" s="31">
        <v>5</v>
      </c>
      <c r="G22" s="50">
        <f>F22*C22</f>
        <v>15</v>
      </c>
      <c r="H22" s="39"/>
      <c r="I22" s="32">
        <f>$I$21/$E$21*E22</f>
        <v>1473.2142857142856</v>
      </c>
      <c r="J22" s="37"/>
      <c r="K22" s="37"/>
    </row>
    <row r="23" spans="1:11" s="35" customFormat="1" x14ac:dyDescent="0.25">
      <c r="A23" s="63" t="s">
        <v>26</v>
      </c>
      <c r="B23" s="110" t="s">
        <v>79</v>
      </c>
      <c r="C23" s="101">
        <v>2</v>
      </c>
      <c r="D23" s="60">
        <f t="shared" si="4"/>
        <v>2.6190476190476191E-2</v>
      </c>
      <c r="E23" s="105">
        <f t="shared" ref="E23:E33" si="5">C23*$F$2</f>
        <v>10</v>
      </c>
      <c r="F23" s="31">
        <v>5</v>
      </c>
      <c r="G23" s="50">
        <f t="shared" ref="G23:G30" si="6">F23*C23</f>
        <v>10</v>
      </c>
      <c r="H23" s="39"/>
      <c r="I23" s="32">
        <f t="shared" ref="I23:I30" si="7">$I$21/$E$21*E23</f>
        <v>982.14285714285711</v>
      </c>
      <c r="J23" s="37"/>
      <c r="K23" s="37"/>
    </row>
    <row r="24" spans="1:11" s="35" customFormat="1" ht="25.5" x14ac:dyDescent="0.25">
      <c r="A24" s="63" t="s">
        <v>27</v>
      </c>
      <c r="B24" s="110" t="s">
        <v>80</v>
      </c>
      <c r="C24" s="101">
        <v>3</v>
      </c>
      <c r="D24" s="60">
        <f t="shared" si="4"/>
        <v>3.9285714285714285E-2</v>
      </c>
      <c r="E24" s="105">
        <f t="shared" si="5"/>
        <v>15</v>
      </c>
      <c r="F24" s="31">
        <v>5</v>
      </c>
      <c r="G24" s="50">
        <f t="shared" si="6"/>
        <v>15</v>
      </c>
      <c r="H24" s="39"/>
      <c r="I24" s="32">
        <f t="shared" si="7"/>
        <v>1473.2142857142856</v>
      </c>
      <c r="J24" s="37"/>
      <c r="K24" s="37"/>
    </row>
    <row r="25" spans="1:11" s="35" customFormat="1" x14ac:dyDescent="0.25">
      <c r="A25" s="63" t="s">
        <v>28</v>
      </c>
      <c r="B25" s="110" t="s">
        <v>81</v>
      </c>
      <c r="C25" s="101">
        <v>5</v>
      </c>
      <c r="D25" s="60">
        <f t="shared" si="4"/>
        <v>6.5476190476190479E-2</v>
      </c>
      <c r="E25" s="105">
        <f t="shared" si="5"/>
        <v>25</v>
      </c>
      <c r="F25" s="31">
        <v>5</v>
      </c>
      <c r="G25" s="50">
        <f t="shared" si="6"/>
        <v>25</v>
      </c>
      <c r="H25" s="39"/>
      <c r="I25" s="32">
        <f t="shared" si="7"/>
        <v>2455.3571428571427</v>
      </c>
      <c r="J25" s="37"/>
      <c r="K25" s="37"/>
    </row>
    <row r="26" spans="1:11" s="35" customFormat="1" x14ac:dyDescent="0.25">
      <c r="A26" s="63" t="s">
        <v>40</v>
      </c>
      <c r="B26" s="110" t="s">
        <v>82</v>
      </c>
      <c r="C26" s="101">
        <v>2</v>
      </c>
      <c r="D26" s="60">
        <f t="shared" si="4"/>
        <v>2.6190476190476191E-2</v>
      </c>
      <c r="E26" s="105">
        <f t="shared" si="5"/>
        <v>10</v>
      </c>
      <c r="F26" s="31">
        <v>5</v>
      </c>
      <c r="G26" s="50">
        <f t="shared" si="6"/>
        <v>10</v>
      </c>
      <c r="H26" s="39"/>
      <c r="I26" s="32">
        <f t="shared" si="7"/>
        <v>982.14285714285711</v>
      </c>
      <c r="J26" s="37"/>
      <c r="K26" s="37"/>
    </row>
    <row r="27" spans="1:11" s="35" customFormat="1" ht="25.5" x14ac:dyDescent="0.25">
      <c r="A27" s="63" t="s">
        <v>41</v>
      </c>
      <c r="B27" s="110" t="s">
        <v>83</v>
      </c>
      <c r="C27" s="101">
        <v>2</v>
      </c>
      <c r="D27" s="60">
        <f t="shared" si="4"/>
        <v>2.6190476190476191E-2</v>
      </c>
      <c r="E27" s="105">
        <f t="shared" si="5"/>
        <v>10</v>
      </c>
      <c r="F27" s="31">
        <v>5</v>
      </c>
      <c r="G27" s="50">
        <f t="shared" si="6"/>
        <v>10</v>
      </c>
      <c r="H27" s="39"/>
      <c r="I27" s="32">
        <f t="shared" si="7"/>
        <v>982.14285714285711</v>
      </c>
      <c r="J27" s="37"/>
      <c r="K27" s="37"/>
    </row>
    <row r="28" spans="1:11" s="35" customFormat="1" ht="25.5" x14ac:dyDescent="0.25">
      <c r="A28" s="63" t="s">
        <v>42</v>
      </c>
      <c r="B28" s="110" t="s">
        <v>84</v>
      </c>
      <c r="C28" s="101">
        <v>5</v>
      </c>
      <c r="D28" s="60">
        <f t="shared" si="4"/>
        <v>6.5476190476190479E-2</v>
      </c>
      <c r="E28" s="105">
        <f t="shared" si="5"/>
        <v>25</v>
      </c>
      <c r="F28" s="31">
        <v>5</v>
      </c>
      <c r="G28" s="50">
        <f t="shared" si="6"/>
        <v>25</v>
      </c>
      <c r="H28" s="39"/>
      <c r="I28" s="32">
        <f t="shared" si="7"/>
        <v>2455.3571428571427</v>
      </c>
      <c r="J28" s="37"/>
      <c r="K28" s="37"/>
    </row>
    <row r="29" spans="1:11" s="35" customFormat="1" ht="25.5" x14ac:dyDescent="0.25">
      <c r="A29" s="63" t="s">
        <v>50</v>
      </c>
      <c r="B29" s="110" t="s">
        <v>85</v>
      </c>
      <c r="C29" s="101">
        <v>2</v>
      </c>
      <c r="D29" s="60">
        <f t="shared" si="4"/>
        <v>2.6190476190476191E-2</v>
      </c>
      <c r="E29" s="105">
        <f t="shared" si="5"/>
        <v>10</v>
      </c>
      <c r="F29" s="31">
        <v>5</v>
      </c>
      <c r="G29" s="50">
        <f t="shared" si="6"/>
        <v>10</v>
      </c>
      <c r="H29" s="39"/>
      <c r="I29" s="32">
        <f t="shared" si="7"/>
        <v>982.14285714285711</v>
      </c>
      <c r="J29" s="37"/>
      <c r="K29" s="37"/>
    </row>
    <row r="30" spans="1:11" s="35" customFormat="1" ht="25.5" x14ac:dyDescent="0.25">
      <c r="A30" s="63" t="s">
        <v>51</v>
      </c>
      <c r="B30" s="110" t="s">
        <v>86</v>
      </c>
      <c r="C30" s="101">
        <v>3</v>
      </c>
      <c r="D30" s="60">
        <f t="shared" si="4"/>
        <v>3.9285714285714285E-2</v>
      </c>
      <c r="E30" s="105">
        <f t="shared" si="5"/>
        <v>15</v>
      </c>
      <c r="F30" s="31">
        <v>5</v>
      </c>
      <c r="G30" s="50">
        <f t="shared" si="6"/>
        <v>15</v>
      </c>
      <c r="H30" s="39"/>
      <c r="I30" s="32">
        <f t="shared" si="7"/>
        <v>1473.2142857142856</v>
      </c>
      <c r="J30" s="37"/>
      <c r="K30" s="37"/>
    </row>
    <row r="31" spans="1:11" s="35" customFormat="1" x14ac:dyDescent="0.25">
      <c r="A31" s="63" t="s">
        <v>52</v>
      </c>
      <c r="B31" s="110" t="s">
        <v>87</v>
      </c>
      <c r="C31" s="101">
        <v>5</v>
      </c>
      <c r="D31" s="60">
        <f t="shared" si="4"/>
        <v>6.5476190476190479E-2</v>
      </c>
      <c r="E31" s="105">
        <f t="shared" si="5"/>
        <v>25</v>
      </c>
      <c r="F31" s="31">
        <v>5</v>
      </c>
      <c r="G31" s="50">
        <f t="shared" ref="G31:G33" si="8">F31*C31</f>
        <v>25</v>
      </c>
      <c r="H31" s="39"/>
      <c r="I31" s="32">
        <f t="shared" ref="I31:I33" si="9">$I$21/$E$21*E31</f>
        <v>2455.3571428571427</v>
      </c>
      <c r="J31" s="37"/>
      <c r="K31" s="37"/>
    </row>
    <row r="32" spans="1:11" s="35" customFormat="1" x14ac:dyDescent="0.25">
      <c r="A32" s="63" t="s">
        <v>53</v>
      </c>
      <c r="B32" s="110" t="s">
        <v>88</v>
      </c>
      <c r="C32" s="101">
        <v>5</v>
      </c>
      <c r="D32" s="60">
        <f t="shared" si="4"/>
        <v>6.5476190476190479E-2</v>
      </c>
      <c r="E32" s="105">
        <f t="shared" si="5"/>
        <v>25</v>
      </c>
      <c r="F32" s="31">
        <v>5</v>
      </c>
      <c r="G32" s="50">
        <f t="shared" si="8"/>
        <v>25</v>
      </c>
      <c r="H32" s="39"/>
      <c r="I32" s="32">
        <f t="shared" si="9"/>
        <v>2455.3571428571427</v>
      </c>
      <c r="J32" s="37"/>
      <c r="K32" s="37"/>
    </row>
    <row r="33" spans="1:11" s="35" customFormat="1" x14ac:dyDescent="0.25">
      <c r="A33" s="63" t="s">
        <v>54</v>
      </c>
      <c r="B33" s="110" t="s">
        <v>89</v>
      </c>
      <c r="C33" s="101">
        <v>5</v>
      </c>
      <c r="D33" s="60">
        <f t="shared" si="4"/>
        <v>6.5476190476190479E-2</v>
      </c>
      <c r="E33" s="105">
        <f t="shared" si="5"/>
        <v>25</v>
      </c>
      <c r="F33" s="31">
        <v>5</v>
      </c>
      <c r="G33" s="50">
        <f t="shared" si="8"/>
        <v>25</v>
      </c>
      <c r="H33" s="39"/>
      <c r="I33" s="32">
        <f t="shared" si="9"/>
        <v>2455.3571428571427</v>
      </c>
      <c r="J33" s="37"/>
      <c r="K33" s="37"/>
    </row>
    <row r="34" spans="1:11" s="35" customFormat="1" ht="15" customHeight="1" x14ac:dyDescent="0.25">
      <c r="A34" s="38"/>
      <c r="B34" s="116"/>
      <c r="C34" s="112"/>
      <c r="D34" s="113"/>
      <c r="E34" s="105"/>
      <c r="F34" s="50"/>
      <c r="G34" s="50"/>
      <c r="H34" s="39"/>
      <c r="I34" s="34"/>
    </row>
    <row r="35" spans="1:11" s="35" customFormat="1" ht="15" customHeight="1" x14ac:dyDescent="0.25">
      <c r="A35" s="54" t="s">
        <v>35</v>
      </c>
      <c r="B35" s="96" t="s">
        <v>70</v>
      </c>
      <c r="C35" s="107">
        <v>0.15</v>
      </c>
      <c r="D35" s="98">
        <f>SUM(D36:D41)</f>
        <v>0.15</v>
      </c>
      <c r="E35" s="99">
        <f>SUM(E36:E41)</f>
        <v>115</v>
      </c>
      <c r="F35" s="26"/>
      <c r="G35" s="27">
        <f>SUM(G36:G41)</f>
        <v>115</v>
      </c>
      <c r="H35" s="28">
        <f>G35/E35*C35</f>
        <v>0.15</v>
      </c>
      <c r="I35" s="29">
        <f>C35*rekenmodel!B10</f>
        <v>5625</v>
      </c>
    </row>
    <row r="36" spans="1:11" s="35" customFormat="1" ht="25.5" x14ac:dyDescent="0.25">
      <c r="A36" s="63" t="s">
        <v>29</v>
      </c>
      <c r="B36" s="110" t="s">
        <v>90</v>
      </c>
      <c r="C36" s="101">
        <v>4</v>
      </c>
      <c r="D36" s="60">
        <f t="shared" ref="D36:D41" si="10">$C$35/(SUM($C$36:$C$41))*C36</f>
        <v>2.6086956521739129E-2</v>
      </c>
      <c r="E36" s="105">
        <f>C36*$F$2</f>
        <v>20</v>
      </c>
      <c r="F36" s="31">
        <v>5</v>
      </c>
      <c r="G36" s="50">
        <f>F36*C36</f>
        <v>20</v>
      </c>
      <c r="H36" s="39"/>
      <c r="I36" s="32">
        <f>$I$35/$E$35*E36</f>
        <v>978.26086956521738</v>
      </c>
      <c r="J36" s="37"/>
      <c r="K36" s="37"/>
    </row>
    <row r="37" spans="1:11" s="35" customFormat="1" ht="25.5" x14ac:dyDescent="0.25">
      <c r="A37" s="63" t="s">
        <v>30</v>
      </c>
      <c r="B37" s="110" t="s">
        <v>91</v>
      </c>
      <c r="C37" s="101">
        <v>4</v>
      </c>
      <c r="D37" s="60">
        <f t="shared" si="10"/>
        <v>2.6086956521739129E-2</v>
      </c>
      <c r="E37" s="105">
        <f t="shared" ref="E37:E41" si="11">C37*$F$2</f>
        <v>20</v>
      </c>
      <c r="F37" s="31">
        <v>5</v>
      </c>
      <c r="G37" s="50">
        <f>F37*C37</f>
        <v>20</v>
      </c>
      <c r="H37" s="39"/>
      <c r="I37" s="32">
        <f>$I$35/$E$35*E37</f>
        <v>978.26086956521738</v>
      </c>
      <c r="J37" s="37"/>
      <c r="K37" s="37"/>
    </row>
    <row r="38" spans="1:11" s="35" customFormat="1" ht="38.25" x14ac:dyDescent="0.25">
      <c r="A38" s="63" t="s">
        <v>31</v>
      </c>
      <c r="B38" s="110" t="s">
        <v>92</v>
      </c>
      <c r="C38" s="101">
        <v>2</v>
      </c>
      <c r="D38" s="60">
        <f t="shared" si="10"/>
        <v>1.3043478260869565E-2</v>
      </c>
      <c r="E38" s="105">
        <f t="shared" si="11"/>
        <v>10</v>
      </c>
      <c r="F38" s="31">
        <v>5</v>
      </c>
      <c r="G38" s="50">
        <f t="shared" ref="G38:G41" si="12">F38*C38</f>
        <v>10</v>
      </c>
      <c r="H38" s="39"/>
      <c r="I38" s="32">
        <f t="shared" ref="I38:I41" si="13">$I$35/$E$35*E38</f>
        <v>489.13043478260869</v>
      </c>
      <c r="J38" s="37"/>
      <c r="K38" s="37"/>
    </row>
    <row r="39" spans="1:11" s="35" customFormat="1" x14ac:dyDescent="0.25">
      <c r="A39" s="63" t="s">
        <v>43</v>
      </c>
      <c r="B39" s="110" t="s">
        <v>93</v>
      </c>
      <c r="C39" s="101">
        <v>3</v>
      </c>
      <c r="D39" s="60">
        <f t="shared" si="10"/>
        <v>1.9565217391304346E-2</v>
      </c>
      <c r="E39" s="105">
        <f t="shared" si="11"/>
        <v>15</v>
      </c>
      <c r="F39" s="31">
        <v>5</v>
      </c>
      <c r="G39" s="50">
        <f t="shared" si="12"/>
        <v>15</v>
      </c>
      <c r="H39" s="39"/>
      <c r="I39" s="32">
        <f t="shared" si="13"/>
        <v>733.695652173913</v>
      </c>
      <c r="J39" s="37"/>
      <c r="K39" s="37"/>
    </row>
    <row r="40" spans="1:11" s="35" customFormat="1" ht="25.5" x14ac:dyDescent="0.25">
      <c r="A40" s="63" t="s">
        <v>44</v>
      </c>
      <c r="B40" s="110" t="s">
        <v>94</v>
      </c>
      <c r="C40" s="101">
        <v>5</v>
      </c>
      <c r="D40" s="60">
        <f t="shared" si="10"/>
        <v>3.2608695652173912E-2</v>
      </c>
      <c r="E40" s="105">
        <f t="shared" si="11"/>
        <v>25</v>
      </c>
      <c r="F40" s="31">
        <v>5</v>
      </c>
      <c r="G40" s="50">
        <f t="shared" si="12"/>
        <v>25</v>
      </c>
      <c r="H40" s="39"/>
      <c r="I40" s="32">
        <f t="shared" si="13"/>
        <v>1222.8260869565217</v>
      </c>
      <c r="J40" s="37"/>
      <c r="K40" s="37"/>
    </row>
    <row r="41" spans="1:11" s="35" customFormat="1" ht="25.5" x14ac:dyDescent="0.25">
      <c r="A41" s="63" t="s">
        <v>55</v>
      </c>
      <c r="B41" s="110" t="s">
        <v>71</v>
      </c>
      <c r="C41" s="101">
        <v>5</v>
      </c>
      <c r="D41" s="60">
        <f t="shared" si="10"/>
        <v>3.2608695652173912E-2</v>
      </c>
      <c r="E41" s="105">
        <f t="shared" si="11"/>
        <v>25</v>
      </c>
      <c r="F41" s="31">
        <v>5</v>
      </c>
      <c r="G41" s="50">
        <f t="shared" si="12"/>
        <v>25</v>
      </c>
      <c r="H41" s="39"/>
      <c r="I41" s="32">
        <f t="shared" si="13"/>
        <v>1222.8260869565217</v>
      </c>
      <c r="J41" s="37"/>
      <c r="K41" s="37"/>
    </row>
    <row r="42" spans="1:11" s="35" customFormat="1" ht="15" customHeight="1" x14ac:dyDescent="0.25">
      <c r="A42" s="38"/>
      <c r="B42" s="116"/>
      <c r="C42" s="112"/>
      <c r="D42" s="113"/>
      <c r="E42" s="105"/>
      <c r="F42" s="50"/>
      <c r="G42" s="50"/>
      <c r="H42" s="39"/>
      <c r="I42" s="34"/>
    </row>
    <row r="43" spans="1:11" s="35" customFormat="1" ht="15" customHeight="1" x14ac:dyDescent="0.25">
      <c r="A43" s="54" t="s">
        <v>36</v>
      </c>
      <c r="B43" s="96" t="s">
        <v>72</v>
      </c>
      <c r="C43" s="107">
        <v>0.15</v>
      </c>
      <c r="D43" s="98">
        <f>SUM(D44:D47)</f>
        <v>0.15000000000000002</v>
      </c>
      <c r="E43" s="99">
        <f>SUM(E44:E47)</f>
        <v>75</v>
      </c>
      <c r="F43" s="26"/>
      <c r="G43" s="27">
        <f>SUM(G44:G47)</f>
        <v>75</v>
      </c>
      <c r="H43" s="28">
        <f>G43/E43*C43</f>
        <v>0.15</v>
      </c>
      <c r="I43" s="29">
        <f>C43*rekenmodel!B10</f>
        <v>5625</v>
      </c>
    </row>
    <row r="44" spans="1:11" s="35" customFormat="1" x14ac:dyDescent="0.25">
      <c r="A44" s="63" t="s">
        <v>32</v>
      </c>
      <c r="B44" s="110" t="s">
        <v>95</v>
      </c>
      <c r="C44" s="101">
        <v>3</v>
      </c>
      <c r="D44" s="60">
        <f>$C$43/(SUM($C$44:$C$47))*C44</f>
        <v>0.03</v>
      </c>
      <c r="E44" s="105">
        <f>C44*$F$2</f>
        <v>15</v>
      </c>
      <c r="F44" s="31">
        <v>5</v>
      </c>
      <c r="G44" s="50">
        <f>F44*C44</f>
        <v>15</v>
      </c>
      <c r="H44" s="39"/>
      <c r="I44" s="32">
        <f>$I$43/$E$43*E44</f>
        <v>1125</v>
      </c>
      <c r="J44" s="37"/>
      <c r="K44" s="37"/>
    </row>
    <row r="45" spans="1:11" s="35" customFormat="1" x14ac:dyDescent="0.25">
      <c r="A45" s="63" t="s">
        <v>56</v>
      </c>
      <c r="B45" s="110" t="s">
        <v>96</v>
      </c>
      <c r="C45" s="101">
        <v>4</v>
      </c>
      <c r="D45" s="60">
        <f>$C$43/(SUM($C$44:$C$47))*C45</f>
        <v>0.04</v>
      </c>
      <c r="E45" s="105">
        <f t="shared" ref="E45:E47" si="14">C45*$F$2</f>
        <v>20</v>
      </c>
      <c r="F45" s="31">
        <v>5</v>
      </c>
      <c r="G45" s="50">
        <f t="shared" ref="G45:G47" si="15">F45*C45</f>
        <v>20</v>
      </c>
      <c r="H45" s="39"/>
      <c r="I45" s="32">
        <f t="shared" ref="I45:I47" si="16">$I$43/$E$43*E45</f>
        <v>1500</v>
      </c>
      <c r="J45" s="37"/>
      <c r="K45" s="37"/>
    </row>
    <row r="46" spans="1:11" s="35" customFormat="1" ht="25.5" x14ac:dyDescent="0.25">
      <c r="A46" s="63" t="s">
        <v>57</v>
      </c>
      <c r="B46" s="110" t="s">
        <v>97</v>
      </c>
      <c r="C46" s="101">
        <v>5</v>
      </c>
      <c r="D46" s="60">
        <f>$C$43/(SUM($C$44:$C$47))*C46</f>
        <v>0.05</v>
      </c>
      <c r="E46" s="105">
        <f t="shared" si="14"/>
        <v>25</v>
      </c>
      <c r="F46" s="31">
        <v>5</v>
      </c>
      <c r="G46" s="50">
        <f t="shared" si="15"/>
        <v>25</v>
      </c>
      <c r="H46" s="39"/>
      <c r="I46" s="32">
        <f t="shared" si="16"/>
        <v>1875</v>
      </c>
      <c r="J46" s="37"/>
      <c r="K46" s="37"/>
    </row>
    <row r="47" spans="1:11" s="35" customFormat="1" x14ac:dyDescent="0.25">
      <c r="A47" s="63" t="s">
        <v>58</v>
      </c>
      <c r="B47" s="110" t="s">
        <v>98</v>
      </c>
      <c r="C47" s="101">
        <v>3</v>
      </c>
      <c r="D47" s="60">
        <f>$C$43/(SUM($C$44:$C$47))*C47</f>
        <v>0.03</v>
      </c>
      <c r="E47" s="105">
        <f t="shared" si="14"/>
        <v>15</v>
      </c>
      <c r="F47" s="31">
        <v>5</v>
      </c>
      <c r="G47" s="50">
        <f t="shared" si="15"/>
        <v>15</v>
      </c>
      <c r="H47" s="39"/>
      <c r="I47" s="32">
        <f t="shared" si="16"/>
        <v>1125</v>
      </c>
      <c r="J47" s="37"/>
      <c r="K47" s="37"/>
    </row>
    <row r="48" spans="1:11" ht="13.5" thickBot="1" x14ac:dyDescent="0.25">
      <c r="A48" s="45"/>
      <c r="B48" s="117"/>
      <c r="C48" s="118"/>
      <c r="D48" s="119"/>
      <c r="E48" s="120"/>
      <c r="F48" s="46"/>
      <c r="G48" s="47"/>
      <c r="H48" s="43"/>
      <c r="I48" s="44"/>
    </row>
    <row r="49" spans="2:5" x14ac:dyDescent="0.2">
      <c r="B49" s="121"/>
      <c r="C49" s="122"/>
      <c r="D49" s="123"/>
      <c r="E49" s="124"/>
    </row>
    <row r="50" spans="2:5" x14ac:dyDescent="0.2">
      <c r="B50" s="121"/>
      <c r="C50" s="122"/>
      <c r="D50" s="123"/>
      <c r="E50" s="124"/>
    </row>
    <row r="51" spans="2:5" x14ac:dyDescent="0.2">
      <c r="B51" s="121"/>
      <c r="C51" s="122"/>
      <c r="D51" s="123"/>
      <c r="E51" s="124"/>
    </row>
    <row r="52" spans="2:5" x14ac:dyDescent="0.2">
      <c r="B52" s="121"/>
      <c r="C52" s="122"/>
      <c r="D52" s="123"/>
      <c r="E52" s="124"/>
    </row>
    <row r="53" spans="2:5" x14ac:dyDescent="0.2">
      <c r="B53" s="121"/>
      <c r="C53" s="122"/>
      <c r="D53" s="123"/>
      <c r="E53" s="124"/>
    </row>
    <row r="54" spans="2:5" x14ac:dyDescent="0.2">
      <c r="B54" s="121"/>
      <c r="C54" s="122"/>
      <c r="D54" s="123"/>
      <c r="E54" s="124"/>
    </row>
    <row r="55" spans="2:5" x14ac:dyDescent="0.2">
      <c r="B55" s="121"/>
      <c r="C55" s="122"/>
      <c r="D55" s="123"/>
      <c r="E55" s="124"/>
    </row>
    <row r="56" spans="2:5" x14ac:dyDescent="0.2">
      <c r="B56" s="121"/>
      <c r="C56" s="122"/>
      <c r="D56" s="123"/>
      <c r="E56" s="124"/>
    </row>
    <row r="57" spans="2:5" x14ac:dyDescent="0.2">
      <c r="B57" s="121"/>
      <c r="C57" s="122"/>
      <c r="D57" s="123"/>
      <c r="E57" s="124"/>
    </row>
    <row r="58" spans="2:5" x14ac:dyDescent="0.2">
      <c r="B58" s="121"/>
      <c r="C58" s="122"/>
      <c r="D58" s="123"/>
      <c r="E58" s="124"/>
    </row>
    <row r="59" spans="2:5" x14ac:dyDescent="0.2">
      <c r="B59" s="121"/>
      <c r="C59" s="122"/>
      <c r="D59" s="123"/>
      <c r="E59" s="124"/>
    </row>
    <row r="60" spans="2:5" x14ac:dyDescent="0.2">
      <c r="B60" s="121"/>
      <c r="C60" s="122"/>
      <c r="D60" s="123"/>
      <c r="E60" s="124"/>
    </row>
    <row r="61" spans="2:5" x14ac:dyDescent="0.2">
      <c r="B61" s="121"/>
      <c r="C61" s="122"/>
      <c r="D61" s="123"/>
      <c r="E61" s="124"/>
    </row>
    <row r="62" spans="2:5" x14ac:dyDescent="0.2">
      <c r="B62" s="121"/>
      <c r="C62" s="122"/>
      <c r="D62" s="123"/>
      <c r="E62" s="124"/>
    </row>
    <row r="63" spans="2:5" x14ac:dyDescent="0.2">
      <c r="B63" s="121"/>
      <c r="C63" s="122"/>
      <c r="D63" s="123"/>
      <c r="E63" s="124"/>
    </row>
    <row r="64" spans="2:5" x14ac:dyDescent="0.2">
      <c r="B64" s="121"/>
      <c r="C64" s="122"/>
      <c r="D64" s="123"/>
      <c r="E64" s="124"/>
    </row>
    <row r="65" spans="2:5" x14ac:dyDescent="0.2">
      <c r="B65" s="121"/>
      <c r="C65" s="122"/>
      <c r="D65" s="123"/>
      <c r="E65" s="124"/>
    </row>
    <row r="66" spans="2:5" x14ac:dyDescent="0.2">
      <c r="B66" s="121"/>
      <c r="C66" s="122"/>
      <c r="D66" s="123"/>
      <c r="E66" s="124"/>
    </row>
  </sheetData>
  <sheetProtection algorithmName="SHA-512" hashValue="xq13Nx57mXHdbFcuG6aXO4MiYz7w5toVzulZl1KqeX4VaoLxJu1AOFIGFIup+67LQrUbjG1hl9ZdiEsSKSt+ig==" saltValue="CtCCM5DQCqShuqep4twZ/g==" spinCount="100000" sheet="1" selectLockedCells="1"/>
  <mergeCells count="10">
    <mergeCell ref="F6:F7"/>
    <mergeCell ref="G6:I7"/>
    <mergeCell ref="A1:I1"/>
    <mergeCell ref="B8:B9"/>
    <mergeCell ref="E8:E9"/>
    <mergeCell ref="F8:F9"/>
    <mergeCell ref="G3:I3"/>
    <mergeCell ref="G2:I2"/>
    <mergeCell ref="F4:F5"/>
    <mergeCell ref="G4:I5"/>
  </mergeCells>
  <phoneticPr fontId="2" type="noConversion"/>
  <conditionalFormatting sqref="C9:D9">
    <cfRule type="cellIs" dxfId="0" priority="1" operator="notEqual">
      <formula>100%</formula>
    </cfRule>
  </conditionalFormatting>
  <dataValidations xWindow="760" yWindow="409" count="2">
    <dataValidation type="list" allowBlank="1" showInputMessage="1" showErrorMessage="1" promptTitle="Keuzevak" prompt="Klik op pijl en maak keuze" sqref="F15:F19 F36:F41 F22:F33 F11:F12 F44:F47" xr:uid="{00000000-0002-0000-0100-000000000000}">
      <formula1>$F$2:$F$7</formula1>
    </dataValidation>
    <dataValidation type="list" allowBlank="1" showInputMessage="1" showErrorMessage="1" sqref="C11:C12 C15:C19 C36:C41 C22:C33 C44:C47" xr:uid="{00000000-0002-0000-0100-000001000000}">
      <formula1>"0,1,2,3,4,5"</formula1>
    </dataValidation>
  </dataValidations>
  <pageMargins left="0.47244094488188981" right="0.11811023622047245" top="0.35433070866141736" bottom="0.35433070866141736" header="0.19685039370078741" footer="0.31496062992125984"/>
  <pageSetup paperSize="9" scale="5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15E6E3F96A749B58BE6DB4CB3A95A" ma:contentTypeVersion="15" ma:contentTypeDescription="Een nieuw document maken." ma:contentTypeScope="" ma:versionID="66dbf32f5214b085cc8b15242e35fd4e">
  <xsd:schema xmlns:xsd="http://www.w3.org/2001/XMLSchema" xmlns:xs="http://www.w3.org/2001/XMLSchema" xmlns:p="http://schemas.microsoft.com/office/2006/metadata/properties" xmlns:ns2="ebeaf7aa-9b33-4abc-bc0f-b926eb6c1d69" xmlns:ns3="277ecb1c-f5e5-4756-8487-fc551feec2f0" targetNamespace="http://schemas.microsoft.com/office/2006/metadata/properties" ma:root="true" ma:fieldsID="29ad2d680fe5f73fd2c7c3e5d1f65d18" ns2:_="" ns3:_="">
    <xsd:import namespace="ebeaf7aa-9b33-4abc-bc0f-b926eb6c1d69"/>
    <xsd:import namespace="277ecb1c-f5e5-4756-8487-fc551feec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af7aa-9b33-4abc-bc0f-b926eb6c1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9e2a10d6-0e0d-4e5b-b58f-e01de6805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ecb1c-f5e5-4756-8487-fc551feec2f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7f1c076-c194-41d3-9ad4-6e3e7561d792}" ma:internalName="TaxCatchAll" ma:showField="CatchAllData" ma:web="277ecb1c-f5e5-4756-8487-fc551feec2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eaf7aa-9b33-4abc-bc0f-b926eb6c1d69">
      <Terms xmlns="http://schemas.microsoft.com/office/infopath/2007/PartnerControls"/>
    </lcf76f155ced4ddcb4097134ff3c332f>
    <TaxCatchAll xmlns="277ecb1c-f5e5-4756-8487-fc551feec2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6A7B45-DC2C-4DA4-A218-127275B0A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af7aa-9b33-4abc-bc0f-b926eb6c1d69"/>
    <ds:schemaRef ds:uri="277ecb1c-f5e5-4756-8487-fc551feec2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8ACDC4-6FAD-4D2C-A255-C956BB0975C4}">
  <ds:schemaRefs>
    <ds:schemaRef ds:uri="http://schemas.microsoft.com/office/2006/metadata/properties"/>
    <ds:schemaRef ds:uri="http://schemas.microsoft.com/office/infopath/2007/PartnerControls"/>
    <ds:schemaRef ds:uri="ebeaf7aa-9b33-4abc-bc0f-b926eb6c1d69"/>
    <ds:schemaRef ds:uri="277ecb1c-f5e5-4756-8487-fc551feec2f0"/>
  </ds:schemaRefs>
</ds:datastoreItem>
</file>

<file path=customXml/itemProps3.xml><?xml version="1.0" encoding="utf-8"?>
<ds:datastoreItem xmlns:ds="http://schemas.openxmlformats.org/officeDocument/2006/customXml" ds:itemID="{49263276-9DA4-4A13-9E90-6C978EDC27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rekenmodel</vt:lpstr>
      <vt:lpstr>Projectbeoordelingsformulier</vt:lpstr>
      <vt:lpstr>Projectbeoordelingsformulier!Afdrukbereik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Bolt, Dick</dc:creator>
  <cp:lastModifiedBy>Bolt, Dick</cp:lastModifiedBy>
  <cp:lastPrinted>2014-08-20T11:49:47Z</cp:lastPrinted>
  <dcterms:created xsi:type="dcterms:W3CDTF">2012-10-01T10:22:02Z</dcterms:created>
  <dcterms:modified xsi:type="dcterms:W3CDTF">2026-06-25T12:02:49Z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0x01010048A15E6E3F96A749B58BE6DB4CB3A95A</vt:lpwstr>
  </property>
</Properties>
</file>