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mumc.sharepoint.com/sites/AanbestedingdefibrillatorenAEDs/Gedeelde documenten/General/Aanbesteding/Aanbestedingsstukken/Bijlages/"/>
    </mc:Choice>
  </mc:AlternateContent>
  <bookViews>
    <workbookView xWindow="-120" yWindow="-120" windowWidth="29040" windowHeight="15720"/>
  </bookViews>
  <sheets>
    <sheet name="Voorblad" sheetId="1" r:id="rId1"/>
    <sheet name="Instructie" sheetId="2" r:id="rId2"/>
    <sheet name="Uitgangspunten" sheetId="3" r:id="rId3"/>
    <sheet name="1 Apparatuur" sheetId="4" r:id="rId4"/>
    <sheet name="2 Implementatie" sheetId="5" r:id="rId5"/>
    <sheet name="3 Onderhoud o.b.v. SSO" sheetId="6" r:id="rId6"/>
    <sheet name="4 Verbruik" sheetId="7" r:id="rId7"/>
    <sheet name="5 Optie AEDs" sheetId="8" r:id="rId8"/>
    <sheet name="6 Opties herziening" sheetId="9" r:id="rId9"/>
    <sheet name="Inschrijfprijs" sheetId="10" r:id="rId10"/>
    <sheet name="Betaling indexering" sheetId="11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L10" i="8"/>
  <c r="I10" i="8"/>
  <c r="M10" i="8" s="1"/>
  <c r="E11" i="10"/>
  <c r="E10" i="10"/>
  <c r="H11" i="9"/>
  <c r="I11" i="9" s="1"/>
  <c r="H10" i="9"/>
  <c r="I10" i="9" s="1"/>
  <c r="H9" i="9"/>
  <c r="I9" i="9" s="1"/>
  <c r="I8" i="9"/>
  <c r="H8" i="9"/>
  <c r="H7" i="9"/>
  <c r="I7" i="9" s="1"/>
  <c r="I6" i="9"/>
  <c r="H6" i="9"/>
  <c r="H5" i="9"/>
  <c r="I5" i="9" s="1"/>
  <c r="L15" i="8"/>
  <c r="H15" i="8"/>
  <c r="I15" i="8" s="1"/>
  <c r="M15" i="8" s="1"/>
  <c r="L14" i="8"/>
  <c r="H14" i="8"/>
  <c r="I14" i="8" s="1"/>
  <c r="M14" i="8" s="1"/>
  <c r="H13" i="8"/>
  <c r="E13" i="8"/>
  <c r="L13" i="8" s="1"/>
  <c r="L12" i="8"/>
  <c r="H12" i="8"/>
  <c r="I12" i="8" s="1"/>
  <c r="M12" i="8" s="1"/>
  <c r="H11" i="8"/>
  <c r="E11" i="8"/>
  <c r="I11" i="8" s="1"/>
  <c r="H9" i="8"/>
  <c r="E9" i="8"/>
  <c r="L9" i="8" s="1"/>
  <c r="H8" i="8"/>
  <c r="E8" i="8"/>
  <c r="L8" i="8" s="1"/>
  <c r="H7" i="8"/>
  <c r="E7" i="8"/>
  <c r="L7" i="8" s="1"/>
  <c r="H6" i="8"/>
  <c r="E6" i="8"/>
  <c r="L6" i="8" s="1"/>
  <c r="H5" i="8"/>
  <c r="E5" i="8"/>
  <c r="L5" i="8" s="1"/>
  <c r="L12" i="7"/>
  <c r="M12" i="7" s="1"/>
  <c r="L11" i="7"/>
  <c r="M11" i="7" s="1"/>
  <c r="L10" i="7"/>
  <c r="M10" i="7" s="1"/>
  <c r="L9" i="7"/>
  <c r="L8" i="7"/>
  <c r="M8" i="7" s="1"/>
  <c r="L7" i="7"/>
  <c r="I7" i="7"/>
  <c r="H7" i="7"/>
  <c r="G7" i="7"/>
  <c r="F7" i="7"/>
  <c r="L6" i="7"/>
  <c r="L5" i="7"/>
  <c r="L10" i="6"/>
  <c r="M10" i="6" s="1"/>
  <c r="L9" i="6"/>
  <c r="M9" i="6" s="1"/>
  <c r="L8" i="6"/>
  <c r="L7" i="6"/>
  <c r="M7" i="6" s="1"/>
  <c r="L6" i="6"/>
  <c r="L5" i="6"/>
  <c r="H10" i="5"/>
  <c r="I10" i="5" s="1"/>
  <c r="H9" i="5"/>
  <c r="I9" i="5" s="1"/>
  <c r="H8" i="5"/>
  <c r="I8" i="5" s="1"/>
  <c r="H7" i="5"/>
  <c r="I7" i="5" s="1"/>
  <c r="H6" i="5"/>
  <c r="E6" i="5"/>
  <c r="I6" i="5" s="1"/>
  <c r="H5" i="5"/>
  <c r="E5" i="5"/>
  <c r="L16" i="4"/>
  <c r="M16" i="4" s="1"/>
  <c r="I16" i="4"/>
  <c r="L15" i="4"/>
  <c r="M15" i="4" s="1"/>
  <c r="I15" i="4"/>
  <c r="L14" i="4"/>
  <c r="M14" i="4" s="1"/>
  <c r="I14" i="4"/>
  <c r="L13" i="4"/>
  <c r="M13" i="4" s="1"/>
  <c r="I13" i="4"/>
  <c r="L12" i="4"/>
  <c r="H12" i="4"/>
  <c r="G12" i="4"/>
  <c r="F12" i="4"/>
  <c r="E12" i="4"/>
  <c r="L11" i="4"/>
  <c r="H11" i="4"/>
  <c r="G11" i="4"/>
  <c r="F11" i="4"/>
  <c r="E11" i="4"/>
  <c r="L10" i="4"/>
  <c r="H10" i="4"/>
  <c r="G10" i="4"/>
  <c r="F10" i="4"/>
  <c r="E10" i="4"/>
  <c r="L9" i="4"/>
  <c r="H9" i="4"/>
  <c r="G9" i="4"/>
  <c r="F9" i="4"/>
  <c r="E9" i="4"/>
  <c r="L8" i="4"/>
  <c r="H8" i="4"/>
  <c r="G8" i="4"/>
  <c r="F8" i="4"/>
  <c r="E8" i="4"/>
  <c r="L7" i="4"/>
  <c r="H7" i="4"/>
  <c r="G7" i="4"/>
  <c r="F7" i="4"/>
  <c r="E7" i="4"/>
  <c r="L6" i="4"/>
  <c r="H6" i="4"/>
  <c r="G6" i="4"/>
  <c r="F6" i="4"/>
  <c r="E6" i="4"/>
  <c r="L5" i="4"/>
  <c r="H5" i="4"/>
  <c r="G5" i="4"/>
  <c r="F5" i="4"/>
  <c r="E5" i="4"/>
  <c r="F22" i="3"/>
  <c r="F21" i="3"/>
  <c r="F18" i="3"/>
  <c r="E17" i="3"/>
  <c r="I5" i="6" s="1"/>
  <c r="D17" i="3"/>
  <c r="H5" i="6" s="1"/>
  <c r="C17" i="3"/>
  <c r="G8" i="6" s="1"/>
  <c r="B17" i="3"/>
  <c r="F6" i="7" s="1"/>
  <c r="F16" i="3"/>
  <c r="F5" i="6" l="1"/>
  <c r="I5" i="4"/>
  <c r="I10" i="4"/>
  <c r="F6" i="6"/>
  <c r="F5" i="7"/>
  <c r="F9" i="7"/>
  <c r="M7" i="4"/>
  <c r="I5" i="5"/>
  <c r="I12" i="5" s="1"/>
  <c r="C6" i="10" s="1"/>
  <c r="E6" i="10" s="1"/>
  <c r="M12" i="4"/>
  <c r="M8" i="4"/>
  <c r="M5" i="4"/>
  <c r="I5" i="8"/>
  <c r="I9" i="8"/>
  <c r="M9" i="8" s="1"/>
  <c r="I6" i="8"/>
  <c r="M6" i="8" s="1"/>
  <c r="L11" i="8"/>
  <c r="M11" i="8" s="1"/>
  <c r="M7" i="7"/>
  <c r="I9" i="4"/>
  <c r="I9" i="7"/>
  <c r="I12" i="4"/>
  <c r="G6" i="7"/>
  <c r="M6" i="4"/>
  <c r="G5" i="6"/>
  <c r="M5" i="6" s="1"/>
  <c r="M11" i="4"/>
  <c r="I7" i="4"/>
  <c r="G6" i="6"/>
  <c r="M9" i="4"/>
  <c r="G5" i="7"/>
  <c r="G9" i="7"/>
  <c r="I13" i="9"/>
  <c r="C15" i="10" s="1"/>
  <c r="E15" i="10" s="1"/>
  <c r="I11" i="4"/>
  <c r="H8" i="6"/>
  <c r="M10" i="4"/>
  <c r="I8" i="6"/>
  <c r="H6" i="7"/>
  <c r="F17" i="3"/>
  <c r="H6" i="6"/>
  <c r="I6" i="7"/>
  <c r="I7" i="8"/>
  <c r="M7" i="8" s="1"/>
  <c r="I13" i="8"/>
  <c r="M13" i="8" s="1"/>
  <c r="I6" i="6"/>
  <c r="H9" i="7"/>
  <c r="H5" i="7"/>
  <c r="I8" i="8"/>
  <c r="M8" i="8" s="1"/>
  <c r="I6" i="4"/>
  <c r="I5" i="7"/>
  <c r="I8" i="4"/>
  <c r="F8" i="6"/>
  <c r="M18" i="4" l="1"/>
  <c r="C5" i="10" s="1"/>
  <c r="E5" i="10" s="1"/>
  <c r="M5" i="8"/>
  <c r="M17" i="8" s="1"/>
  <c r="C14" i="10" s="1"/>
  <c r="M6" i="7"/>
  <c r="M8" i="6"/>
  <c r="M5" i="7"/>
  <c r="M9" i="7"/>
  <c r="M6" i="6"/>
  <c r="C16" i="10" l="1"/>
  <c r="E16" i="10" s="1"/>
  <c r="E14" i="10"/>
  <c r="M12" i="6"/>
  <c r="C7" i="10" s="1"/>
  <c r="E7" i="10" s="1"/>
  <c r="M14" i="7"/>
  <c r="C8" i="10" s="1"/>
  <c r="E8" i="10" s="1"/>
  <c r="C9" i="10" l="1"/>
  <c r="E9" i="10" s="1"/>
  <c r="C10" i="10" l="1"/>
  <c r="C11" i="10" s="1"/>
</calcChain>
</file>

<file path=xl/sharedStrings.xml><?xml version="1.0" encoding="utf-8"?>
<sst xmlns="http://schemas.openxmlformats.org/spreadsheetml/2006/main" count="497" uniqueCount="372">
  <si>
    <t>Voorblad</t>
  </si>
  <si>
    <t>Financieel inschrijfformulier / prijzenblad voor de openbare Europese aanbesteding Defibrillatoren inclusief optionele AED's.</t>
  </si>
  <si>
    <t>Projectnummer</t>
  </si>
  <si>
    <t>TN593217</t>
  </si>
  <si>
    <t>Aanbesteding</t>
  </si>
  <si>
    <t>Defibrillatoren incl. optioneel AED's</t>
  </si>
  <si>
    <t>Aanbestedende dienst</t>
  </si>
  <si>
    <t>Maastricht UMC+</t>
  </si>
  <si>
    <t>Versie prijzenblad</t>
  </si>
  <si>
    <t>Datum</t>
  </si>
  <si>
    <t>Conform TenderNed / in te vullen</t>
  </si>
  <si>
    <t>Naam Inschrijver</t>
  </si>
  <si>
    <t>Alleen geel gemarkeerde cellen invullen.</t>
  </si>
  <si>
    <t>Contactpersoon</t>
  </si>
  <si>
    <t>E-mail</t>
  </si>
  <si>
    <t>Telefoon</t>
  </si>
  <si>
    <t>KvK / registratienummer</t>
  </si>
  <si>
    <t>Kern uitgangspunten</t>
  </si>
  <si>
    <t>Waarde</t>
  </si>
  <si>
    <t>Bron/duiding</t>
  </si>
  <si>
    <t>Let op</t>
  </si>
  <si>
    <t>Hoofdopdracht</t>
  </si>
  <si>
    <t>75 defibrillatoren</t>
  </si>
  <si>
    <t>Leidraad: circa 70-75 defibrillatoren</t>
  </si>
  <si>
    <t>Rekenaantal voor vergelijkbaarheid, geen minimumafnamegarantie.</t>
  </si>
  <si>
    <t>Contractduur</t>
  </si>
  <si>
    <t>4 jaar initieel + 2 x 2 jaar optie</t>
  </si>
  <si>
    <t>Leidraad</t>
  </si>
  <si>
    <t>Gunningsprijs rekent met TCO jaar 1 t/m 4.</t>
  </si>
  <si>
    <t>AED-optie</t>
  </si>
  <si>
    <t>65 AED's</t>
  </si>
  <si>
    <t>Leidraad: herzieningsclausule</t>
  </si>
  <si>
    <t>Apart zichtbaar; telt niet mee in gunningsprijs.</t>
  </si>
  <si>
    <t>Prijzen</t>
  </si>
  <si>
    <t>Euro excl. btw</t>
  </si>
  <si>
    <t>BTW apart informatief</t>
  </si>
  <si>
    <t>Alle noodzakelijke kosten moeten in dit prijzenblad zijn opgenomen.</t>
  </si>
  <si>
    <t>Instructie</t>
  </si>
  <si>
    <t>Invulinstructie voor inschrijvers. Geel = invullen. Grijs = automatische berekening/niet wijzigen.</t>
  </si>
  <si>
    <t>Nr.</t>
  </si>
  <si>
    <t>Invulinstructie</t>
  </si>
  <si>
    <t>Toelichting</t>
  </si>
  <si>
    <t>Vul uitsluitend geel gearceerde cellen in.</t>
  </si>
  <si>
    <t>Het wijzigen van formules, vaste aantallen of tabbladstructuur kan leiden tot ongeldigverklaring.</t>
  </si>
  <si>
    <t>Alle bedragen zijn in euro's exclusief btw.</t>
  </si>
  <si>
    <t>Het btw-bedrag wordt uitsluitend informatief berekend op het tabblad Inschrijfprijs.</t>
  </si>
  <si>
    <t>Alle kosten die nodig zijn voor uitvoering van de opdracht moeten zijn opgenomen.</t>
  </si>
  <si>
    <t>Niet geprijsde noodzakelijke kosten kunnen later niet separaat in rekening worden gebracht.</t>
  </si>
  <si>
    <t>Vul bruto prijzen en eventuele korting in; netto prijzen en totalen worden automatisch berekend.</t>
  </si>
  <si>
    <t>Korting invullen als percentage, bijvoorbeeld 10%.</t>
  </si>
  <si>
    <t>Negatieve prijzen zijn niet toegestaan.</t>
  </si>
  <si>
    <t>Controleer het tabblad Controle op ontbrekende of negatieve waarden.</t>
  </si>
  <si>
    <t>De gunningsprijs is de TCO van de hoofdopdracht over contractjaar 1 t/m 4.</t>
  </si>
  <si>
    <t>De optionele AED-offerte en overige herzieningsopties staan separaat en tellen niet mee in de gunningsprijs.</t>
  </si>
  <si>
    <t>De aantallen zijn rekenaantallen voor vergelijkbaarheid.</t>
  </si>
  <si>
    <t>Hieraan kan geen minimumafname of omzetgarantie worden ontleend.</t>
  </si>
  <si>
    <t>Vul voor niet-toepasselijke kosten 0 in en licht toe waarom.</t>
  </si>
  <si>
    <t>Dit voorkomt discussie over niet-geprijsde onderdelen.</t>
  </si>
  <si>
    <t>Prijs een onderdeel slechts op één plek.</t>
  </si>
  <si>
    <t>Dubbelprijzen voorkomen: neem bij inbegrepen onderdelen 0 op en licht toe waar het is inbegrepen.</t>
  </si>
  <si>
    <t>Voeg het inschrijfformulier zowel als Excel als ondertekende PDF toe.</t>
  </si>
  <si>
    <t>Conform de leidraad: voorkeur bestandsnaam Naam Inschrijver - inschrijfformulier.</t>
  </si>
  <si>
    <t>Tabblad</t>
  </si>
  <si>
    <t>Doel</t>
  </si>
  <si>
    <t>Wie vult in?</t>
  </si>
  <si>
    <t>Inschrijvergegevens</t>
  </si>
  <si>
    <t>Inschrijver</t>
  </si>
  <si>
    <t>Uitgangspunten</t>
  </si>
  <si>
    <t>Vaste rekenaantallen en aannames</t>
  </si>
  <si>
    <t>Maastricht UMC+, inschrijver regel 22</t>
  </si>
  <si>
    <t>1 Apparatuur</t>
  </si>
  <si>
    <t>Eenmalige aanschafkosten defibrillatoren en accessoires</t>
  </si>
  <si>
    <t>2 Implementatie</t>
  </si>
  <si>
    <t>Installatie, ingebruikname, scholing, documentatie en nazorg</t>
  </si>
  <si>
    <t>3 Onderhoud</t>
  </si>
  <si>
    <t>Preventief/correctief onderhoud, service en levenscyclusondersteuning</t>
  </si>
  <si>
    <t>4 Verbruik</t>
  </si>
  <si>
    <t>Verbruiksartikelen en vervangingsonderdelen</t>
  </si>
  <si>
    <t>5 Optie AEDs</t>
  </si>
  <si>
    <t>Separate aanvullende offerte voor AED-optie</t>
  </si>
  <si>
    <t>6 Opties herziening</t>
  </si>
  <si>
    <t>Overige optionele referentieprijzen en verlengopties</t>
  </si>
  <si>
    <t>Inschrijfprijs</t>
  </si>
  <si>
    <t>Automatische berekening gunningsprijs/TCO</t>
  </si>
  <si>
    <t>Niet wijzigen</t>
  </si>
  <si>
    <t>Controle</t>
  </si>
  <si>
    <t>Controle op volledigheid en plausibiliteit</t>
  </si>
  <si>
    <t>Raadplegen vóór indiening</t>
  </si>
  <si>
    <t>De genoemde aantallen en afnamehoeveelheden zijn indicatief en gebaseerd op historische gegevens. Aan deze aantallen kunnen geen rechten worden ontleend.</t>
  </si>
  <si>
    <t>Parameter</t>
  </si>
  <si>
    <t>TenderNed kenmerk</t>
  </si>
  <si>
    <t>Prijspeil</t>
  </si>
  <si>
    <t>Datum inschrijving</t>
  </si>
  <si>
    <t>Contractjaren in gunningsprijs</t>
  </si>
  <si>
    <t>Optionele verlengjaren</t>
  </si>
  <si>
    <t>BTW percentage informatief</t>
  </si>
  <si>
    <t>Rekenaantal defibrillatoren hoofdopdracht</t>
  </si>
  <si>
    <t>Rekenaantal AED-optie</t>
  </si>
  <si>
    <t>Geen minimumafnamegarantie</t>
  </si>
  <si>
    <t>Ja</t>
  </si>
  <si>
    <t>Rekenparameter</t>
  </si>
  <si>
    <t>Totaal</t>
  </si>
  <si>
    <t>Nieuwe defibrillatoren</t>
  </si>
  <si>
    <t>Cumulatief in gebruik</t>
  </si>
  <si>
    <t>Nieuwe AED's optie</t>
  </si>
  <si>
    <t>Scenario separate aanvullende offerte: gelijktijdige meevervanging.</t>
  </si>
  <si>
    <t>Volwassen elektrodensets per defibrillator per jaar</t>
  </si>
  <si>
    <t>Pediatrische elektrodensets per defibrillator per jaar</t>
  </si>
  <si>
    <t>Trainingselektroden per nieuwe defibrillator</t>
  </si>
  <si>
    <t>Accuvervangingen per defibrillator binnen 4 jaar</t>
  </si>
  <si>
    <t xml:space="preserve">Inschrijver dient zelf aan te geven. </t>
  </si>
  <si>
    <t>Eenmalige aanschafkosten voor defibrillatoren en noodzakelijke hardware/accessoires. Alle bedragen excl. btw.</t>
  </si>
  <si>
    <t>Code</t>
  </si>
  <si>
    <t>Prijscomponent</t>
  </si>
  <si>
    <t>Toelichting / casuskoppeling</t>
  </si>
  <si>
    <t>Eenheid</t>
  </si>
  <si>
    <t>Aantal J1</t>
  </si>
  <si>
    <t>Aantal J2</t>
  </si>
  <si>
    <t>Aantal J3</t>
  </si>
  <si>
    <t>Aantal J4</t>
  </si>
  <si>
    <t>Totaal aantal</t>
  </si>
  <si>
    <t>Bruto prijs/eenheid excl. btw</t>
  </si>
  <si>
    <t>Korting %</t>
  </si>
  <si>
    <t>Netto prijs/eenheid</t>
  </si>
  <si>
    <t>TCO J1-J4 excl. btw</t>
  </si>
  <si>
    <t>Merk/type/artikelnummer</t>
  </si>
  <si>
    <t>Toelichting inschrijver</t>
  </si>
  <si>
    <t>D01</t>
  </si>
  <si>
    <t>Defibrillator basisunit</t>
  </si>
  <si>
    <t>Defibrillator incl. standaard monitor-/defibrillatiefuncties en basisaccessoires.</t>
  </si>
  <si>
    <t>per apparaat</t>
  </si>
  <si>
    <t>D02</t>
  </si>
  <si>
    <t>Configuratie/modules binnen hoofdscope</t>
  </si>
  <si>
    <t>Alle noodzakelijke modules/functionaliteiten indien niet standaard inbegrepen, bijvoorbeeld pacing, monitoring of BLS-feedback.</t>
  </si>
  <si>
    <t>D03</t>
  </si>
  <si>
    <t>Batterij/accu startset</t>
  </si>
  <si>
    <t>Alle benodigde batterijen/accu's bij levering van het apparaat.</t>
  </si>
  <si>
    <t>D04</t>
  </si>
  <si>
    <t>Netadapter/voeding/laadkabel</t>
  </si>
  <si>
    <t>Voeding, laadkabels en overige noodzakelijke aansluitmaterialen.</t>
  </si>
  <si>
    <t>D05</t>
  </si>
  <si>
    <t>Draagtas/transporttas/beschermhoes</t>
  </si>
  <si>
    <t>Benodigde tassen, beschermhoezen en transportvoorzieningen.</t>
  </si>
  <si>
    <t>D06</t>
  </si>
  <si>
    <t>Wandhouder/opbergvoorziening</t>
  </si>
  <si>
    <t>Wandhouders, brackets, reanimatiekarhouders of andere opbergvoorzieningen.</t>
  </si>
  <si>
    <t>D07</t>
  </si>
  <si>
    <t>Therapie-/monitoringkabels</t>
  </si>
  <si>
    <t>Defibrillatiekabels, ECG/monitoringkabels en overige noodzakelijke kabels.</t>
  </si>
  <si>
    <t>D08</t>
  </si>
  <si>
    <t>BLS/reanimatie-feedbacksensor</t>
  </si>
  <si>
    <t>Hardware of functionaliteit voor meten/tonen/bijsturen BLS-kwaliteit indien separaat geprijsd.</t>
  </si>
  <si>
    <t>D09</t>
  </si>
  <si>
    <t>Specifieke OK/IC/SEH accessoires</t>
  </si>
  <si>
    <t>Accessoires voor klinische inzet zoals inwendige paddles, transport of high-acuity functionaliteit indien niet elders opgenomen.</t>
  </si>
  <si>
    <t>post</t>
  </si>
  <si>
    <t>D10</t>
  </si>
  <si>
    <t>Test-/acceptatievoorziening</t>
  </si>
  <si>
    <t>Benodigd voor acceptatie, validatie, beheer of testomgeving.</t>
  </si>
  <si>
    <t>D11</t>
  </si>
  <si>
    <t>Bruikleen-/reservepool uitrol</t>
  </si>
  <si>
    <t>Vervangende/bruikleenapparatuur om zorgcontinuïteit tijdens uitrol en storingen te borgen.</t>
  </si>
  <si>
    <t>D12</t>
  </si>
  <si>
    <t>Overige noodzakelijke hardware/accessoires</t>
  </si>
  <si>
    <t>Alle overige noodzakelijke hardware/accessoires die niet elders zijn opgenomen.</t>
  </si>
  <si>
    <t>Subtotaal apparatuur hoofdopdracht</t>
  </si>
  <si>
    <t>Implementatie, installatie, ingebruikname, scholing, documentatie en nazorg. Alle bedragen excl. btw.</t>
  </si>
  <si>
    <t>Aantal</t>
  </si>
  <si>
    <t>TCO excl. btw</t>
  </si>
  <si>
    <t>Merk/document/referentie</t>
  </si>
  <si>
    <t>I01</t>
  </si>
  <si>
    <t>Installatie en ingebruikname</t>
  </si>
  <si>
    <t>Installatie, configuratie en ingebruikname op afnamelocaties binnen Maastricht UMC+.</t>
  </si>
  <si>
    <t>I02</t>
  </si>
  <si>
    <t>Acceptatie/validatie/oplevering</t>
  </si>
  <si>
    <t>Acceptatiecriteria, oplevering, registratie en overdracht per apparaat/locatie.</t>
  </si>
  <si>
    <t>I03</t>
  </si>
  <si>
    <t>Gebruikersinstructie klinische gebruikers</t>
  </si>
  <si>
    <t>Instructie voor artsen, verpleegkundigen en overige bevoegde gebruikers.</t>
  </si>
  <si>
    <t>I04</t>
  </si>
  <si>
    <t>Train-de-trainer/key users/reanimatiecommissie</t>
  </si>
  <si>
    <t>Train-de-trainer en sessies voor key users/reanimatiecommissie.</t>
  </si>
  <si>
    <t>I05</t>
  </si>
  <si>
    <t>Technische scholing Medische Technologie/MI</t>
  </si>
  <si>
    <t>Technische training voor beheer, onderhoud en eerste lijn support.</t>
  </si>
  <si>
    <t>I06</t>
  </si>
  <si>
    <t>Overige implementatie/training</t>
  </si>
  <si>
    <t>Alle overige noodzakelijke implementatie- of trainingskosten.</t>
  </si>
  <si>
    <t>Subtotaal implementatie, training en documentatie</t>
  </si>
  <si>
    <t xml:space="preserve">3 Onderhoud o.b.v. SSO </t>
  </si>
  <si>
    <t>Terugkerende onderhouds-, service-, support- en levenscycluskosten voor de hoofdopdracht. Alle bedragen excl. btw; niet indexeren.</t>
  </si>
  <si>
    <t>Tariefbasis</t>
  </si>
  <si>
    <t>Tarief/eenheid excl. btw</t>
  </si>
  <si>
    <t>Netto tarief</t>
  </si>
  <si>
    <t>Servicelevel / condities</t>
  </si>
  <si>
    <t>S01</t>
  </si>
  <si>
    <t>Preventief onderhoud</t>
  </si>
  <si>
    <t>Preventief onderhoud per defibrillator inclusief planning en registratie.</t>
  </si>
  <si>
    <t>per apparaat/jaar</t>
  </si>
  <si>
    <t>cumulatief</t>
  </si>
  <si>
    <t>S02</t>
  </si>
  <si>
    <t>Correctief onderhoud/storingsafhandeling</t>
  </si>
  <si>
    <t>Correctief onderhoud, storingsafhandeling en remote/onsite support.</t>
  </si>
  <si>
    <t>S03</t>
  </si>
  <si>
    <t>Bruikleen/vervangende apparatuur bij storing</t>
  </si>
  <si>
    <t>Beschikbaarheid van bruikleen-/vervangende apparatuur bij storing.</t>
  </si>
  <si>
    <t>per jaar</t>
  </si>
  <si>
    <t>vast</t>
  </si>
  <si>
    <t>S04</t>
  </si>
  <si>
    <t>Updates/upgrades/recalls/veiligheidsmeldingen</t>
  </si>
  <si>
    <t>Procedurele borging en uitvoering van updates, upgrades, recalls en veiligheidsmeldingen.</t>
  </si>
  <si>
    <t>S05</t>
  </si>
  <si>
    <t>Service review/rapportage</t>
  </si>
  <si>
    <t>Periodieke service rapportage, evaluatie en verbeteroverleg.</t>
  </si>
  <si>
    <t>S06</t>
  </si>
  <si>
    <t>Overige terugkerende kosten</t>
  </si>
  <si>
    <t>Alle overige jaarlijkse kosten die noodzakelijk zijn voor uitvoering.</t>
  </si>
  <si>
    <t>Subtotaal onderhoud en service</t>
  </si>
  <si>
    <t>4 Verbruik disposables</t>
  </si>
  <si>
    <t>Verbruiksartikelen en vervangingsonderdelen voor de hoofdopdracht. Aantallen zijn rekenaantallen voor vergelijking; alle bedragen excl. btw.</t>
  </si>
  <si>
    <t>Netto prijs</t>
  </si>
  <si>
    <t>Artikelnummer</t>
  </si>
  <si>
    <t>Toelichting inschrijver (graag uw artikelnummer(s) invoeren)</t>
  </si>
  <si>
    <t>V01</t>
  </si>
  <si>
    <t>Defibrillatie-elektroden volwassenen</t>
  </si>
  <si>
    <t>Elektrodensets voor volwassenen, op basis van rekenaantal per geïnstalleerde defibrillator per jaar.</t>
  </si>
  <si>
    <t>per set</t>
  </si>
  <si>
    <t>verbruik</t>
  </si>
  <si>
    <t>V02</t>
  </si>
  <si>
    <t>Defibrillatie-elektroden pediatrisch</t>
  </si>
  <si>
    <t>Pediatrische elektrodensets, op basis van rekenaantal per geïnstalleerde defibrillator per jaar.</t>
  </si>
  <si>
    <t>V03</t>
  </si>
  <si>
    <t>Trainingselektroden defibrillator</t>
  </si>
  <si>
    <t>Trainingselektroden voor instructie en acceptatie.</t>
  </si>
  <si>
    <t>nieuw apparaat</t>
  </si>
  <si>
    <t>V04</t>
  </si>
  <si>
    <r>
      <rPr>
        <sz val="11"/>
        <color rgb="FF000000"/>
        <rFont val="Carlito"/>
      </rPr>
      <t>EC</t>
    </r>
    <r>
      <rPr>
        <sz val="11"/>
        <rFont val="Carlito"/>
      </rPr>
      <t>G/SPO2/</t>
    </r>
    <r>
      <rPr>
        <sz val="11"/>
        <color rgb="FF000000"/>
        <rFont val="Carlito"/>
      </rPr>
      <t xml:space="preserve"> monitoring verbruiksartikelen</t>
    </r>
  </si>
  <si>
    <t>Disposable monitoring/verbruiksartikelen indien noodzakelijk en niet elders opgenomen.</t>
  </si>
  <si>
    <t>V05</t>
  </si>
  <si>
    <t>Batterijen/accu's vervanging binnen looptijd</t>
  </si>
  <si>
    <t>Vervanging van batterijen/accu's gedurende jaar 1 t/m 4 indien nodig.</t>
  </si>
  <si>
    <t>per stuk</t>
  </si>
  <si>
    <t>vervanging</t>
  </si>
  <si>
    <t>V06</t>
  </si>
  <si>
    <t>Steriele covers/inwendige paddles verbruik</t>
  </si>
  <si>
    <t>Verbruiksmaterialen voor OK/IC/SEH/inwendige paddles indien relevant.</t>
  </si>
  <si>
    <t>V07</t>
  </si>
  <si>
    <t>ECG/ registratie papier</t>
  </si>
  <si>
    <t xml:space="preserve">Recording papier voor afdrukken van patientgegevens tijdens noodinterventies. </t>
  </si>
  <si>
    <t>V08</t>
  </si>
  <si>
    <t>Overige verbruiksmaterialen</t>
  </si>
  <si>
    <t>Alle overige noodzakelijke verbruiksmaterialen.</t>
  </si>
  <si>
    <t>Subtotaal verbruiksmaterialen</t>
  </si>
  <si>
    <t>Separate aanvullende offerte voor de optionele AED-uitbreiding. Deze bedragen tellen niet mee in de gunningsprijs tenzij MUMC de optie licht.</t>
  </si>
  <si>
    <t>Aantal eenmalig</t>
  </si>
  <si>
    <t>Eenmalig totaal</t>
  </si>
  <si>
    <t>Aantal servicejaren</t>
  </si>
  <si>
    <t>Tarief service/jaar excl. btw</t>
  </si>
  <si>
    <t>Service totaal</t>
  </si>
  <si>
    <t>Optionele TCO excl. btw</t>
  </si>
  <si>
    <t>A01</t>
  </si>
  <si>
    <t>AED basisunit</t>
  </si>
  <si>
    <t>AED uit portfolio inschrijver inclusief standaard noodzakelijke accessoires.</t>
  </si>
  <si>
    <t>per AED</t>
  </si>
  <si>
    <t>A02</t>
  </si>
  <si>
    <t>Wandhouder/cabinet/opbergvoorziening</t>
  </si>
  <si>
    <t>Wandhouder, cabinet, alarm of andere opbergvoorziening.</t>
  </si>
  <si>
    <t>A03</t>
  </si>
  <si>
    <t>AED batterij/startaccu</t>
  </si>
  <si>
    <t>Batterij/startaccu bij levering AED.</t>
  </si>
  <si>
    <t>A04</t>
  </si>
  <si>
    <t>AED elektrodenset volwassenen startset</t>
  </si>
  <si>
    <t>Defibrillatie-elektroden volwassenen bij levering AED.</t>
  </si>
  <si>
    <t>A05</t>
  </si>
  <si>
    <t>AED elektrodenset pediatrisch startset</t>
  </si>
  <si>
    <t>Pediatrische elektrodensets bij levering AED indien van toepassing.</t>
  </si>
  <si>
    <t>A06</t>
  </si>
  <si>
    <t>Reanimatiekit</t>
  </si>
  <si>
    <t>Reanimatiekit bestaat uit opbergtasje met beademingsmasker (pocket mask), handschoenen, kledingschaar, scheermesje en alcohol doekjes/tissue</t>
  </si>
  <si>
    <t>A07</t>
  </si>
  <si>
    <t>Installatie/registratie/ingebruikname AED</t>
  </si>
  <si>
    <t>Installatie, registratie, labeling en ingebruikname van AED's.</t>
  </si>
  <si>
    <t>A08</t>
  </si>
  <si>
    <t>Gebruikersinstructie AED</t>
  </si>
  <si>
    <t>Instructie/training voor relevante gebruikersgroepen.</t>
  </si>
  <si>
    <t>A09</t>
  </si>
  <si>
    <t>Onderhoud/service AED</t>
  </si>
  <si>
    <t>Preventief/correctief onderhoud en service voor AED's gedurende initiële contractduur.</t>
  </si>
  <si>
    <t>per AED/jaar</t>
  </si>
  <si>
    <t>A10</t>
  </si>
  <si>
    <t>AED trainingselektroden/trainer</t>
  </si>
  <si>
    <t>Trainingselektroden en/of trainer ten behoeve van instructie.</t>
  </si>
  <si>
    <t>A11</t>
  </si>
  <si>
    <t>Overige AED-kosten</t>
  </si>
  <si>
    <t>Alle overige kosten die nodig zijn voor de AED-optie.</t>
  </si>
  <si>
    <t>Subtotaal optionele AED-offerte</t>
  </si>
  <si>
    <t>Overige optionele referentieprijzen voor herzieningsclausule, uitbreidingen en verlengjaren. Niet in gunningsprijs.</t>
  </si>
  <si>
    <t>Optie / referentieprijs</t>
  </si>
  <si>
    <t>Rekenaantal</t>
  </si>
  <si>
    <t>Optionele referentiewaarde</t>
  </si>
  <si>
    <t>Artikel/conditie</t>
  </si>
  <si>
    <t>O01</t>
  </si>
  <si>
    <t>Extra defibrillator boven rekenaantal</t>
  </si>
  <si>
    <t>Unitprijs voor eventuele aanvullende defibrillatoren binnen dezelfde productfamilie.</t>
  </si>
  <si>
    <t>O02</t>
  </si>
  <si>
    <t>Extra accessoireset defibrillator</t>
  </si>
  <si>
    <t>Complete accessoireset als losse uitbreiding/vervanging.</t>
  </si>
  <si>
    <t>O03</t>
  </si>
  <si>
    <t>Extra elektrodenset volwassen</t>
  </si>
  <si>
    <t>Referentieprijs extra verbruiksmateriaal buiten rekenaantallen.</t>
  </si>
  <si>
    <t>O04</t>
  </si>
  <si>
    <t>Extra training/instructiesessie</t>
  </si>
  <si>
    <t>Aanvullende gebruikersinstructie of technische scholing.</t>
  </si>
  <si>
    <t>per sessie</t>
  </si>
  <si>
    <t>O05</t>
  </si>
  <si>
    <t>Verlengjaar onderhoud hoofdopdracht</t>
  </si>
  <si>
    <t>Referentieprijs onderhoud/service voor 75 defibrillatoren per verlengjaar.</t>
  </si>
  <si>
    <t>O06</t>
  </si>
  <si>
    <t>Extra software-/functionaliteitsmodule</t>
  </si>
  <si>
    <t>Softwarematige functionaliteiten, updates of dashboards voor zover verband houdend met opdracht.</t>
  </si>
  <si>
    <t>O07</t>
  </si>
  <si>
    <t>Overige opties/herziening</t>
  </si>
  <si>
    <t>Alle overige optionele uitbreidingen die niet elders zijn opgenomen.</t>
  </si>
  <si>
    <t>Subtotaal overige optionele referentieprijzen</t>
  </si>
  <si>
    <t>Automatische samenvatting van de financiële inschrijving. De gunningsprijs betreft uitsluitend de hoofdopdracht TCO jaar 1 t/m 4.</t>
  </si>
  <si>
    <t>Onderdeel</t>
  </si>
  <si>
    <t>Type kosten</t>
  </si>
  <si>
    <t>Bedrag excl. btw</t>
  </si>
  <si>
    <t>Status</t>
  </si>
  <si>
    <t>1. Apparatuur defibrillatoren</t>
  </si>
  <si>
    <t>Eenmalig</t>
  </si>
  <si>
    <t>Tabblad 1 Apparatuur</t>
  </si>
  <si>
    <t>2. Implementatie, training en documentatie</t>
  </si>
  <si>
    <t>Tabblad 2 Implementatie</t>
  </si>
  <si>
    <t>3. Onderhoud, service en levenscyclus</t>
  </si>
  <si>
    <t>Terugkerend</t>
  </si>
  <si>
    <t>Tabblad 3 Onderhoud</t>
  </si>
  <si>
    <t>4. Verbruiksmaterialen</t>
  </si>
  <si>
    <t>Verbruik</t>
  </si>
  <si>
    <t>Tabblad 4 Verbruik</t>
  </si>
  <si>
    <t>Inschrijfprijs / gunningsprijs</t>
  </si>
  <si>
    <t>TCO jaar 1 t/m 4</t>
  </si>
  <si>
    <t>Hier wordt prijsdeel op gebaseerd</t>
  </si>
  <si>
    <t>BTW indicatief</t>
  </si>
  <si>
    <t>Informatief</t>
  </si>
  <si>
    <t>Niet onderdeel van beoordeling</t>
  </si>
  <si>
    <t>Totaal incl. btw indicatief</t>
  </si>
  <si>
    <t>Niet in gunningsprijs / optionele referentieprijzen</t>
  </si>
  <si>
    <t>Type</t>
  </si>
  <si>
    <t>Optionele AED-offerte</t>
  </si>
  <si>
    <t>Optioneel</t>
  </si>
  <si>
    <t>Tabblad 5 Optie AEDs</t>
  </si>
  <si>
    <t>Tabblad 6 Opties herziening</t>
  </si>
  <si>
    <t>Totale optionele waarde</t>
  </si>
  <si>
    <t>Niet in gunningsberekening</t>
  </si>
  <si>
    <t>Alleen prijsreferentie</t>
  </si>
  <si>
    <t>Betaling indexering</t>
  </si>
  <si>
    <t>Bevestigingen rondom betalingscondities, prijspeil en indexering. Geel = invullen door inschrijver.</t>
  </si>
  <si>
    <t>Onderwerp</t>
  </si>
  <si>
    <t>Antwoord (Ja/Nee)</t>
  </si>
  <si>
    <t>Toelichting / voorwaarde</t>
  </si>
  <si>
    <t>Prijzen zijn in euro's excl. btw</t>
  </si>
  <si>
    <t>BTW wordt uitsluitend informatief berekend.</t>
  </si>
  <si>
    <t>Alle noodzakelijke kosten zijn opgenomen</t>
  </si>
  <si>
    <t>Kosten die ontbreken kunnen later niet separaat in rekening worden gebracht.</t>
  </si>
  <si>
    <t>Geen prijsinformatie buiten dit inschrijfformulier</t>
  </si>
  <si>
    <t>Alle prijsinformatie moet in dit formulier staan.</t>
  </si>
  <si>
    <t>Onderhoudscontracten per aanschaf kunnen worden aangegaan</t>
  </si>
  <si>
    <t>Conform leidraad worden onderhoudscontracten los per aanschaf aangegaan.</t>
  </si>
  <si>
    <t>AED-optie is separaat en niet in gunningsprijs opgenomen</t>
  </si>
  <si>
    <t>Optie geeft prijsreferentie en verplicht MUMC niet tot afname.</t>
  </si>
  <si>
    <t xml:space="preserve">Definitief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</si>
</sst>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\€\ #,##0.00"/>
  </numFmts>
  <fonts count="9">
    <font>
      <sz val="11"/>
      <name val="Carlito"/>
    </font>
    <font>
      <b/>
      <sz val="14"/>
      <color rgb="FFFFFFFF"/>
      <name val="Carlito"/>
    </font>
    <font>
      <i/>
      <sz val="11"/>
      <color rgb="FF595959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000000"/>
      <name val="Carlito"/>
    </font>
    <font>
      <sz val="11"/>
      <name val="Carlito"/>
    </font>
    <font>
      <sz val="8"/>
      <name val="Carlito"/>
    </font>
    <font>
      <sz val="11"/>
      <color rgb="FFFF000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05B97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7E6E6"/>
      </patternFill>
    </fill>
    <fill>
      <patternFill patternType="solid">
        <fgColor rgb="FFF5822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0" fontId="0" fillId="3" borderId="0" xfId="1" applyFont="1" applyFill="1" applyAlignment="1">
      <alignment vertical="top" wrapText="1"/>
    </xf>
    <xf numFmtId="165" fontId="0" fillId="3" borderId="0" xfId="1" applyNumberFormat="1" applyFont="1" applyFill="1" applyAlignment="1">
      <alignment vertical="top" wrapText="1"/>
    </xf>
    <xf numFmtId="164" fontId="0" fillId="3" borderId="0" xfId="1" applyNumberFormat="1" applyFont="1" applyFill="1" applyAlignment="1">
      <alignment vertical="top" wrapText="1"/>
    </xf>
    <xf numFmtId="1" fontId="0" fillId="0" borderId="0" xfId="1" applyNumberFormat="1" applyFont="1" applyAlignment="1">
      <alignment vertical="top" wrapText="1"/>
    </xf>
    <xf numFmtId="0" fontId="5" fillId="4" borderId="0" xfId="1" applyFont="1" applyFill="1" applyAlignment="1">
      <alignment vertical="top" wrapText="1"/>
    </xf>
    <xf numFmtId="165" fontId="5" fillId="4" borderId="0" xfId="1" applyNumberFormat="1" applyFont="1" applyFill="1" applyAlignment="1">
      <alignment vertical="top" wrapText="1"/>
    </xf>
    <xf numFmtId="0" fontId="3" fillId="6" borderId="0" xfId="1" applyFont="1" applyFill="1" applyAlignment="1">
      <alignment horizontal="center" vertical="center" wrapText="1"/>
    </xf>
    <xf numFmtId="165" fontId="3" fillId="6" borderId="0" xfId="1" applyNumberFormat="1" applyFont="1" applyFill="1" applyAlignment="1">
      <alignment horizontal="center" vertical="center" wrapText="1"/>
    </xf>
    <xf numFmtId="0" fontId="0" fillId="7" borderId="0" xfId="0" applyFill="1"/>
    <xf numFmtId="0" fontId="0" fillId="0" borderId="1" xfId="1" applyFont="1" applyBorder="1" applyAlignment="1">
      <alignment wrapText="1"/>
    </xf>
    <xf numFmtId="0" fontId="0" fillId="3" borderId="1" xfId="1" applyFont="1" applyFill="1" applyBorder="1" applyAlignment="1">
      <alignment wrapText="1"/>
    </xf>
    <xf numFmtId="0" fontId="0" fillId="7" borderId="0" xfId="1" applyFont="1" applyFill="1" applyAlignment="1">
      <alignment wrapText="1"/>
    </xf>
    <xf numFmtId="0" fontId="0" fillId="7" borderId="0" xfId="1" applyFont="1" applyFill="1" applyAlignment="1">
      <alignment vertical="top" wrapText="1"/>
    </xf>
    <xf numFmtId="165" fontId="0" fillId="7" borderId="0" xfId="1" applyNumberFormat="1" applyFont="1" applyFill="1" applyAlignment="1">
      <alignment vertical="top" wrapText="1"/>
    </xf>
    <xf numFmtId="0" fontId="5" fillId="4" borderId="1" xfId="1" applyFont="1" applyFill="1" applyBorder="1" applyAlignment="1">
      <alignment vertical="top" wrapText="1"/>
    </xf>
    <xf numFmtId="0" fontId="5" fillId="4" borderId="1" xfId="1" applyFont="1" applyFill="1" applyBorder="1" applyAlignment="1">
      <alignment horizontal="left" vertical="top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0" fillId="7" borderId="0" xfId="1" applyNumberFormat="1" applyFont="1" applyFill="1" applyAlignment="1">
      <alignment wrapText="1"/>
    </xf>
    <xf numFmtId="0" fontId="5" fillId="4" borderId="0" xfId="1" applyFont="1" applyFill="1" applyAlignment="1">
      <alignment horizontal="left" vertical="top" wrapText="1"/>
    </xf>
    <xf numFmtId="0" fontId="4" fillId="0" borderId="1" xfId="1" applyFont="1" applyBorder="1"/>
    <xf numFmtId="0" fontId="0" fillId="0" borderId="1" xfId="0" applyBorder="1"/>
    <xf numFmtId="0" fontId="5" fillId="0" borderId="1" xfId="1" applyFont="1" applyBorder="1" applyAlignment="1">
      <alignment wrapText="1"/>
    </xf>
    <xf numFmtId="0" fontId="3" fillId="7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wrapText="1"/>
    </xf>
    <xf numFmtId="0" fontId="0" fillId="5" borderId="1" xfId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" fontId="0" fillId="5" borderId="0" xfId="1" applyNumberFormat="1" applyFont="1" applyFill="1" applyAlignment="1">
      <alignment vertical="top" wrapText="1"/>
    </xf>
    <xf numFmtId="165" fontId="0" fillId="5" borderId="0" xfId="1" applyNumberFormat="1" applyFont="1" applyFill="1" applyAlignment="1">
      <alignment vertical="top" wrapText="1"/>
    </xf>
    <xf numFmtId="0" fontId="0" fillId="7" borderId="0" xfId="0" applyFill="1" applyAlignment="1">
      <alignment horizontal="left"/>
    </xf>
    <xf numFmtId="0" fontId="1" fillId="2" borderId="0" xfId="1" applyFont="1" applyFill="1" applyAlignment="1">
      <alignment vertical="center"/>
    </xf>
    <xf numFmtId="0" fontId="2" fillId="0" borderId="0" xfId="1" applyFont="1" applyAlignment="1">
      <alignment wrapText="1"/>
    </xf>
    <xf numFmtId="0" fontId="2" fillId="7" borderId="0" xfId="1" applyFont="1" applyFill="1" applyAlignment="1">
      <alignment wrapText="1"/>
    </xf>
    <xf numFmtId="0" fontId="5" fillId="0" borderId="1" xfId="1" applyFont="1" applyBorder="1" applyAlignment="1">
      <alignment horizontal="right" wrapText="1"/>
    </xf>
    <xf numFmtId="1" fontId="5" fillId="0" borderId="1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>
      <alignment horizontal="right" wrapText="1"/>
    </xf>
  </cellXfs>
  <cellStyles count="2">
    <cellStyle name="Normal" xfId="1"/>
    <cellStyle name="Standaard" xfId="0" builtinId="0"/>
  </cellStyles>
  <dxfs count="6"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D9EAD3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Apparatuur" displayName="TblApparatuur" ref="A4:O16">
  <tableColumns count="15">
    <tableColumn id="1" name="Code"/>
    <tableColumn id="2" name="Prijscomponent"/>
    <tableColumn id="3" name="Toelichting / casuskoppeling"/>
    <tableColumn id="4" name="Eenheid"/>
    <tableColumn id="5" name="Aantal J1"/>
    <tableColumn id="6" name="Aantal J2"/>
    <tableColumn id="7" name="Aantal J3"/>
    <tableColumn id="8" name="Aantal J4"/>
    <tableColumn id="9" name="Totaal aantal"/>
    <tableColumn id="10" name="Bruto prijs/eenheid excl. btw"/>
    <tableColumn id="11" name="Korting %"/>
    <tableColumn id="12" name="Netto prijs/eenheid"/>
    <tableColumn id="13" name="TCO J1-J4 excl. btw"/>
    <tableColumn id="14" name="Merk/type/artikelnummer"/>
    <tableColumn id="15" name="Toelichting inschrijv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Implementatie" displayName="TblImplementatie" ref="A4:K10">
  <tableColumns count="11">
    <tableColumn id="1" name="Code"/>
    <tableColumn id="2" name="Prijscomponent"/>
    <tableColumn id="3" name="Toelichting / casuskoppeling"/>
    <tableColumn id="4" name="Eenheid"/>
    <tableColumn id="5" name="Aantal"/>
    <tableColumn id="6" name="Bruto prijs/eenheid excl. btw"/>
    <tableColumn id="7" name="Korting %"/>
    <tableColumn id="8" name="Netto prijs/eenheid"/>
    <tableColumn id="9" name="TCO excl. btw"/>
    <tableColumn id="10" name="Merk/document/referentie"/>
    <tableColumn id="11" name="Toelichting inschrijv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Onderhoud" displayName="TblOnderhoud" ref="A4:O10">
  <tableColumns count="15">
    <tableColumn id="1" name="Code"/>
    <tableColumn id="2" name="Prijscomponent"/>
    <tableColumn id="3" name="Toelichting"/>
    <tableColumn id="4" name="Eenheid"/>
    <tableColumn id="5" name="Tariefbasis"/>
    <tableColumn id="6" name="Aantal J1"/>
    <tableColumn id="7" name="Aantal J2"/>
    <tableColumn id="8" name="Aantal J3"/>
    <tableColumn id="9" name="Aantal J4"/>
    <tableColumn id="10" name="Tarief/eenheid excl. btw"/>
    <tableColumn id="11" name="Korting %"/>
    <tableColumn id="12" name="Netto tarief"/>
    <tableColumn id="13" name="TCO J1-J4 excl. btw"/>
    <tableColumn id="14" name="Servicelevel / condities"/>
    <tableColumn id="15" name="Toelichting inschrijv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Verbruik" displayName="TblVerbruik" ref="A4:O12">
  <tableColumns count="15">
    <tableColumn id="1" name="Code"/>
    <tableColumn id="2" name="Prijscomponent"/>
    <tableColumn id="3" name="Toelichting"/>
    <tableColumn id="4" name="Eenheid"/>
    <tableColumn id="5" name="Tariefbasis"/>
    <tableColumn id="6" name="Aantal J1"/>
    <tableColumn id="7" name="Aantal J2"/>
    <tableColumn id="8" name="Aantal J3"/>
    <tableColumn id="9" name="Aantal J4"/>
    <tableColumn id="10" name="Bruto prijs/eenheid excl. btw"/>
    <tableColumn id="11" name="Korting %"/>
    <tableColumn id="12" name="Netto prijs"/>
    <tableColumn id="13" name="TCO J1-J4 excl. btw"/>
    <tableColumn id="14" name="Artikelnummer"/>
    <tableColumn id="15" name="Toelichting inschrijver (graag uw artikelnummer(s) invoeren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OptieAEDs" displayName="TblOptieAEDs" ref="A4:O15">
  <tableColumns count="15">
    <tableColumn id="1" name="Code"/>
    <tableColumn id="2" name="Prijscomponent"/>
    <tableColumn id="3" name="Toelichting"/>
    <tableColumn id="4" name="Eenheid"/>
    <tableColumn id="5" name="Aantal eenmalig"/>
    <tableColumn id="6" name="Bruto prijs/eenheid excl. btw"/>
    <tableColumn id="7" name="Korting %"/>
    <tableColumn id="8" name="Netto prijs/eenheid"/>
    <tableColumn id="9" name="Eenmalig totaal"/>
    <tableColumn id="10" name="Aantal servicejaren"/>
    <tableColumn id="11" name="Tarief service/jaar excl. btw"/>
    <tableColumn id="12" name="Service totaal"/>
    <tableColumn id="13" name="Optionele TCO excl. btw"/>
    <tableColumn id="14" name="Merk/type/artikelnummer"/>
    <tableColumn id="15" name="Toelichting inschrijv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blOptiesHerziening" displayName="TblOptiesHerziening" ref="A4:K11">
  <tableColumns count="11">
    <tableColumn id="1" name="Code"/>
    <tableColumn id="2" name="Optie / referentieprijs"/>
    <tableColumn id="3" name="Toelichting"/>
    <tableColumn id="4" name="Eenheid"/>
    <tableColumn id="5" name="Rekenaantal"/>
    <tableColumn id="6" name="Bruto prijs/eenheid excl. btw"/>
    <tableColumn id="7" name="Korting %"/>
    <tableColumn id="8" name="Netto prijs/eenheid"/>
    <tableColumn id="9" name="Optionele referentiewaarde"/>
    <tableColumn id="10" name="Artikel/conditie"/>
    <tableColumn id="11" name="Toelichting inschrijv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selection activeCell="B4" sqref="B4"/>
    </sheetView>
  </sheetViews>
  <sheetFormatPr defaultRowHeight="14.25"/>
  <cols>
    <col min="1" max="1" width="24" customWidth="1"/>
    <col min="2" max="2" width="30" customWidth="1"/>
    <col min="3" max="3" width="42" customWidth="1"/>
    <col min="4" max="4" width="48" customWidth="1"/>
    <col min="5" max="5" width="3" style="11" customWidth="1"/>
    <col min="6" max="15" width="9" style="11"/>
  </cols>
  <sheetData>
    <row r="1" spans="1:5" ht="24" customHeight="1">
      <c r="A1" s="32" t="s">
        <v>0</v>
      </c>
      <c r="B1" s="32"/>
      <c r="C1" s="32"/>
      <c r="D1" s="32"/>
      <c r="E1" s="32"/>
    </row>
    <row r="2" spans="1:5" ht="33.950000000000003" customHeight="1">
      <c r="A2" s="33" t="s">
        <v>1</v>
      </c>
      <c r="B2" s="33"/>
      <c r="C2" s="33"/>
      <c r="D2" s="33"/>
      <c r="E2" s="33"/>
    </row>
    <row r="3" spans="1:5" ht="30" customHeight="1">
      <c r="A3" s="22" t="s">
        <v>2</v>
      </c>
      <c r="B3" s="23" t="s">
        <v>3</v>
      </c>
      <c r="C3" s="11"/>
      <c r="D3" s="11"/>
    </row>
    <row r="4" spans="1:5" ht="30" customHeight="1">
      <c r="A4" s="22" t="s">
        <v>4</v>
      </c>
      <c r="B4" s="23" t="s">
        <v>5</v>
      </c>
      <c r="C4" s="11"/>
      <c r="D4" s="11"/>
    </row>
    <row r="5" spans="1:5" ht="30" customHeight="1">
      <c r="A5" s="22" t="s">
        <v>6</v>
      </c>
      <c r="B5" s="23" t="s">
        <v>7</v>
      </c>
      <c r="C5" s="11"/>
      <c r="D5" s="11"/>
    </row>
    <row r="6" spans="1:5" ht="30" customHeight="1">
      <c r="A6" s="22" t="s">
        <v>8</v>
      </c>
      <c r="B6" s="23" t="s">
        <v>371</v>
      </c>
      <c r="C6" s="11"/>
      <c r="D6" s="11"/>
    </row>
    <row r="7" spans="1:5" ht="30" customHeight="1">
      <c r="A7" s="22" t="s">
        <v>9</v>
      </c>
      <c r="B7" s="23" t="s">
        <v>10</v>
      </c>
      <c r="C7" s="11"/>
      <c r="D7" s="11"/>
    </row>
    <row r="8" spans="1:5" ht="30" customHeight="1">
      <c r="A8" s="22" t="s">
        <v>11</v>
      </c>
      <c r="B8" s="13"/>
      <c r="C8" s="11" t="s">
        <v>12</v>
      </c>
      <c r="D8" s="11"/>
    </row>
    <row r="9" spans="1:5" ht="30" customHeight="1">
      <c r="A9" s="22" t="s">
        <v>13</v>
      </c>
      <c r="B9" s="13"/>
      <c r="C9" s="11"/>
      <c r="D9" s="11"/>
    </row>
    <row r="10" spans="1:5" ht="30" customHeight="1">
      <c r="A10" s="22" t="s">
        <v>14</v>
      </c>
      <c r="B10" s="13"/>
      <c r="C10" s="11"/>
      <c r="D10" s="11"/>
    </row>
    <row r="11" spans="1:5" ht="30" customHeight="1">
      <c r="A11" s="22" t="s">
        <v>15</v>
      </c>
      <c r="B11" s="13"/>
      <c r="C11" s="11"/>
      <c r="D11" s="11"/>
    </row>
    <row r="12" spans="1:5" ht="30" customHeight="1">
      <c r="A12" s="22" t="s">
        <v>16</v>
      </c>
      <c r="B12" s="13"/>
      <c r="C12" s="11"/>
      <c r="D12" s="11"/>
    </row>
    <row r="13" spans="1:5" ht="30" customHeight="1">
      <c r="A13" s="11"/>
      <c r="B13" s="11"/>
      <c r="C13" s="11"/>
      <c r="D13" s="11"/>
    </row>
    <row r="14" spans="1:5" ht="30" customHeight="1">
      <c r="A14" s="9" t="s">
        <v>17</v>
      </c>
      <c r="B14" s="9" t="s">
        <v>18</v>
      </c>
      <c r="C14" s="9" t="s">
        <v>19</v>
      </c>
      <c r="D14" s="9" t="s">
        <v>20</v>
      </c>
    </row>
    <row r="15" spans="1:5" ht="30" customHeight="1">
      <c r="A15" s="12" t="s">
        <v>21</v>
      </c>
      <c r="B15" s="12" t="s">
        <v>22</v>
      </c>
      <c r="C15" s="12" t="s">
        <v>23</v>
      </c>
      <c r="D15" s="12" t="s">
        <v>24</v>
      </c>
    </row>
    <row r="16" spans="1:5" ht="30" customHeight="1">
      <c r="A16" s="12" t="s">
        <v>25</v>
      </c>
      <c r="B16" s="12" t="s">
        <v>26</v>
      </c>
      <c r="C16" s="12" t="s">
        <v>27</v>
      </c>
      <c r="D16" s="12" t="s">
        <v>28</v>
      </c>
    </row>
    <row r="17" spans="1:4" ht="30" customHeight="1">
      <c r="A17" s="12" t="s">
        <v>29</v>
      </c>
      <c r="B17" s="12" t="s">
        <v>30</v>
      </c>
      <c r="C17" s="12" t="s">
        <v>31</v>
      </c>
      <c r="D17" s="12" t="s">
        <v>32</v>
      </c>
    </row>
    <row r="18" spans="1:4" ht="30" customHeight="1">
      <c r="A18" s="12" t="s">
        <v>33</v>
      </c>
      <c r="B18" s="12" t="s">
        <v>34</v>
      </c>
      <c r="C18" s="12" t="s">
        <v>35</v>
      </c>
      <c r="D18" s="12" t="s">
        <v>36</v>
      </c>
    </row>
    <row r="19" spans="1:4" s="11" customFormat="1"/>
    <row r="20" spans="1:4" s="11" customFormat="1"/>
    <row r="21" spans="1:4" s="11" customFormat="1"/>
    <row r="22" spans="1:4" s="11" customFormat="1"/>
    <row r="23" spans="1:4" s="11" customFormat="1"/>
    <row r="24" spans="1:4" s="11" customFormat="1"/>
    <row r="25" spans="1:4" s="11" customFormat="1"/>
    <row r="26" spans="1:4" s="11" customFormat="1"/>
    <row r="27" spans="1:4" s="11" customFormat="1"/>
    <row r="28" spans="1:4" s="11" customFormat="1"/>
    <row r="29" spans="1:4" s="11" customFormat="1"/>
    <row r="30" spans="1:4" s="11" customFormat="1"/>
    <row r="31" spans="1:4" s="11" customFormat="1"/>
    <row r="32" spans="1:4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</sheetData>
  <mergeCells count="2">
    <mergeCell ref="A1:E1"/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zoomScale="80" zoomScaleNormal="80" workbookViewId="0">
      <selection activeCell="A2" sqref="A2:E2"/>
    </sheetView>
  </sheetViews>
  <sheetFormatPr defaultRowHeight="14.25"/>
  <cols>
    <col min="1" max="1" width="44" customWidth="1"/>
    <col min="2" max="2" width="30" customWidth="1"/>
    <col min="3" max="3" width="22" customWidth="1"/>
    <col min="4" max="4" width="44" customWidth="1"/>
    <col min="5" max="5" width="18" customWidth="1"/>
    <col min="6" max="39" width="9" style="11"/>
  </cols>
  <sheetData>
    <row r="1" spans="1:5" ht="24" customHeight="1">
      <c r="A1" s="32" t="s">
        <v>82</v>
      </c>
      <c r="B1" s="32"/>
      <c r="C1" s="32"/>
      <c r="D1" s="32"/>
      <c r="E1" s="32"/>
    </row>
    <row r="2" spans="1:5" ht="33.950000000000003" customHeight="1">
      <c r="A2" s="33" t="s">
        <v>324</v>
      </c>
      <c r="B2" s="33"/>
      <c r="C2" s="33"/>
      <c r="D2" s="33"/>
      <c r="E2" s="33"/>
    </row>
    <row r="3" spans="1:5">
      <c r="A3" s="11"/>
      <c r="B3" s="11"/>
      <c r="C3" s="11"/>
      <c r="D3" s="11"/>
      <c r="E3" s="11"/>
    </row>
    <row r="4" spans="1:5" ht="30" customHeight="1">
      <c r="A4" s="9" t="s">
        <v>325</v>
      </c>
      <c r="B4" s="9" t="s">
        <v>326</v>
      </c>
      <c r="C4" s="9" t="s">
        <v>327</v>
      </c>
      <c r="D4" s="9" t="s">
        <v>41</v>
      </c>
      <c r="E4" s="9" t="s">
        <v>328</v>
      </c>
    </row>
    <row r="5" spans="1:5" ht="30" customHeight="1">
      <c r="A5" s="1" t="s">
        <v>329</v>
      </c>
      <c r="B5" s="12" t="s">
        <v>330</v>
      </c>
      <c r="C5" s="19">
        <f>'1 Apparatuur'!M18</f>
        <v>0</v>
      </c>
      <c r="D5" s="12" t="s">
        <v>331</v>
      </c>
      <c r="E5" s="12" t="str">
        <f>IF(C5&gt;0,"OK","Te controleren")</f>
        <v>Te controleren</v>
      </c>
    </row>
    <row r="6" spans="1:5" ht="30" customHeight="1">
      <c r="A6" s="1" t="s">
        <v>332</v>
      </c>
      <c r="B6" s="12" t="s">
        <v>330</v>
      </c>
      <c r="C6" s="19">
        <f>'2 Implementatie'!I12</f>
        <v>0</v>
      </c>
      <c r="D6" s="12" t="s">
        <v>333</v>
      </c>
      <c r="E6" s="12" t="str">
        <f>IF(C6&gt;0,"OK","Te controleren")</f>
        <v>Te controleren</v>
      </c>
    </row>
    <row r="7" spans="1:5" ht="30" customHeight="1">
      <c r="A7" s="1" t="s">
        <v>334</v>
      </c>
      <c r="B7" s="12" t="s">
        <v>335</v>
      </c>
      <c r="C7" s="19">
        <f>'3 Onderhoud o.b.v. SSO'!M12</f>
        <v>0</v>
      </c>
      <c r="D7" s="12" t="s">
        <v>336</v>
      </c>
      <c r="E7" s="12" t="str">
        <f>IF(C7&gt;0,"OK","Te controleren")</f>
        <v>Te controleren</v>
      </c>
    </row>
    <row r="8" spans="1:5" ht="30" customHeight="1">
      <c r="A8" s="1" t="s">
        <v>337</v>
      </c>
      <c r="B8" s="12" t="s">
        <v>338</v>
      </c>
      <c r="C8" s="19">
        <f>'4 Verbruik'!M14</f>
        <v>0</v>
      </c>
      <c r="D8" s="12" t="s">
        <v>339</v>
      </c>
      <c r="E8" s="12" t="str">
        <f>IF(C8&gt;0,"OK","Te controleren")</f>
        <v>Te controleren</v>
      </c>
    </row>
    <row r="9" spans="1:5" ht="30" customHeight="1">
      <c r="A9" s="1" t="s">
        <v>340</v>
      </c>
      <c r="B9" s="12" t="s">
        <v>341</v>
      </c>
      <c r="C9" s="19">
        <f>SUM(C5:C8)</f>
        <v>0</v>
      </c>
      <c r="D9" s="12" t="s">
        <v>342</v>
      </c>
      <c r="E9" s="12" t="str">
        <f>IF(C9&gt;0,"OK","Niet OK")</f>
        <v>Niet OK</v>
      </c>
    </row>
    <row r="10" spans="1:5" ht="30" customHeight="1">
      <c r="A10" s="1" t="s">
        <v>343</v>
      </c>
      <c r="B10" s="12" t="s">
        <v>344</v>
      </c>
      <c r="C10" s="19">
        <f>C9*Uitgangspunten!$B$10</f>
        <v>0</v>
      </c>
      <c r="D10" s="12" t="s">
        <v>345</v>
      </c>
      <c r="E10" s="12" t="str">
        <f>"Informatief"</f>
        <v>Informatief</v>
      </c>
    </row>
    <row r="11" spans="1:5" ht="30" customHeight="1">
      <c r="A11" s="1" t="s">
        <v>346</v>
      </c>
      <c r="B11" s="12" t="s">
        <v>344</v>
      </c>
      <c r="C11" s="19">
        <f>C9+C10</f>
        <v>0</v>
      </c>
      <c r="D11" s="12" t="s">
        <v>345</v>
      </c>
      <c r="E11" s="12" t="str">
        <f>"Informatief"</f>
        <v>Informatief</v>
      </c>
    </row>
    <row r="12" spans="1:5" s="11" customFormat="1" ht="30" customHeight="1">
      <c r="A12" s="14"/>
      <c r="B12" s="14"/>
      <c r="C12" s="20"/>
      <c r="D12" s="14"/>
      <c r="E12" s="14"/>
    </row>
    <row r="13" spans="1:5" ht="30" customHeight="1">
      <c r="A13" s="9" t="s">
        <v>347</v>
      </c>
      <c r="B13" s="9" t="s">
        <v>348</v>
      </c>
      <c r="C13" s="10" t="s">
        <v>327</v>
      </c>
      <c r="D13" s="9" t="s">
        <v>41</v>
      </c>
      <c r="E13" s="9" t="s">
        <v>328</v>
      </c>
    </row>
    <row r="14" spans="1:5" ht="30" customHeight="1">
      <c r="A14" s="21" t="s">
        <v>349</v>
      </c>
      <c r="B14" s="18" t="s">
        <v>350</v>
      </c>
      <c r="C14" s="19">
        <f>'5 Optie AEDs'!M17</f>
        <v>0</v>
      </c>
      <c r="D14" s="18" t="s">
        <v>351</v>
      </c>
      <c r="E14" s="18" t="str">
        <f>IF(C14&gt;0,"OK","Te controleren")</f>
        <v>Te controleren</v>
      </c>
    </row>
    <row r="15" spans="1:5" ht="30" customHeight="1">
      <c r="A15" s="7" t="s">
        <v>321</v>
      </c>
      <c r="B15" s="18" t="s">
        <v>350</v>
      </c>
      <c r="C15" s="19">
        <f>'6 Opties herziening'!I13</f>
        <v>0</v>
      </c>
      <c r="D15" s="17" t="s">
        <v>352</v>
      </c>
      <c r="E15" s="17" t="str">
        <f>IF(C15&gt;0,"OK","Te controleren")</f>
        <v>Te controleren</v>
      </c>
    </row>
    <row r="16" spans="1:5" ht="30" customHeight="1">
      <c r="A16" s="7" t="s">
        <v>353</v>
      </c>
      <c r="B16" s="18" t="s">
        <v>354</v>
      </c>
      <c r="C16" s="19">
        <f>SUM(C14:C15)</f>
        <v>0</v>
      </c>
      <c r="D16" s="17" t="s">
        <v>355</v>
      </c>
      <c r="E16" s="17" t="str">
        <f>IF(C16&gt;=0,"OK","Niet OK")</f>
        <v>OK</v>
      </c>
    </row>
    <row r="17" spans="1:5" ht="30" customHeight="1">
      <c r="A17" s="7"/>
      <c r="B17" s="7"/>
      <c r="C17" s="8"/>
      <c r="D17" s="7"/>
      <c r="E17" s="7"/>
    </row>
    <row r="18" spans="1:5" s="31" customFormat="1"/>
    <row r="19" spans="1:5" s="31" customFormat="1"/>
    <row r="20" spans="1:5" s="31" customFormat="1"/>
    <row r="21" spans="1:5" s="31" customFormat="1"/>
    <row r="22" spans="1:5" s="31" customFormat="1"/>
    <row r="23" spans="1:5" s="31" customFormat="1"/>
    <row r="24" spans="1:5" s="31" customFormat="1"/>
    <row r="25" spans="1:5" s="11" customFormat="1"/>
    <row r="26" spans="1:5" s="11" customFormat="1"/>
    <row r="27" spans="1:5" s="11" customFormat="1"/>
    <row r="28" spans="1:5" s="11" customFormat="1"/>
    <row r="29" spans="1:5" s="11" customFormat="1"/>
    <row r="30" spans="1:5" s="11" customFormat="1"/>
    <row r="31" spans="1:5" s="11" customFormat="1"/>
    <row r="32" spans="1:5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</sheetData>
  <mergeCells count="2">
    <mergeCell ref="A1:E1"/>
    <mergeCell ref="A2:E2"/>
  </mergeCells>
  <conditionalFormatting sqref="E5:E16">
    <cfRule type="expression" dxfId="5" priority="6">
      <formula>E5="OK"</formula>
    </cfRule>
    <cfRule type="expression" dxfId="4" priority="7">
      <formula>E5="Niet OK"</formula>
    </cfRule>
    <cfRule type="expression" dxfId="3" priority="8">
      <formula>E5="Te controleren"</formula>
    </cfRule>
  </conditionalFormatting>
  <conditionalFormatting sqref="E5:E17">
    <cfRule type="expression" dxfId="2" priority="1">
      <formula>E5="OK"</formula>
    </cfRule>
    <cfRule type="expression" dxfId="1" priority="2">
      <formula>E5="Niet OK"</formula>
    </cfRule>
    <cfRule type="expression" dxfId="0" priority="3">
      <formula>E5="Te controleren"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2"/>
  <sheetViews>
    <sheetView workbookViewId="0">
      <selection sqref="A1:D1"/>
    </sheetView>
  </sheetViews>
  <sheetFormatPr defaultRowHeight="14.25"/>
  <cols>
    <col min="1" max="1" width="46" customWidth="1"/>
    <col min="2" max="2" width="18" customWidth="1"/>
    <col min="3" max="3" width="70" customWidth="1"/>
    <col min="4" max="4" width="50" customWidth="1"/>
    <col min="5" max="40" width="9" style="11"/>
  </cols>
  <sheetData>
    <row r="1" spans="1:4" ht="24" customHeight="1">
      <c r="A1" s="32" t="s">
        <v>356</v>
      </c>
      <c r="B1" s="32"/>
      <c r="C1" s="32"/>
      <c r="D1" s="32"/>
    </row>
    <row r="2" spans="1:4" ht="33.950000000000003" customHeight="1">
      <c r="A2" s="34" t="s">
        <v>357</v>
      </c>
      <c r="B2" s="34"/>
      <c r="C2" s="34"/>
      <c r="D2" s="34"/>
    </row>
    <row r="3" spans="1:4">
      <c r="A3" s="11"/>
      <c r="B3" s="11"/>
      <c r="C3" s="11"/>
      <c r="D3" s="11"/>
    </row>
    <row r="4" spans="1:4" ht="30" customHeight="1">
      <c r="A4" s="9" t="s">
        <v>358</v>
      </c>
      <c r="B4" s="9" t="s">
        <v>359</v>
      </c>
      <c r="C4" s="9" t="s">
        <v>360</v>
      </c>
      <c r="D4" s="9" t="s">
        <v>126</v>
      </c>
    </row>
    <row r="5" spans="1:4" ht="30" customHeight="1">
      <c r="A5" s="12" t="s">
        <v>361</v>
      </c>
      <c r="B5" s="13"/>
      <c r="C5" s="12" t="s">
        <v>362</v>
      </c>
      <c r="D5" s="13"/>
    </row>
    <row r="6" spans="1:4" ht="30" customHeight="1">
      <c r="A6" s="12" t="s">
        <v>363</v>
      </c>
      <c r="B6" s="13"/>
      <c r="C6" s="12" t="s">
        <v>364</v>
      </c>
      <c r="D6" s="13"/>
    </row>
    <row r="7" spans="1:4" ht="30" customHeight="1">
      <c r="A7" s="12" t="s">
        <v>365</v>
      </c>
      <c r="B7" s="13"/>
      <c r="C7" s="12" t="s">
        <v>366</v>
      </c>
      <c r="D7" s="13"/>
    </row>
    <row r="8" spans="1:4" ht="30" customHeight="1">
      <c r="A8" s="12" t="s">
        <v>367</v>
      </c>
      <c r="B8" s="13"/>
      <c r="C8" s="12" t="s">
        <v>368</v>
      </c>
      <c r="D8" s="13"/>
    </row>
    <row r="9" spans="1:4" ht="30" customHeight="1">
      <c r="A9" s="12" t="s">
        <v>369</v>
      </c>
      <c r="B9" s="13"/>
      <c r="C9" s="12" t="s">
        <v>370</v>
      </c>
      <c r="D9" s="13"/>
    </row>
    <row r="10" spans="1:4" s="11" customFormat="1"/>
    <row r="11" spans="1:4" s="11" customFormat="1"/>
    <row r="12" spans="1:4" s="11" customFormat="1"/>
    <row r="13" spans="1:4" s="11" customFormat="1"/>
    <row r="14" spans="1:4" s="11" customFormat="1"/>
    <row r="15" spans="1:4" s="11" customFormat="1"/>
    <row r="16" spans="1:4" s="11" customFormat="1"/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  <row r="24" s="11" customFormat="1"/>
    <row r="25" s="11" customFormat="1"/>
    <row r="26" s="11" customFormat="1"/>
    <row r="27" s="11" customFormat="1"/>
    <row r="28" s="11" customFormat="1"/>
    <row r="29" s="11" customFormat="1"/>
    <row r="30" s="11" customFormat="1"/>
    <row r="31" s="11" customFormat="1"/>
    <row r="3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</sheetData>
  <mergeCells count="2">
    <mergeCell ref="A1:D1"/>
    <mergeCell ref="A2:D2"/>
  </mergeCells>
  <dataValidations count="1">
    <dataValidation type="list" sqref="B5:B9">
      <formula1>"Ja,Nee"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2"/>
  <sheetViews>
    <sheetView workbookViewId="0">
      <selection activeCell="A2" sqref="A2:C2"/>
    </sheetView>
  </sheetViews>
  <sheetFormatPr defaultRowHeight="14.25"/>
  <cols>
    <col min="1" max="1" width="12" customWidth="1"/>
    <col min="2" max="2" width="58" customWidth="1"/>
    <col min="3" max="3" width="70" customWidth="1"/>
    <col min="4" max="47" width="9" style="11"/>
  </cols>
  <sheetData>
    <row r="1" spans="1:3" ht="24" customHeight="1">
      <c r="A1" s="32" t="s">
        <v>37</v>
      </c>
      <c r="B1" s="32"/>
      <c r="C1" s="32"/>
    </row>
    <row r="2" spans="1:3" ht="33.950000000000003" customHeight="1">
      <c r="A2" s="33" t="s">
        <v>38</v>
      </c>
      <c r="B2" s="33"/>
      <c r="C2" s="33"/>
    </row>
    <row r="3" spans="1:3" s="11" customFormat="1"/>
    <row r="4" spans="1:3" ht="30" customHeight="1">
      <c r="A4" s="9" t="s">
        <v>39</v>
      </c>
      <c r="B4" s="9" t="s">
        <v>40</v>
      </c>
      <c r="C4" s="9" t="s">
        <v>41</v>
      </c>
    </row>
    <row r="5" spans="1:3" ht="30" customHeight="1">
      <c r="A5" s="12">
        <v>1</v>
      </c>
      <c r="B5" s="12" t="s">
        <v>42</v>
      </c>
      <c r="C5" s="12" t="s">
        <v>43</v>
      </c>
    </row>
    <row r="6" spans="1:3" ht="30" customHeight="1">
      <c r="A6" s="12">
        <v>2</v>
      </c>
      <c r="B6" s="12" t="s">
        <v>44</v>
      </c>
      <c r="C6" s="12" t="s">
        <v>45</v>
      </c>
    </row>
    <row r="7" spans="1:3" ht="30" customHeight="1">
      <c r="A7" s="12">
        <v>3</v>
      </c>
      <c r="B7" s="12" t="s">
        <v>46</v>
      </c>
      <c r="C7" s="12" t="s">
        <v>47</v>
      </c>
    </row>
    <row r="8" spans="1:3" ht="30" customHeight="1">
      <c r="A8" s="12">
        <v>4</v>
      </c>
      <c r="B8" s="12" t="s">
        <v>48</v>
      </c>
      <c r="C8" s="12" t="s">
        <v>49</v>
      </c>
    </row>
    <row r="9" spans="1:3" ht="30" customHeight="1">
      <c r="A9" s="12">
        <v>5</v>
      </c>
      <c r="B9" s="12" t="s">
        <v>50</v>
      </c>
      <c r="C9" s="12" t="s">
        <v>51</v>
      </c>
    </row>
    <row r="10" spans="1:3" ht="30" customHeight="1">
      <c r="A10" s="12">
        <v>6</v>
      </c>
      <c r="B10" s="12" t="s">
        <v>52</v>
      </c>
      <c r="C10" s="12" t="s">
        <v>53</v>
      </c>
    </row>
    <row r="11" spans="1:3" ht="30" customHeight="1">
      <c r="A11" s="12">
        <v>7</v>
      </c>
      <c r="B11" s="12" t="s">
        <v>54</v>
      </c>
      <c r="C11" s="12" t="s">
        <v>55</v>
      </c>
    </row>
    <row r="12" spans="1:3" ht="30" customHeight="1">
      <c r="A12" s="12">
        <v>8</v>
      </c>
      <c r="B12" s="12" t="s">
        <v>56</v>
      </c>
      <c r="C12" s="12" t="s">
        <v>57</v>
      </c>
    </row>
    <row r="13" spans="1:3" ht="30" customHeight="1">
      <c r="A13" s="12">
        <v>9</v>
      </c>
      <c r="B13" s="12" t="s">
        <v>58</v>
      </c>
      <c r="C13" s="12" t="s">
        <v>59</v>
      </c>
    </row>
    <row r="14" spans="1:3" ht="30" customHeight="1">
      <c r="A14" s="12">
        <v>10</v>
      </c>
      <c r="B14" s="12" t="s">
        <v>60</v>
      </c>
      <c r="C14" s="12" t="s">
        <v>61</v>
      </c>
    </row>
    <row r="15" spans="1:3" s="11" customFormat="1" ht="30" customHeight="1">
      <c r="A15" s="14"/>
      <c r="B15" s="14"/>
      <c r="C15" s="14"/>
    </row>
    <row r="16" spans="1:3" ht="30" customHeight="1">
      <c r="A16" s="9" t="s">
        <v>62</v>
      </c>
      <c r="B16" s="9" t="s">
        <v>63</v>
      </c>
      <c r="C16" s="9" t="s">
        <v>64</v>
      </c>
    </row>
    <row r="17" spans="1:3" ht="30" customHeight="1">
      <c r="A17" s="12" t="s">
        <v>0</v>
      </c>
      <c r="B17" s="12" t="s">
        <v>65</v>
      </c>
      <c r="C17" s="12" t="s">
        <v>66</v>
      </c>
    </row>
    <row r="18" spans="1:3" ht="30" customHeight="1">
      <c r="A18" s="12" t="s">
        <v>67</v>
      </c>
      <c r="B18" s="12" t="s">
        <v>68</v>
      </c>
      <c r="C18" s="12" t="s">
        <v>69</v>
      </c>
    </row>
    <row r="19" spans="1:3" ht="30" customHeight="1">
      <c r="A19" s="12" t="s">
        <v>70</v>
      </c>
      <c r="B19" s="12" t="s">
        <v>71</v>
      </c>
      <c r="C19" s="12" t="s">
        <v>66</v>
      </c>
    </row>
    <row r="20" spans="1:3" ht="30" customHeight="1">
      <c r="A20" s="12" t="s">
        <v>72</v>
      </c>
      <c r="B20" s="12" t="s">
        <v>73</v>
      </c>
      <c r="C20" s="12" t="s">
        <v>66</v>
      </c>
    </row>
    <row r="21" spans="1:3" ht="30" customHeight="1">
      <c r="A21" s="12" t="s">
        <v>74</v>
      </c>
      <c r="B21" s="12" t="s">
        <v>75</v>
      </c>
      <c r="C21" s="12" t="s">
        <v>66</v>
      </c>
    </row>
    <row r="22" spans="1:3" ht="30" customHeight="1">
      <c r="A22" s="12" t="s">
        <v>76</v>
      </c>
      <c r="B22" s="12" t="s">
        <v>77</v>
      </c>
      <c r="C22" s="12" t="s">
        <v>66</v>
      </c>
    </row>
    <row r="23" spans="1:3" ht="30" customHeight="1">
      <c r="A23" s="12" t="s">
        <v>78</v>
      </c>
      <c r="B23" s="12" t="s">
        <v>79</v>
      </c>
      <c r="C23" s="12" t="s">
        <v>66</v>
      </c>
    </row>
    <row r="24" spans="1:3" ht="30" customHeight="1">
      <c r="A24" s="12" t="s">
        <v>80</v>
      </c>
      <c r="B24" s="12" t="s">
        <v>81</v>
      </c>
      <c r="C24" s="12" t="s">
        <v>66</v>
      </c>
    </row>
    <row r="25" spans="1:3" ht="30" customHeight="1">
      <c r="A25" s="12" t="s">
        <v>82</v>
      </c>
      <c r="B25" s="12" t="s">
        <v>83</v>
      </c>
      <c r="C25" s="12" t="s">
        <v>84</v>
      </c>
    </row>
    <row r="26" spans="1:3" ht="30" customHeight="1">
      <c r="A26" s="12" t="s">
        <v>85</v>
      </c>
      <c r="B26" s="12" t="s">
        <v>86</v>
      </c>
      <c r="C26" s="12" t="s">
        <v>87</v>
      </c>
    </row>
    <row r="27" spans="1:3" s="11" customFormat="1"/>
    <row r="28" spans="1:3" s="11" customFormat="1"/>
    <row r="29" spans="1:3" s="11" customFormat="1"/>
    <row r="30" spans="1:3" s="11" customFormat="1"/>
    <row r="31" spans="1:3" s="11" customFormat="1"/>
    <row r="32" spans="1:3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7"/>
  <sheetViews>
    <sheetView workbookViewId="0">
      <selection activeCell="A2" sqref="A2:G2"/>
    </sheetView>
  </sheetViews>
  <sheetFormatPr defaultRowHeight="14.25"/>
  <cols>
    <col min="1" max="1" width="48" customWidth="1"/>
    <col min="2" max="6" width="14" customWidth="1"/>
    <col min="7" max="7" width="75" customWidth="1"/>
    <col min="8" max="40" width="9" style="11"/>
  </cols>
  <sheetData>
    <row r="1" spans="1:40" ht="24" customHeight="1">
      <c r="A1" s="32" t="s">
        <v>67</v>
      </c>
      <c r="B1" s="32"/>
      <c r="C1" s="32"/>
      <c r="D1" s="32"/>
      <c r="E1" s="32"/>
      <c r="F1" s="32"/>
      <c r="G1" s="32"/>
    </row>
    <row r="2" spans="1:40" ht="33.950000000000003" customHeight="1">
      <c r="A2" s="33" t="s">
        <v>88</v>
      </c>
      <c r="B2" s="33"/>
      <c r="C2" s="33"/>
      <c r="D2" s="33"/>
      <c r="E2" s="33"/>
      <c r="F2" s="33"/>
      <c r="G2" s="33"/>
    </row>
    <row r="3" spans="1:40" s="11" customFormat="1"/>
    <row r="4" spans="1:40" ht="30" customHeight="1">
      <c r="A4" s="9" t="s">
        <v>89</v>
      </c>
      <c r="B4" s="9" t="s">
        <v>18</v>
      </c>
      <c r="C4" s="25"/>
      <c r="D4" s="14"/>
      <c r="E4" s="14"/>
      <c r="F4" s="14"/>
      <c r="G4" s="11"/>
      <c r="AN4"/>
    </row>
    <row r="5" spans="1:40" ht="30" customHeight="1">
      <c r="A5" s="24" t="s">
        <v>4</v>
      </c>
      <c r="B5" s="35" t="s">
        <v>5</v>
      </c>
      <c r="C5" s="26"/>
      <c r="D5" s="14"/>
      <c r="E5" s="14"/>
      <c r="F5" s="14"/>
      <c r="G5" s="11"/>
      <c r="AN5"/>
    </row>
    <row r="6" spans="1:40" ht="30" customHeight="1">
      <c r="A6" s="24" t="s">
        <v>90</v>
      </c>
      <c r="B6" s="35" t="s">
        <v>3</v>
      </c>
      <c r="C6" s="26"/>
      <c r="D6" s="14"/>
      <c r="E6" s="14"/>
      <c r="F6" s="14"/>
      <c r="G6" s="11"/>
      <c r="AN6"/>
    </row>
    <row r="7" spans="1:40" ht="30" customHeight="1">
      <c r="A7" s="24" t="s">
        <v>91</v>
      </c>
      <c r="B7" s="35" t="s">
        <v>92</v>
      </c>
      <c r="C7" s="26"/>
      <c r="D7" s="14"/>
      <c r="E7" s="14"/>
      <c r="F7" s="14"/>
      <c r="G7" s="11"/>
      <c r="AN7"/>
    </row>
    <row r="8" spans="1:40" ht="30" customHeight="1">
      <c r="A8" s="24" t="s">
        <v>93</v>
      </c>
      <c r="B8" s="35">
        <v>4</v>
      </c>
      <c r="C8" s="26"/>
      <c r="D8" s="14"/>
      <c r="E8" s="14"/>
      <c r="F8" s="14"/>
      <c r="G8" s="11"/>
      <c r="AN8"/>
    </row>
    <row r="9" spans="1:40" ht="30" customHeight="1">
      <c r="A9" s="24" t="s">
        <v>94</v>
      </c>
      <c r="B9" s="35">
        <v>4</v>
      </c>
      <c r="C9" s="26"/>
      <c r="D9" s="14"/>
      <c r="E9" s="14"/>
      <c r="F9" s="14"/>
      <c r="G9" s="11"/>
      <c r="AN9"/>
    </row>
    <row r="10" spans="1:40" ht="30" customHeight="1">
      <c r="A10" s="24" t="s">
        <v>95</v>
      </c>
      <c r="B10" s="36">
        <v>0.21</v>
      </c>
      <c r="C10" s="26"/>
      <c r="D10" s="14"/>
      <c r="E10" s="14"/>
      <c r="F10" s="14"/>
      <c r="G10" s="11"/>
      <c r="AN10"/>
    </row>
    <row r="11" spans="1:40" ht="30" customHeight="1">
      <c r="A11" s="24" t="s">
        <v>96</v>
      </c>
      <c r="B11" s="36">
        <v>75</v>
      </c>
      <c r="C11" s="26"/>
      <c r="D11" s="14"/>
      <c r="E11" s="14"/>
      <c r="F11" s="14"/>
      <c r="G11" s="11"/>
      <c r="AN11"/>
    </row>
    <row r="12" spans="1:40" ht="30" customHeight="1">
      <c r="A12" s="24" t="s">
        <v>97</v>
      </c>
      <c r="B12" s="37">
        <v>65</v>
      </c>
      <c r="C12" s="26"/>
      <c r="D12" s="14"/>
      <c r="E12" s="14"/>
      <c r="F12" s="14"/>
      <c r="G12" s="11"/>
      <c r="AN12"/>
    </row>
    <row r="13" spans="1:40" ht="30" customHeight="1">
      <c r="A13" s="24" t="s">
        <v>98</v>
      </c>
      <c r="B13" s="35" t="s">
        <v>99</v>
      </c>
      <c r="C13" s="26"/>
      <c r="D13" s="14"/>
      <c r="E13" s="14"/>
      <c r="F13" s="14"/>
      <c r="G13" s="11"/>
      <c r="AN13"/>
    </row>
    <row r="14" spans="1:40" s="11" customFormat="1" ht="30" customHeight="1">
      <c r="A14" s="14"/>
      <c r="B14" s="14"/>
      <c r="C14" s="14"/>
      <c r="D14" s="14"/>
      <c r="E14" s="14"/>
      <c r="F14" s="14"/>
      <c r="G14" s="14"/>
    </row>
    <row r="15" spans="1:40" ht="30" customHeight="1">
      <c r="A15" s="9" t="s">
        <v>100</v>
      </c>
      <c r="B15" s="9">
        <v>2027</v>
      </c>
      <c r="C15" s="9">
        <v>2028</v>
      </c>
      <c r="D15" s="9">
        <v>2029</v>
      </c>
      <c r="E15" s="9">
        <v>2030</v>
      </c>
      <c r="F15" s="9" t="s">
        <v>101</v>
      </c>
      <c r="G15" s="9" t="s">
        <v>41</v>
      </c>
    </row>
    <row r="16" spans="1:40" ht="30" customHeight="1">
      <c r="A16" s="12" t="s">
        <v>102</v>
      </c>
      <c r="B16" s="12">
        <v>24</v>
      </c>
      <c r="C16" s="12">
        <v>50</v>
      </c>
      <c r="D16" s="12">
        <v>1</v>
      </c>
      <c r="E16" s="12">
        <v>1</v>
      </c>
      <c r="F16" s="27">
        <f>SUM(B16:E16)</f>
        <v>76</v>
      </c>
      <c r="G16" s="12"/>
    </row>
    <row r="17" spans="1:7" ht="30" customHeight="1">
      <c r="A17" s="12" t="s">
        <v>103</v>
      </c>
      <c r="B17" s="12">
        <f>SUM($B$16:B16)</f>
        <v>24</v>
      </c>
      <c r="C17" s="12">
        <f>SUM($B$16:C16)</f>
        <v>74</v>
      </c>
      <c r="D17" s="12">
        <f>SUM($B$16:D16)</f>
        <v>75</v>
      </c>
      <c r="E17" s="12">
        <f>SUM($B$16:E16)</f>
        <v>76</v>
      </c>
      <c r="F17" s="27">
        <f>E17</f>
        <v>76</v>
      </c>
      <c r="G17" s="12"/>
    </row>
    <row r="18" spans="1:7" ht="30" customHeight="1">
      <c r="A18" s="12" t="s">
        <v>104</v>
      </c>
      <c r="B18" s="12">
        <v>7</v>
      </c>
      <c r="C18" s="12">
        <v>30</v>
      </c>
      <c r="D18" s="12">
        <v>20</v>
      </c>
      <c r="E18" s="12">
        <v>8</v>
      </c>
      <c r="F18" s="27">
        <f>SUM(B18:E18)</f>
        <v>65</v>
      </c>
      <c r="G18" s="12" t="s">
        <v>105</v>
      </c>
    </row>
    <row r="19" spans="1:7" ht="30" customHeight="1">
      <c r="A19" s="12" t="s">
        <v>106</v>
      </c>
      <c r="B19" s="12">
        <v>60</v>
      </c>
      <c r="C19" s="12">
        <v>60</v>
      </c>
      <c r="D19" s="12">
        <v>60</v>
      </c>
      <c r="E19" s="12">
        <v>60</v>
      </c>
      <c r="F19" s="27">
        <v>240</v>
      </c>
      <c r="G19" s="12"/>
    </row>
    <row r="20" spans="1:7" ht="30" customHeight="1">
      <c r="A20" s="12" t="s">
        <v>107</v>
      </c>
      <c r="B20" s="12">
        <v>6</v>
      </c>
      <c r="C20" s="12">
        <v>6</v>
      </c>
      <c r="D20" s="12">
        <v>6</v>
      </c>
      <c r="E20" s="12">
        <v>6</v>
      </c>
      <c r="F20" s="27">
        <f>SUM(B20:E20)</f>
        <v>24</v>
      </c>
      <c r="G20" s="12"/>
    </row>
    <row r="21" spans="1:7" ht="30" customHeight="1">
      <c r="A21" s="12" t="s">
        <v>108</v>
      </c>
      <c r="B21" s="12">
        <v>24</v>
      </c>
      <c r="C21" s="12">
        <v>50</v>
      </c>
      <c r="D21" s="12">
        <v>1</v>
      </c>
      <c r="E21" s="12">
        <v>1</v>
      </c>
      <c r="F21" s="27">
        <f>SUM(B21:E21)</f>
        <v>76</v>
      </c>
      <c r="G21" s="12"/>
    </row>
    <row r="22" spans="1:7" ht="30" customHeight="1">
      <c r="A22" s="24" t="s">
        <v>109</v>
      </c>
      <c r="B22" s="13">
        <v>0</v>
      </c>
      <c r="C22" s="13">
        <v>0</v>
      </c>
      <c r="D22" s="13">
        <v>0</v>
      </c>
      <c r="E22" s="13">
        <v>0</v>
      </c>
      <c r="F22" s="28">
        <f>SUM(B22:E22)</f>
        <v>0</v>
      </c>
      <c r="G22" s="12" t="s">
        <v>110</v>
      </c>
    </row>
    <row r="23" spans="1:7" s="11" customFormat="1"/>
    <row r="24" spans="1:7" s="11" customFormat="1"/>
    <row r="25" spans="1:7" s="11" customFormat="1"/>
    <row r="26" spans="1:7" s="11" customFormat="1"/>
    <row r="27" spans="1:7" s="11" customFormat="1"/>
    <row r="28" spans="1:7" s="11" customFormat="1"/>
    <row r="29" spans="1:7" s="11" customFormat="1"/>
    <row r="30" spans="1:7" s="11" customFormat="1"/>
    <row r="31" spans="1:7" s="11" customFormat="1"/>
    <row r="32" spans="1:7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workbookViewId="0">
      <selection sqref="A1:O1"/>
    </sheetView>
  </sheetViews>
  <sheetFormatPr defaultRowHeight="14.25"/>
  <cols>
    <col min="1" max="1" width="10" customWidth="1"/>
    <col min="2" max="2" width="32" customWidth="1"/>
    <col min="3" max="3" width="62" customWidth="1"/>
    <col min="4" max="4" width="18" customWidth="1"/>
    <col min="5" max="9" width="12" customWidth="1"/>
    <col min="10" max="10" width="18" customWidth="1"/>
    <col min="11" max="11" width="12" customWidth="1"/>
    <col min="12" max="13" width="18" customWidth="1"/>
    <col min="14" max="14" width="28" customWidth="1"/>
    <col min="15" max="15" width="50" customWidth="1"/>
    <col min="16" max="29" width="9" style="11"/>
  </cols>
  <sheetData>
    <row r="1" spans="1:15" ht="24" customHeight="1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3.950000000000003" customHeight="1">
      <c r="A2" s="33" t="s">
        <v>111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1" customFormat="1"/>
    <row r="4" spans="1:15" ht="30" customHeight="1">
      <c r="A4" s="9" t="s">
        <v>112</v>
      </c>
      <c r="B4" s="9" t="s">
        <v>113</v>
      </c>
      <c r="C4" s="9" t="s">
        <v>114</v>
      </c>
      <c r="D4" s="9" t="s">
        <v>115</v>
      </c>
      <c r="E4" s="9" t="s">
        <v>116</v>
      </c>
      <c r="F4" s="9" t="s">
        <v>117</v>
      </c>
      <c r="G4" s="9" t="s">
        <v>118</v>
      </c>
      <c r="H4" s="9" t="s">
        <v>119</v>
      </c>
      <c r="I4" s="9" t="s">
        <v>120</v>
      </c>
      <c r="J4" s="9" t="s">
        <v>121</v>
      </c>
      <c r="K4" s="9" t="s">
        <v>122</v>
      </c>
      <c r="L4" s="9" t="s">
        <v>123</v>
      </c>
      <c r="M4" s="9" t="s">
        <v>124</v>
      </c>
      <c r="N4" s="9" t="s">
        <v>125</v>
      </c>
      <c r="O4" s="9" t="s">
        <v>126</v>
      </c>
    </row>
    <row r="5" spans="1:15" ht="30" customHeight="1">
      <c r="A5" s="2" t="s">
        <v>127</v>
      </c>
      <c r="B5" s="2" t="s">
        <v>128</v>
      </c>
      <c r="C5" s="2" t="s">
        <v>129</v>
      </c>
      <c r="D5" s="2" t="s">
        <v>130</v>
      </c>
      <c r="E5" s="29">
        <f>Uitgangspunten!B16</f>
        <v>24</v>
      </c>
      <c r="F5" s="29">
        <f>Uitgangspunten!C16</f>
        <v>50</v>
      </c>
      <c r="G5" s="29">
        <f>Uitgangspunten!D16</f>
        <v>1</v>
      </c>
      <c r="H5" s="29">
        <f>Uitgangspunten!E16</f>
        <v>1</v>
      </c>
      <c r="I5" s="29">
        <f t="shared" ref="I5:I16" si="0">SUM(E5:H5)</f>
        <v>76</v>
      </c>
      <c r="J5" s="4"/>
      <c r="K5" s="5">
        <v>0</v>
      </c>
      <c r="L5" s="30" t="str">
        <f t="shared" ref="L5:L16" si="1">IF(J5="","",J5*(1-N(K5)))</f>
        <v/>
      </c>
      <c r="M5" s="30">
        <f t="shared" ref="M5:M16" si="2">SUM(E5:H5)*N(L5)</f>
        <v>0</v>
      </c>
      <c r="N5" s="3"/>
      <c r="O5" s="3"/>
    </row>
    <row r="6" spans="1:15" ht="30" customHeight="1">
      <c r="A6" s="2" t="s">
        <v>131</v>
      </c>
      <c r="B6" s="2" t="s">
        <v>132</v>
      </c>
      <c r="C6" s="2" t="s">
        <v>133</v>
      </c>
      <c r="D6" s="2" t="s">
        <v>130</v>
      </c>
      <c r="E6" s="29">
        <f>Uitgangspunten!B16</f>
        <v>24</v>
      </c>
      <c r="F6" s="29">
        <f>Uitgangspunten!C16</f>
        <v>50</v>
      </c>
      <c r="G6" s="29">
        <f>Uitgangspunten!D16</f>
        <v>1</v>
      </c>
      <c r="H6" s="29">
        <f>Uitgangspunten!E16</f>
        <v>1</v>
      </c>
      <c r="I6" s="29">
        <f t="shared" si="0"/>
        <v>76</v>
      </c>
      <c r="J6" s="4"/>
      <c r="K6" s="5">
        <v>0</v>
      </c>
      <c r="L6" s="30" t="str">
        <f t="shared" si="1"/>
        <v/>
      </c>
      <c r="M6" s="30">
        <f t="shared" si="2"/>
        <v>0</v>
      </c>
      <c r="N6" s="3"/>
      <c r="O6" s="3"/>
    </row>
    <row r="7" spans="1:15" ht="30" customHeight="1">
      <c r="A7" s="2" t="s">
        <v>134</v>
      </c>
      <c r="B7" s="2" t="s">
        <v>135</v>
      </c>
      <c r="C7" s="2" t="s">
        <v>136</v>
      </c>
      <c r="D7" s="2" t="s">
        <v>130</v>
      </c>
      <c r="E7" s="29">
        <f>Uitgangspunten!B16</f>
        <v>24</v>
      </c>
      <c r="F7" s="29">
        <f>Uitgangspunten!C16</f>
        <v>50</v>
      </c>
      <c r="G7" s="29">
        <f>Uitgangspunten!D16</f>
        <v>1</v>
      </c>
      <c r="H7" s="29">
        <f>Uitgangspunten!E16</f>
        <v>1</v>
      </c>
      <c r="I7" s="29">
        <f t="shared" si="0"/>
        <v>76</v>
      </c>
      <c r="J7" s="4"/>
      <c r="K7" s="5">
        <v>0</v>
      </c>
      <c r="L7" s="30" t="str">
        <f t="shared" si="1"/>
        <v/>
      </c>
      <c r="M7" s="30">
        <f t="shared" si="2"/>
        <v>0</v>
      </c>
      <c r="N7" s="3"/>
      <c r="O7" s="3"/>
    </row>
    <row r="8" spans="1:15" ht="30" customHeight="1">
      <c r="A8" s="2" t="s">
        <v>137</v>
      </c>
      <c r="B8" s="2" t="s">
        <v>138</v>
      </c>
      <c r="C8" s="2" t="s">
        <v>139</v>
      </c>
      <c r="D8" s="2" t="s">
        <v>130</v>
      </c>
      <c r="E8" s="29">
        <f>Uitgangspunten!B16</f>
        <v>24</v>
      </c>
      <c r="F8" s="29">
        <f>Uitgangspunten!C16</f>
        <v>50</v>
      </c>
      <c r="G8" s="29">
        <f>Uitgangspunten!D16</f>
        <v>1</v>
      </c>
      <c r="H8" s="29">
        <f>Uitgangspunten!E16</f>
        <v>1</v>
      </c>
      <c r="I8" s="29">
        <f t="shared" si="0"/>
        <v>76</v>
      </c>
      <c r="J8" s="4"/>
      <c r="K8" s="5">
        <v>0</v>
      </c>
      <c r="L8" s="30" t="str">
        <f t="shared" si="1"/>
        <v/>
      </c>
      <c r="M8" s="30">
        <f t="shared" si="2"/>
        <v>0</v>
      </c>
      <c r="N8" s="3"/>
      <c r="O8" s="3"/>
    </row>
    <row r="9" spans="1:15" ht="30" customHeight="1">
      <c r="A9" s="2" t="s">
        <v>140</v>
      </c>
      <c r="B9" s="2" t="s">
        <v>141</v>
      </c>
      <c r="C9" s="2" t="s">
        <v>142</v>
      </c>
      <c r="D9" s="2" t="s">
        <v>130</v>
      </c>
      <c r="E9" s="29">
        <f>Uitgangspunten!B16</f>
        <v>24</v>
      </c>
      <c r="F9" s="29">
        <f>Uitgangspunten!C16</f>
        <v>50</v>
      </c>
      <c r="G9" s="29">
        <f>Uitgangspunten!D16</f>
        <v>1</v>
      </c>
      <c r="H9" s="29">
        <f>Uitgangspunten!E16</f>
        <v>1</v>
      </c>
      <c r="I9" s="29">
        <f t="shared" si="0"/>
        <v>76</v>
      </c>
      <c r="J9" s="4"/>
      <c r="K9" s="5">
        <v>0</v>
      </c>
      <c r="L9" s="30" t="str">
        <f t="shared" si="1"/>
        <v/>
      </c>
      <c r="M9" s="30">
        <f t="shared" si="2"/>
        <v>0</v>
      </c>
      <c r="N9" s="3"/>
      <c r="O9" s="3"/>
    </row>
    <row r="10" spans="1:15" ht="30" customHeight="1">
      <c r="A10" s="2" t="s">
        <v>143</v>
      </c>
      <c r="B10" s="2" t="s">
        <v>144</v>
      </c>
      <c r="C10" s="2" t="s">
        <v>145</v>
      </c>
      <c r="D10" s="2" t="s">
        <v>130</v>
      </c>
      <c r="E10" s="29">
        <f>Uitgangspunten!B16</f>
        <v>24</v>
      </c>
      <c r="F10" s="29">
        <f>Uitgangspunten!C16</f>
        <v>50</v>
      </c>
      <c r="G10" s="29">
        <f>Uitgangspunten!D16</f>
        <v>1</v>
      </c>
      <c r="H10" s="29">
        <f>Uitgangspunten!E16</f>
        <v>1</v>
      </c>
      <c r="I10" s="29">
        <f t="shared" si="0"/>
        <v>76</v>
      </c>
      <c r="J10" s="4"/>
      <c r="K10" s="5">
        <v>0</v>
      </c>
      <c r="L10" s="30" t="str">
        <f t="shared" si="1"/>
        <v/>
      </c>
      <c r="M10" s="30">
        <f t="shared" si="2"/>
        <v>0</v>
      </c>
      <c r="N10" s="3"/>
      <c r="O10" s="3"/>
    </row>
    <row r="11" spans="1:15" ht="30" customHeight="1">
      <c r="A11" s="2" t="s">
        <v>146</v>
      </c>
      <c r="B11" s="2" t="s">
        <v>147</v>
      </c>
      <c r="C11" s="2" t="s">
        <v>148</v>
      </c>
      <c r="D11" s="2" t="s">
        <v>130</v>
      </c>
      <c r="E11" s="29">
        <f>Uitgangspunten!B16</f>
        <v>24</v>
      </c>
      <c r="F11" s="29">
        <f>Uitgangspunten!C16</f>
        <v>50</v>
      </c>
      <c r="G11" s="29">
        <f>Uitgangspunten!D16</f>
        <v>1</v>
      </c>
      <c r="H11" s="29">
        <f>Uitgangspunten!E16</f>
        <v>1</v>
      </c>
      <c r="I11" s="29">
        <f t="shared" si="0"/>
        <v>76</v>
      </c>
      <c r="J11" s="4"/>
      <c r="K11" s="5">
        <v>0</v>
      </c>
      <c r="L11" s="30" t="str">
        <f t="shared" si="1"/>
        <v/>
      </c>
      <c r="M11" s="30">
        <f t="shared" si="2"/>
        <v>0</v>
      </c>
      <c r="N11" s="3"/>
      <c r="O11" s="3"/>
    </row>
    <row r="12" spans="1:15" ht="30" customHeight="1">
      <c r="A12" s="2" t="s">
        <v>149</v>
      </c>
      <c r="B12" s="2" t="s">
        <v>150</v>
      </c>
      <c r="C12" s="2" t="s">
        <v>151</v>
      </c>
      <c r="D12" s="2" t="s">
        <v>130</v>
      </c>
      <c r="E12" s="29">
        <f>Uitgangspunten!B16</f>
        <v>24</v>
      </c>
      <c r="F12" s="29">
        <f>Uitgangspunten!C16</f>
        <v>50</v>
      </c>
      <c r="G12" s="29">
        <f>Uitgangspunten!D16</f>
        <v>1</v>
      </c>
      <c r="H12" s="29">
        <f>Uitgangspunten!E16</f>
        <v>1</v>
      </c>
      <c r="I12" s="29">
        <f t="shared" si="0"/>
        <v>76</v>
      </c>
      <c r="J12" s="4"/>
      <c r="K12" s="5">
        <v>0</v>
      </c>
      <c r="L12" s="30" t="str">
        <f t="shared" si="1"/>
        <v/>
      </c>
      <c r="M12" s="30">
        <f t="shared" si="2"/>
        <v>0</v>
      </c>
      <c r="N12" s="3"/>
      <c r="O12" s="3"/>
    </row>
    <row r="13" spans="1:15" ht="30" customHeight="1">
      <c r="A13" s="2" t="s">
        <v>152</v>
      </c>
      <c r="B13" s="2" t="s">
        <v>153</v>
      </c>
      <c r="C13" s="2" t="s">
        <v>154</v>
      </c>
      <c r="D13" s="2" t="s">
        <v>155</v>
      </c>
      <c r="E13" s="29">
        <v>1</v>
      </c>
      <c r="F13" s="29">
        <v>0</v>
      </c>
      <c r="G13" s="29">
        <v>0</v>
      </c>
      <c r="H13" s="29">
        <v>0</v>
      </c>
      <c r="I13" s="29">
        <f t="shared" si="0"/>
        <v>1</v>
      </c>
      <c r="J13" s="4"/>
      <c r="K13" s="5">
        <v>0</v>
      </c>
      <c r="L13" s="30" t="str">
        <f t="shared" si="1"/>
        <v/>
      </c>
      <c r="M13" s="30">
        <f t="shared" si="2"/>
        <v>0</v>
      </c>
      <c r="N13" s="3"/>
      <c r="O13" s="3"/>
    </row>
    <row r="14" spans="1:15" ht="30" customHeight="1">
      <c r="A14" s="2" t="s">
        <v>156</v>
      </c>
      <c r="B14" s="2" t="s">
        <v>157</v>
      </c>
      <c r="C14" s="2" t="s">
        <v>158</v>
      </c>
      <c r="D14" s="2" t="s">
        <v>155</v>
      </c>
      <c r="E14" s="29">
        <v>1</v>
      </c>
      <c r="F14" s="29">
        <v>0</v>
      </c>
      <c r="G14" s="29">
        <v>0</v>
      </c>
      <c r="H14" s="29">
        <v>0</v>
      </c>
      <c r="I14" s="29">
        <f t="shared" si="0"/>
        <v>1</v>
      </c>
      <c r="J14" s="4"/>
      <c r="K14" s="5">
        <v>0</v>
      </c>
      <c r="L14" s="30" t="str">
        <f t="shared" si="1"/>
        <v/>
      </c>
      <c r="M14" s="30">
        <f t="shared" si="2"/>
        <v>0</v>
      </c>
      <c r="N14" s="3"/>
      <c r="O14" s="3"/>
    </row>
    <row r="15" spans="1:15" ht="30" customHeight="1">
      <c r="A15" s="2" t="s">
        <v>159</v>
      </c>
      <c r="B15" s="2" t="s">
        <v>160</v>
      </c>
      <c r="C15" s="2" t="s">
        <v>161</v>
      </c>
      <c r="D15" s="2" t="s">
        <v>155</v>
      </c>
      <c r="E15" s="29">
        <v>1</v>
      </c>
      <c r="F15" s="29">
        <v>0</v>
      </c>
      <c r="G15" s="29">
        <v>0</v>
      </c>
      <c r="H15" s="29">
        <v>0</v>
      </c>
      <c r="I15" s="29">
        <f t="shared" si="0"/>
        <v>1</v>
      </c>
      <c r="J15" s="4"/>
      <c r="K15" s="5">
        <v>0</v>
      </c>
      <c r="L15" s="30" t="str">
        <f t="shared" si="1"/>
        <v/>
      </c>
      <c r="M15" s="30">
        <f t="shared" si="2"/>
        <v>0</v>
      </c>
      <c r="N15" s="3"/>
      <c r="O15" s="3"/>
    </row>
    <row r="16" spans="1:15" ht="30" customHeight="1">
      <c r="A16" s="2" t="s">
        <v>162</v>
      </c>
      <c r="B16" s="2" t="s">
        <v>163</v>
      </c>
      <c r="C16" s="2" t="s">
        <v>164</v>
      </c>
      <c r="D16" s="2" t="s">
        <v>155</v>
      </c>
      <c r="E16" s="29">
        <v>1</v>
      </c>
      <c r="F16" s="29">
        <v>0</v>
      </c>
      <c r="G16" s="29">
        <v>0</v>
      </c>
      <c r="H16" s="29">
        <v>0</v>
      </c>
      <c r="I16" s="29">
        <f t="shared" si="0"/>
        <v>1</v>
      </c>
      <c r="J16" s="4"/>
      <c r="K16" s="5">
        <v>0</v>
      </c>
      <c r="L16" s="30" t="str">
        <f t="shared" si="1"/>
        <v/>
      </c>
      <c r="M16" s="30">
        <f t="shared" si="2"/>
        <v>0</v>
      </c>
      <c r="N16" s="3"/>
      <c r="O16" s="3"/>
    </row>
    <row r="17" spans="1:15" ht="30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30"/>
      <c r="M17" s="30"/>
      <c r="N17" s="15"/>
      <c r="O17" s="15"/>
    </row>
    <row r="18" spans="1:15" ht="30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0" t="s">
        <v>165</v>
      </c>
      <c r="M18" s="30">
        <f>SUM(M5:M16)</f>
        <v>0</v>
      </c>
      <c r="N18" s="15"/>
      <c r="O18" s="15"/>
    </row>
    <row r="19" spans="1:15" s="11" customFormat="1"/>
    <row r="20" spans="1:15" s="11" customFormat="1"/>
    <row r="21" spans="1:15" s="11" customFormat="1"/>
    <row r="22" spans="1:15" s="11" customFormat="1"/>
    <row r="23" spans="1:15" s="11" customFormat="1"/>
    <row r="24" spans="1:15" s="11" customFormat="1"/>
    <row r="25" spans="1:15" s="11" customFormat="1"/>
    <row r="26" spans="1:15" s="11" customFormat="1"/>
    <row r="27" spans="1:15" s="11" customFormat="1"/>
    <row r="28" spans="1:15" s="11" customFormat="1"/>
    <row r="29" spans="1:15" s="11" customFormat="1"/>
    <row r="30" spans="1:15" s="11" customFormat="1"/>
    <row r="31" spans="1:15" s="11" customFormat="1"/>
    <row r="32" spans="1:15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</sheetData>
  <mergeCells count="2">
    <mergeCell ref="A1:O1"/>
    <mergeCell ref="A2:O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7"/>
  <sheetViews>
    <sheetView workbookViewId="0">
      <selection sqref="A1:K1"/>
    </sheetView>
  </sheetViews>
  <sheetFormatPr defaultRowHeight="14.25"/>
  <cols>
    <col min="1" max="1" width="10" customWidth="1"/>
    <col min="2" max="2" width="34" customWidth="1"/>
    <col min="3" max="3" width="62" customWidth="1"/>
    <col min="4" max="4" width="16" customWidth="1"/>
    <col min="5" max="5" width="12" customWidth="1"/>
    <col min="6" max="6" width="18" customWidth="1"/>
    <col min="7" max="7" width="12" customWidth="1"/>
    <col min="8" max="9" width="18" customWidth="1"/>
    <col min="10" max="10" width="28" customWidth="1"/>
    <col min="11" max="11" width="50" customWidth="1"/>
    <col min="12" max="44" width="9" style="11"/>
  </cols>
  <sheetData>
    <row r="1" spans="1:11" ht="24" customHeight="1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3.950000000000003" customHeight="1">
      <c r="A2" s="33" t="s">
        <v>166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1" customFormat="1"/>
    <row r="4" spans="1:11" ht="30" customHeight="1">
      <c r="A4" s="9" t="s">
        <v>112</v>
      </c>
      <c r="B4" s="9" t="s">
        <v>113</v>
      </c>
      <c r="C4" s="9" t="s">
        <v>114</v>
      </c>
      <c r="D4" s="9" t="s">
        <v>115</v>
      </c>
      <c r="E4" s="9" t="s">
        <v>167</v>
      </c>
      <c r="F4" s="9" t="s">
        <v>121</v>
      </c>
      <c r="G4" s="9" t="s">
        <v>122</v>
      </c>
      <c r="H4" s="9" t="s">
        <v>123</v>
      </c>
      <c r="I4" s="9" t="s">
        <v>168</v>
      </c>
      <c r="J4" s="9" t="s">
        <v>169</v>
      </c>
      <c r="K4" s="9" t="s">
        <v>126</v>
      </c>
    </row>
    <row r="5" spans="1:11" ht="30" customHeight="1">
      <c r="A5" s="2" t="s">
        <v>170</v>
      </c>
      <c r="B5" s="2" t="s">
        <v>171</v>
      </c>
      <c r="C5" s="2" t="s">
        <v>172</v>
      </c>
      <c r="D5" s="2" t="s">
        <v>130</v>
      </c>
      <c r="E5" s="29">
        <f>Uitgangspunten!B11</f>
        <v>75</v>
      </c>
      <c r="F5" s="4"/>
      <c r="G5" s="5">
        <v>0</v>
      </c>
      <c r="H5" s="30" t="str">
        <f t="shared" ref="H5:H10" si="0">IF(F5="","",F5*(1-N(G5)))</f>
        <v/>
      </c>
      <c r="I5" s="30">
        <f t="shared" ref="I5:I10" si="1">E5*N(H5)</f>
        <v>0</v>
      </c>
      <c r="J5" s="3"/>
      <c r="K5" s="3"/>
    </row>
    <row r="6" spans="1:11" ht="30" customHeight="1">
      <c r="A6" s="2" t="s">
        <v>173</v>
      </c>
      <c r="B6" s="2" t="s">
        <v>174</v>
      </c>
      <c r="C6" s="2" t="s">
        <v>175</v>
      </c>
      <c r="D6" s="2" t="s">
        <v>130</v>
      </c>
      <c r="E6" s="29">
        <f>Uitgangspunten!B11</f>
        <v>75</v>
      </c>
      <c r="F6" s="4"/>
      <c r="G6" s="5">
        <v>0</v>
      </c>
      <c r="H6" s="30" t="str">
        <f t="shared" si="0"/>
        <v/>
      </c>
      <c r="I6" s="30">
        <f t="shared" si="1"/>
        <v>0</v>
      </c>
      <c r="J6" s="3"/>
      <c r="K6" s="3"/>
    </row>
    <row r="7" spans="1:11" ht="30" customHeight="1">
      <c r="A7" s="2" t="s">
        <v>176</v>
      </c>
      <c r="B7" s="2" t="s">
        <v>177</v>
      </c>
      <c r="C7" s="2" t="s">
        <v>178</v>
      </c>
      <c r="D7" s="2" t="s">
        <v>155</v>
      </c>
      <c r="E7" s="29">
        <v>1</v>
      </c>
      <c r="F7" s="4"/>
      <c r="G7" s="5">
        <v>0</v>
      </c>
      <c r="H7" s="30" t="str">
        <f t="shared" si="0"/>
        <v/>
      </c>
      <c r="I7" s="30">
        <f t="shared" si="1"/>
        <v>0</v>
      </c>
      <c r="J7" s="3"/>
      <c r="K7" s="3"/>
    </row>
    <row r="8" spans="1:11" ht="30" customHeight="1">
      <c r="A8" s="2" t="s">
        <v>179</v>
      </c>
      <c r="B8" s="2" t="s">
        <v>180</v>
      </c>
      <c r="C8" s="2" t="s">
        <v>181</v>
      </c>
      <c r="D8" s="2" t="s">
        <v>155</v>
      </c>
      <c r="E8" s="29">
        <v>1</v>
      </c>
      <c r="F8" s="4"/>
      <c r="G8" s="5">
        <v>0</v>
      </c>
      <c r="H8" s="30" t="str">
        <f t="shared" si="0"/>
        <v/>
      </c>
      <c r="I8" s="30">
        <f t="shared" si="1"/>
        <v>0</v>
      </c>
      <c r="J8" s="3"/>
      <c r="K8" s="3"/>
    </row>
    <row r="9" spans="1:11" ht="30" customHeight="1">
      <c r="A9" s="2" t="s">
        <v>182</v>
      </c>
      <c r="B9" s="2" t="s">
        <v>183</v>
      </c>
      <c r="C9" s="2" t="s">
        <v>184</v>
      </c>
      <c r="D9" s="2" t="s">
        <v>155</v>
      </c>
      <c r="E9" s="29">
        <v>1</v>
      </c>
      <c r="F9" s="4"/>
      <c r="G9" s="5">
        <v>0</v>
      </c>
      <c r="H9" s="30" t="str">
        <f t="shared" si="0"/>
        <v/>
      </c>
      <c r="I9" s="30">
        <f t="shared" si="1"/>
        <v>0</v>
      </c>
      <c r="J9" s="3"/>
      <c r="K9" s="3"/>
    </row>
    <row r="10" spans="1:11" ht="30" customHeight="1">
      <c r="A10" s="2" t="s">
        <v>185</v>
      </c>
      <c r="B10" s="2" t="s">
        <v>186</v>
      </c>
      <c r="C10" s="2" t="s">
        <v>187</v>
      </c>
      <c r="D10" s="2" t="s">
        <v>155</v>
      </c>
      <c r="E10" s="29">
        <v>1</v>
      </c>
      <c r="F10" s="4"/>
      <c r="G10" s="5">
        <v>0</v>
      </c>
      <c r="H10" s="30" t="str">
        <f t="shared" si="0"/>
        <v/>
      </c>
      <c r="I10" s="30">
        <f t="shared" si="1"/>
        <v>0</v>
      </c>
      <c r="J10" s="3"/>
      <c r="K10" s="3"/>
    </row>
    <row r="11" spans="1:11" ht="30" customHeight="1">
      <c r="A11" s="15"/>
      <c r="B11" s="15"/>
      <c r="C11" s="15"/>
      <c r="D11" s="15"/>
      <c r="E11" s="15"/>
      <c r="F11" s="15"/>
      <c r="G11" s="15"/>
      <c r="H11" s="30"/>
      <c r="I11" s="30"/>
      <c r="J11" s="15"/>
      <c r="K11" s="15"/>
    </row>
    <row r="12" spans="1:11" ht="30" customHeight="1">
      <c r="A12" s="15"/>
      <c r="B12" s="15"/>
      <c r="C12" s="15"/>
      <c r="D12" s="15"/>
      <c r="E12" s="15"/>
      <c r="F12" s="15"/>
      <c r="G12" s="15"/>
      <c r="H12" s="30" t="s">
        <v>188</v>
      </c>
      <c r="I12" s="30">
        <f>SUM(I5:I10)</f>
        <v>0</v>
      </c>
      <c r="J12" s="15"/>
      <c r="K12" s="15"/>
    </row>
    <row r="13" spans="1:11" s="11" customFormat="1"/>
    <row r="14" spans="1:11" s="11" customFormat="1"/>
    <row r="15" spans="1:11" s="11" customFormat="1"/>
    <row r="16" spans="1:11" s="11" customFormat="1"/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  <row r="24" s="11" customFormat="1"/>
    <row r="25" s="11" customFormat="1"/>
    <row r="26" s="11" customFormat="1"/>
    <row r="27" s="11" customFormat="1"/>
    <row r="28" s="11" customFormat="1"/>
    <row r="29" s="11" customFormat="1"/>
    <row r="30" s="11" customFormat="1"/>
    <row r="31" s="11" customFormat="1"/>
    <row r="3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</sheetData>
  <mergeCells count="2">
    <mergeCell ref="A1:K1"/>
    <mergeCell ref="A2:K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9"/>
  <sheetViews>
    <sheetView workbookViewId="0">
      <selection sqref="A1:O1"/>
    </sheetView>
  </sheetViews>
  <sheetFormatPr defaultRowHeight="14.25"/>
  <cols>
    <col min="1" max="1" width="10" customWidth="1"/>
    <col min="2" max="2" width="34" customWidth="1"/>
    <col min="3" max="3" width="62" customWidth="1"/>
    <col min="4" max="4" width="18" customWidth="1"/>
    <col min="5" max="5" width="14" customWidth="1"/>
    <col min="6" max="9" width="12" customWidth="1"/>
    <col min="10" max="10" width="18" customWidth="1"/>
    <col min="11" max="11" width="12" customWidth="1"/>
    <col min="12" max="13" width="18" customWidth="1"/>
    <col min="14" max="14" width="34" customWidth="1"/>
    <col min="15" max="15" width="50" customWidth="1"/>
    <col min="16" max="23" width="9" style="11"/>
  </cols>
  <sheetData>
    <row r="1" spans="1:15" ht="24" customHeight="1">
      <c r="A1" s="32" t="s">
        <v>189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3.950000000000003" customHeight="1">
      <c r="A2" s="34" t="s">
        <v>190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0" customHeight="1">
      <c r="A4" s="9" t="s">
        <v>112</v>
      </c>
      <c r="B4" s="9" t="s">
        <v>113</v>
      </c>
      <c r="C4" s="9" t="s">
        <v>41</v>
      </c>
      <c r="D4" s="9" t="s">
        <v>115</v>
      </c>
      <c r="E4" s="9" t="s">
        <v>191</v>
      </c>
      <c r="F4" s="9" t="s">
        <v>116</v>
      </c>
      <c r="G4" s="9" t="s">
        <v>117</v>
      </c>
      <c r="H4" s="9" t="s">
        <v>118</v>
      </c>
      <c r="I4" s="9" t="s">
        <v>119</v>
      </c>
      <c r="J4" s="9" t="s">
        <v>192</v>
      </c>
      <c r="K4" s="9" t="s">
        <v>122</v>
      </c>
      <c r="L4" s="9" t="s">
        <v>193</v>
      </c>
      <c r="M4" s="9" t="s">
        <v>124</v>
      </c>
      <c r="N4" s="9" t="s">
        <v>194</v>
      </c>
      <c r="O4" s="9" t="s">
        <v>126</v>
      </c>
    </row>
    <row r="5" spans="1:15" ht="30" customHeight="1">
      <c r="A5" s="2" t="s">
        <v>195</v>
      </c>
      <c r="B5" s="2" t="s">
        <v>196</v>
      </c>
      <c r="C5" s="2" t="s">
        <v>197</v>
      </c>
      <c r="D5" s="2" t="s">
        <v>198</v>
      </c>
      <c r="E5" s="2" t="s">
        <v>199</v>
      </c>
      <c r="F5" s="29">
        <f>Uitgangspunten!B17</f>
        <v>24</v>
      </c>
      <c r="G5" s="29">
        <f>Uitgangspunten!C17</f>
        <v>74</v>
      </c>
      <c r="H5" s="29">
        <f>Uitgangspunten!D17</f>
        <v>75</v>
      </c>
      <c r="I5" s="29">
        <f>Uitgangspunten!E17</f>
        <v>76</v>
      </c>
      <c r="J5" s="4"/>
      <c r="K5" s="5">
        <v>0</v>
      </c>
      <c r="L5" s="30" t="str">
        <f t="shared" ref="L5:L10" si="0">IF(J5="","",J5*(1-N(K5)))</f>
        <v/>
      </c>
      <c r="M5" s="30">
        <f t="shared" ref="M5:M10" si="1">SUM(F5:I5)*N(L5)</f>
        <v>0</v>
      </c>
      <c r="N5" s="3"/>
      <c r="O5" s="3"/>
    </row>
    <row r="6" spans="1:15" ht="30" customHeight="1">
      <c r="A6" s="2" t="s">
        <v>200</v>
      </c>
      <c r="B6" s="2" t="s">
        <v>201</v>
      </c>
      <c r="C6" s="2" t="s">
        <v>202</v>
      </c>
      <c r="D6" s="2" t="s">
        <v>198</v>
      </c>
      <c r="E6" s="2" t="s">
        <v>199</v>
      </c>
      <c r="F6" s="29">
        <f>Uitgangspunten!B17</f>
        <v>24</v>
      </c>
      <c r="G6" s="29">
        <f>Uitgangspunten!C17</f>
        <v>74</v>
      </c>
      <c r="H6" s="29">
        <f>Uitgangspunten!D17</f>
        <v>75</v>
      </c>
      <c r="I6" s="29">
        <f>Uitgangspunten!E17</f>
        <v>76</v>
      </c>
      <c r="J6" s="4"/>
      <c r="K6" s="5">
        <v>0</v>
      </c>
      <c r="L6" s="30" t="str">
        <f t="shared" si="0"/>
        <v/>
      </c>
      <c r="M6" s="30">
        <f t="shared" si="1"/>
        <v>0</v>
      </c>
      <c r="N6" s="3"/>
      <c r="O6" s="3"/>
    </row>
    <row r="7" spans="1:15" ht="30" customHeight="1">
      <c r="A7" s="2" t="s">
        <v>203</v>
      </c>
      <c r="B7" s="2" t="s">
        <v>204</v>
      </c>
      <c r="C7" s="2" t="s">
        <v>205</v>
      </c>
      <c r="D7" s="2" t="s">
        <v>206</v>
      </c>
      <c r="E7" s="2" t="s">
        <v>207</v>
      </c>
      <c r="F7" s="29">
        <v>1</v>
      </c>
      <c r="G7" s="29">
        <v>1</v>
      </c>
      <c r="H7" s="29">
        <v>1</v>
      </c>
      <c r="I7" s="29">
        <v>1</v>
      </c>
      <c r="J7" s="4"/>
      <c r="K7" s="5">
        <v>0</v>
      </c>
      <c r="L7" s="30" t="str">
        <f t="shared" si="0"/>
        <v/>
      </c>
      <c r="M7" s="30">
        <f t="shared" si="1"/>
        <v>0</v>
      </c>
      <c r="N7" s="3"/>
      <c r="O7" s="3"/>
    </row>
    <row r="8" spans="1:15" ht="30" customHeight="1">
      <c r="A8" s="2" t="s">
        <v>208</v>
      </c>
      <c r="B8" s="2" t="s">
        <v>209</v>
      </c>
      <c r="C8" s="2" t="s">
        <v>210</v>
      </c>
      <c r="D8" s="2" t="s">
        <v>198</v>
      </c>
      <c r="E8" s="2" t="s">
        <v>199</v>
      </c>
      <c r="F8" s="29">
        <f>Uitgangspunten!B17</f>
        <v>24</v>
      </c>
      <c r="G8" s="29">
        <f>Uitgangspunten!C17</f>
        <v>74</v>
      </c>
      <c r="H8" s="29">
        <f>Uitgangspunten!D17</f>
        <v>75</v>
      </c>
      <c r="I8" s="29">
        <f>Uitgangspunten!E17</f>
        <v>76</v>
      </c>
      <c r="J8" s="4"/>
      <c r="K8" s="5">
        <v>0</v>
      </c>
      <c r="L8" s="30" t="str">
        <f t="shared" si="0"/>
        <v/>
      </c>
      <c r="M8" s="30">
        <f t="shared" si="1"/>
        <v>0</v>
      </c>
      <c r="N8" s="3"/>
      <c r="O8" s="3"/>
    </row>
    <row r="9" spans="1:15" ht="30" customHeight="1">
      <c r="A9" s="2" t="s">
        <v>211</v>
      </c>
      <c r="B9" s="2" t="s">
        <v>212</v>
      </c>
      <c r="C9" s="2" t="s">
        <v>213</v>
      </c>
      <c r="D9" s="2" t="s">
        <v>206</v>
      </c>
      <c r="E9" s="2" t="s">
        <v>207</v>
      </c>
      <c r="F9" s="29">
        <v>1</v>
      </c>
      <c r="G9" s="29">
        <v>1</v>
      </c>
      <c r="H9" s="29">
        <v>1</v>
      </c>
      <c r="I9" s="29">
        <v>1</v>
      </c>
      <c r="J9" s="4"/>
      <c r="K9" s="5">
        <v>0</v>
      </c>
      <c r="L9" s="30" t="str">
        <f t="shared" si="0"/>
        <v/>
      </c>
      <c r="M9" s="30">
        <f t="shared" si="1"/>
        <v>0</v>
      </c>
      <c r="N9" s="3"/>
      <c r="O9" s="3"/>
    </row>
    <row r="10" spans="1:15" ht="30" customHeight="1">
      <c r="A10" s="2" t="s">
        <v>214</v>
      </c>
      <c r="B10" s="2" t="s">
        <v>215</v>
      </c>
      <c r="C10" s="2" t="s">
        <v>216</v>
      </c>
      <c r="D10" s="2" t="s">
        <v>206</v>
      </c>
      <c r="E10" s="2" t="s">
        <v>207</v>
      </c>
      <c r="F10" s="29">
        <v>1</v>
      </c>
      <c r="G10" s="29">
        <v>1</v>
      </c>
      <c r="H10" s="29">
        <v>1</v>
      </c>
      <c r="I10" s="29">
        <v>1</v>
      </c>
      <c r="J10" s="4"/>
      <c r="K10" s="5">
        <v>0</v>
      </c>
      <c r="L10" s="30" t="str">
        <f t="shared" si="0"/>
        <v/>
      </c>
      <c r="M10" s="30">
        <f t="shared" si="1"/>
        <v>0</v>
      </c>
      <c r="N10" s="3"/>
      <c r="O10" s="3"/>
    </row>
    <row r="11" spans="1:15" ht="30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30"/>
      <c r="M11" s="30"/>
      <c r="N11" s="15"/>
      <c r="O11" s="15"/>
    </row>
    <row r="12" spans="1:15" ht="30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30" t="s">
        <v>217</v>
      </c>
      <c r="M12" s="30">
        <f>SUM(M5:M10)</f>
        <v>0</v>
      </c>
      <c r="N12" s="15"/>
      <c r="O12" s="15"/>
    </row>
    <row r="13" spans="1:15" s="11" customFormat="1"/>
    <row r="14" spans="1:15" s="11" customFormat="1"/>
    <row r="15" spans="1:15" s="11" customFormat="1"/>
    <row r="16" spans="1:15" s="11" customFormat="1"/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  <row r="24" s="11" customFormat="1"/>
    <row r="25" s="11" customFormat="1"/>
    <row r="26" s="11" customFormat="1"/>
    <row r="27" s="11" customFormat="1"/>
    <row r="28" s="11" customFormat="1"/>
    <row r="29" s="11" customFormat="1"/>
    <row r="30" s="11" customFormat="1"/>
    <row r="31" s="11" customFormat="1"/>
    <row r="3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</sheetData>
  <mergeCells count="2">
    <mergeCell ref="A1:O1"/>
    <mergeCell ref="A2:O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workbookViewId="0">
      <selection activeCell="H18" sqref="H18"/>
    </sheetView>
  </sheetViews>
  <sheetFormatPr defaultRowHeight="14.25"/>
  <cols>
    <col min="1" max="1" width="10" customWidth="1"/>
    <col min="2" max="2" width="36" customWidth="1"/>
    <col min="3" max="3" width="62" customWidth="1"/>
    <col min="4" max="5" width="16" customWidth="1"/>
    <col min="6" max="9" width="12" customWidth="1"/>
    <col min="10" max="10" width="18" customWidth="1"/>
    <col min="11" max="11" width="12" customWidth="1"/>
    <col min="12" max="13" width="18" customWidth="1"/>
    <col min="14" max="14" width="26" customWidth="1"/>
    <col min="15" max="15" width="50" customWidth="1"/>
    <col min="16" max="28" width="9" style="11"/>
  </cols>
  <sheetData>
    <row r="1" spans="1:15" ht="24" customHeight="1">
      <c r="A1" s="32" t="s">
        <v>218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3.950000000000003" customHeight="1">
      <c r="A2" s="34" t="s">
        <v>219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0" customHeight="1">
      <c r="A4" s="9" t="s">
        <v>112</v>
      </c>
      <c r="B4" s="9" t="s">
        <v>113</v>
      </c>
      <c r="C4" s="9" t="s">
        <v>41</v>
      </c>
      <c r="D4" s="9" t="s">
        <v>115</v>
      </c>
      <c r="E4" s="9" t="s">
        <v>191</v>
      </c>
      <c r="F4" s="9" t="s">
        <v>116</v>
      </c>
      <c r="G4" s="9" t="s">
        <v>117</v>
      </c>
      <c r="H4" s="9" t="s">
        <v>118</v>
      </c>
      <c r="I4" s="9" t="s">
        <v>119</v>
      </c>
      <c r="J4" s="9" t="s">
        <v>121</v>
      </c>
      <c r="K4" s="9" t="s">
        <v>122</v>
      </c>
      <c r="L4" s="9" t="s">
        <v>220</v>
      </c>
      <c r="M4" s="9" t="s">
        <v>124</v>
      </c>
      <c r="N4" s="9" t="s">
        <v>221</v>
      </c>
      <c r="O4" s="9" t="s">
        <v>222</v>
      </c>
    </row>
    <row r="5" spans="1:15" ht="30" customHeight="1">
      <c r="A5" s="2" t="s">
        <v>223</v>
      </c>
      <c r="B5" s="2" t="s">
        <v>224</v>
      </c>
      <c r="C5" s="2" t="s">
        <v>225</v>
      </c>
      <c r="D5" s="2" t="s">
        <v>226</v>
      </c>
      <c r="E5" s="2" t="s">
        <v>227</v>
      </c>
      <c r="F5" s="29">
        <f>ROUND(Uitgangspunten!B17*Uitgangspunten!B19,0)</f>
        <v>1440</v>
      </c>
      <c r="G5" s="29">
        <f>ROUND(Uitgangspunten!C17*Uitgangspunten!C19,0)</f>
        <v>4440</v>
      </c>
      <c r="H5" s="29">
        <f>ROUND(Uitgangspunten!D17*Uitgangspunten!D19,0)</f>
        <v>4500</v>
      </c>
      <c r="I5" s="29">
        <f>ROUND(Uitgangspunten!E17*Uitgangspunten!E19,0)</f>
        <v>4560</v>
      </c>
      <c r="J5" s="4"/>
      <c r="K5" s="5">
        <v>0</v>
      </c>
      <c r="L5" s="30" t="str">
        <f t="shared" ref="L5:L12" si="0">IF(J5="","",J5*(1-N(K5)))</f>
        <v/>
      </c>
      <c r="M5" s="30">
        <f t="shared" ref="M5:M12" si="1">SUM(F5:I5)*N(L5)</f>
        <v>0</v>
      </c>
      <c r="N5" s="3"/>
      <c r="O5" s="3"/>
    </row>
    <row r="6" spans="1:15" ht="30" customHeight="1">
      <c r="A6" s="2" t="s">
        <v>228</v>
      </c>
      <c r="B6" s="2" t="s">
        <v>229</v>
      </c>
      <c r="C6" s="2" t="s">
        <v>230</v>
      </c>
      <c r="D6" s="2" t="s">
        <v>226</v>
      </c>
      <c r="E6" s="2" t="s">
        <v>227</v>
      </c>
      <c r="F6" s="29">
        <f>ROUNDUP(Uitgangspunten!B17*Uitgangspunten!B20,0)</f>
        <v>144</v>
      </c>
      <c r="G6" s="29">
        <f>ROUNDUP(Uitgangspunten!C17*Uitgangspunten!C20,0)</f>
        <v>444</v>
      </c>
      <c r="H6" s="29">
        <f>ROUNDUP(Uitgangspunten!D17*Uitgangspunten!D20,0)</f>
        <v>450</v>
      </c>
      <c r="I6" s="29">
        <f>ROUNDUP(Uitgangspunten!E17*Uitgangspunten!E20,0)</f>
        <v>456</v>
      </c>
      <c r="J6" s="4"/>
      <c r="K6" s="5">
        <v>0</v>
      </c>
      <c r="L6" s="30" t="str">
        <f t="shared" si="0"/>
        <v/>
      </c>
      <c r="M6" s="30">
        <f t="shared" si="1"/>
        <v>0</v>
      </c>
      <c r="N6" s="3"/>
      <c r="O6" s="3"/>
    </row>
    <row r="7" spans="1:15" ht="30" customHeight="1">
      <c r="A7" s="2" t="s">
        <v>231</v>
      </c>
      <c r="B7" s="2" t="s">
        <v>232</v>
      </c>
      <c r="C7" s="2" t="s">
        <v>233</v>
      </c>
      <c r="D7" s="2" t="s">
        <v>226</v>
      </c>
      <c r="E7" s="2" t="s">
        <v>234</v>
      </c>
      <c r="F7" s="29">
        <f>Uitgangspunten!B16*Uitgangspunten!B21</f>
        <v>576</v>
      </c>
      <c r="G7" s="29">
        <f>Uitgangspunten!C16*Uitgangspunten!C21</f>
        <v>2500</v>
      </c>
      <c r="H7" s="29">
        <f>Uitgangspunten!D16*Uitgangspunten!D21</f>
        <v>1</v>
      </c>
      <c r="I7" s="29">
        <f>Uitgangspunten!E16*Uitgangspunten!E21</f>
        <v>1</v>
      </c>
      <c r="J7" s="4"/>
      <c r="K7" s="5">
        <v>0</v>
      </c>
      <c r="L7" s="30" t="str">
        <f t="shared" si="0"/>
        <v/>
      </c>
      <c r="M7" s="30">
        <f t="shared" si="1"/>
        <v>0</v>
      </c>
      <c r="N7" s="3"/>
      <c r="O7" s="3"/>
    </row>
    <row r="8" spans="1:15" ht="30" customHeight="1">
      <c r="A8" s="2" t="s">
        <v>235</v>
      </c>
      <c r="B8" s="2" t="s">
        <v>236</v>
      </c>
      <c r="C8" s="2" t="s">
        <v>237</v>
      </c>
      <c r="D8" s="2" t="s">
        <v>155</v>
      </c>
      <c r="E8" s="2" t="s">
        <v>207</v>
      </c>
      <c r="F8" s="29">
        <v>1</v>
      </c>
      <c r="G8" s="29">
        <v>1</v>
      </c>
      <c r="H8" s="29">
        <v>1</v>
      </c>
      <c r="I8" s="29">
        <v>1</v>
      </c>
      <c r="J8" s="4"/>
      <c r="K8" s="5">
        <v>0</v>
      </c>
      <c r="L8" s="30" t="str">
        <f t="shared" si="0"/>
        <v/>
      </c>
      <c r="M8" s="30">
        <f t="shared" si="1"/>
        <v>0</v>
      </c>
      <c r="N8" s="3"/>
      <c r="O8" s="3"/>
    </row>
    <row r="9" spans="1:15" ht="30" customHeight="1">
      <c r="A9" s="2" t="s">
        <v>238</v>
      </c>
      <c r="B9" s="2" t="s">
        <v>239</v>
      </c>
      <c r="C9" s="2" t="s">
        <v>240</v>
      </c>
      <c r="D9" s="2" t="s">
        <v>241</v>
      </c>
      <c r="E9" s="2" t="s">
        <v>242</v>
      </c>
      <c r="F9" s="29">
        <f>ROUNDUP(Uitgangspunten!B17*Uitgangspunten!B22,0)</f>
        <v>0</v>
      </c>
      <c r="G9" s="29">
        <f>ROUNDUP(Uitgangspunten!C17*Uitgangspunten!C22,0)</f>
        <v>0</v>
      </c>
      <c r="H9" s="29">
        <f>ROUNDUP(Uitgangspunten!D17*Uitgangspunten!D22,0)</f>
        <v>0</v>
      </c>
      <c r="I9" s="29">
        <f>ROUNDUP(Uitgangspunten!E17*Uitgangspunten!E22,0)</f>
        <v>0</v>
      </c>
      <c r="J9" s="4"/>
      <c r="K9" s="5">
        <v>0</v>
      </c>
      <c r="L9" s="30" t="str">
        <f t="shared" si="0"/>
        <v/>
      </c>
      <c r="M9" s="30">
        <f t="shared" si="1"/>
        <v>0</v>
      </c>
      <c r="N9" s="3"/>
      <c r="O9" s="3"/>
    </row>
    <row r="10" spans="1:15" ht="30" customHeight="1">
      <c r="A10" s="2" t="s">
        <v>243</v>
      </c>
      <c r="B10" s="2" t="s">
        <v>244</v>
      </c>
      <c r="C10" s="2" t="s">
        <v>245</v>
      </c>
      <c r="D10" s="2" t="s">
        <v>155</v>
      </c>
      <c r="E10" s="2" t="s">
        <v>207</v>
      </c>
      <c r="F10" s="29">
        <v>1</v>
      </c>
      <c r="G10" s="29">
        <v>1</v>
      </c>
      <c r="H10" s="29">
        <v>1</v>
      </c>
      <c r="I10" s="29">
        <v>1</v>
      </c>
      <c r="J10" s="4"/>
      <c r="K10" s="5">
        <v>0</v>
      </c>
      <c r="L10" s="30" t="str">
        <f t="shared" si="0"/>
        <v/>
      </c>
      <c r="M10" s="30">
        <f t="shared" si="1"/>
        <v>0</v>
      </c>
      <c r="N10" s="3"/>
      <c r="O10" s="3"/>
    </row>
    <row r="11" spans="1:15" ht="30" customHeight="1">
      <c r="A11" s="2" t="s">
        <v>246</v>
      </c>
      <c r="B11" s="2" t="s">
        <v>247</v>
      </c>
      <c r="C11" s="2" t="s">
        <v>248</v>
      </c>
      <c r="D11" s="2" t="s">
        <v>155</v>
      </c>
      <c r="E11" s="2" t="s">
        <v>207</v>
      </c>
      <c r="F11" s="29">
        <v>1</v>
      </c>
      <c r="G11" s="29">
        <v>1</v>
      </c>
      <c r="H11" s="29">
        <v>1</v>
      </c>
      <c r="I11" s="29">
        <v>1</v>
      </c>
      <c r="J11" s="4"/>
      <c r="K11" s="5">
        <v>0</v>
      </c>
      <c r="L11" s="30" t="str">
        <f t="shared" si="0"/>
        <v/>
      </c>
      <c r="M11" s="30">
        <f t="shared" si="1"/>
        <v>0</v>
      </c>
      <c r="N11" s="3"/>
      <c r="O11" s="3"/>
    </row>
    <row r="12" spans="1:15" ht="30" customHeight="1">
      <c r="A12" s="2" t="s">
        <v>249</v>
      </c>
      <c r="B12" s="2" t="s">
        <v>250</v>
      </c>
      <c r="C12" s="2" t="s">
        <v>251</v>
      </c>
      <c r="D12" s="2" t="s">
        <v>155</v>
      </c>
      <c r="E12" s="2" t="s">
        <v>207</v>
      </c>
      <c r="F12" s="29">
        <v>1</v>
      </c>
      <c r="G12" s="29">
        <v>1</v>
      </c>
      <c r="H12" s="29">
        <v>1</v>
      </c>
      <c r="I12" s="29">
        <v>1</v>
      </c>
      <c r="J12" s="4"/>
      <c r="K12" s="5">
        <v>0</v>
      </c>
      <c r="L12" s="30" t="str">
        <f t="shared" si="0"/>
        <v/>
      </c>
      <c r="M12" s="30">
        <f t="shared" si="1"/>
        <v>0</v>
      </c>
      <c r="N12" s="3"/>
      <c r="O12" s="3"/>
    </row>
    <row r="13" spans="1:15" ht="30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30"/>
      <c r="M13" s="30"/>
      <c r="N13" s="15"/>
      <c r="O13" s="15"/>
    </row>
    <row r="14" spans="1:15" ht="30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30" t="s">
        <v>252</v>
      </c>
      <c r="M14" s="30">
        <f>SUM(M5:M12)</f>
        <v>0</v>
      </c>
      <c r="N14" s="15"/>
      <c r="O14" s="15"/>
    </row>
    <row r="15" spans="1:15" s="11" customFormat="1"/>
    <row r="16" spans="1:15" s="11" customFormat="1"/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  <row r="24" s="11" customFormat="1"/>
    <row r="25" s="11" customFormat="1"/>
    <row r="26" s="11" customFormat="1"/>
    <row r="27" s="11" customFormat="1"/>
    <row r="28" s="11" customFormat="1"/>
    <row r="29" s="11" customFormat="1"/>
    <row r="30" s="11" customFormat="1"/>
    <row r="31" s="11" customFormat="1"/>
    <row r="3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</sheetData>
  <mergeCells count="2">
    <mergeCell ref="A1:O1"/>
    <mergeCell ref="A2:O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2"/>
  <sheetViews>
    <sheetView workbookViewId="0">
      <selection activeCell="A2" sqref="A2:O2"/>
    </sheetView>
  </sheetViews>
  <sheetFormatPr defaultRowHeight="14.25"/>
  <cols>
    <col min="1" max="1" width="10" customWidth="1"/>
    <col min="2" max="2" width="36" customWidth="1"/>
    <col min="3" max="3" width="62" customWidth="1"/>
    <col min="4" max="4" width="16" customWidth="1"/>
    <col min="5" max="5" width="14" customWidth="1"/>
    <col min="6" max="6" width="18" customWidth="1"/>
    <col min="7" max="7" width="12" customWidth="1"/>
    <col min="8" max="9" width="18" customWidth="1"/>
    <col min="10" max="10" width="14" customWidth="1"/>
    <col min="11" max="13" width="18" customWidth="1"/>
    <col min="14" max="14" width="28" customWidth="1"/>
    <col min="15" max="15" width="50" customWidth="1"/>
    <col min="16" max="24" width="9" style="11"/>
  </cols>
  <sheetData>
    <row r="1" spans="1:15" ht="24" customHeight="1">
      <c r="A1" s="32" t="s">
        <v>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3.950000000000003" customHeight="1">
      <c r="A2" s="34" t="s">
        <v>253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0" customHeight="1">
      <c r="A4" s="9" t="s">
        <v>112</v>
      </c>
      <c r="B4" s="9" t="s">
        <v>113</v>
      </c>
      <c r="C4" s="9" t="s">
        <v>41</v>
      </c>
      <c r="D4" s="9" t="s">
        <v>115</v>
      </c>
      <c r="E4" s="9" t="s">
        <v>254</v>
      </c>
      <c r="F4" s="9" t="s">
        <v>121</v>
      </c>
      <c r="G4" s="9" t="s">
        <v>122</v>
      </c>
      <c r="H4" s="9" t="s">
        <v>123</v>
      </c>
      <c r="I4" s="9" t="s">
        <v>255</v>
      </c>
      <c r="J4" s="9" t="s">
        <v>256</v>
      </c>
      <c r="K4" s="9" t="s">
        <v>257</v>
      </c>
      <c r="L4" s="9" t="s">
        <v>258</v>
      </c>
      <c r="M4" s="9" t="s">
        <v>259</v>
      </c>
      <c r="N4" s="9" t="s">
        <v>125</v>
      </c>
      <c r="O4" s="9" t="s">
        <v>126</v>
      </c>
    </row>
    <row r="5" spans="1:15" ht="30" customHeight="1">
      <c r="A5" s="2" t="s">
        <v>260</v>
      </c>
      <c r="B5" s="2" t="s">
        <v>261</v>
      </c>
      <c r="C5" s="2" t="s">
        <v>262</v>
      </c>
      <c r="D5" s="2" t="s">
        <v>263</v>
      </c>
      <c r="E5" s="29">
        <f>Uitgangspunten!B12</f>
        <v>65</v>
      </c>
      <c r="F5" s="4"/>
      <c r="G5" s="5">
        <v>0</v>
      </c>
      <c r="H5" s="30" t="str">
        <f t="shared" ref="H5:H15" si="0">IF(F5="","",F5*(1-N(G5)))</f>
        <v/>
      </c>
      <c r="I5" s="30">
        <f t="shared" ref="I5:I15" si="1">E5*N(H5)</f>
        <v>0</v>
      </c>
      <c r="J5" s="6">
        <v>0</v>
      </c>
      <c r="K5" s="4"/>
      <c r="L5" s="30">
        <f t="shared" ref="L5:L15" si="2">E5*J5*N(K5)</f>
        <v>0</v>
      </c>
      <c r="M5" s="30">
        <f t="shared" ref="M5:M15" si="3">N(I5)+N(L5)</f>
        <v>0</v>
      </c>
      <c r="N5" s="3"/>
      <c r="O5" s="3"/>
    </row>
    <row r="6" spans="1:15" ht="30" customHeight="1">
      <c r="A6" s="2" t="s">
        <v>264</v>
      </c>
      <c r="B6" s="2" t="s">
        <v>265</v>
      </c>
      <c r="C6" s="2" t="s">
        <v>266</v>
      </c>
      <c r="D6" s="2" t="s">
        <v>263</v>
      </c>
      <c r="E6" s="29">
        <f>Uitgangspunten!B12</f>
        <v>65</v>
      </c>
      <c r="F6" s="4"/>
      <c r="G6" s="5">
        <v>0</v>
      </c>
      <c r="H6" s="30" t="str">
        <f t="shared" si="0"/>
        <v/>
      </c>
      <c r="I6" s="30">
        <f t="shared" si="1"/>
        <v>0</v>
      </c>
      <c r="J6" s="6">
        <v>0</v>
      </c>
      <c r="K6" s="4"/>
      <c r="L6" s="30">
        <f t="shared" si="2"/>
        <v>0</v>
      </c>
      <c r="M6" s="30">
        <f t="shared" si="3"/>
        <v>0</v>
      </c>
      <c r="N6" s="3"/>
      <c r="O6" s="3"/>
    </row>
    <row r="7" spans="1:15" ht="30" customHeight="1">
      <c r="A7" s="2" t="s">
        <v>267</v>
      </c>
      <c r="B7" s="2" t="s">
        <v>268</v>
      </c>
      <c r="C7" s="2" t="s">
        <v>269</v>
      </c>
      <c r="D7" s="2" t="s">
        <v>263</v>
      </c>
      <c r="E7" s="29">
        <f>Uitgangspunten!B12</f>
        <v>65</v>
      </c>
      <c r="F7" s="4"/>
      <c r="G7" s="5">
        <v>0</v>
      </c>
      <c r="H7" s="30" t="str">
        <f t="shared" si="0"/>
        <v/>
      </c>
      <c r="I7" s="30">
        <f t="shared" si="1"/>
        <v>0</v>
      </c>
      <c r="J7" s="6">
        <v>0</v>
      </c>
      <c r="K7" s="4"/>
      <c r="L7" s="30">
        <f t="shared" si="2"/>
        <v>0</v>
      </c>
      <c r="M7" s="30">
        <f t="shared" si="3"/>
        <v>0</v>
      </c>
      <c r="N7" s="3"/>
      <c r="O7" s="3"/>
    </row>
    <row r="8" spans="1:15" ht="30" customHeight="1">
      <c r="A8" s="2" t="s">
        <v>270</v>
      </c>
      <c r="B8" s="2" t="s">
        <v>271</v>
      </c>
      <c r="C8" s="2" t="s">
        <v>272</v>
      </c>
      <c r="D8" s="2" t="s">
        <v>263</v>
      </c>
      <c r="E8" s="29">
        <f>Uitgangspunten!B12</f>
        <v>65</v>
      </c>
      <c r="F8" s="4"/>
      <c r="G8" s="5">
        <v>0</v>
      </c>
      <c r="H8" s="30" t="str">
        <f t="shared" si="0"/>
        <v/>
      </c>
      <c r="I8" s="30">
        <f t="shared" si="1"/>
        <v>0</v>
      </c>
      <c r="J8" s="6">
        <v>0</v>
      </c>
      <c r="K8" s="4"/>
      <c r="L8" s="30">
        <f t="shared" si="2"/>
        <v>0</v>
      </c>
      <c r="M8" s="30">
        <f t="shared" si="3"/>
        <v>0</v>
      </c>
      <c r="N8" s="3"/>
      <c r="O8" s="3"/>
    </row>
    <row r="9" spans="1:15" ht="30" customHeight="1">
      <c r="A9" s="2" t="s">
        <v>273</v>
      </c>
      <c r="B9" s="2" t="s">
        <v>274</v>
      </c>
      <c r="C9" s="2" t="s">
        <v>275</v>
      </c>
      <c r="D9" s="2" t="s">
        <v>263</v>
      </c>
      <c r="E9" s="29">
        <f>Uitgangspunten!B12</f>
        <v>65</v>
      </c>
      <c r="F9" s="4"/>
      <c r="G9" s="5">
        <v>0</v>
      </c>
      <c r="H9" s="30" t="str">
        <f t="shared" si="0"/>
        <v/>
      </c>
      <c r="I9" s="30">
        <f t="shared" si="1"/>
        <v>0</v>
      </c>
      <c r="J9" s="6">
        <v>0</v>
      </c>
      <c r="K9" s="4"/>
      <c r="L9" s="30">
        <f>E9*J9*N(K9)</f>
        <v>0</v>
      </c>
      <c r="M9" s="30">
        <f>N(I9)+N(L9)</f>
        <v>0</v>
      </c>
      <c r="N9" s="3"/>
      <c r="O9" s="3"/>
    </row>
    <row r="10" spans="1:15" ht="30" customHeight="1">
      <c r="A10" s="2" t="s">
        <v>276</v>
      </c>
      <c r="B10" s="2" t="s">
        <v>277</v>
      </c>
      <c r="C10" s="2" t="s">
        <v>278</v>
      </c>
      <c r="D10" s="2" t="s">
        <v>263</v>
      </c>
      <c r="E10" s="29">
        <v>65</v>
      </c>
      <c r="F10" s="4"/>
      <c r="G10" s="5">
        <v>0</v>
      </c>
      <c r="H10" s="30"/>
      <c r="I10" s="30">
        <f>E10*N(H10)</f>
        <v>0</v>
      </c>
      <c r="J10" s="6">
        <v>0</v>
      </c>
      <c r="K10" s="4"/>
      <c r="L10" s="30">
        <f>E10*J10*N(K10)</f>
        <v>0</v>
      </c>
      <c r="M10" s="30">
        <f>N(I10)+N(L10)</f>
        <v>0</v>
      </c>
      <c r="N10" s="3"/>
      <c r="O10" s="3"/>
    </row>
    <row r="11" spans="1:15" ht="30" customHeight="1">
      <c r="A11" s="2" t="s">
        <v>279</v>
      </c>
      <c r="B11" s="2" t="s">
        <v>280</v>
      </c>
      <c r="C11" s="2" t="s">
        <v>281</v>
      </c>
      <c r="D11" s="2" t="s">
        <v>263</v>
      </c>
      <c r="E11" s="29">
        <f>Uitgangspunten!B12</f>
        <v>65</v>
      </c>
      <c r="F11" s="4"/>
      <c r="G11" s="5">
        <v>0</v>
      </c>
      <c r="H11" s="30" t="str">
        <f t="shared" si="0"/>
        <v/>
      </c>
      <c r="I11" s="30">
        <f>E11*N(H11)</f>
        <v>0</v>
      </c>
      <c r="J11" s="6">
        <v>0</v>
      </c>
      <c r="K11" s="4"/>
      <c r="L11" s="30">
        <f t="shared" si="2"/>
        <v>0</v>
      </c>
      <c r="M11" s="30">
        <f t="shared" si="3"/>
        <v>0</v>
      </c>
      <c r="N11" s="3"/>
      <c r="O11" s="3"/>
    </row>
    <row r="12" spans="1:15" ht="30" customHeight="1">
      <c r="A12" s="2" t="s">
        <v>282</v>
      </c>
      <c r="B12" s="2" t="s">
        <v>283</v>
      </c>
      <c r="C12" s="2" t="s">
        <v>284</v>
      </c>
      <c r="D12" s="2" t="s">
        <v>155</v>
      </c>
      <c r="E12" s="29">
        <v>1</v>
      </c>
      <c r="F12" s="4"/>
      <c r="G12" s="5">
        <v>0</v>
      </c>
      <c r="H12" s="30" t="str">
        <f t="shared" si="0"/>
        <v/>
      </c>
      <c r="I12" s="30">
        <f t="shared" si="1"/>
        <v>0</v>
      </c>
      <c r="J12" s="6">
        <v>0</v>
      </c>
      <c r="K12" s="4"/>
      <c r="L12" s="30">
        <f t="shared" si="2"/>
        <v>0</v>
      </c>
      <c r="M12" s="30">
        <f t="shared" si="3"/>
        <v>0</v>
      </c>
      <c r="N12" s="3"/>
      <c r="O12" s="3"/>
    </row>
    <row r="13" spans="1:15" ht="30" customHeight="1">
      <c r="A13" s="2" t="s">
        <v>285</v>
      </c>
      <c r="B13" s="2" t="s">
        <v>286</v>
      </c>
      <c r="C13" s="2" t="s">
        <v>287</v>
      </c>
      <c r="D13" s="2" t="s">
        <v>288</v>
      </c>
      <c r="E13" s="29">
        <f>Uitgangspunten!B12</f>
        <v>65</v>
      </c>
      <c r="F13" s="4"/>
      <c r="G13" s="5">
        <v>0</v>
      </c>
      <c r="H13" s="30" t="str">
        <f t="shared" si="0"/>
        <v/>
      </c>
      <c r="I13" s="30">
        <f t="shared" si="1"/>
        <v>0</v>
      </c>
      <c r="J13" s="6">
        <v>4</v>
      </c>
      <c r="K13" s="4"/>
      <c r="L13" s="30">
        <f t="shared" si="2"/>
        <v>0</v>
      </c>
      <c r="M13" s="30">
        <f t="shared" si="3"/>
        <v>0</v>
      </c>
      <c r="N13" s="3"/>
      <c r="O13" s="3"/>
    </row>
    <row r="14" spans="1:15" ht="30" customHeight="1">
      <c r="A14" s="2" t="s">
        <v>289</v>
      </c>
      <c r="B14" s="2" t="s">
        <v>290</v>
      </c>
      <c r="C14" s="2" t="s">
        <v>291</v>
      </c>
      <c r="D14" s="2" t="s">
        <v>155</v>
      </c>
      <c r="E14" s="29">
        <v>1</v>
      </c>
      <c r="F14" s="4"/>
      <c r="G14" s="5">
        <v>0</v>
      </c>
      <c r="H14" s="30" t="str">
        <f t="shared" si="0"/>
        <v/>
      </c>
      <c r="I14" s="30">
        <f t="shared" si="1"/>
        <v>0</v>
      </c>
      <c r="J14" s="6">
        <v>0</v>
      </c>
      <c r="K14" s="4"/>
      <c r="L14" s="30">
        <f t="shared" si="2"/>
        <v>0</v>
      </c>
      <c r="M14" s="30">
        <f t="shared" si="3"/>
        <v>0</v>
      </c>
      <c r="N14" s="3"/>
      <c r="O14" s="3"/>
    </row>
    <row r="15" spans="1:15" ht="30" customHeight="1">
      <c r="A15" s="2" t="s">
        <v>292</v>
      </c>
      <c r="B15" s="2" t="s">
        <v>293</v>
      </c>
      <c r="C15" s="2" t="s">
        <v>294</v>
      </c>
      <c r="D15" s="2" t="s">
        <v>155</v>
      </c>
      <c r="E15" s="29">
        <v>1</v>
      </c>
      <c r="F15" s="4"/>
      <c r="G15" s="5">
        <v>0</v>
      </c>
      <c r="H15" s="30" t="str">
        <f t="shared" si="0"/>
        <v/>
      </c>
      <c r="I15" s="30">
        <f t="shared" si="1"/>
        <v>0</v>
      </c>
      <c r="J15" s="6">
        <v>0</v>
      </c>
      <c r="K15" s="4"/>
      <c r="L15" s="30">
        <f t="shared" si="2"/>
        <v>0</v>
      </c>
      <c r="M15" s="30">
        <f t="shared" si="3"/>
        <v>0</v>
      </c>
      <c r="N15" s="3"/>
      <c r="O15" s="3"/>
    </row>
    <row r="16" spans="1:15" ht="30" customHeight="1">
      <c r="A16" s="15"/>
      <c r="B16" s="15"/>
      <c r="C16" s="15"/>
      <c r="D16" s="15"/>
      <c r="E16" s="15"/>
      <c r="F16" s="15"/>
      <c r="G16" s="15"/>
      <c r="H16" s="30"/>
      <c r="I16" s="30"/>
      <c r="J16" s="15"/>
      <c r="K16" s="16"/>
      <c r="L16" s="30"/>
      <c r="M16" s="30"/>
      <c r="N16" s="15"/>
      <c r="O16" s="15"/>
    </row>
    <row r="17" spans="1:15" ht="30" customHeight="1">
      <c r="A17" s="15"/>
      <c r="B17" s="15"/>
      <c r="C17" s="15"/>
      <c r="D17" s="15"/>
      <c r="E17" s="15"/>
      <c r="F17" s="15"/>
      <c r="G17" s="15"/>
      <c r="H17" s="30"/>
      <c r="I17" s="30"/>
      <c r="J17" s="15"/>
      <c r="K17" s="16"/>
      <c r="L17" s="30" t="s">
        <v>295</v>
      </c>
      <c r="M17" s="30">
        <f>SUM(M5:M15)</f>
        <v>0</v>
      </c>
      <c r="N17" s="15"/>
      <c r="O17" s="15"/>
    </row>
    <row r="18" spans="1:15" s="11" customFormat="1"/>
    <row r="19" spans="1:15" s="11" customFormat="1"/>
    <row r="20" spans="1:15" s="11" customFormat="1"/>
    <row r="21" spans="1:15" s="11" customFormat="1"/>
    <row r="22" spans="1:15" s="11" customFormat="1"/>
    <row r="23" spans="1:15" s="11" customFormat="1"/>
    <row r="24" spans="1:15" s="11" customFormat="1"/>
    <row r="25" spans="1:15" s="11" customFormat="1"/>
    <row r="26" spans="1:15" s="11" customFormat="1"/>
    <row r="27" spans="1:15" s="11" customFormat="1"/>
    <row r="28" spans="1:15" s="11" customFormat="1"/>
    <row r="29" spans="1:15" s="11" customFormat="1"/>
    <row r="30" spans="1:15" s="11" customFormat="1"/>
    <row r="31" spans="1:15" s="11" customFormat="1"/>
    <row r="32" spans="1:15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</sheetData>
  <mergeCells count="2">
    <mergeCell ref="A1:O1"/>
    <mergeCell ref="A2:O2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4"/>
  <sheetViews>
    <sheetView workbookViewId="0">
      <selection activeCell="B5" sqref="B5"/>
    </sheetView>
  </sheetViews>
  <sheetFormatPr defaultRowHeight="14.25"/>
  <cols>
    <col min="1" max="1" width="10" customWidth="1"/>
    <col min="2" max="2" width="36" customWidth="1"/>
    <col min="3" max="3" width="62" customWidth="1"/>
    <col min="4" max="4" width="16" customWidth="1"/>
    <col min="5" max="5" width="14" customWidth="1"/>
    <col min="6" max="6" width="18" customWidth="1"/>
    <col min="7" max="7" width="12" customWidth="1"/>
    <col min="8" max="9" width="20" customWidth="1"/>
    <col min="10" max="10" width="28" customWidth="1"/>
    <col min="11" max="11" width="50" customWidth="1"/>
    <col min="12" max="38" width="9" style="11"/>
  </cols>
  <sheetData>
    <row r="1" spans="1:11" ht="24" customHeight="1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3.950000000000003" customHeight="1">
      <c r="A2" s="34" t="s">
        <v>296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0" customHeight="1">
      <c r="A4" s="9" t="s">
        <v>112</v>
      </c>
      <c r="B4" s="9" t="s">
        <v>297</v>
      </c>
      <c r="C4" s="9" t="s">
        <v>41</v>
      </c>
      <c r="D4" s="9" t="s">
        <v>115</v>
      </c>
      <c r="E4" s="9" t="s">
        <v>298</v>
      </c>
      <c r="F4" s="9" t="s">
        <v>121</v>
      </c>
      <c r="G4" s="9" t="s">
        <v>122</v>
      </c>
      <c r="H4" s="9" t="s">
        <v>123</v>
      </c>
      <c r="I4" s="9" t="s">
        <v>299</v>
      </c>
      <c r="J4" s="9" t="s">
        <v>300</v>
      </c>
      <c r="K4" s="9" t="s">
        <v>126</v>
      </c>
    </row>
    <row r="5" spans="1:11" ht="30" customHeight="1">
      <c r="A5" s="2" t="s">
        <v>301</v>
      </c>
      <c r="B5" s="2" t="s">
        <v>302</v>
      </c>
      <c r="C5" s="2" t="s">
        <v>303</v>
      </c>
      <c r="D5" s="2" t="s">
        <v>130</v>
      </c>
      <c r="E5" s="29">
        <v>1</v>
      </c>
      <c r="F5" s="4"/>
      <c r="G5" s="5">
        <v>0</v>
      </c>
      <c r="H5" s="30" t="str">
        <f t="shared" ref="H5:H11" si="0">IF(F5="","",F5*(1-N(G5)))</f>
        <v/>
      </c>
      <c r="I5" s="30">
        <f t="shared" ref="I5:I11" si="1">E5*N(H5)</f>
        <v>0</v>
      </c>
      <c r="J5" s="3"/>
      <c r="K5" s="3"/>
    </row>
    <row r="6" spans="1:11" ht="30" customHeight="1">
      <c r="A6" s="2" t="s">
        <v>304</v>
      </c>
      <c r="B6" s="2" t="s">
        <v>305</v>
      </c>
      <c r="C6" s="2" t="s">
        <v>306</v>
      </c>
      <c r="D6" s="2" t="s">
        <v>226</v>
      </c>
      <c r="E6" s="29">
        <v>1</v>
      </c>
      <c r="F6" s="4"/>
      <c r="G6" s="5">
        <v>0</v>
      </c>
      <c r="H6" s="30" t="str">
        <f t="shared" si="0"/>
        <v/>
      </c>
      <c r="I6" s="30">
        <f t="shared" si="1"/>
        <v>0</v>
      </c>
      <c r="J6" s="3"/>
      <c r="K6" s="3"/>
    </row>
    <row r="7" spans="1:11" ht="30" customHeight="1">
      <c r="A7" s="2" t="s">
        <v>307</v>
      </c>
      <c r="B7" s="2" t="s">
        <v>308</v>
      </c>
      <c r="C7" s="2" t="s">
        <v>309</v>
      </c>
      <c r="D7" s="2" t="s">
        <v>226</v>
      </c>
      <c r="E7" s="29">
        <v>1</v>
      </c>
      <c r="F7" s="4"/>
      <c r="G7" s="5">
        <v>0</v>
      </c>
      <c r="H7" s="30" t="str">
        <f t="shared" si="0"/>
        <v/>
      </c>
      <c r="I7" s="30">
        <f t="shared" si="1"/>
        <v>0</v>
      </c>
      <c r="J7" s="3"/>
      <c r="K7" s="3"/>
    </row>
    <row r="8" spans="1:11" ht="30" customHeight="1">
      <c r="A8" s="2" t="s">
        <v>310</v>
      </c>
      <c r="B8" s="2" t="s">
        <v>311</v>
      </c>
      <c r="C8" s="2" t="s">
        <v>312</v>
      </c>
      <c r="D8" s="2" t="s">
        <v>313</v>
      </c>
      <c r="E8" s="29">
        <v>1</v>
      </c>
      <c r="F8" s="4"/>
      <c r="G8" s="5">
        <v>0</v>
      </c>
      <c r="H8" s="30" t="str">
        <f t="shared" si="0"/>
        <v/>
      </c>
      <c r="I8" s="30">
        <f t="shared" si="1"/>
        <v>0</v>
      </c>
      <c r="J8" s="3"/>
      <c r="K8" s="3"/>
    </row>
    <row r="9" spans="1:11" ht="30" customHeight="1">
      <c r="A9" s="2" t="s">
        <v>314</v>
      </c>
      <c r="B9" s="2" t="s">
        <v>315</v>
      </c>
      <c r="C9" s="2" t="s">
        <v>316</v>
      </c>
      <c r="D9" s="2" t="s">
        <v>206</v>
      </c>
      <c r="E9" s="29">
        <v>1</v>
      </c>
      <c r="F9" s="4"/>
      <c r="G9" s="5">
        <v>0</v>
      </c>
      <c r="H9" s="30" t="str">
        <f t="shared" si="0"/>
        <v/>
      </c>
      <c r="I9" s="30">
        <f t="shared" si="1"/>
        <v>0</v>
      </c>
      <c r="J9" s="3"/>
      <c r="K9" s="3"/>
    </row>
    <row r="10" spans="1:11" ht="30" customHeight="1">
      <c r="A10" s="2" t="s">
        <v>317</v>
      </c>
      <c r="B10" s="2" t="s">
        <v>318</v>
      </c>
      <c r="C10" s="2" t="s">
        <v>319</v>
      </c>
      <c r="D10" s="2" t="s">
        <v>155</v>
      </c>
      <c r="E10" s="29">
        <v>1</v>
      </c>
      <c r="F10" s="4"/>
      <c r="G10" s="5">
        <v>0</v>
      </c>
      <c r="H10" s="30" t="str">
        <f t="shared" si="0"/>
        <v/>
      </c>
      <c r="I10" s="30">
        <f t="shared" si="1"/>
        <v>0</v>
      </c>
      <c r="J10" s="3"/>
      <c r="K10" s="3"/>
    </row>
    <row r="11" spans="1:11" ht="30" customHeight="1">
      <c r="A11" s="2" t="s">
        <v>320</v>
      </c>
      <c r="B11" s="2" t="s">
        <v>321</v>
      </c>
      <c r="C11" s="2" t="s">
        <v>322</v>
      </c>
      <c r="D11" s="2" t="s">
        <v>155</v>
      </c>
      <c r="E11" s="29">
        <v>1</v>
      </c>
      <c r="F11" s="4"/>
      <c r="G11" s="5">
        <v>0</v>
      </c>
      <c r="H11" s="30" t="str">
        <f t="shared" si="0"/>
        <v/>
      </c>
      <c r="I11" s="30">
        <f t="shared" si="1"/>
        <v>0</v>
      </c>
      <c r="J11" s="3"/>
      <c r="K11" s="3"/>
    </row>
    <row r="12" spans="1:11" ht="30" customHeight="1">
      <c r="A12" s="15"/>
      <c r="B12" s="15"/>
      <c r="C12" s="15"/>
      <c r="D12" s="15"/>
      <c r="E12" s="15"/>
      <c r="F12" s="15"/>
      <c r="G12" s="15"/>
      <c r="H12" s="30"/>
      <c r="I12" s="30"/>
      <c r="J12" s="15"/>
      <c r="K12" s="15"/>
    </row>
    <row r="13" spans="1:11" ht="30" customHeight="1">
      <c r="A13" s="15"/>
      <c r="B13" s="15"/>
      <c r="C13" s="15"/>
      <c r="D13" s="15"/>
      <c r="E13" s="15"/>
      <c r="F13" s="15"/>
      <c r="G13" s="15"/>
      <c r="H13" s="30" t="s">
        <v>323</v>
      </c>
      <c r="I13" s="30">
        <f>SUM(I5:I11)</f>
        <v>0</v>
      </c>
      <c r="J13" s="15"/>
      <c r="K13" s="15"/>
    </row>
    <row r="14" spans="1:11" s="11" customFormat="1"/>
    <row r="15" spans="1:11" s="11" customFormat="1"/>
    <row r="16" spans="1:11" s="11" customFormat="1"/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  <row r="24" s="11" customFormat="1"/>
    <row r="25" s="11" customFormat="1"/>
    <row r="26" s="11" customFormat="1"/>
    <row r="27" s="11" customFormat="1"/>
    <row r="28" s="11" customFormat="1"/>
    <row r="29" s="11" customFormat="1"/>
    <row r="30" s="11" customFormat="1"/>
    <row r="31" s="11" customFormat="1"/>
    <row r="3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</sheetData>
  <mergeCells count="2">
    <mergeCell ref="A1:K1"/>
    <mergeCell ref="A2:K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064879D6E8A40BE318FF01F2B6FEE" ma:contentTypeVersion="6" ma:contentTypeDescription="Een nieuw document maken." ma:contentTypeScope="" ma:versionID="87c6e2ae25af1dd88c586a5d9041f2ae">
  <xsd:schema xmlns:xsd="http://www.w3.org/2001/XMLSchema" xmlns:xs="http://www.w3.org/2001/XMLSchema" xmlns:p="http://schemas.microsoft.com/office/2006/metadata/properties" xmlns:ns2="5578bcb0-4f70-4f6b-8307-723b537fbfbf" targetNamespace="http://schemas.microsoft.com/office/2006/metadata/properties" ma:root="true" ma:fieldsID="c1d4fb4d94799e427d71f35ad6f59a7f" ns2:_="">
    <xsd:import namespace="5578bcb0-4f70-4f6b-8307-723b537fb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8bcb0-4f70-4f6b-8307-723b537fb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1B92A-05A1-42B6-ABC9-83AB69A33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8bcb0-4f70-4f6b-8307-723b537fb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183E1-6C7B-465A-9958-B5B3B0DA02B3}">
  <ds:schemaRefs>
    <ds:schemaRef ds:uri="http://schemas.microsoft.com/office/infopath/2007/PartnerControls"/>
    <ds:schemaRef ds:uri="5578bcb0-4f70-4f6b-8307-723b537fbfbf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87B6797-E360-4894-8115-6C9152C42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Instructie</vt:lpstr>
      <vt:lpstr>Uitgangspunten</vt:lpstr>
      <vt:lpstr>1 Apparatuur</vt:lpstr>
      <vt:lpstr>2 Implementatie</vt:lpstr>
      <vt:lpstr>3 Onderhoud o.b.v. SSO</vt:lpstr>
      <vt:lpstr>4 Verbruik</vt:lpstr>
      <vt:lpstr>5 Optie AEDs</vt:lpstr>
      <vt:lpstr>6 Opties herziening</vt:lpstr>
      <vt:lpstr>Inschrijfprijs</vt:lpstr>
      <vt:lpstr>Betaling indexering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Vandeberg B.M.A. (Bas)</cp:lastModifiedBy>
  <cp:revision/>
  <dcterms:created xsi:type="dcterms:W3CDTF">2026-06-23T16:53:21Z</dcterms:created>
  <dcterms:modified xsi:type="dcterms:W3CDTF">2026-06-23T17:15:13Z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0x010100F81064879D6E8A40BE318FF01F2B6FEE</vt:lpwstr>
  </property>
</Properties>
</file>