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https://prorailbv.sharepoint.com/teams/ModulaireRGG/Shared Documents/General/Contract/"/>
    </mc:Choice>
  </mc:AlternateContent>
  <xr:revisionPtr revIDLastSave="954" documentId="8_{D315BED9-4408-4796-AE16-FBD6F061260A}" xr6:coauthVersionLast="47" xr6:coauthVersionMax="47" xr10:uidLastSave="{9521337F-9E42-421B-9129-FCD167CC67DC}"/>
  <bookViews>
    <workbookView xWindow="-28920" yWindow="-120" windowWidth="29040" windowHeight="15720" tabRatio="889" xr2:uid="{00000000-000D-0000-FFFF-FFFF00000000}"/>
  </bookViews>
  <sheets>
    <sheet name="Annex 5.1 MOS" sheetId="21" r:id="rId1"/>
    <sheet name="Toelichting Annex 5.1" sheetId="23" r:id="rId2"/>
  </sheets>
  <definedNames>
    <definedName name="_xlnm.Print_Area" localSheetId="0">'Annex 5.1 MOS'!$A$1:$P$187</definedName>
    <definedName name="_xlnm.Print_Area" localSheetId="1">'Toelichting Annex 5.1'!$B$2:$G$11</definedName>
    <definedName name="_xlnm.Print_Titles" localSheetId="0">'Annex 5.1 MOS'!$1:$31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3" i="21" l="1"/>
  <c r="O144" i="21"/>
  <c r="M42" i="21"/>
  <c r="O142" i="21"/>
  <c r="O173" i="21" s="1"/>
  <c r="C4" i="23" l="1"/>
  <c r="F86" i="21" l="1"/>
  <c r="I136" i="21"/>
  <c r="H156" i="21"/>
  <c r="G156" i="21"/>
  <c r="I156" i="21" s="1"/>
  <c r="M156" i="21" s="1"/>
  <c r="O156" i="21" s="1"/>
  <c r="G155" i="21"/>
  <c r="I155" i="21" s="1"/>
  <c r="M155" i="21" s="1"/>
  <c r="O155" i="21" s="1"/>
  <c r="H155" i="21"/>
  <c r="G40" i="21"/>
  <c r="I40" i="21" s="1"/>
  <c r="M40" i="21" s="1"/>
  <c r="H40" i="21"/>
  <c r="H41" i="21"/>
  <c r="G41" i="21"/>
  <c r="I41" i="21" s="1"/>
  <c r="M41" i="21" s="1"/>
  <c r="H162" i="21"/>
  <c r="G162" i="21"/>
  <c r="I162" i="21" s="1"/>
  <c r="H161" i="21"/>
  <c r="G161" i="21"/>
  <c r="I161" i="21" s="1"/>
  <c r="H165" i="21"/>
  <c r="G165" i="21"/>
  <c r="I165" i="21" s="1"/>
  <c r="H164" i="21"/>
  <c r="G164" i="21"/>
  <c r="I164" i="21" s="1"/>
  <c r="H159" i="21"/>
  <c r="G159" i="21"/>
  <c r="I159" i="21" s="1"/>
  <c r="G158" i="21"/>
  <c r="I158" i="21" s="1"/>
  <c r="H158" i="21"/>
  <c r="G153" i="21"/>
  <c r="I153" i="21" s="1"/>
  <c r="M153" i="21" s="1"/>
  <c r="H152" i="21"/>
  <c r="G152" i="21"/>
  <c r="I152" i="21" s="1"/>
  <c r="M152" i="21" s="1"/>
  <c r="G151" i="21"/>
  <c r="I151" i="21" s="1"/>
  <c r="M151" i="21" s="1"/>
  <c r="H151" i="21"/>
  <c r="H168" i="21"/>
  <c r="G168" i="21"/>
  <c r="I168" i="21" s="1"/>
  <c r="G167" i="21"/>
  <c r="I167" i="21" s="1"/>
  <c r="H167" i="21"/>
  <c r="G126" i="21"/>
  <c r="I126" i="21" s="1"/>
  <c r="M126" i="21" s="1"/>
  <c r="O126" i="21" s="1"/>
  <c r="H126" i="21"/>
  <c r="F85" i="21"/>
  <c r="G86" i="21"/>
  <c r="H86" i="21"/>
  <c r="G85" i="21"/>
  <c r="H85" i="21"/>
  <c r="N106" i="21"/>
  <c r="H122" i="21"/>
  <c r="G122" i="21"/>
  <c r="H121" i="21"/>
  <c r="G121" i="21"/>
  <c r="H120" i="21"/>
  <c r="G120" i="21"/>
  <c r="I120" i="21" s="1"/>
  <c r="M120" i="21" s="1"/>
  <c r="H117" i="21"/>
  <c r="G117" i="21"/>
  <c r="H116" i="21"/>
  <c r="G116" i="21"/>
  <c r="H115" i="21"/>
  <c r="G115" i="21"/>
  <c r="H114" i="21"/>
  <c r="G114" i="21"/>
  <c r="I114" i="21" s="1"/>
  <c r="M114" i="21" s="1"/>
  <c r="H111" i="21"/>
  <c r="G111" i="21"/>
  <c r="H110" i="21"/>
  <c r="G110" i="21"/>
  <c r="H109" i="21"/>
  <c r="G109" i="21"/>
  <c r="H108" i="21"/>
  <c r="G108" i="21"/>
  <c r="I108" i="21" s="1"/>
  <c r="M108" i="21" s="1"/>
  <c r="H105" i="21"/>
  <c r="G105" i="21"/>
  <c r="H104" i="21"/>
  <c r="G104" i="21"/>
  <c r="H103" i="21"/>
  <c r="G103" i="21"/>
  <c r="H102" i="21"/>
  <c r="G102" i="21"/>
  <c r="H101" i="21"/>
  <c r="G101" i="21"/>
  <c r="H100" i="21"/>
  <c r="G100" i="21"/>
  <c r="H99" i="21"/>
  <c r="G99" i="21"/>
  <c r="H98" i="21"/>
  <c r="G98" i="21"/>
  <c r="H97" i="21"/>
  <c r="G97" i="21"/>
  <c r="H96" i="21"/>
  <c r="G96" i="21"/>
  <c r="H95" i="21"/>
  <c r="G95" i="21"/>
  <c r="H94" i="21"/>
  <c r="G94" i="21"/>
  <c r="H93" i="21"/>
  <c r="G93" i="21"/>
  <c r="H92" i="21"/>
  <c r="G92" i="21"/>
  <c r="I92" i="21" s="1"/>
  <c r="M92" i="21" s="1"/>
  <c r="G91" i="21"/>
  <c r="I91" i="21" s="1"/>
  <c r="M91" i="21" s="1"/>
  <c r="H91" i="21"/>
  <c r="H123" i="21"/>
  <c r="G123" i="21"/>
  <c r="I123" i="21" s="1"/>
  <c r="M123" i="21" s="1"/>
  <c r="H112" i="21"/>
  <c r="G112" i="21"/>
  <c r="I112" i="21" s="1"/>
  <c r="M112" i="21" s="1"/>
  <c r="H118" i="21"/>
  <c r="G118" i="21"/>
  <c r="I118" i="21" s="1"/>
  <c r="M118" i="21" s="1"/>
  <c r="G106" i="21"/>
  <c r="I106" i="21" s="1"/>
  <c r="M106" i="21" s="1"/>
  <c r="H106" i="21"/>
  <c r="G43" i="21"/>
  <c r="I43" i="21" s="1"/>
  <c r="M43" i="21" s="1"/>
  <c r="G39" i="21"/>
  <c r="I39" i="21" s="1"/>
  <c r="M39" i="21" s="1"/>
  <c r="G38" i="21"/>
  <c r="I38" i="21" s="1"/>
  <c r="M38" i="21" s="1"/>
  <c r="G37" i="21"/>
  <c r="I37" i="21" s="1"/>
  <c r="M37" i="21" s="1"/>
  <c r="G36" i="21"/>
  <c r="I36" i="21" s="1"/>
  <c r="M36" i="21" s="1"/>
  <c r="G35" i="21"/>
  <c r="I35" i="21" s="1"/>
  <c r="M35" i="21" s="1"/>
  <c r="I135" i="21"/>
  <c r="M135" i="21" s="1"/>
  <c r="I134" i="21"/>
  <c r="M134" i="21" s="1"/>
  <c r="I133" i="21"/>
  <c r="M133" i="21" s="1"/>
  <c r="I132" i="21"/>
  <c r="M132" i="21" s="1"/>
  <c r="I42"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M83" i="21"/>
  <c r="M84" i="21"/>
  <c r="M107" i="21"/>
  <c r="M113" i="21"/>
  <c r="M119" i="21"/>
  <c r="M131" i="21"/>
  <c r="M159" i="21" l="1"/>
  <c r="O159" i="21" s="1"/>
  <c r="M162" i="21"/>
  <c r="O162" i="21" s="1"/>
  <c r="M158" i="21"/>
  <c r="O158" i="21" s="1"/>
  <c r="M167" i="21"/>
  <c r="O167" i="21" s="1"/>
  <c r="M164" i="21"/>
  <c r="O164" i="21" s="1"/>
  <c r="M168" i="21"/>
  <c r="O168" i="21" s="1"/>
  <c r="M165" i="21"/>
  <c r="O165" i="21" s="1"/>
  <c r="M161" i="21"/>
  <c r="O161" i="21" s="1"/>
  <c r="L47" i="21"/>
  <c r="I85" i="21"/>
  <c r="M85" i="21" s="1"/>
  <c r="O85" i="21" s="1"/>
  <c r="O143" i="21" s="1"/>
  <c r="I86" i="21"/>
  <c r="M86" i="21" s="1"/>
  <c r="O86" i="21" s="1"/>
  <c r="O106" i="21"/>
  <c r="L48" i="21"/>
  <c r="O151" i="21"/>
  <c r="O145" i="21"/>
  <c r="O135" i="21"/>
  <c r="O134" i="21"/>
  <c r="O133" i="21"/>
  <c r="M136" i="21"/>
  <c r="O136" i="21" s="1"/>
  <c r="O132" i="21"/>
  <c r="N121" i="21" l="1"/>
  <c r="N122" i="21"/>
  <c r="N123" i="21" s="1"/>
  <c r="O123" i="21" s="1"/>
  <c r="N120" i="21"/>
  <c r="I121" i="21"/>
  <c r="M121" i="21" s="1"/>
  <c r="O83" i="21"/>
  <c r="O82" i="21"/>
  <c r="O81" i="21"/>
  <c r="N91" i="21"/>
  <c r="N109" i="21"/>
  <c r="N110" i="21"/>
  <c r="N111" i="21"/>
  <c r="N112" i="21" s="1"/>
  <c r="O112" i="21" s="1"/>
  <c r="N108" i="21"/>
  <c r="N115" i="21"/>
  <c r="N116" i="21"/>
  <c r="N117" i="21"/>
  <c r="N118" i="21" s="1"/>
  <c r="O118" i="21" s="1"/>
  <c r="N114" i="21"/>
  <c r="I115" i="21"/>
  <c r="M115" i="21" s="1"/>
  <c r="O79" i="21"/>
  <c r="O78" i="21"/>
  <c r="O77" i="21"/>
  <c r="O76" i="21"/>
  <c r="O74" i="21"/>
  <c r="O73" i="21"/>
  <c r="O72" i="21"/>
  <c r="O71" i="21"/>
  <c r="I93" i="21"/>
  <c r="M93" i="21" s="1"/>
  <c r="O66" i="21"/>
  <c r="O63" i="21"/>
  <c r="O64" i="21"/>
  <c r="O65" i="21"/>
  <c r="O67" i="21"/>
  <c r="O68" i="21"/>
  <c r="O69" i="21"/>
  <c r="O121" i="21" l="1"/>
  <c r="O93" i="21"/>
  <c r="O115" i="21"/>
  <c r="O120" i="21"/>
  <c r="O114" i="21"/>
  <c r="O92" i="21"/>
  <c r="O91" i="21"/>
  <c r="I116" i="21"/>
  <c r="M116" i="21" s="1"/>
  <c r="I109" i="21"/>
  <c r="M109" i="21" s="1"/>
  <c r="O108" i="21"/>
  <c r="A148" i="21"/>
  <c r="N42" i="21"/>
  <c r="O42" i="21" s="1"/>
  <c r="O43" i="21"/>
  <c r="I94" i="21" l="1"/>
  <c r="M94" i="21" s="1"/>
  <c r="O94" i="21" s="1"/>
  <c r="I122" i="21"/>
  <c r="M122" i="21" s="1"/>
  <c r="O122" i="21" s="1"/>
  <c r="I117" i="21"/>
  <c r="M117" i="21" s="1"/>
  <c r="O116" i="21"/>
  <c r="I110" i="21"/>
  <c r="M110" i="21" s="1"/>
  <c r="O109" i="21"/>
  <c r="I95" i="21"/>
  <c r="M95" i="21" s="1"/>
  <c r="N37" i="21"/>
  <c r="N38" i="21" s="1"/>
  <c r="O38" i="21" s="1"/>
  <c r="O39" i="21"/>
  <c r="O56" i="21"/>
  <c r="O117" i="21" l="1"/>
  <c r="O110" i="21"/>
  <c r="I111" i="21"/>
  <c r="M111" i="21" s="1"/>
  <c r="O95" i="21"/>
  <c r="I96" i="21"/>
  <c r="M96" i="21" s="1"/>
  <c r="O61" i="21"/>
  <c r="O60" i="21"/>
  <c r="O59" i="21"/>
  <c r="O58" i="21"/>
  <c r="O111" i="21" l="1"/>
  <c r="O96" i="21"/>
  <c r="I97" i="21"/>
  <c r="M97" i="21" s="1"/>
  <c r="O62" i="21"/>
  <c r="O35" i="21"/>
  <c r="O36" i="21"/>
  <c r="O37" i="21"/>
  <c r="O40" i="21"/>
  <c r="O41" i="21"/>
  <c r="O57" i="21"/>
  <c r="A140" i="21"/>
  <c r="O152" i="21"/>
  <c r="O153" i="21"/>
  <c r="O170" i="21" l="1"/>
  <c r="O141" i="21"/>
  <c r="O97" i="21"/>
  <c r="I98" i="21"/>
  <c r="M98" i="21" s="1"/>
  <c r="O98" i="21" l="1"/>
  <c r="I99" i="21"/>
  <c r="M99" i="21" s="1"/>
  <c r="O99" i="21" l="1"/>
  <c r="I100" i="21"/>
  <c r="M100" i="21" s="1"/>
  <c r="O100" i="21" l="1"/>
  <c r="I101" i="21"/>
  <c r="M101" i="21" s="1"/>
  <c r="O101" i="21" l="1"/>
  <c r="I102" i="21"/>
  <c r="M102" i="21" s="1"/>
  <c r="O102" i="21" l="1"/>
  <c r="I103" i="21"/>
  <c r="M103" i="21" s="1"/>
  <c r="O103" i="21" l="1"/>
  <c r="I104" i="21"/>
  <c r="M104" i="21" s="1"/>
  <c r="O104" i="21" l="1"/>
  <c r="I105" i="21"/>
  <c r="M105" i="21" s="1"/>
  <c r="O105" i="21" l="1"/>
  <c r="O146" i="21" l="1"/>
  <c r="O139" i="21"/>
  <c r="O175" i="21"/>
  <c r="O177" i="21" s="1"/>
</calcChain>
</file>

<file path=xl/sharedStrings.xml><?xml version="1.0" encoding="utf-8"?>
<sst xmlns="http://schemas.openxmlformats.org/spreadsheetml/2006/main" count="361" uniqueCount="152">
  <si>
    <t>AANBIEDINGSBEGROTING</t>
  </si>
  <si>
    <t>Project:</t>
  </si>
  <si>
    <t>Techniekveld:</t>
  </si>
  <si>
    <t>Railgebonden Modules</t>
  </si>
  <si>
    <t>Inschrijver:</t>
  </si>
  <si>
    <t>&lt;naam&gt;</t>
  </si>
  <si>
    <t>Opsteller:</t>
  </si>
  <si>
    <t>Datum:</t>
  </si>
  <si>
    <t>Eenheid</t>
  </si>
  <si>
    <t>Arbeid</t>
  </si>
  <si>
    <t>Prijs per</t>
  </si>
  <si>
    <t>Omschrijving</t>
  </si>
  <si>
    <t>Uren</t>
  </si>
  <si>
    <t>Tarief</t>
  </si>
  <si>
    <t>Materiaal</t>
  </si>
  <si>
    <t>Materieel</t>
  </si>
  <si>
    <t>Derden</t>
  </si>
  <si>
    <t>eenheid</t>
  </si>
  <si>
    <t>Aantal</t>
  </si>
  <si>
    <t>Totaal</t>
  </si>
  <si>
    <t>Werkpakket</t>
  </si>
  <si>
    <t>Modules</t>
  </si>
  <si>
    <t>A1: RGG Module 1 - kleine module 3x3m</t>
  </si>
  <si>
    <t>stuk</t>
  </si>
  <si>
    <t>Montagemonteur</t>
  </si>
  <si>
    <t>WP 3.2 Afroepdiensten</t>
  </si>
  <si>
    <t>Module 1 (A1,A3,A4,(A5/274),(A9/274))</t>
  </si>
  <si>
    <t>A2: RGG Module 2 - kleine module 3x6m</t>
  </si>
  <si>
    <t>Module 2 (A2,A3,A4,(A5/274),(A9/274))</t>
  </si>
  <si>
    <t>A3: Productie en handelingskosten per module</t>
  </si>
  <si>
    <t>A4: Gestel aarding</t>
  </si>
  <si>
    <t>A5: Laagspannings verdeel Inrichting</t>
  </si>
  <si>
    <t>A6: Projectspecifieke aanpassingen aan modules (80 uur per jaar)</t>
  </si>
  <si>
    <t>uur</t>
  </si>
  <si>
    <t>WP 5.6 Basisdiensten</t>
  </si>
  <si>
    <t>post</t>
  </si>
  <si>
    <t>m2/jaar</t>
  </si>
  <si>
    <t>WP 5.4 Basisdiensten en WP 3.4 Afroepdiensten</t>
  </si>
  <si>
    <t>A9: Logistieke kosten</t>
  </si>
  <si>
    <t>jaar</t>
  </si>
  <si>
    <t>Magazijnmedewerker</t>
  </si>
  <si>
    <t>Inbouwpakketten</t>
  </si>
  <si>
    <t>leveringen obv raamovereenkomsten</t>
  </si>
  <si>
    <t>Functionaris</t>
  </si>
  <si>
    <t>GVI</t>
  </si>
  <si>
    <t>Dag</t>
  </si>
  <si>
    <t>GVI 4 velden - onderstation</t>
  </si>
  <si>
    <t>stuks</t>
  </si>
  <si>
    <t>WP 3.3 Afroepdiensten</t>
  </si>
  <si>
    <t>GVI 6 velden - onderstation</t>
  </si>
  <si>
    <t>GVI 8 velden - onderstation</t>
  </si>
  <si>
    <t>FAT monteur erkende spooraannemer</t>
  </si>
  <si>
    <t>Gelijkrichterveld - onderstation</t>
  </si>
  <si>
    <t>Installatiemonteur erkende spooraannemer</t>
  </si>
  <si>
    <t>Minusveld - onderstation</t>
  </si>
  <si>
    <t>Tekenaar</t>
  </si>
  <si>
    <t>Schakelstation (GVI-ICT) combi module - onderstation</t>
  </si>
  <si>
    <t>Planner</t>
  </si>
  <si>
    <t>ESA SMIK-1</t>
  </si>
  <si>
    <t>Uitvoerder</t>
  </si>
  <si>
    <t>GVI 4 velden - schakelstation</t>
  </si>
  <si>
    <t>Ontwikkelaar</t>
  </si>
  <si>
    <t>Minusveld - schakelstation</t>
  </si>
  <si>
    <t>Inkoper</t>
  </si>
  <si>
    <t>ESA SMIK-3</t>
  </si>
  <si>
    <t>Administrateur</t>
  </si>
  <si>
    <t>ODF-VX</t>
  </si>
  <si>
    <t>MKI deskundige</t>
  </si>
  <si>
    <t>Netwerkkast</t>
  </si>
  <si>
    <t>Maintenance Manager</t>
  </si>
  <si>
    <t>ESA SMIK-8</t>
  </si>
  <si>
    <t>Controller</t>
  </si>
  <si>
    <t>Combikast 48V</t>
  </si>
  <si>
    <t>HVI</t>
  </si>
  <si>
    <t>Contractmanager</t>
  </si>
  <si>
    <t>HVI 4 velden</t>
  </si>
  <si>
    <t>Kwaliteitsmedewerker</t>
  </si>
  <si>
    <t>UPS</t>
  </si>
  <si>
    <t>ESA SMIK 1</t>
  </si>
  <si>
    <t>Stations transformator</t>
  </si>
  <si>
    <t>Trafo Module</t>
  </si>
  <si>
    <t>Transformator; giethars</t>
  </si>
  <si>
    <t>Tractie gelijkrichter</t>
  </si>
  <si>
    <t>Bedrijfstransformator</t>
  </si>
  <si>
    <t>ESA TMIK</t>
  </si>
  <si>
    <t xml:space="preserve">RIV </t>
  </si>
  <si>
    <t>Frequentieonvormer ABB</t>
  </si>
  <si>
    <t>Railinfravoeding 3 kV SFO met GCK</t>
  </si>
  <si>
    <t>uren</t>
  </si>
  <si>
    <t>Administratie</t>
  </si>
  <si>
    <t>Inbouwen</t>
  </si>
  <si>
    <t>GVI Module</t>
  </si>
  <si>
    <t>Gelijkrichterveld - schakelstation</t>
  </si>
  <si>
    <t>FAT</t>
  </si>
  <si>
    <t>HVI Module</t>
  </si>
  <si>
    <t>Transfer module</t>
  </si>
  <si>
    <t>GVI modules; benodigde materialen per inbouwpakket</t>
  </si>
  <si>
    <t>HVI modules; benodigde materialen per inbouwpakket</t>
  </si>
  <si>
    <t>Trafo modules; benodigde materialen per inbouwpakket</t>
  </si>
  <si>
    <t>RIV modules; benodigde materialen per inbouwpakket</t>
  </si>
  <si>
    <t>ICT / transfer; benodigde materialen per inbouwpakket</t>
  </si>
  <si>
    <t>SUBTOTAAL</t>
  </si>
  <si>
    <t>Totale directe kosten Modules</t>
  </si>
  <si>
    <t>Totale directe kosten leveringen uit raamovereenkomsten</t>
  </si>
  <si>
    <t>Totale directe kosten Inbouwen</t>
  </si>
  <si>
    <t>Kosten voor NVW / VWS / V&amp;G</t>
  </si>
  <si>
    <t>Uitvoeringskosten</t>
  </si>
  <si>
    <t>Inzet per jaar</t>
  </si>
  <si>
    <t>WP 3.1 Systeemacceptatie</t>
  </si>
  <si>
    <t>Initieel</t>
  </si>
  <si>
    <t>Werkpakket 3.1 basisdiensten</t>
  </si>
  <si>
    <t>WP 4.1 Kwaliteitsmanagement</t>
  </si>
  <si>
    <t>Werkpakket 4.1 basisdiensten</t>
  </si>
  <si>
    <t>Structureel</t>
  </si>
  <si>
    <t>WP 4.2 Voortgangscommunicatie met ProRail</t>
  </si>
  <si>
    <t>Werkpakket 4.2 basisdiensten</t>
  </si>
  <si>
    <t>WP 5.1 Configuratiemanagement</t>
  </si>
  <si>
    <t>Werkpakket 5.1 basisdiensten</t>
  </si>
  <si>
    <t>WP 5.3 Ketensamenwerking</t>
  </si>
  <si>
    <t>Werkpakket 5.3 basisdiensten</t>
  </si>
  <si>
    <t>Werkpakket 5.5 basisdiensten</t>
  </si>
  <si>
    <t>Structureeel</t>
  </si>
  <si>
    <t>over</t>
  </si>
  <si>
    <t>Opslag over leveringen derden</t>
  </si>
  <si>
    <t>Toelichting op de AANBIEDINGSBEGROTING</t>
  </si>
  <si>
    <t>A7: Projectspecifieke aanpassingen aan installatie van modules (2 x 15 uur per jaar)</t>
  </si>
  <si>
    <t>All-in tarief</t>
  </si>
  <si>
    <t>WP 5.5 MKI Berekening</t>
  </si>
  <si>
    <t>WP 5.5 MKI Berekening updaten bij Systeemsprong</t>
  </si>
  <si>
    <t>A8: opslagkosten modules 750 m2/jaar</t>
  </si>
  <si>
    <t>Fictief inschrijfbedrag</t>
  </si>
  <si>
    <t xml:space="preserve">- De in dit format voor de aanbiedingsbegroting opgenomen specifieke items zijn met name bedoeld om de mate van detaillering van de begroting vast te leggen. </t>
  </si>
  <si>
    <t>- Alle gele cellen dienen door inschrijver te worden ingevuld.</t>
  </si>
  <si>
    <t>- Deze aanbiedingsbegroting dient rechtsgeldig te worden ondertekend.</t>
  </si>
  <si>
    <t>- Het tabblad 'toelichting' bij deze aanbiedingsbegroting is integraal onderdeel van de aanbieding.</t>
  </si>
  <si>
    <t>- Er mogen geen negatieve bedragen en/of percentages worden ingevuld.</t>
  </si>
  <si>
    <t>- De ingevulde bedragen zijn zonder enig voorbehoud opgegeven.</t>
  </si>
  <si>
    <t>- Alle kosten en verrekeningen om te voldoen aan gestelde eisen en door inschrijver beantwoorde kwaliteitscriteria zijn opgenomen in de bedragen van de aanbiedingsbegroting.</t>
  </si>
  <si>
    <t>Algemeen</t>
  </si>
  <si>
    <t>TN582452 Module Rail gebonden gebouw 2027</t>
  </si>
  <si>
    <t xml:space="preserve">Voor alle opgegeven uurtarieven geldt: ProRail verwacht hier all-in uurtarieven voor werkzaamheden verbonden met deze raamovereenkomst en daaruit voorvloeiende opdrachten. Daarmee zijn deze tarieven inclusief onder meer, maar niet uitsluitend, reis- en verblijfskosten, opleidings- en certificeringskosten, tooling-, machine-, materieel-, materiaal-, administratie- en supportkosten, ontwikkel-, test-, simulatie- en overige benodigde hardware- en -softwarekosten, management-, overhead- en risicokosten, algemene en winstopslagen. 
Locatie van persoonlijk contact met ProRail is in het algemeen Utrecht. Alleen reistijd op expliciet verzoek ProRail wordt verrekend. Voor bezoek aan ProRail locaties in Utrecht onder kantoortijd wordt geen reistijd en reiskosten verrekend.
Opgegeven uurtarieven zijn fixed-price. Nacalculatie vindt alleen plaats op het in opdracht van ProRail verbruikte aantal uren bij gegadigde, indien het een opdracht op basis van nacalculatie betreft. Op fixed-price opdrachten vindt geen nacalculatie plaats.
</t>
  </si>
  <si>
    <t>Alle opgegeven prijzen en tarieven worden na aanbesteding onverkort en onveranderd opgenomen in of bij de raamovereenkomst, en zijn geldig voor de duur van de raamovereenkomst. 
Deze toelichting is integraal onderdeel van de prijsopgave.</t>
  </si>
  <si>
    <r>
      <t xml:space="preserve">- Genoemde prijzen zijn opgegeven </t>
    </r>
    <r>
      <rPr>
        <sz val="11"/>
        <rFont val="Arial Narrow"/>
        <family val="2"/>
      </rPr>
      <t>c</t>
    </r>
    <r>
      <rPr>
        <sz val="10"/>
        <rFont val="Arial Narrow"/>
        <family val="2"/>
      </rPr>
      <t>onform de ARBIT</t>
    </r>
    <r>
      <rPr>
        <sz val="10"/>
        <color rgb="FFFF0000"/>
        <rFont val="Arial Narrow"/>
        <family val="2"/>
      </rPr>
      <t xml:space="preserve"> </t>
    </r>
    <r>
      <rPr>
        <sz val="10"/>
        <rFont val="Arial Narrow"/>
        <family val="2"/>
      </rPr>
      <t>2022</t>
    </r>
    <r>
      <rPr>
        <sz val="10"/>
        <color theme="1"/>
        <rFont val="Arial Narrow"/>
        <family val="2"/>
      </rPr>
      <t>, in Euro's, excl. BTW.</t>
    </r>
  </si>
  <si>
    <t>- De inbouw uren zijn hoog ingeschat, in de werkelijkheid zal dit naar alle waarschijnlijkheid lager uitvallen. Dit zijn dus fictieve aantallen.</t>
  </si>
  <si>
    <t xml:space="preserve">- Alle opgegeven prijzen en tarieven worden na aanbesteding onverkort en onveranderd opgenomen in of bij de raamovereenkomst, en zijn geldig voor de duur van de raamovereenkomst. </t>
  </si>
  <si>
    <t>- Voor alle opgegeven uurtarieven geldt: ProRail verwacht hier all-in uurtarieven voor werkzaamheden verbonden met deze raamovereenkomst en daaruit voorvloeiende opdrachten. Daarmee zijn deze tarieven inclusief onder meer, maar niet uitsluitend, reis- en verblijfskosten, opleidings- en certificeringskosten, tooling-, machine-, materieel-, materiaal-, administratie- en supportkosten, ontwikkel-, test-, simulatie- en overige benodigde hardware- en -softwarekosten, management-, overhead- en risicokosten, algemene en winstopslagen. 
Locatie van persoonlijk contact met ProRail is in het algemeen Utrecht. Alleen reistijd op expliciet verzoek ProRail wordt verrekend. Voor bezoek aan ProRail locaties in Utrecht onder kantoortijd wordt geen reistijd en reiskosten verrekend.</t>
  </si>
  <si>
    <t>- Opgegeven uurtarieven zijn fixed-price. Nacalculatie vindt alleen plaats op het in opdracht van ProRail verbruikte aantal uren bij gegadigde, indien het een opdracht op basis van nacalculatie betreft. Op fixed-price opdrachten vindt geen nacalculatie plaats.</t>
  </si>
  <si>
    <t>- De niet-gele velden mogen niet worden gewijzigd, dit leidt tot een ongeldige inschrijving.</t>
  </si>
  <si>
    <t>&lt;datum&gt;</t>
  </si>
  <si>
    <t>Totale directe kosten Inkoop</t>
  </si>
  <si>
    <t>Prijs per module</t>
  </si>
  <si>
    <t>V1.0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</si>
</sst>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 #,##0.00;[Red]&quot;€&quot;\ \-#,##0.00"/>
    <numFmt numFmtId="44" formatCode="_ &quot;€&quot;\ * #,##0.00_ ;_ &quot;€&quot;\ * \-#,##0.00_ ;_ &quot;€&quot;\ * &quot;-&quot;??_ ;_ @_ "/>
    <numFmt numFmtId="43" formatCode="_ * #,##0.00_ ;_ * \-#,##0.00_ ;_ * &quot;-&quot;??_ ;_ @_ "/>
    <numFmt numFmtId="164" formatCode="_-&quot;€&quot;\ * #,##0.00_-;_-&quot;€&quot;\ * #,##0.00\-;_-&quot;€&quot;\ * &quot;-&quot;??_-;_-@_-"/>
    <numFmt numFmtId="165" formatCode="[$-413]d/mmm/yy;@"/>
    <numFmt numFmtId="166" formatCode="_ * #,##0_ ;_ * \-#,##0_ ;_ * &quot;-&quot;??_ ;_ @_ "/>
    <numFmt numFmtId="167" formatCode="_ [$€-2]\ * #,##0.00_ ;_ [$€-2]\ * \-#,##0.00_ ;_ [$€-2]\ * &quot;-&quot;??_ ;_ @_ "/>
  </numFmts>
  <fonts count="42" x14ac:knownFonts="1">
    <font>
      <sz val="10"/>
      <name val="Arial Narrow"/>
    </font>
    <font>
      <sz val="10"/>
      <color theme="1"/>
      <name val="Arial"/>
      <family val="2"/>
    </font>
    <font>
      <sz val="10"/>
      <name val="Arial Narrow"/>
      <family val="2"/>
    </font>
    <font>
      <b/>
      <sz val="10"/>
      <name val="Arial Narrow"/>
      <family val="2"/>
    </font>
    <font>
      <sz val="8"/>
      <name val="Arial Narrow"/>
      <family val="2"/>
    </font>
    <font>
      <b/>
      <sz val="8"/>
      <name val="Arial Narrow"/>
      <family val="2"/>
    </font>
    <font>
      <sz val="10"/>
      <name val="Arial"/>
      <family val="2"/>
    </font>
    <font>
      <sz val="8"/>
      <name val="Arial Narrow"/>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name val="Arial Narrow"/>
      <family val="2"/>
    </font>
    <font>
      <b/>
      <sz val="9"/>
      <name val="Arial Narrow"/>
      <family val="2"/>
    </font>
    <font>
      <sz val="9"/>
      <name val="Arial Narrow"/>
      <family val="2"/>
    </font>
    <font>
      <i/>
      <sz val="9"/>
      <name val="Arial Narrow"/>
      <family val="2"/>
    </font>
    <font>
      <b/>
      <i/>
      <sz val="9"/>
      <name val="Arial Narrow"/>
      <family val="2"/>
    </font>
    <font>
      <b/>
      <sz val="10"/>
      <color rgb="FFFF0000"/>
      <name val="Arial Narrow"/>
      <family val="2"/>
    </font>
    <font>
      <b/>
      <sz val="10"/>
      <color rgb="FFFFFFFF"/>
      <name val="Calibri"/>
      <family val="2"/>
    </font>
    <font>
      <sz val="10"/>
      <color rgb="FF000000"/>
      <name val="Calibri"/>
      <family val="2"/>
    </font>
    <font>
      <sz val="11"/>
      <color theme="1"/>
      <name val="Calibri"/>
      <family val="2"/>
      <scheme val="minor"/>
    </font>
    <font>
      <sz val="11"/>
      <name val="Calibri"/>
      <family val="2"/>
      <scheme val="minor"/>
    </font>
    <font>
      <sz val="10"/>
      <color theme="1"/>
      <name val="Calibri"/>
      <family val="2"/>
      <scheme val="minor"/>
    </font>
    <font>
      <sz val="10"/>
      <name val="Calibri"/>
      <family val="2"/>
      <scheme val="minor"/>
    </font>
    <font>
      <b/>
      <sz val="14"/>
      <name val="Calibri"/>
      <family val="2"/>
      <scheme val="minor"/>
    </font>
    <font>
      <b/>
      <sz val="11"/>
      <name val="Calibri"/>
      <family val="2"/>
      <scheme val="minor"/>
    </font>
    <font>
      <sz val="10"/>
      <color theme="1"/>
      <name val="Arial Narrow"/>
      <family val="2"/>
    </font>
    <font>
      <sz val="11"/>
      <name val="Arial Narrow"/>
      <family val="2"/>
    </font>
    <font>
      <sz val="10"/>
      <color rgb="FFFF0000"/>
      <name val="Arial Narrow"/>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theme="6" tint="0.79998168889431442"/>
        <bgColor indexed="64"/>
      </patternFill>
    </fill>
    <fill>
      <patternFill patternType="solid">
        <fgColor rgb="FFFFFF99"/>
        <bgColor indexed="64"/>
      </patternFill>
    </fill>
    <fill>
      <patternFill patternType="solid">
        <fgColor rgb="FF0066FF"/>
        <bgColor indexed="64"/>
      </patternFill>
    </fill>
    <fill>
      <patternFill patternType="solid">
        <fgColor rgb="FFFFFFFF"/>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ck">
        <color theme="3" tint="-0.499984740745262"/>
      </left>
      <right/>
      <top style="thick">
        <color theme="3" tint="-0.499984740745262"/>
      </top>
      <bottom/>
      <diagonal/>
    </border>
    <border>
      <left/>
      <right/>
      <top style="thick">
        <color theme="3" tint="-0.499984740745262"/>
      </top>
      <bottom/>
      <diagonal/>
    </border>
    <border>
      <left/>
      <right style="thick">
        <color theme="3" tint="-0.499984740745262"/>
      </right>
      <top style="thick">
        <color theme="3" tint="-0.499984740745262"/>
      </top>
      <bottom/>
      <diagonal/>
    </border>
    <border>
      <left style="thick">
        <color theme="3" tint="-0.499984740745262"/>
      </left>
      <right/>
      <top/>
      <bottom/>
      <diagonal/>
    </border>
    <border>
      <left/>
      <right style="thick">
        <color theme="3" tint="-0.499984740745262"/>
      </right>
      <top/>
      <bottom/>
      <diagonal/>
    </border>
    <border>
      <left style="thick">
        <color theme="3" tint="-0.499984740745262"/>
      </left>
      <right/>
      <top/>
      <bottom style="thick">
        <color theme="3" tint="-0.499984740745262"/>
      </bottom>
      <diagonal/>
    </border>
    <border>
      <left/>
      <right/>
      <top/>
      <bottom style="thick">
        <color theme="3" tint="-0.499984740745262"/>
      </bottom>
      <diagonal/>
    </border>
    <border>
      <left/>
      <right style="thick">
        <color theme="3" tint="-0.499984740745262"/>
      </right>
      <top/>
      <bottom style="thick">
        <color theme="3" tint="-0.499984740745262"/>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thin">
        <color indexed="64"/>
      </top>
      <bottom/>
      <diagonal/>
    </border>
  </borders>
  <cellStyleXfs count="44">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3" applyNumberFormat="0" applyFill="0" applyAlignment="0" applyProtection="0"/>
    <xf numFmtId="0" fontId="13" fillId="4" borderId="0" applyNumberFormat="0" applyBorder="0" applyAlignment="0" applyProtection="0"/>
    <xf numFmtId="0" fontId="14" fillId="7" borderId="1" applyNumberFormat="0" applyAlignment="0" applyProtection="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8" fillId="22" borderId="0" applyNumberFormat="0" applyBorder="0" applyAlignment="0" applyProtection="0"/>
    <xf numFmtId="0" fontId="6" fillId="23" borderId="7" applyNumberFormat="0" applyFont="0" applyAlignment="0" applyProtection="0"/>
    <xf numFmtId="0" fontId="19" fillId="3" borderId="0" applyNumberFormat="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20" borderId="9"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43" fontId="25" fillId="0" borderId="0" applyFont="0" applyFill="0" applyBorder="0" applyAlignment="0" applyProtection="0"/>
    <xf numFmtId="0" fontId="1" fillId="0" borderId="0"/>
  </cellStyleXfs>
  <cellXfs count="235">
    <xf numFmtId="0" fontId="0" fillId="0" borderId="0" xfId="0"/>
    <xf numFmtId="0" fontId="5" fillId="0" borderId="12" xfId="0" applyFont="1" applyBorder="1" applyAlignment="1">
      <alignment vertical="center"/>
    </xf>
    <xf numFmtId="0" fontId="4" fillId="0" borderId="12" xfId="0" applyFont="1" applyBorder="1" applyAlignment="1">
      <alignment vertical="center"/>
    </xf>
    <xf numFmtId="0" fontId="0" fillId="0" borderId="0" xfId="0" applyAlignment="1">
      <alignmen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0" fillId="0" borderId="16" xfId="0" applyBorder="1" applyAlignment="1">
      <alignment vertical="center"/>
    </xf>
    <xf numFmtId="0" fontId="0" fillId="0" borderId="10" xfId="0" applyBorder="1" applyAlignment="1">
      <alignment vertical="center"/>
    </xf>
    <xf numFmtId="0" fontId="0" fillId="0" borderId="17" xfId="0" applyBorder="1" applyAlignment="1">
      <alignment vertical="center"/>
    </xf>
    <xf numFmtId="0" fontId="0" fillId="0" borderId="11" xfId="0" applyBorder="1" applyAlignment="1">
      <alignment vertical="center"/>
    </xf>
    <xf numFmtId="0" fontId="0" fillId="0" borderId="18" xfId="0" applyBorder="1" applyAlignment="1">
      <alignment vertical="center"/>
    </xf>
    <xf numFmtId="0" fontId="4" fillId="0" borderId="13" xfId="0" applyFont="1" applyBorder="1" applyAlignment="1">
      <alignment vertical="center"/>
    </xf>
    <xf numFmtId="164" fontId="4" fillId="0" borderId="13" xfId="0" applyNumberFormat="1" applyFont="1" applyBorder="1" applyAlignment="1">
      <alignment vertical="center"/>
    </xf>
    <xf numFmtId="0" fontId="4" fillId="0" borderId="22" xfId="0" applyFont="1" applyBorder="1" applyAlignment="1">
      <alignment vertical="center"/>
    </xf>
    <xf numFmtId="0" fontId="4" fillId="0" borderId="23" xfId="0" applyFont="1" applyBorder="1" applyAlignment="1">
      <alignment vertical="center"/>
    </xf>
    <xf numFmtId="0" fontId="5" fillId="0" borderId="24" xfId="0" applyFont="1" applyBorder="1" applyAlignment="1">
      <alignment vertical="center"/>
    </xf>
    <xf numFmtId="164" fontId="5" fillId="0" borderId="12" xfId="0" applyNumberFormat="1" applyFont="1" applyBorder="1" applyAlignment="1">
      <alignment vertical="center"/>
    </xf>
    <xf numFmtId="0" fontId="4" fillId="0" borderId="0" xfId="0" applyFont="1" applyAlignment="1">
      <alignment vertical="center"/>
    </xf>
    <xf numFmtId="0" fontId="3" fillId="0" borderId="30" xfId="0" applyFont="1" applyBorder="1" applyAlignment="1">
      <alignment horizontal="left" vertical="center"/>
    </xf>
    <xf numFmtId="0" fontId="4" fillId="0" borderId="12" xfId="0" applyFont="1" applyBorder="1" applyAlignment="1">
      <alignment horizontal="right" vertical="center"/>
    </xf>
    <xf numFmtId="0" fontId="7" fillId="0" borderId="0" xfId="0" applyFont="1" applyAlignment="1">
      <alignment vertical="center"/>
    </xf>
    <xf numFmtId="0" fontId="3" fillId="0" borderId="14" xfId="0" applyFont="1" applyBorder="1" applyAlignment="1">
      <alignment horizontal="right" vertical="center"/>
    </xf>
    <xf numFmtId="0" fontId="3" fillId="26" borderId="14" xfId="0" applyFont="1" applyFill="1" applyBorder="1" applyAlignment="1">
      <alignment horizontal="center" vertical="center"/>
    </xf>
    <xf numFmtId="0" fontId="2" fillId="26" borderId="14" xfId="0" applyFont="1" applyFill="1" applyBorder="1" applyAlignment="1">
      <alignment vertical="center"/>
    </xf>
    <xf numFmtId="0" fontId="2" fillId="0" borderId="10" xfId="0" applyFont="1" applyBorder="1" applyAlignment="1">
      <alignment vertical="center"/>
    </xf>
    <xf numFmtId="0" fontId="2" fillId="0" borderId="0" xfId="0" applyFont="1" applyAlignment="1">
      <alignment vertical="center"/>
    </xf>
    <xf numFmtId="0" fontId="26" fillId="0" borderId="31" xfId="0" applyFont="1" applyBorder="1" applyAlignment="1">
      <alignment vertical="center"/>
    </xf>
    <xf numFmtId="0" fontId="26" fillId="0" borderId="32" xfId="0" applyFont="1" applyBorder="1" applyAlignment="1">
      <alignment vertical="center"/>
    </xf>
    <xf numFmtId="0" fontId="26" fillId="0" borderId="33" xfId="0" applyFont="1" applyBorder="1" applyAlignment="1">
      <alignment vertical="center"/>
    </xf>
    <xf numFmtId="0" fontId="26" fillId="0" borderId="33" xfId="0" applyFont="1" applyBorder="1" applyAlignment="1">
      <alignment horizontal="center" vertical="center"/>
    </xf>
    <xf numFmtId="0" fontId="26" fillId="0" borderId="17" xfId="0" applyFont="1" applyBorder="1" applyAlignment="1">
      <alignment vertical="center"/>
    </xf>
    <xf numFmtId="0" fontId="26" fillId="0" borderId="11" xfId="0" applyFont="1" applyBorder="1" applyAlignment="1">
      <alignment vertical="center"/>
    </xf>
    <xf numFmtId="0" fontId="26" fillId="0" borderId="34" xfId="0" applyFont="1" applyBorder="1" applyAlignment="1">
      <alignment horizontal="center" vertical="center"/>
    </xf>
    <xf numFmtId="0" fontId="26" fillId="0" borderId="17" xfId="0" applyFont="1" applyBorder="1" applyAlignment="1">
      <alignment horizontal="center" vertical="center"/>
    </xf>
    <xf numFmtId="0" fontId="27" fillId="0" borderId="19" xfId="0" applyFont="1" applyBorder="1" applyAlignment="1">
      <alignment vertical="center"/>
    </xf>
    <xf numFmtId="0" fontId="27" fillId="0" borderId="20" xfId="0" applyFont="1" applyBorder="1" applyAlignment="1">
      <alignment vertical="center"/>
    </xf>
    <xf numFmtId="0" fontId="27" fillId="0" borderId="20" xfId="0" applyFont="1" applyBorder="1" applyAlignment="1">
      <alignment horizontal="center" vertical="center"/>
    </xf>
    <xf numFmtId="0" fontId="26" fillId="0" borderId="26" xfId="0" applyFont="1" applyBorder="1" applyAlignment="1">
      <alignment vertical="center"/>
    </xf>
    <xf numFmtId="0" fontId="27" fillId="0" borderId="27" xfId="0" applyFont="1" applyBorder="1" applyAlignment="1">
      <alignment vertical="center"/>
    </xf>
    <xf numFmtId="0" fontId="27" fillId="0" borderId="27" xfId="0" applyFont="1" applyBorder="1" applyAlignment="1">
      <alignment horizontal="center" vertical="center"/>
    </xf>
    <xf numFmtId="0" fontId="27" fillId="0" borderId="26" xfId="0" applyFont="1" applyBorder="1" applyAlignment="1">
      <alignment vertical="center"/>
    </xf>
    <xf numFmtId="164" fontId="27" fillId="24" borderId="13" xfId="0" applyNumberFormat="1" applyFont="1" applyFill="1" applyBorder="1" applyAlignment="1">
      <alignment vertical="center"/>
    </xf>
    <xf numFmtId="164" fontId="27" fillId="0" borderId="13" xfId="0" applyNumberFormat="1" applyFont="1" applyBorder="1" applyAlignment="1">
      <alignment vertical="center"/>
    </xf>
    <xf numFmtId="0" fontId="26" fillId="0" borderId="21" xfId="0" applyFont="1" applyBorder="1" applyAlignment="1">
      <alignment vertical="center"/>
    </xf>
    <xf numFmtId="0" fontId="26" fillId="0" borderId="13" xfId="0" applyFont="1" applyBorder="1" applyAlignment="1">
      <alignment vertical="center"/>
    </xf>
    <xf numFmtId="0" fontId="27" fillId="0" borderId="13" xfId="0" applyFont="1" applyBorder="1" applyAlignment="1">
      <alignment vertical="center"/>
    </xf>
    <xf numFmtId="0" fontId="27" fillId="0" borderId="13" xfId="0" applyFont="1" applyBorder="1" applyAlignment="1">
      <alignment horizontal="center" vertical="center"/>
    </xf>
    <xf numFmtId="0" fontId="27" fillId="0" borderId="21" xfId="0" applyFont="1" applyBorder="1" applyAlignment="1">
      <alignment vertical="center"/>
    </xf>
    <xf numFmtId="164" fontId="27" fillId="25" borderId="13" xfId="0" applyNumberFormat="1" applyFont="1" applyFill="1" applyBorder="1" applyAlignment="1">
      <alignment vertical="center"/>
    </xf>
    <xf numFmtId="0" fontId="27" fillId="0" borderId="23" xfId="0" applyFont="1" applyBorder="1" applyAlignment="1">
      <alignment vertical="center"/>
    </xf>
    <xf numFmtId="0" fontId="27" fillId="0" borderId="23" xfId="0" applyFont="1" applyBorder="1" applyAlignment="1">
      <alignment horizontal="center" vertical="center"/>
    </xf>
    <xf numFmtId="166" fontId="27" fillId="0" borderId="27" xfId="42" applyNumberFormat="1" applyFont="1" applyBorder="1" applyAlignment="1">
      <alignment horizontal="center" vertical="center"/>
    </xf>
    <xf numFmtId="0" fontId="28" fillId="0" borderId="21" xfId="0" applyFont="1" applyBorder="1" applyAlignment="1">
      <alignment vertical="center"/>
    </xf>
    <xf numFmtId="43" fontId="3" fillId="0" borderId="14" xfId="42" applyFont="1" applyBorder="1" applyAlignment="1">
      <alignment horizontal="center" vertical="center"/>
    </xf>
    <xf numFmtId="43" fontId="0" fillId="0" borderId="0" xfId="42" applyFont="1" applyAlignment="1">
      <alignment vertical="center"/>
    </xf>
    <xf numFmtId="43" fontId="0" fillId="0" borderId="11" xfId="42" applyFont="1" applyBorder="1" applyAlignment="1">
      <alignment vertical="center"/>
    </xf>
    <xf numFmtId="43" fontId="26" fillId="0" borderId="34" xfId="42" applyFont="1" applyBorder="1" applyAlignment="1">
      <alignment horizontal="center" vertical="center"/>
    </xf>
    <xf numFmtId="43" fontId="27" fillId="0" borderId="20" xfId="42" applyFont="1" applyBorder="1" applyAlignment="1">
      <alignment horizontal="center" vertical="center"/>
    </xf>
    <xf numFmtId="43" fontId="27" fillId="0" borderId="27" xfId="42" applyFont="1" applyBorder="1" applyAlignment="1">
      <alignment horizontal="center" vertical="center"/>
    </xf>
    <xf numFmtId="43" fontId="27" fillId="24" borderId="13" xfId="42" applyFont="1" applyFill="1" applyBorder="1" applyAlignment="1">
      <alignment vertical="center"/>
    </xf>
    <xf numFmtId="43" fontId="27" fillId="0" borderId="13" xfId="42" applyFont="1" applyBorder="1" applyAlignment="1">
      <alignment vertical="center"/>
    </xf>
    <xf numFmtId="43" fontId="4" fillId="0" borderId="23" xfId="42" applyFont="1" applyBorder="1" applyAlignment="1">
      <alignment vertical="center"/>
    </xf>
    <xf numFmtId="43" fontId="4" fillId="0" borderId="12" xfId="42" applyFont="1" applyBorder="1" applyAlignment="1">
      <alignment vertical="center"/>
    </xf>
    <xf numFmtId="43" fontId="4" fillId="0" borderId="13" xfId="42" applyFont="1" applyBorder="1" applyAlignment="1">
      <alignment vertical="center"/>
    </xf>
    <xf numFmtId="0" fontId="29" fillId="0" borderId="21" xfId="0" applyFont="1" applyBorder="1" applyAlignment="1">
      <alignment vertical="center"/>
    </xf>
    <xf numFmtId="166" fontId="3" fillId="0" borderId="14" xfId="42" applyNumberFormat="1" applyFont="1" applyBorder="1" applyAlignment="1">
      <alignment horizontal="center" vertical="center"/>
    </xf>
    <xf numFmtId="166" fontId="0" fillId="0" borderId="0" xfId="42" applyNumberFormat="1" applyFont="1" applyAlignment="1">
      <alignment horizontal="center" vertical="center"/>
    </xf>
    <xf numFmtId="166" fontId="0" fillId="0" borderId="11" xfId="42" applyNumberFormat="1" applyFont="1" applyBorder="1" applyAlignment="1">
      <alignment horizontal="center" vertical="center"/>
    </xf>
    <xf numFmtId="166" fontId="26" fillId="0" borderId="33" xfId="42" applyNumberFormat="1" applyFont="1" applyBorder="1" applyAlignment="1">
      <alignment horizontal="center" vertical="center"/>
    </xf>
    <xf numFmtId="166" fontId="26" fillId="0" borderId="34" xfId="42" applyNumberFormat="1" applyFont="1" applyBorder="1" applyAlignment="1">
      <alignment horizontal="center" vertical="center"/>
    </xf>
    <xf numFmtId="166" fontId="27" fillId="0" borderId="20" xfId="42" applyNumberFormat="1" applyFont="1" applyBorder="1" applyAlignment="1">
      <alignment horizontal="center" vertical="center"/>
    </xf>
    <xf numFmtId="166" fontId="27" fillId="0" borderId="13" xfId="42" applyNumberFormat="1" applyFont="1" applyBorder="1" applyAlignment="1">
      <alignment horizontal="center" vertical="center"/>
    </xf>
    <xf numFmtId="166" fontId="27" fillId="0" borderId="13" xfId="42" applyNumberFormat="1" applyFont="1" applyBorder="1" applyAlignment="1">
      <alignment vertical="center"/>
    </xf>
    <xf numFmtId="166" fontId="27" fillId="25" borderId="13" xfId="42" applyNumberFormat="1" applyFont="1" applyFill="1" applyBorder="1" applyAlignment="1">
      <alignment horizontal="center" vertical="center"/>
    </xf>
    <xf numFmtId="166" fontId="4" fillId="0" borderId="23" xfId="42" applyNumberFormat="1" applyFont="1" applyBorder="1" applyAlignment="1">
      <alignment horizontal="center" vertical="center"/>
    </xf>
    <xf numFmtId="166" fontId="4" fillId="0" borderId="12" xfId="42" applyNumberFormat="1" applyFont="1" applyBorder="1" applyAlignment="1">
      <alignment horizontal="center" vertical="center"/>
    </xf>
    <xf numFmtId="166" fontId="4" fillId="0" borderId="13" xfId="42" applyNumberFormat="1" applyFont="1" applyBorder="1" applyAlignment="1">
      <alignment horizontal="center" vertical="center"/>
    </xf>
    <xf numFmtId="166" fontId="4" fillId="0" borderId="12" xfId="42" quotePrefix="1" applyNumberFormat="1" applyFont="1" applyBorder="1" applyAlignment="1">
      <alignment horizontal="left" vertical="center"/>
    </xf>
    <xf numFmtId="166" fontId="4" fillId="0" borderId="12" xfId="42" applyNumberFormat="1" applyFont="1" applyBorder="1" applyAlignment="1">
      <alignment horizontal="right" vertical="center"/>
    </xf>
    <xf numFmtId="166" fontId="4" fillId="0" borderId="12" xfId="42" applyNumberFormat="1" applyFont="1" applyBorder="1" applyAlignment="1">
      <alignment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28" fillId="0" borderId="19" xfId="0" applyFont="1" applyBorder="1" applyAlignment="1">
      <alignment vertical="center"/>
    </xf>
    <xf numFmtId="164" fontId="27" fillId="0" borderId="23" xfId="0" applyNumberFormat="1" applyFont="1" applyBorder="1" applyAlignment="1">
      <alignment vertical="center"/>
    </xf>
    <xf numFmtId="0" fontId="4" fillId="0" borderId="10" xfId="0" applyFont="1" applyBorder="1" applyAlignment="1">
      <alignment vertical="center"/>
    </xf>
    <xf numFmtId="43" fontId="4" fillId="0" borderId="11" xfId="42" applyFont="1" applyBorder="1" applyAlignment="1">
      <alignment vertical="center"/>
    </xf>
    <xf numFmtId="164" fontId="4" fillId="0" borderId="11" xfId="0" applyNumberFormat="1" applyFont="1" applyBorder="1" applyAlignment="1">
      <alignment vertical="center"/>
    </xf>
    <xf numFmtId="0" fontId="4" fillId="0" borderId="11" xfId="0" applyFont="1" applyBorder="1" applyAlignment="1">
      <alignment vertical="center"/>
    </xf>
    <xf numFmtId="166" fontId="4" fillId="0" borderId="11" xfId="42" applyNumberFormat="1" applyFont="1" applyBorder="1" applyAlignment="1">
      <alignment horizontal="center" vertical="center"/>
    </xf>
    <xf numFmtId="164" fontId="4" fillId="0" borderId="23" xfId="0" applyNumberFormat="1" applyFont="1" applyBorder="1" applyAlignment="1">
      <alignment vertical="center"/>
    </xf>
    <xf numFmtId="164" fontId="4" fillId="0" borderId="12" xfId="0" applyNumberFormat="1" applyFont="1" applyBorder="1" applyAlignment="1">
      <alignment vertical="center"/>
    </xf>
    <xf numFmtId="0" fontId="28" fillId="0" borderId="20" xfId="0" applyFont="1" applyBorder="1" applyAlignment="1">
      <alignment horizontal="center" vertical="center"/>
    </xf>
    <xf numFmtId="0" fontId="27" fillId="0" borderId="0" xfId="0" applyFont="1" applyAlignment="1">
      <alignment vertical="center"/>
    </xf>
    <xf numFmtId="43" fontId="27" fillId="0" borderId="23" xfId="42" applyFont="1" applyFill="1" applyBorder="1" applyAlignment="1">
      <alignment vertical="center"/>
    </xf>
    <xf numFmtId="0" fontId="27" fillId="0" borderId="28" xfId="0" applyFont="1" applyBorder="1" applyAlignment="1">
      <alignment vertical="center"/>
    </xf>
    <xf numFmtId="0" fontId="27" fillId="0" borderId="29" xfId="0" applyFont="1" applyBorder="1" applyAlignment="1">
      <alignment vertical="center"/>
    </xf>
    <xf numFmtId="0" fontId="27" fillId="0" borderId="29" xfId="0" applyFont="1" applyBorder="1" applyAlignment="1">
      <alignment horizontal="center" vertical="center"/>
    </xf>
    <xf numFmtId="43" fontId="27" fillId="0" borderId="29" xfId="42" applyFont="1" applyBorder="1" applyAlignment="1">
      <alignment vertical="center"/>
    </xf>
    <xf numFmtId="166" fontId="27" fillId="0" borderId="29" xfId="42" applyNumberFormat="1" applyFont="1" applyBorder="1" applyAlignment="1">
      <alignment horizontal="center" vertical="center"/>
    </xf>
    <xf numFmtId="0" fontId="30" fillId="0" borderId="14" xfId="0" applyFont="1" applyBorder="1" applyAlignment="1">
      <alignment horizontal="left" vertical="center"/>
    </xf>
    <xf numFmtId="0" fontId="31" fillId="27" borderId="38" xfId="0" applyFont="1" applyFill="1" applyBorder="1" applyAlignment="1">
      <alignment horizontal="center" vertical="center"/>
    </xf>
    <xf numFmtId="0" fontId="31" fillId="27" borderId="40" xfId="0" applyFont="1" applyFill="1" applyBorder="1" applyAlignment="1">
      <alignment horizontal="center" vertical="center"/>
    </xf>
    <xf numFmtId="0" fontId="31" fillId="27" borderId="41" xfId="0" applyFont="1" applyFill="1" applyBorder="1" applyAlignment="1">
      <alignment horizontal="center" vertical="center"/>
    </xf>
    <xf numFmtId="0" fontId="32" fillId="28" borderId="43" xfId="0" applyFont="1" applyFill="1" applyBorder="1" applyAlignment="1">
      <alignment vertical="center" wrapText="1"/>
    </xf>
    <xf numFmtId="0" fontId="31" fillId="27" borderId="39" xfId="0" applyFont="1" applyFill="1" applyBorder="1" applyAlignment="1">
      <alignment horizontal="center" vertical="center"/>
    </xf>
    <xf numFmtId="8" fontId="32" fillId="26" borderId="42" xfId="0" applyNumberFormat="1" applyFont="1" applyFill="1" applyBorder="1" applyAlignment="1">
      <alignment horizontal="right" vertical="center"/>
    </xf>
    <xf numFmtId="43" fontId="27" fillId="0" borderId="13" xfId="42" applyFont="1" applyFill="1" applyBorder="1" applyAlignment="1">
      <alignment vertical="center"/>
    </xf>
    <xf numFmtId="166" fontId="27" fillId="0" borderId="23" xfId="42" applyNumberFormat="1" applyFont="1" applyBorder="1" applyAlignment="1">
      <alignment vertical="center"/>
    </xf>
    <xf numFmtId="0" fontId="27" fillId="0" borderId="22" xfId="0" applyFont="1" applyBorder="1" applyAlignment="1">
      <alignment vertical="center"/>
    </xf>
    <xf numFmtId="43" fontId="27" fillId="24" borderId="23" xfId="42" applyFont="1" applyFill="1" applyBorder="1" applyAlignment="1">
      <alignment vertical="center"/>
    </xf>
    <xf numFmtId="8" fontId="0" fillId="0" borderId="0" xfId="0" applyNumberFormat="1" applyAlignment="1">
      <alignment vertical="center"/>
    </xf>
    <xf numFmtId="166" fontId="27" fillId="0" borderId="13" xfId="0" applyNumberFormat="1" applyFont="1" applyBorder="1" applyAlignment="1">
      <alignment vertical="center"/>
    </xf>
    <xf numFmtId="167" fontId="27" fillId="0" borderId="13" xfId="0" applyNumberFormat="1" applyFont="1" applyBorder="1" applyAlignment="1">
      <alignment vertical="center"/>
    </xf>
    <xf numFmtId="8" fontId="27" fillId="0" borderId="13" xfId="0" applyNumberFormat="1" applyFont="1" applyBorder="1" applyAlignment="1">
      <alignment vertical="center"/>
    </xf>
    <xf numFmtId="166" fontId="27" fillId="0" borderId="13" xfId="42" applyNumberFormat="1" applyFont="1" applyFill="1" applyBorder="1" applyAlignment="1">
      <alignment horizontal="center" vertical="center"/>
    </xf>
    <xf numFmtId="166" fontId="27" fillId="0" borderId="23" xfId="42" applyNumberFormat="1" applyFont="1" applyFill="1" applyBorder="1" applyAlignment="1">
      <alignment horizontal="center" vertical="center"/>
    </xf>
    <xf numFmtId="9" fontId="27" fillId="0" borderId="23" xfId="0" applyNumberFormat="1" applyFont="1" applyBorder="1" applyAlignment="1">
      <alignment vertical="center"/>
    </xf>
    <xf numFmtId="0" fontId="0" fillId="0" borderId="32" xfId="0" applyBorder="1" applyAlignment="1">
      <alignment vertical="center"/>
    </xf>
    <xf numFmtId="165" fontId="0" fillId="0" borderId="32" xfId="0" applyNumberFormat="1" applyBorder="1" applyAlignment="1">
      <alignment horizontal="left" vertical="center"/>
    </xf>
    <xf numFmtId="166" fontId="0" fillId="0" borderId="32" xfId="42" applyNumberFormat="1" applyFont="1" applyBorder="1" applyAlignment="1">
      <alignment horizontal="center" vertical="center"/>
    </xf>
    <xf numFmtId="43" fontId="0" fillId="0" borderId="32" xfId="42" applyFont="1" applyBorder="1" applyAlignment="1">
      <alignment vertical="center"/>
    </xf>
    <xf numFmtId="165" fontId="0" fillId="0" borderId="0" xfId="0" applyNumberFormat="1" applyAlignment="1">
      <alignment horizontal="left" vertical="center"/>
    </xf>
    <xf numFmtId="166" fontId="0" fillId="0" borderId="0" xfId="42" applyNumberFormat="1" applyFont="1" applyBorder="1" applyAlignment="1">
      <alignment horizontal="center" vertical="center"/>
    </xf>
    <xf numFmtId="43" fontId="0" fillId="0" borderId="0" xfId="42" applyFont="1" applyBorder="1" applyAlignment="1">
      <alignment vertical="center"/>
    </xf>
    <xf numFmtId="0" fontId="2" fillId="0" borderId="31" xfId="0" applyFont="1" applyBorder="1" applyAlignment="1">
      <alignment vertical="center" wrapText="1"/>
    </xf>
    <xf numFmtId="0" fontId="0" fillId="0" borderId="32" xfId="0" applyBorder="1" applyAlignment="1">
      <alignment vertical="center" wrapText="1"/>
    </xf>
    <xf numFmtId="0" fontId="4" fillId="0" borderId="32" xfId="0" applyFont="1" applyBorder="1" applyAlignment="1">
      <alignment vertical="center"/>
    </xf>
    <xf numFmtId="0" fontId="0" fillId="0" borderId="20" xfId="0" applyBorder="1" applyAlignment="1">
      <alignment vertical="center"/>
    </xf>
    <xf numFmtId="0" fontId="0" fillId="0" borderId="27" xfId="0" applyBorder="1" applyAlignment="1">
      <alignment vertical="center"/>
    </xf>
    <xf numFmtId="0" fontId="4" fillId="0" borderId="27" xfId="0" applyFont="1" applyBorder="1" applyAlignment="1">
      <alignment vertical="center"/>
    </xf>
    <xf numFmtId="0" fontId="4" fillId="0" borderId="20" xfId="0" applyFont="1" applyBorder="1" applyAlignment="1">
      <alignment vertical="center"/>
    </xf>
    <xf numFmtId="44" fontId="27" fillId="0" borderId="13" xfId="0" applyNumberFormat="1" applyFont="1" applyBorder="1" applyAlignment="1">
      <alignment vertical="center"/>
    </xf>
    <xf numFmtId="44" fontId="27" fillId="0" borderId="27" xfId="0" applyNumberFormat="1" applyFont="1" applyBorder="1" applyAlignment="1">
      <alignment horizontal="center" vertical="center"/>
    </xf>
    <xf numFmtId="0" fontId="3" fillId="0" borderId="31" xfId="0" applyFont="1" applyBorder="1" applyAlignment="1">
      <alignment vertical="center"/>
    </xf>
    <xf numFmtId="0" fontId="35" fillId="25" borderId="0" xfId="43" applyFont="1" applyFill="1"/>
    <xf numFmtId="0" fontId="35" fillId="25" borderId="0" xfId="43" applyFont="1" applyFill="1" applyAlignment="1">
      <alignment wrapText="1"/>
    </xf>
    <xf numFmtId="0" fontId="36" fillId="0" borderId="0" xfId="43" applyFont="1"/>
    <xf numFmtId="0" fontId="35" fillId="0" borderId="0" xfId="43" applyFont="1"/>
    <xf numFmtId="0" fontId="35" fillId="25" borderId="45" xfId="43" applyFont="1" applyFill="1" applyBorder="1"/>
    <xf numFmtId="0" fontId="35" fillId="25" borderId="46" xfId="43" applyFont="1" applyFill="1" applyBorder="1" applyAlignment="1">
      <alignment wrapText="1"/>
    </xf>
    <xf numFmtId="0" fontId="35" fillId="25" borderId="47" xfId="43" applyFont="1" applyFill="1" applyBorder="1"/>
    <xf numFmtId="0" fontId="35" fillId="25" borderId="48" xfId="43" applyFont="1" applyFill="1" applyBorder="1"/>
    <xf numFmtId="0" fontId="35" fillId="25" borderId="49" xfId="43" applyFont="1" applyFill="1" applyBorder="1"/>
    <xf numFmtId="0" fontId="37" fillId="25" borderId="49" xfId="43" applyFont="1" applyFill="1" applyBorder="1" applyAlignment="1">
      <alignment horizontal="left"/>
    </xf>
    <xf numFmtId="0" fontId="37" fillId="25" borderId="0" xfId="43" applyFont="1" applyFill="1" applyAlignment="1">
      <alignment horizontal="left"/>
    </xf>
    <xf numFmtId="0" fontId="37" fillId="25" borderId="0" xfId="43" quotePrefix="1" applyFont="1" applyFill="1" applyAlignment="1">
      <alignment horizontal="center" wrapText="1"/>
    </xf>
    <xf numFmtId="0" fontId="37" fillId="25" borderId="0" xfId="43" applyFont="1" applyFill="1" applyAlignment="1">
      <alignment horizontal="center" wrapText="1"/>
    </xf>
    <xf numFmtId="0" fontId="33" fillId="25" borderId="0" xfId="43" applyFont="1" applyFill="1"/>
    <xf numFmtId="0" fontId="33" fillId="25" borderId="48" xfId="43" applyFont="1" applyFill="1" applyBorder="1"/>
    <xf numFmtId="0" fontId="38" fillId="25" borderId="0" xfId="43" applyFont="1" applyFill="1" applyAlignment="1">
      <alignment wrapText="1"/>
    </xf>
    <xf numFmtId="0" fontId="34" fillId="25" borderId="0" xfId="43" applyFont="1" applyFill="1" applyAlignment="1">
      <alignment wrapText="1"/>
    </xf>
    <xf numFmtId="0" fontId="34" fillId="25" borderId="49" xfId="43" applyFont="1" applyFill="1" applyBorder="1"/>
    <xf numFmtId="0" fontId="34" fillId="25" borderId="0" xfId="43" applyFont="1" applyFill="1"/>
    <xf numFmtId="0" fontId="33" fillId="0" borderId="0" xfId="43" applyFont="1"/>
    <xf numFmtId="0" fontId="34" fillId="0" borderId="0" xfId="43" applyFont="1" applyAlignment="1">
      <alignment horizontal="left" vertical="top" wrapText="1"/>
    </xf>
    <xf numFmtId="0" fontId="36" fillId="25" borderId="0" xfId="43" applyFont="1" applyFill="1" applyAlignment="1">
      <alignment horizontal="left" vertical="top" wrapText="1"/>
    </xf>
    <xf numFmtId="0" fontId="36" fillId="25" borderId="49" xfId="43" applyFont="1" applyFill="1" applyBorder="1"/>
    <xf numFmtId="0" fontId="36" fillId="25" borderId="0" xfId="43" applyFont="1" applyFill="1"/>
    <xf numFmtId="0" fontId="36" fillId="0" borderId="0" xfId="43" applyFont="1" applyAlignment="1">
      <alignment horizontal="left" vertical="top" wrapText="1"/>
    </xf>
    <xf numFmtId="0" fontId="35" fillId="25" borderId="50" xfId="43" applyFont="1" applyFill="1" applyBorder="1"/>
    <xf numFmtId="0" fontId="36" fillId="25" borderId="51" xfId="43" applyFont="1" applyFill="1" applyBorder="1" applyAlignment="1">
      <alignment wrapText="1"/>
    </xf>
    <xf numFmtId="0" fontId="36" fillId="25" borderId="52" xfId="43" applyFont="1" applyFill="1" applyBorder="1"/>
    <xf numFmtId="0" fontId="36" fillId="25" borderId="0" xfId="43" applyFont="1" applyFill="1" applyAlignment="1">
      <alignment wrapText="1"/>
    </xf>
    <xf numFmtId="0" fontId="36" fillId="0" borderId="0" xfId="43" applyFont="1" applyAlignment="1">
      <alignment wrapText="1"/>
    </xf>
    <xf numFmtId="0" fontId="35" fillId="0" borderId="0" xfId="43" applyFont="1" applyAlignment="1">
      <alignment wrapText="1"/>
    </xf>
    <xf numFmtId="43" fontId="4" fillId="0" borderId="0" xfId="42" applyFont="1" applyBorder="1" applyAlignment="1">
      <alignment vertical="center"/>
    </xf>
    <xf numFmtId="166" fontId="4" fillId="0" borderId="0" xfId="42" applyNumberFormat="1" applyFont="1" applyBorder="1" applyAlignment="1">
      <alignment horizontal="center" vertical="center"/>
    </xf>
    <xf numFmtId="0" fontId="4" fillId="0" borderId="16" xfId="0" applyFont="1" applyBorder="1" applyAlignment="1">
      <alignment vertical="center"/>
    </xf>
    <xf numFmtId="0" fontId="27" fillId="0" borderId="54" xfId="0" applyFont="1" applyBorder="1" applyAlignment="1">
      <alignment horizontal="center" vertical="center"/>
    </xf>
    <xf numFmtId="0" fontId="27" fillId="0" borderId="55" xfId="0" applyFont="1" applyBorder="1" applyAlignment="1">
      <alignment horizontal="center" vertical="center"/>
    </xf>
    <xf numFmtId="44" fontId="27" fillId="0" borderId="53" xfId="0" applyNumberFormat="1" applyFont="1" applyBorder="1" applyAlignment="1">
      <alignment vertical="center"/>
    </xf>
    <xf numFmtId="44" fontId="27" fillId="0" borderId="56" xfId="0" applyNumberFormat="1" applyFont="1" applyBorder="1" applyAlignment="1">
      <alignment vertical="center"/>
    </xf>
    <xf numFmtId="44" fontId="27" fillId="0" borderId="55" xfId="0" applyNumberFormat="1" applyFont="1" applyBorder="1" applyAlignment="1">
      <alignment vertical="center"/>
    </xf>
    <xf numFmtId="164" fontId="4" fillId="0" borderId="56" xfId="0" applyNumberFormat="1" applyFont="1" applyBorder="1" applyAlignment="1">
      <alignment vertical="center"/>
    </xf>
    <xf numFmtId="0" fontId="5" fillId="0" borderId="25" xfId="0" applyFont="1" applyBorder="1" applyAlignment="1">
      <alignment vertical="center"/>
    </xf>
    <xf numFmtId="0" fontId="3" fillId="0" borderId="25" xfId="0" applyFont="1" applyBorder="1" applyAlignment="1">
      <alignment horizontal="left" vertical="center"/>
    </xf>
    <xf numFmtId="0" fontId="27" fillId="0" borderId="53" xfId="0" applyFont="1" applyBorder="1" applyAlignment="1">
      <alignment vertical="center"/>
    </xf>
    <xf numFmtId="0" fontId="27" fillId="0" borderId="57" xfId="0" applyFont="1" applyBorder="1" applyAlignment="1">
      <alignment vertical="center"/>
    </xf>
    <xf numFmtId="0" fontId="3" fillId="0" borderId="58" xfId="0" applyFont="1" applyBorder="1" applyAlignment="1">
      <alignment vertical="center"/>
    </xf>
    <xf numFmtId="0" fontId="4" fillId="0" borderId="0" xfId="0" applyFont="1" applyAlignment="1">
      <alignment horizontal="center" vertical="center"/>
    </xf>
    <xf numFmtId="0" fontId="0" fillId="0" borderId="58" xfId="0" applyBorder="1"/>
    <xf numFmtId="0" fontId="0" fillId="0" borderId="16" xfId="0" applyBorder="1"/>
    <xf numFmtId="0" fontId="0" fillId="0" borderId="0" xfId="0" applyAlignment="1">
      <alignment vertical="center" wrapText="1"/>
    </xf>
    <xf numFmtId="0" fontId="2" fillId="0" borderId="32" xfId="0" applyFont="1" applyBorder="1" applyAlignment="1">
      <alignment vertical="center"/>
    </xf>
    <xf numFmtId="43" fontId="2" fillId="0" borderId="32" xfId="42" applyFont="1" applyBorder="1" applyAlignment="1">
      <alignment vertical="center"/>
    </xf>
    <xf numFmtId="166" fontId="2" fillId="0" borderId="32" xfId="42" applyNumberFormat="1" applyFont="1" applyBorder="1" applyAlignment="1">
      <alignment vertical="center"/>
    </xf>
    <xf numFmtId="0" fontId="2" fillId="0" borderId="17" xfId="0" quotePrefix="1" applyFont="1" applyBorder="1" applyAlignment="1">
      <alignment horizontal="left" vertical="top"/>
    </xf>
    <xf numFmtId="0" fontId="2" fillId="0" borderId="11" xfId="0" quotePrefix="1" applyFont="1" applyBorder="1" applyAlignment="1">
      <alignment horizontal="left" vertical="top"/>
    </xf>
    <xf numFmtId="0" fontId="2" fillId="0" borderId="18" xfId="0" quotePrefix="1" applyFont="1" applyBorder="1" applyAlignment="1">
      <alignment horizontal="left" vertical="top"/>
    </xf>
    <xf numFmtId="0" fontId="2" fillId="0" borderId="10" xfId="0" quotePrefix="1" applyFont="1" applyBorder="1" applyAlignment="1">
      <alignment horizontal="left" vertical="center"/>
    </xf>
    <xf numFmtId="0" fontId="2" fillId="0" borderId="0" xfId="0" quotePrefix="1" applyFont="1" applyAlignment="1">
      <alignment horizontal="left" vertical="center"/>
    </xf>
    <xf numFmtId="0" fontId="2" fillId="0" borderId="16" xfId="0" quotePrefix="1" applyFont="1" applyBorder="1" applyAlignment="1">
      <alignment horizontal="left" vertical="center"/>
    </xf>
    <xf numFmtId="0" fontId="2" fillId="0" borderId="10" xfId="0" quotePrefix="1" applyFont="1" applyBorder="1" applyAlignment="1">
      <alignment horizontal="left" vertical="top" wrapText="1"/>
    </xf>
    <xf numFmtId="0" fontId="0" fillId="0" borderId="0" xfId="0" applyAlignment="1">
      <alignment horizontal="left" vertical="top"/>
    </xf>
    <xf numFmtId="0" fontId="0" fillId="0" borderId="16" xfId="0" applyBorder="1" applyAlignment="1">
      <alignment horizontal="left" vertical="top"/>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24" xfId="0" applyFont="1" applyBorder="1" applyAlignment="1">
      <alignment horizontal="left" vertical="center"/>
    </xf>
    <xf numFmtId="0" fontId="3" fillId="0" borderId="12" xfId="0" applyFont="1" applyBorder="1" applyAlignment="1">
      <alignment horizontal="left" vertical="center"/>
    </xf>
    <xf numFmtId="0" fontId="26" fillId="0" borderId="33" xfId="0" applyFont="1" applyBorder="1" applyAlignment="1">
      <alignment horizontal="center" vertical="center" wrapText="1"/>
    </xf>
    <xf numFmtId="0" fontId="27" fillId="0" borderId="34" xfId="0" applyFont="1" applyBorder="1" applyAlignment="1">
      <alignment vertical="center" wrapText="1"/>
    </xf>
    <xf numFmtId="0" fontId="26" fillId="0" borderId="24" xfId="0" applyFont="1" applyBorder="1" applyAlignment="1">
      <alignment horizontal="center" vertical="center"/>
    </xf>
    <xf numFmtId="0" fontId="26" fillId="0" borderId="12" xfId="0" applyFont="1" applyBorder="1" applyAlignment="1">
      <alignment horizontal="center" vertical="center"/>
    </xf>
    <xf numFmtId="0" fontId="26" fillId="0" borderId="25" xfId="0" applyFont="1" applyBorder="1" applyAlignment="1">
      <alignment horizontal="center" vertical="center"/>
    </xf>
    <xf numFmtId="0" fontId="28" fillId="0" borderId="20" xfId="0" applyFont="1" applyBorder="1" applyAlignment="1">
      <alignment horizontal="center" vertical="center"/>
    </xf>
    <xf numFmtId="0" fontId="0" fillId="0" borderId="10" xfId="0" quotePrefix="1" applyBorder="1" applyAlignment="1">
      <alignment horizontal="left" vertical="top" wrapText="1"/>
    </xf>
    <xf numFmtId="0" fontId="0" fillId="0" borderId="0" xfId="0" quotePrefix="1" applyAlignment="1">
      <alignment horizontal="left" vertical="top" wrapText="1"/>
    </xf>
    <xf numFmtId="0" fontId="26" fillId="0" borderId="44" xfId="0" applyFont="1" applyBorder="1" applyAlignment="1">
      <alignment horizontal="center" vertical="center"/>
    </xf>
    <xf numFmtId="0" fontId="26" fillId="0" borderId="33" xfId="0" applyFont="1" applyBorder="1" applyAlignment="1">
      <alignment horizontal="center"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17" xfId="0" applyFont="1" applyBorder="1" applyAlignment="1">
      <alignment vertical="center"/>
    </xf>
    <xf numFmtId="0" fontId="3" fillId="0" borderId="11" xfId="0" applyFont="1" applyBorder="1" applyAlignment="1">
      <alignment vertical="center"/>
    </xf>
    <xf numFmtId="164" fontId="3" fillId="0" borderId="32" xfId="0" applyNumberFormat="1" applyFont="1" applyBorder="1" applyAlignment="1">
      <alignment vertical="center"/>
    </xf>
    <xf numFmtId="164" fontId="3" fillId="0" borderId="11" xfId="0" applyNumberFormat="1" applyFont="1" applyBorder="1" applyAlignment="1">
      <alignment vertical="center"/>
    </xf>
    <xf numFmtId="0" fontId="3" fillId="0" borderId="58" xfId="0" applyFont="1" applyBorder="1" applyAlignment="1">
      <alignment vertical="center"/>
    </xf>
    <xf numFmtId="0" fontId="3" fillId="0" borderId="18" xfId="0" applyFont="1" applyBorder="1" applyAlignment="1">
      <alignment vertical="center"/>
    </xf>
    <xf numFmtId="0" fontId="2" fillId="0" borderId="10" xfId="0" quotePrefix="1" applyFont="1" applyBorder="1"/>
    <xf numFmtId="0" fontId="2" fillId="0" borderId="0" xfId="0" quotePrefix="1" applyFont="1" applyAlignment="1">
      <alignment horizontal="left" vertical="top" wrapText="1"/>
    </xf>
    <xf numFmtId="0" fontId="37" fillId="25" borderId="24" xfId="43" quotePrefix="1" applyFont="1" applyFill="1" applyBorder="1" applyAlignment="1">
      <alignment horizontal="left" wrapText="1"/>
    </xf>
    <xf numFmtId="0" fontId="37" fillId="25" borderId="12" xfId="43" applyFont="1" applyFill="1" applyBorder="1" applyAlignment="1">
      <alignment horizontal="left" wrapText="1"/>
    </xf>
    <xf numFmtId="0" fontId="37" fillId="25" borderId="25" xfId="43" applyFont="1" applyFill="1" applyBorder="1" applyAlignment="1">
      <alignment horizontal="left" wrapText="1"/>
    </xf>
    <xf numFmtId="0" fontId="34" fillId="25" borderId="0" xfId="43" quotePrefix="1" applyFont="1" applyFill="1" applyAlignment="1">
      <alignment horizontal="left" vertical="top" wrapText="1"/>
    </xf>
    <xf numFmtId="0" fontId="34" fillId="25" borderId="0" xfId="43" applyFont="1" applyFill="1" applyAlignment="1">
      <alignment horizontal="left" vertical="top" wrapText="1"/>
    </xf>
    <xf numFmtId="0" fontId="3" fillId="0" borderId="10" xfId="0" quotePrefix="1" applyFont="1" applyBorder="1" applyAlignment="1">
      <alignment horizontal="left" vertical="top" wrapText="1"/>
    </xf>
    <xf numFmtId="0" fontId="3" fillId="0" borderId="0" xfId="0" quotePrefix="1" applyFont="1" applyAlignment="1">
      <alignment horizontal="left" vertical="top" wrapText="1"/>
    </xf>
    <xf numFmtId="44" fontId="27" fillId="0" borderId="23" xfId="0" applyNumberFormat="1" applyFont="1" applyBorder="1" applyAlignment="1">
      <alignment vertical="center"/>
    </xf>
    <xf numFmtId="0" fontId="26" fillId="0" borderId="27" xfId="0" applyFont="1" applyBorder="1" applyAlignment="1">
      <alignment horizontal="center" vertical="center"/>
    </xf>
    <xf numFmtId="164" fontId="27" fillId="0" borderId="13" xfId="0" applyNumberFormat="1" applyFont="1" applyFill="1" applyBorder="1" applyAlignment="1">
      <alignment vertical="center"/>
    </xf>
    <xf numFmtId="164" fontId="27" fillId="26" borderId="13" xfId="0" applyNumberFormat="1" applyFont="1" applyFill="1" applyBorder="1" applyAlignment="1">
      <alignment vertical="center"/>
    </xf>
    <xf numFmtId="0" fontId="2" fillId="26" borderId="0" xfId="0" applyFont="1" applyFill="1" applyAlignment="1">
      <alignment horizontal="left" vertical="center"/>
    </xf>
    <xf numFmtId="0" fontId="0" fillId="26" borderId="0" xfId="0" applyFill="1" applyAlignment="1">
      <alignment vertical="center"/>
    </xf>
    <xf numFmtId="0" fontId="0" fillId="26" borderId="0" xfId="0" applyFill="1" applyAlignment="1">
      <alignment horizontal="left" vertical="center"/>
    </xf>
    <xf numFmtId="15" fontId="0" fillId="26" borderId="0" xfId="0" applyNumberFormat="1" applyFill="1" applyAlignment="1">
      <alignment horizontal="lef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builtinId="22" customBuiltin="1"/>
    <cellStyle name="Controlecel" xfId="26" builtinId="23" customBuiltin="1"/>
    <cellStyle name="Gekoppelde cel" xfId="27" builtinId="24" customBuiltin="1"/>
    <cellStyle name="Goed" xfId="28" builtinId="26" customBuiltin="1"/>
    <cellStyle name="Invoer" xfId="29" builtinId="20" customBuiltin="1"/>
    <cellStyle name="Komma" xfId="42" builtinId="3"/>
    <cellStyle name="Kop 1" xfId="30" builtinId="16" customBuiltin="1"/>
    <cellStyle name="Kop 2" xfId="31" builtinId="17" customBuiltin="1"/>
    <cellStyle name="Kop 3" xfId="32" builtinId="18" customBuiltin="1"/>
    <cellStyle name="Kop 4" xfId="33" builtinId="19" customBuiltin="1"/>
    <cellStyle name="Neutraal" xfId="34" builtinId="28" customBuiltin="1"/>
    <cellStyle name="Notitie" xfId="35" builtinId="10" customBuiltin="1"/>
    <cellStyle name="Ongeldig" xfId="36" builtinId="27" customBuiltin="1"/>
    <cellStyle name="Standaard" xfId="0" builtinId="0"/>
    <cellStyle name="Standaard 2" xfId="43" xr:uid="{E36E219D-39FF-423A-94B5-E4430148F57B}"/>
    <cellStyle name="Titel" xfId="37" builtinId="15" customBuiltin="1"/>
    <cellStyle name="Totaal" xfId="38" builtinId="25" customBuiltin="1"/>
    <cellStyle name="Uitvoer" xfId="39" builtinId="21" customBuiltin="1"/>
    <cellStyle name="Verklarende tekst" xfId="40" builtinId="53" customBuiltin="1"/>
    <cellStyle name="Waarschuwingstekst" xfId="41" builtinId="11"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85725</xdr:rowOff>
    </xdr:from>
    <xdr:to>
      <xdr:col>0</xdr:col>
      <xdr:colOff>1236345</xdr:colOff>
      <xdr:row>0</xdr:row>
      <xdr:rowOff>283845</xdr:rowOff>
    </xdr:to>
    <xdr:pic>
      <xdr:nvPicPr>
        <xdr:cNvPr id="14341" name="Picture 5">
          <a:extLst>
            <a:ext uri="{FF2B5EF4-FFF2-40B4-BE49-F238E27FC236}">
              <a16:creationId xmlns:a16="http://schemas.microsoft.com/office/drawing/2014/main" id="{00000000-0008-0000-0000-0000053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450" y="85725"/>
          <a:ext cx="1009650" cy="209550"/>
        </a:xfrm>
        <a:prstGeom prst="rect">
          <a:avLst/>
        </a:prstGeom>
        <a:noFill/>
        <a:ln w="1">
          <a:noFill/>
          <a:miter lim="800000"/>
          <a:headEnd/>
          <a:tailEn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305423</xdr:colOff>
      <xdr:row>1</xdr:row>
      <xdr:rowOff>98136</xdr:rowOff>
    </xdr:from>
    <xdr:to>
      <xdr:col>5</xdr:col>
      <xdr:colOff>1481562</xdr:colOff>
      <xdr:row>2</xdr:row>
      <xdr:rowOff>358488</xdr:rowOff>
    </xdr:to>
    <xdr:pic>
      <xdr:nvPicPr>
        <xdr:cNvPr id="2" name="Afbeelding 1">
          <a:extLst>
            <a:ext uri="{FF2B5EF4-FFF2-40B4-BE49-F238E27FC236}">
              <a16:creationId xmlns:a16="http://schemas.microsoft.com/office/drawing/2014/main" id="{599D282B-AD34-4FFF-A33A-ECF2718985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97523" y="193386"/>
          <a:ext cx="1176139" cy="431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6">
    <pageSetUpPr fitToPage="1"/>
  </sheetPr>
  <dimension ref="A1:T195"/>
  <sheetViews>
    <sheetView showGridLines="0" tabSelected="1" zoomScale="85" zoomScaleNormal="85" workbookViewId="0">
      <selection activeCell="E11" sqref="E11"/>
    </sheetView>
  </sheetViews>
  <sheetFormatPr defaultColWidth="9.375" defaultRowHeight="12.75" customHeight="1" x14ac:dyDescent="0.3"/>
  <cols>
    <col min="1" max="1" width="37" style="3" customWidth="1"/>
    <col min="2" max="2" width="33.875" style="3" customWidth="1"/>
    <col min="3" max="3" width="16" style="3" customWidth="1"/>
    <col min="4" max="4" width="23" style="3" customWidth="1"/>
    <col min="5" max="5" width="9.875" style="3" customWidth="1"/>
    <col min="6" max="6" width="10.875" style="54" customWidth="1"/>
    <col min="7" max="7" width="10.875" style="3" customWidth="1"/>
    <col min="8" max="8" width="35.875" style="3" customWidth="1"/>
    <col min="9" max="9" width="13.375" style="3" customWidth="1"/>
    <col min="10" max="10" width="13.125" style="3" customWidth="1"/>
    <col min="11" max="11" width="16" style="3" customWidth="1"/>
    <col min="12" max="12" width="18.375" style="3" customWidth="1"/>
    <col min="13" max="13" width="15.875" style="3" customWidth="1"/>
    <col min="14" max="14" width="9.125" style="66" customWidth="1"/>
    <col min="15" max="15" width="23" style="3" customWidth="1"/>
    <col min="16" max="16" width="1.125" style="3" customWidth="1"/>
    <col min="17" max="17" width="44.25" style="3" customWidth="1"/>
    <col min="18" max="18" width="47" style="3" customWidth="1"/>
    <col min="19" max="19" width="20.125" style="3" customWidth="1"/>
    <col min="20" max="16384" width="9.375" style="3"/>
  </cols>
  <sheetData>
    <row r="1" spans="1:16" ht="28.5" customHeight="1" thickBot="1" x14ac:dyDescent="0.35">
      <c r="A1" s="195" t="s">
        <v>0</v>
      </c>
      <c r="B1" s="196"/>
      <c r="C1" s="196"/>
      <c r="D1" s="196"/>
      <c r="E1" s="196"/>
      <c r="F1" s="196"/>
      <c r="G1" s="196"/>
      <c r="H1" s="196"/>
      <c r="I1" s="196"/>
      <c r="J1" s="196"/>
      <c r="K1" s="196"/>
      <c r="L1" s="196"/>
      <c r="M1" s="196"/>
      <c r="N1" s="196"/>
      <c r="O1" s="196"/>
      <c r="P1" s="197"/>
    </row>
    <row r="2" spans="1:16" ht="13.8" x14ac:dyDescent="0.3">
      <c r="A2" s="18" t="s">
        <v>1</v>
      </c>
      <c r="B2" s="4"/>
      <c r="C2" s="23" t="s">
        <v>139</v>
      </c>
      <c r="D2" s="22"/>
      <c r="E2" s="4" t="s">
        <v>151</v>
      </c>
      <c r="F2" s="53"/>
      <c r="G2" s="4"/>
      <c r="H2" s="4"/>
      <c r="I2" s="4"/>
      <c r="J2" s="21" t="s">
        <v>2</v>
      </c>
      <c r="K2" s="99" t="s">
        <v>3</v>
      </c>
      <c r="L2" s="21"/>
      <c r="M2" s="4"/>
      <c r="N2" s="65"/>
      <c r="O2" s="4"/>
      <c r="P2" s="5"/>
    </row>
    <row r="3" spans="1:16" ht="12.75" customHeight="1" x14ac:dyDescent="0.3">
      <c r="A3" s="24" t="s">
        <v>4</v>
      </c>
      <c r="B3" s="25"/>
      <c r="C3" s="231" t="s">
        <v>5</v>
      </c>
      <c r="D3" s="232"/>
      <c r="P3" s="6"/>
    </row>
    <row r="4" spans="1:16" ht="12.75" customHeight="1" x14ac:dyDescent="0.3">
      <c r="A4" s="7" t="s">
        <v>6</v>
      </c>
      <c r="C4" s="233" t="s">
        <v>5</v>
      </c>
      <c r="D4" s="232"/>
      <c r="P4" s="6"/>
    </row>
    <row r="5" spans="1:16" ht="12.75" customHeight="1" x14ac:dyDescent="0.3">
      <c r="A5" s="8" t="s">
        <v>7</v>
      </c>
      <c r="B5" s="9"/>
      <c r="C5" s="234" t="s">
        <v>148</v>
      </c>
      <c r="D5" s="232"/>
      <c r="F5" s="55"/>
      <c r="G5" s="9"/>
      <c r="H5" s="9"/>
      <c r="I5" s="9"/>
      <c r="J5" s="9"/>
      <c r="K5" s="9"/>
      <c r="L5" s="9"/>
      <c r="M5" s="9"/>
      <c r="N5" s="67"/>
      <c r="O5" s="9"/>
      <c r="P5" s="10"/>
    </row>
    <row r="6" spans="1:16" ht="15" customHeight="1" x14ac:dyDescent="0.3">
      <c r="A6" s="117"/>
      <c r="B6" s="117"/>
      <c r="C6" s="118"/>
      <c r="D6" s="117"/>
      <c r="E6" s="117"/>
      <c r="F6" s="120"/>
      <c r="G6" s="117"/>
      <c r="H6" s="117"/>
      <c r="I6" s="117"/>
      <c r="J6" s="117"/>
      <c r="K6" s="117"/>
      <c r="L6" s="117"/>
      <c r="M6" s="117"/>
      <c r="N6" s="119"/>
      <c r="O6" s="117"/>
      <c r="P6" s="117"/>
    </row>
    <row r="7" spans="1:16" ht="15" customHeight="1" x14ac:dyDescent="0.3">
      <c r="C7" s="121"/>
      <c r="F7" s="123"/>
      <c r="N7" s="122"/>
    </row>
    <row r="8" spans="1:16" ht="15" customHeight="1" thickBot="1" x14ac:dyDescent="0.35">
      <c r="C8" s="121"/>
      <c r="F8" s="123"/>
      <c r="N8" s="122"/>
    </row>
    <row r="9" spans="1:16" ht="15" customHeight="1" x14ac:dyDescent="0.3">
      <c r="A9" s="100" t="s">
        <v>43</v>
      </c>
      <c r="B9" s="101" t="s">
        <v>126</v>
      </c>
      <c r="C9" s="121"/>
      <c r="F9" s="123"/>
      <c r="N9" s="122"/>
    </row>
    <row r="10" spans="1:16" ht="15" customHeight="1" thickBot="1" x14ac:dyDescent="0.35">
      <c r="A10" s="104"/>
      <c r="B10" s="102" t="s">
        <v>45</v>
      </c>
      <c r="C10" s="121"/>
      <c r="F10" s="123"/>
      <c r="N10" s="122"/>
    </row>
    <row r="11" spans="1:16" ht="15" customHeight="1" thickBot="1" x14ac:dyDescent="0.35">
      <c r="A11" s="103" t="s">
        <v>24</v>
      </c>
      <c r="B11" s="105"/>
      <c r="C11" s="121"/>
      <c r="F11" s="123"/>
      <c r="N11" s="122"/>
    </row>
    <row r="12" spans="1:16" ht="15" customHeight="1" thickBot="1" x14ac:dyDescent="0.35">
      <c r="A12" s="103" t="s">
        <v>40</v>
      </c>
      <c r="B12" s="105"/>
      <c r="C12" s="121"/>
      <c r="F12" s="123"/>
      <c r="N12" s="122"/>
    </row>
    <row r="13" spans="1:16" ht="30.75" customHeight="1" thickBot="1" x14ac:dyDescent="0.35">
      <c r="A13" s="103" t="s">
        <v>51</v>
      </c>
      <c r="B13" s="105"/>
      <c r="C13" s="121"/>
      <c r="F13" s="123"/>
      <c r="N13" s="122"/>
    </row>
    <row r="14" spans="1:16" ht="28.5" customHeight="1" thickBot="1" x14ac:dyDescent="0.35">
      <c r="A14" s="103" t="s">
        <v>53</v>
      </c>
      <c r="B14" s="105"/>
      <c r="C14" s="121"/>
      <c r="F14" s="123"/>
      <c r="N14" s="122"/>
    </row>
    <row r="15" spans="1:16" ht="15" customHeight="1" thickBot="1" x14ac:dyDescent="0.35">
      <c r="A15" s="103" t="s">
        <v>55</v>
      </c>
      <c r="B15" s="105"/>
      <c r="C15" s="121"/>
      <c r="F15" s="123"/>
      <c r="N15" s="122"/>
    </row>
    <row r="16" spans="1:16" ht="15" customHeight="1" thickBot="1" x14ac:dyDescent="0.35">
      <c r="A16" s="103" t="s">
        <v>57</v>
      </c>
      <c r="B16" s="105"/>
      <c r="C16" s="121"/>
      <c r="F16" s="123"/>
      <c r="N16" s="122"/>
    </row>
    <row r="17" spans="1:19" ht="15" customHeight="1" thickBot="1" x14ac:dyDescent="0.35">
      <c r="A17" s="103" t="s">
        <v>59</v>
      </c>
      <c r="B17" s="105"/>
      <c r="C17" s="121"/>
      <c r="F17" s="123"/>
      <c r="N17" s="122"/>
    </row>
    <row r="18" spans="1:19" ht="15" customHeight="1" thickBot="1" x14ac:dyDescent="0.35">
      <c r="A18" s="103" t="s">
        <v>61</v>
      </c>
      <c r="B18" s="105"/>
      <c r="C18" s="121"/>
      <c r="F18" s="123"/>
      <c r="N18" s="122"/>
    </row>
    <row r="19" spans="1:19" ht="15" customHeight="1" thickBot="1" x14ac:dyDescent="0.35">
      <c r="A19" s="103" t="s">
        <v>63</v>
      </c>
      <c r="B19" s="105"/>
      <c r="C19" s="121"/>
      <c r="F19" s="123"/>
      <c r="N19" s="122"/>
    </row>
    <row r="20" spans="1:19" ht="15" customHeight="1" thickBot="1" x14ac:dyDescent="0.35">
      <c r="A20" s="103" t="s">
        <v>65</v>
      </c>
      <c r="B20" s="105"/>
      <c r="C20" s="121"/>
      <c r="F20" s="123"/>
      <c r="N20" s="122"/>
    </row>
    <row r="21" spans="1:19" ht="15" customHeight="1" thickBot="1" x14ac:dyDescent="0.35">
      <c r="A21" s="103" t="s">
        <v>67</v>
      </c>
      <c r="B21" s="105"/>
      <c r="C21" s="121"/>
      <c r="F21" s="123"/>
      <c r="N21" s="122"/>
    </row>
    <row r="22" spans="1:19" ht="15" customHeight="1" thickBot="1" x14ac:dyDescent="0.35">
      <c r="A22" s="103" t="s">
        <v>69</v>
      </c>
      <c r="B22" s="105"/>
      <c r="C22" s="121"/>
      <c r="F22" s="123"/>
      <c r="N22" s="122"/>
    </row>
    <row r="23" spans="1:19" ht="15" customHeight="1" thickBot="1" x14ac:dyDescent="0.35">
      <c r="A23" s="103" t="s">
        <v>71</v>
      </c>
      <c r="B23" s="105"/>
      <c r="C23" s="121"/>
      <c r="F23" s="123"/>
      <c r="N23" s="122"/>
    </row>
    <row r="24" spans="1:19" ht="15" customHeight="1" thickBot="1" x14ac:dyDescent="0.35">
      <c r="A24" s="103" t="s">
        <v>74</v>
      </c>
      <c r="B24" s="105"/>
      <c r="C24" s="121"/>
      <c r="F24" s="123"/>
      <c r="N24" s="122"/>
    </row>
    <row r="25" spans="1:19" ht="15" customHeight="1" thickBot="1" x14ac:dyDescent="0.35">
      <c r="A25" s="103" t="s">
        <v>76</v>
      </c>
      <c r="B25" s="105"/>
      <c r="C25" s="121"/>
      <c r="F25" s="123"/>
      <c r="N25" s="122"/>
    </row>
    <row r="26" spans="1:19" ht="15" customHeight="1" x14ac:dyDescent="0.3">
      <c r="C26" s="121"/>
      <c r="F26" s="123"/>
      <c r="N26" s="122"/>
    </row>
    <row r="27" spans="1:19" ht="15" customHeight="1" x14ac:dyDescent="0.3">
      <c r="C27" s="121"/>
      <c r="F27" s="123"/>
      <c r="N27" s="122"/>
    </row>
    <row r="28" spans="1:19" ht="6" customHeight="1" x14ac:dyDescent="0.3">
      <c r="C28" s="121"/>
      <c r="F28" s="55"/>
      <c r="G28" s="9"/>
      <c r="H28" s="9"/>
      <c r="I28" s="9"/>
      <c r="N28" s="122"/>
    </row>
    <row r="29" spans="1:19" s="20" customFormat="1" ht="12.75" customHeight="1" x14ac:dyDescent="0.3">
      <c r="A29" s="26"/>
      <c r="B29" s="27"/>
      <c r="C29" s="27"/>
      <c r="D29" s="27"/>
      <c r="E29" s="200" t="s">
        <v>8</v>
      </c>
      <c r="F29" s="202" t="s">
        <v>9</v>
      </c>
      <c r="G29" s="203"/>
      <c r="H29" s="203"/>
      <c r="I29" s="204"/>
      <c r="J29" s="28"/>
      <c r="K29" s="28"/>
      <c r="L29" s="28"/>
      <c r="M29" s="29" t="s">
        <v>10</v>
      </c>
      <c r="N29" s="68"/>
      <c r="O29" s="26"/>
      <c r="P29" s="126"/>
      <c r="Q29" s="208" t="s">
        <v>20</v>
      </c>
      <c r="R29" s="17"/>
      <c r="S29" s="17"/>
    </row>
    <row r="30" spans="1:19" s="20" customFormat="1" ht="12.75" customHeight="1" x14ac:dyDescent="0.3">
      <c r="A30" s="30" t="s">
        <v>11</v>
      </c>
      <c r="B30" s="31"/>
      <c r="C30" s="31"/>
      <c r="D30" s="31"/>
      <c r="E30" s="201"/>
      <c r="F30" s="56" t="s">
        <v>12</v>
      </c>
      <c r="G30" s="32" t="s">
        <v>13</v>
      </c>
      <c r="H30" s="32"/>
      <c r="I30" s="32" t="s">
        <v>9</v>
      </c>
      <c r="J30" s="32" t="s">
        <v>14</v>
      </c>
      <c r="K30" s="32" t="s">
        <v>15</v>
      </c>
      <c r="L30" s="32" t="s">
        <v>16</v>
      </c>
      <c r="M30" s="32" t="s">
        <v>17</v>
      </c>
      <c r="N30" s="69" t="s">
        <v>18</v>
      </c>
      <c r="O30" s="33" t="s">
        <v>19</v>
      </c>
      <c r="P30" s="87"/>
      <c r="Q30" s="209"/>
      <c r="R30" s="17"/>
      <c r="S30" s="17"/>
    </row>
    <row r="31" spans="1:19" ht="12.75" customHeight="1" x14ac:dyDescent="0.3">
      <c r="A31" s="34"/>
      <c r="B31" s="35"/>
      <c r="C31" s="35"/>
      <c r="D31" s="35"/>
      <c r="E31" s="35"/>
      <c r="F31" s="57"/>
      <c r="G31" s="36"/>
      <c r="H31" s="36"/>
      <c r="I31" s="36"/>
      <c r="J31" s="36"/>
      <c r="K31" s="36"/>
      <c r="L31" s="36"/>
      <c r="M31" s="36"/>
      <c r="N31" s="70"/>
      <c r="O31" s="36"/>
      <c r="P31" s="127"/>
      <c r="Q31" s="168"/>
    </row>
    <row r="32" spans="1:19" ht="12.75" customHeight="1" x14ac:dyDescent="0.3">
      <c r="A32" s="40"/>
      <c r="B32" s="38"/>
      <c r="C32" s="38"/>
      <c r="D32" s="38"/>
      <c r="E32" s="38"/>
      <c r="F32" s="58"/>
      <c r="G32" s="39"/>
      <c r="H32" s="39"/>
      <c r="I32" s="39"/>
      <c r="J32" s="39"/>
      <c r="K32" s="39"/>
      <c r="L32" s="39"/>
      <c r="M32" s="39"/>
      <c r="N32" s="51"/>
      <c r="O32" s="39"/>
      <c r="P32" s="128"/>
      <c r="Q32" s="169"/>
    </row>
    <row r="33" spans="1:17" ht="12.75" customHeight="1" x14ac:dyDescent="0.3">
      <c r="A33" s="40"/>
      <c r="B33" s="38"/>
      <c r="C33" s="38"/>
      <c r="D33" s="38"/>
      <c r="E33" s="38"/>
      <c r="F33" s="58"/>
      <c r="G33" s="39"/>
      <c r="H33" s="39"/>
      <c r="I33" s="39"/>
      <c r="J33" s="39"/>
      <c r="K33" s="39"/>
      <c r="L33" s="39"/>
      <c r="M33" s="39"/>
      <c r="N33" s="51"/>
      <c r="O33" s="39"/>
      <c r="P33" s="128"/>
      <c r="Q33" s="169"/>
    </row>
    <row r="34" spans="1:17" ht="12.75" customHeight="1" x14ac:dyDescent="0.3">
      <c r="A34" s="37" t="s">
        <v>21</v>
      </c>
      <c r="B34" s="38"/>
      <c r="C34" s="38"/>
      <c r="D34" s="38"/>
      <c r="E34" s="38"/>
      <c r="F34" s="58"/>
      <c r="G34" s="39"/>
      <c r="H34" s="39"/>
      <c r="I34" s="39"/>
      <c r="J34" s="39"/>
      <c r="K34" s="39"/>
      <c r="L34" s="39"/>
      <c r="M34" s="39"/>
      <c r="N34" s="51"/>
      <c r="O34" s="39"/>
      <c r="P34" s="128"/>
      <c r="Q34" s="169"/>
    </row>
    <row r="35" spans="1:17" ht="12.75" customHeight="1" x14ac:dyDescent="0.3">
      <c r="A35" s="40" t="s">
        <v>22</v>
      </c>
      <c r="B35" s="38"/>
      <c r="C35" s="38"/>
      <c r="D35" s="38"/>
      <c r="E35" s="46" t="s">
        <v>23</v>
      </c>
      <c r="F35" s="59"/>
      <c r="G35" s="42">
        <f>B11</f>
        <v>0</v>
      </c>
      <c r="H35" s="42" t="s">
        <v>24</v>
      </c>
      <c r="I35" s="42">
        <f t="shared" ref="I35:I43" si="0">F35*G35</f>
        <v>0</v>
      </c>
      <c r="J35" s="41"/>
      <c r="K35" s="41"/>
      <c r="L35" s="41"/>
      <c r="M35" s="42">
        <f>I35+J35+K35+L35</f>
        <v>0</v>
      </c>
      <c r="N35" s="73">
        <v>55</v>
      </c>
      <c r="O35" s="131">
        <f t="shared" ref="O35:O41" si="1">M35*N35</f>
        <v>0</v>
      </c>
      <c r="P35" s="128"/>
      <c r="Q35" s="170" t="s">
        <v>25</v>
      </c>
    </row>
    <row r="36" spans="1:17" ht="12.75" customHeight="1" x14ac:dyDescent="0.3">
      <c r="A36" s="40" t="s">
        <v>27</v>
      </c>
      <c r="B36" s="38"/>
      <c r="C36" s="38"/>
      <c r="D36" s="38"/>
      <c r="E36" s="46" t="s">
        <v>23</v>
      </c>
      <c r="F36" s="59"/>
      <c r="G36" s="42">
        <f>B11</f>
        <v>0</v>
      </c>
      <c r="H36" s="42" t="s">
        <v>24</v>
      </c>
      <c r="I36" s="42">
        <f t="shared" si="0"/>
        <v>0</v>
      </c>
      <c r="J36" s="41"/>
      <c r="K36" s="41"/>
      <c r="L36" s="41"/>
      <c r="M36" s="42">
        <f t="shared" ref="M36:M113" si="2">I36+J36+K36+L36</f>
        <v>0</v>
      </c>
      <c r="N36" s="73">
        <v>219</v>
      </c>
      <c r="O36" s="131">
        <f t="shared" si="1"/>
        <v>0</v>
      </c>
      <c r="P36" s="129"/>
      <c r="Q36" s="170" t="s">
        <v>25</v>
      </c>
    </row>
    <row r="37" spans="1:17" ht="12.75" customHeight="1" x14ac:dyDescent="0.3">
      <c r="A37" s="40" t="s">
        <v>29</v>
      </c>
      <c r="B37" s="38"/>
      <c r="C37" s="38"/>
      <c r="D37" s="38"/>
      <c r="E37" s="46" t="s">
        <v>23</v>
      </c>
      <c r="F37" s="59"/>
      <c r="G37" s="42">
        <f>B11</f>
        <v>0</v>
      </c>
      <c r="H37" s="42" t="s">
        <v>24</v>
      </c>
      <c r="I37" s="42">
        <f t="shared" si="0"/>
        <v>0</v>
      </c>
      <c r="J37" s="41"/>
      <c r="K37" s="41"/>
      <c r="L37" s="41"/>
      <c r="M37" s="42">
        <f t="shared" si="2"/>
        <v>0</v>
      </c>
      <c r="N37" s="73">
        <f>N35+N36</f>
        <v>274</v>
      </c>
      <c r="O37" s="131">
        <f t="shared" si="1"/>
        <v>0</v>
      </c>
      <c r="P37" s="129"/>
      <c r="Q37" s="170" t="s">
        <v>25</v>
      </c>
    </row>
    <row r="38" spans="1:17" ht="12.75" customHeight="1" x14ac:dyDescent="0.3">
      <c r="A38" s="40" t="s">
        <v>30</v>
      </c>
      <c r="B38" s="38"/>
      <c r="C38" s="38"/>
      <c r="D38" s="38"/>
      <c r="E38" s="46" t="s">
        <v>23</v>
      </c>
      <c r="F38" s="59"/>
      <c r="G38" s="42">
        <f>B11</f>
        <v>0</v>
      </c>
      <c r="H38" s="42" t="s">
        <v>24</v>
      </c>
      <c r="I38" s="42">
        <f t="shared" si="0"/>
        <v>0</v>
      </c>
      <c r="J38" s="41"/>
      <c r="K38" s="41"/>
      <c r="L38" s="41"/>
      <c r="M38" s="42">
        <f t="shared" si="2"/>
        <v>0</v>
      </c>
      <c r="N38" s="73">
        <f>N37</f>
        <v>274</v>
      </c>
      <c r="O38" s="131">
        <f t="shared" si="1"/>
        <v>0</v>
      </c>
      <c r="P38" s="129"/>
      <c r="Q38" s="170" t="s">
        <v>25</v>
      </c>
    </row>
    <row r="39" spans="1:17" ht="12.75" customHeight="1" x14ac:dyDescent="0.3">
      <c r="A39" s="40" t="s">
        <v>31</v>
      </c>
      <c r="B39" s="38"/>
      <c r="C39" s="38"/>
      <c r="D39" s="38"/>
      <c r="E39" s="46" t="s">
        <v>23</v>
      </c>
      <c r="F39" s="59"/>
      <c r="G39" s="42">
        <f>B11</f>
        <v>0</v>
      </c>
      <c r="H39" s="42" t="s">
        <v>24</v>
      </c>
      <c r="I39" s="42">
        <f t="shared" si="0"/>
        <v>0</v>
      </c>
      <c r="J39" s="41"/>
      <c r="K39" s="41"/>
      <c r="L39" s="41"/>
      <c r="M39" s="42">
        <f t="shared" si="2"/>
        <v>0</v>
      </c>
      <c r="N39" s="73">
        <v>88</v>
      </c>
      <c r="O39" s="131">
        <f t="shared" si="1"/>
        <v>0</v>
      </c>
      <c r="P39" s="129"/>
      <c r="Q39" s="170" t="s">
        <v>25</v>
      </c>
    </row>
    <row r="40" spans="1:17" ht="12.75" customHeight="1" x14ac:dyDescent="0.3">
      <c r="A40" s="40" t="s">
        <v>32</v>
      </c>
      <c r="B40" s="38"/>
      <c r="C40" s="38"/>
      <c r="D40" s="38"/>
      <c r="E40" s="46" t="s">
        <v>33</v>
      </c>
      <c r="F40" s="106">
        <v>80</v>
      </c>
      <c r="G40" s="42">
        <f>$B$15</f>
        <v>0</v>
      </c>
      <c r="H40" s="42" t="str">
        <f>$A$15</f>
        <v>Tekenaar</v>
      </c>
      <c r="I40" s="42">
        <f t="shared" si="0"/>
        <v>0</v>
      </c>
      <c r="J40" s="41"/>
      <c r="K40" s="41"/>
      <c r="L40" s="41"/>
      <c r="M40" s="42">
        <f t="shared" si="2"/>
        <v>0</v>
      </c>
      <c r="N40" s="73">
        <v>16</v>
      </c>
      <c r="O40" s="131">
        <f t="shared" si="1"/>
        <v>0</v>
      </c>
      <c r="P40" s="129"/>
      <c r="Q40" s="170" t="s">
        <v>34</v>
      </c>
    </row>
    <row r="41" spans="1:17" ht="12.75" customHeight="1" x14ac:dyDescent="0.3">
      <c r="A41" s="40" t="s">
        <v>125</v>
      </c>
      <c r="B41" s="38"/>
      <c r="C41" s="38"/>
      <c r="D41" s="38"/>
      <c r="E41" s="46" t="s">
        <v>35</v>
      </c>
      <c r="F41" s="106">
        <v>30</v>
      </c>
      <c r="G41" s="42">
        <f>$B$18</f>
        <v>0</v>
      </c>
      <c r="H41" s="42" t="str">
        <f>$A$18</f>
        <v>Ontwikkelaar</v>
      </c>
      <c r="I41" s="42">
        <f t="shared" si="0"/>
        <v>0</v>
      </c>
      <c r="J41" s="41"/>
      <c r="K41" s="41"/>
      <c r="L41" s="41"/>
      <c r="M41" s="42">
        <f t="shared" si="2"/>
        <v>0</v>
      </c>
      <c r="N41" s="73">
        <v>8</v>
      </c>
      <c r="O41" s="131">
        <f t="shared" si="1"/>
        <v>0</v>
      </c>
      <c r="P41" s="129"/>
      <c r="Q41" s="170" t="s">
        <v>34</v>
      </c>
    </row>
    <row r="42" spans="1:17" ht="12.75" customHeight="1" x14ac:dyDescent="0.3">
      <c r="A42" s="40" t="s">
        <v>129</v>
      </c>
      <c r="B42" s="38"/>
      <c r="C42" s="38"/>
      <c r="D42" s="38"/>
      <c r="E42" s="46" t="s">
        <v>36</v>
      </c>
      <c r="F42" s="106"/>
      <c r="G42" s="230"/>
      <c r="H42" s="42"/>
      <c r="I42" s="42">
        <f t="shared" si="0"/>
        <v>0</v>
      </c>
      <c r="J42" s="229"/>
      <c r="K42" s="229"/>
      <c r="L42" s="229"/>
      <c r="M42" s="42">
        <f>G42</f>
        <v>0</v>
      </c>
      <c r="N42" s="73">
        <f>750*8</f>
        <v>6000</v>
      </c>
      <c r="O42" s="131">
        <f t="shared" ref="O42:O43" si="3">M42*N42</f>
        <v>0</v>
      </c>
      <c r="P42" s="129"/>
      <c r="Q42" s="170" t="s">
        <v>37</v>
      </c>
    </row>
    <row r="43" spans="1:17" ht="12.75" customHeight="1" x14ac:dyDescent="0.3">
      <c r="A43" s="40" t="s">
        <v>38</v>
      </c>
      <c r="B43" s="38"/>
      <c r="C43" s="38"/>
      <c r="D43" s="38"/>
      <c r="E43" s="46" t="s">
        <v>39</v>
      </c>
      <c r="F43" s="59"/>
      <c r="G43" s="42">
        <f>B12</f>
        <v>0</v>
      </c>
      <c r="H43" s="42" t="s">
        <v>40</v>
      </c>
      <c r="I43" s="42">
        <f t="shared" si="0"/>
        <v>0</v>
      </c>
      <c r="J43" s="41"/>
      <c r="K43" s="41"/>
      <c r="L43" s="41"/>
      <c r="M43" s="42">
        <f t="shared" si="2"/>
        <v>0</v>
      </c>
      <c r="N43" s="73">
        <v>8</v>
      </c>
      <c r="O43" s="131">
        <f t="shared" si="3"/>
        <v>0</v>
      </c>
      <c r="P43" s="129"/>
      <c r="Q43" s="170" t="s">
        <v>25</v>
      </c>
    </row>
    <row r="44" spans="1:17" ht="12.75" customHeight="1" x14ac:dyDescent="0.3">
      <c r="A44" s="40"/>
      <c r="B44" s="38"/>
      <c r="C44" s="38"/>
      <c r="D44" s="38"/>
      <c r="E44" s="38"/>
      <c r="F44" s="58"/>
      <c r="G44" s="39"/>
      <c r="H44" s="39"/>
      <c r="I44" s="39"/>
      <c r="J44" s="39"/>
      <c r="K44" s="39"/>
      <c r="L44" s="39"/>
      <c r="M44" s="42"/>
      <c r="N44" s="51"/>
      <c r="O44" s="132"/>
      <c r="P44" s="129"/>
      <c r="Q44" s="170"/>
    </row>
    <row r="45" spans="1:17" ht="12.75" customHeight="1" x14ac:dyDescent="0.3">
      <c r="A45" s="38"/>
      <c r="B45" s="38"/>
      <c r="C45" s="38"/>
      <c r="D45" s="38"/>
      <c r="E45" s="38"/>
      <c r="F45" s="58"/>
      <c r="G45" s="39"/>
      <c r="H45" s="39"/>
      <c r="I45" s="39"/>
      <c r="J45" s="39"/>
      <c r="K45" s="39"/>
      <c r="L45" s="39"/>
      <c r="M45" s="42"/>
      <c r="N45" s="51"/>
      <c r="O45" s="132"/>
      <c r="P45" s="129"/>
      <c r="Q45" s="170"/>
    </row>
    <row r="46" spans="1:17" ht="12.75" customHeight="1" x14ac:dyDescent="0.3">
      <c r="A46" s="38"/>
      <c r="B46" s="38"/>
      <c r="C46" s="38"/>
      <c r="D46" s="38"/>
      <c r="E46" s="38"/>
      <c r="F46" s="58"/>
      <c r="G46" s="39"/>
      <c r="H46" s="39"/>
      <c r="I46" s="39"/>
      <c r="J46" s="39"/>
      <c r="K46" s="39"/>
      <c r="L46" s="228" t="s">
        <v>150</v>
      </c>
      <c r="M46" s="42"/>
      <c r="N46" s="51"/>
      <c r="O46" s="132"/>
      <c r="P46" s="129"/>
      <c r="Q46" s="170"/>
    </row>
    <row r="47" spans="1:17" ht="12.75" customHeight="1" x14ac:dyDescent="0.3">
      <c r="A47" s="38" t="s">
        <v>26</v>
      </c>
      <c r="B47" s="38"/>
      <c r="C47" s="38"/>
      <c r="D47" s="38"/>
      <c r="E47" s="38"/>
      <c r="F47" s="58"/>
      <c r="G47" s="39"/>
      <c r="H47" s="39"/>
      <c r="I47" s="39"/>
      <c r="J47" s="39"/>
      <c r="K47" s="39"/>
      <c r="L47" s="132">
        <f>M35+M37+M38+(M39/274)+(M43/274)</f>
        <v>0</v>
      </c>
      <c r="M47" s="42"/>
      <c r="N47" s="39"/>
      <c r="O47" s="132"/>
      <c r="P47" s="129"/>
      <c r="Q47" s="170"/>
    </row>
    <row r="48" spans="1:17" ht="12.75" customHeight="1" x14ac:dyDescent="0.3">
      <c r="A48" s="38" t="s">
        <v>28</v>
      </c>
      <c r="B48" s="38"/>
      <c r="C48" s="38"/>
      <c r="D48" s="38"/>
      <c r="E48" s="38"/>
      <c r="F48" s="58"/>
      <c r="G48" s="39"/>
      <c r="H48" s="39"/>
      <c r="I48" s="39"/>
      <c r="J48" s="39"/>
      <c r="K48" s="39"/>
      <c r="L48" s="132">
        <f>M36+M37+M38+(M39/274)+(M43/274)</f>
        <v>0</v>
      </c>
      <c r="M48" s="42"/>
      <c r="N48" s="39"/>
      <c r="O48" s="132"/>
      <c r="P48" s="129"/>
      <c r="Q48" s="170"/>
    </row>
    <row r="49" spans="1:20" ht="12.75" customHeight="1" x14ac:dyDescent="0.3">
      <c r="A49" s="38"/>
      <c r="B49" s="38"/>
      <c r="C49" s="38"/>
      <c r="D49" s="38"/>
      <c r="E49" s="38"/>
      <c r="F49" s="58"/>
      <c r="G49" s="39"/>
      <c r="H49" s="39"/>
      <c r="I49" s="39"/>
      <c r="J49" s="39"/>
      <c r="K49" s="39"/>
      <c r="L49" s="39"/>
      <c r="M49" s="42"/>
      <c r="N49" s="39"/>
      <c r="O49" s="132"/>
      <c r="P49" s="129"/>
      <c r="Q49" s="170"/>
    </row>
    <row r="50" spans="1:20" ht="12.75" customHeight="1" x14ac:dyDescent="0.3">
      <c r="A50" s="38"/>
      <c r="B50" s="38"/>
      <c r="C50" s="38"/>
      <c r="D50" s="38"/>
      <c r="E50" s="38"/>
      <c r="F50" s="58"/>
      <c r="G50" s="39"/>
      <c r="H50" s="39"/>
      <c r="I50" s="39"/>
      <c r="J50" s="39"/>
      <c r="K50" s="39"/>
      <c r="L50" s="39"/>
      <c r="M50" s="42"/>
      <c r="N50" s="51"/>
      <c r="O50" s="132"/>
      <c r="P50" s="129"/>
      <c r="Q50" s="170"/>
    </row>
    <row r="51" spans="1:20" ht="12.75" customHeight="1" x14ac:dyDescent="0.3">
      <c r="A51" s="40"/>
      <c r="B51" s="38"/>
      <c r="C51" s="38"/>
      <c r="D51" s="38"/>
      <c r="E51" s="38"/>
      <c r="F51" s="58"/>
      <c r="G51" s="39"/>
      <c r="H51" s="39"/>
      <c r="I51" s="39"/>
      <c r="J51" s="39"/>
      <c r="K51" s="39"/>
      <c r="L51" s="39"/>
      <c r="M51" s="42"/>
      <c r="N51" s="51"/>
      <c r="O51" s="132"/>
      <c r="P51" s="129"/>
      <c r="Q51" s="170"/>
    </row>
    <row r="52" spans="1:20" ht="12.75" customHeight="1" x14ac:dyDescent="0.3">
      <c r="A52" s="40"/>
      <c r="B52" s="38"/>
      <c r="C52" s="38"/>
      <c r="D52" s="38"/>
      <c r="E52" s="38"/>
      <c r="F52" s="58"/>
      <c r="G52" s="39"/>
      <c r="H52" s="39"/>
      <c r="I52" s="39"/>
      <c r="J52" s="39"/>
      <c r="K52" s="39"/>
      <c r="L52" s="39"/>
      <c r="M52" s="42"/>
      <c r="N52" s="51"/>
      <c r="O52" s="132"/>
      <c r="P52" s="129"/>
      <c r="Q52" s="170"/>
    </row>
    <row r="53" spans="1:20" ht="12.75" customHeight="1" x14ac:dyDescent="0.3">
      <c r="A53" s="43" t="s">
        <v>41</v>
      </c>
      <c r="B53" s="44"/>
      <c r="C53" s="45"/>
      <c r="D53" s="45"/>
      <c r="E53" s="45"/>
      <c r="F53" s="60"/>
      <c r="G53" s="45"/>
      <c r="H53" s="45"/>
      <c r="I53" s="45"/>
      <c r="J53" s="45"/>
      <c r="K53" s="45"/>
      <c r="L53" s="42"/>
      <c r="M53" s="42"/>
      <c r="N53" s="71"/>
      <c r="O53" s="131"/>
      <c r="P53" s="11"/>
      <c r="Q53" s="170"/>
    </row>
    <row r="54" spans="1:20" ht="12.75" customHeight="1" x14ac:dyDescent="0.3">
      <c r="A54" s="64" t="s">
        <v>42</v>
      </c>
      <c r="B54" s="44"/>
      <c r="C54" s="45"/>
      <c r="D54" s="45"/>
      <c r="E54" s="45"/>
      <c r="F54" s="60"/>
      <c r="G54" s="45"/>
      <c r="H54" s="45"/>
      <c r="I54" s="45"/>
      <c r="J54" s="45"/>
      <c r="K54" s="45"/>
      <c r="L54" s="42"/>
      <c r="M54" s="42"/>
      <c r="N54" s="71"/>
      <c r="O54" s="131"/>
      <c r="P54" s="11"/>
      <c r="Q54" s="170"/>
    </row>
    <row r="55" spans="1:20" ht="12.75" customHeight="1" x14ac:dyDescent="0.3">
      <c r="A55" s="52" t="s">
        <v>44</v>
      </c>
      <c r="B55" s="44"/>
      <c r="C55" s="45"/>
      <c r="D55" s="45"/>
      <c r="E55" s="45"/>
      <c r="F55" s="60"/>
      <c r="G55" s="45"/>
      <c r="H55" s="45"/>
      <c r="I55" s="45"/>
      <c r="J55" s="45"/>
      <c r="K55" s="45"/>
      <c r="L55" s="42"/>
      <c r="M55" s="42"/>
      <c r="N55" s="71"/>
      <c r="O55" s="131"/>
      <c r="P55" s="11"/>
      <c r="Q55" s="170"/>
    </row>
    <row r="56" spans="1:20" ht="12.75" customHeight="1" x14ac:dyDescent="0.3">
      <c r="A56" s="47" t="s">
        <v>46</v>
      </c>
      <c r="B56" s="45"/>
      <c r="C56" s="45"/>
      <c r="D56" s="45"/>
      <c r="E56" s="46" t="s">
        <v>47</v>
      </c>
      <c r="F56" s="60"/>
      <c r="G56" s="45"/>
      <c r="H56" s="45"/>
      <c r="I56" s="45"/>
      <c r="J56" s="45"/>
      <c r="K56" s="45"/>
      <c r="L56" s="48">
        <v>120000</v>
      </c>
      <c r="M56" s="42">
        <f t="shared" si="2"/>
        <v>120000</v>
      </c>
      <c r="N56" s="73">
        <v>0</v>
      </c>
      <c r="O56" s="131">
        <f t="shared" ref="O56:O61" si="4">M56*N56</f>
        <v>0</v>
      </c>
      <c r="P56" s="11"/>
      <c r="Q56" s="170" t="s">
        <v>48</v>
      </c>
      <c r="T56" s="110"/>
    </row>
    <row r="57" spans="1:20" ht="12.75" customHeight="1" x14ac:dyDescent="0.3">
      <c r="A57" s="47" t="s">
        <v>49</v>
      </c>
      <c r="B57" s="45"/>
      <c r="C57" s="45"/>
      <c r="D57" s="45"/>
      <c r="E57" s="46" t="s">
        <v>47</v>
      </c>
      <c r="F57" s="60"/>
      <c r="G57" s="45"/>
      <c r="H57" s="45"/>
      <c r="I57" s="45"/>
      <c r="J57" s="45"/>
      <c r="K57" s="45"/>
      <c r="L57" s="48">
        <v>120000</v>
      </c>
      <c r="M57" s="42">
        <f t="shared" si="2"/>
        <v>120000</v>
      </c>
      <c r="N57" s="73">
        <v>16</v>
      </c>
      <c r="O57" s="131">
        <f t="shared" si="4"/>
        <v>1920000</v>
      </c>
      <c r="P57" s="11"/>
      <c r="Q57" s="170" t="s">
        <v>48</v>
      </c>
    </row>
    <row r="58" spans="1:20" ht="12.75" customHeight="1" x14ac:dyDescent="0.3">
      <c r="A58" s="47" t="s">
        <v>50</v>
      </c>
      <c r="B58" s="45"/>
      <c r="C58" s="45"/>
      <c r="D58" s="45"/>
      <c r="E58" s="46" t="s">
        <v>47</v>
      </c>
      <c r="F58" s="60"/>
      <c r="G58" s="45"/>
      <c r="H58" s="45"/>
      <c r="I58" s="45"/>
      <c r="J58" s="45"/>
      <c r="K58" s="45"/>
      <c r="L58" s="48">
        <v>240000</v>
      </c>
      <c r="M58" s="42">
        <f t="shared" si="2"/>
        <v>240000</v>
      </c>
      <c r="N58" s="73">
        <v>0</v>
      </c>
      <c r="O58" s="131">
        <f t="shared" si="4"/>
        <v>0</v>
      </c>
      <c r="P58" s="11"/>
      <c r="Q58" s="170" t="s">
        <v>48</v>
      </c>
    </row>
    <row r="59" spans="1:20" ht="12.75" customHeight="1" x14ac:dyDescent="0.3">
      <c r="A59" s="47" t="s">
        <v>52</v>
      </c>
      <c r="B59" s="45"/>
      <c r="C59" s="45"/>
      <c r="D59" s="45"/>
      <c r="E59" s="46" t="s">
        <v>47</v>
      </c>
      <c r="F59" s="60"/>
      <c r="G59" s="45"/>
      <c r="H59" s="45"/>
      <c r="I59" s="45"/>
      <c r="J59" s="45"/>
      <c r="K59" s="45"/>
      <c r="L59" s="48">
        <v>30000</v>
      </c>
      <c r="M59" s="42">
        <f t="shared" si="2"/>
        <v>30000</v>
      </c>
      <c r="N59" s="73">
        <v>32</v>
      </c>
      <c r="O59" s="131">
        <f t="shared" si="4"/>
        <v>960000</v>
      </c>
      <c r="P59" s="11"/>
      <c r="Q59" s="170" t="s">
        <v>48</v>
      </c>
    </row>
    <row r="60" spans="1:20" ht="12.75" customHeight="1" x14ac:dyDescent="0.3">
      <c r="A60" s="47" t="s">
        <v>54</v>
      </c>
      <c r="B60" s="45"/>
      <c r="C60" s="45"/>
      <c r="D60" s="45"/>
      <c r="E60" s="46" t="s">
        <v>47</v>
      </c>
      <c r="F60" s="60"/>
      <c r="G60" s="45"/>
      <c r="H60" s="45"/>
      <c r="I60" s="45"/>
      <c r="J60" s="45"/>
      <c r="K60" s="45"/>
      <c r="L60" s="48">
        <v>8384.7099999999991</v>
      </c>
      <c r="M60" s="42">
        <f t="shared" si="2"/>
        <v>8384.7099999999991</v>
      </c>
      <c r="N60" s="73">
        <v>16</v>
      </c>
      <c r="O60" s="131">
        <f>M60*N60</f>
        <v>134155.35999999999</v>
      </c>
      <c r="P60" s="11"/>
      <c r="Q60" s="170" t="s">
        <v>48</v>
      </c>
    </row>
    <row r="61" spans="1:20" ht="12.75" customHeight="1" x14ac:dyDescent="0.3">
      <c r="A61" s="47" t="s">
        <v>56</v>
      </c>
      <c r="B61" s="45"/>
      <c r="C61" s="45"/>
      <c r="D61" s="45"/>
      <c r="E61" s="46" t="s">
        <v>47</v>
      </c>
      <c r="F61" s="60"/>
      <c r="G61" s="45"/>
      <c r="H61" s="45"/>
      <c r="I61" s="45"/>
      <c r="J61" s="45"/>
      <c r="K61" s="45"/>
      <c r="L61" s="48">
        <v>29928.6</v>
      </c>
      <c r="M61" s="42">
        <f t="shared" si="2"/>
        <v>29928.6</v>
      </c>
      <c r="N61" s="73">
        <v>16</v>
      </c>
      <c r="O61" s="131">
        <f t="shared" si="4"/>
        <v>478857.6</v>
      </c>
      <c r="P61" s="11"/>
      <c r="Q61" s="170" t="s">
        <v>48</v>
      </c>
    </row>
    <row r="62" spans="1:20" ht="12.75" customHeight="1" x14ac:dyDescent="0.3">
      <c r="A62" s="47" t="s">
        <v>58</v>
      </c>
      <c r="B62" s="45"/>
      <c r="C62" s="45"/>
      <c r="D62" s="45"/>
      <c r="E62" s="46" t="s">
        <v>47</v>
      </c>
      <c r="F62" s="60"/>
      <c r="G62" s="45"/>
      <c r="H62" s="45"/>
      <c r="I62" s="45"/>
      <c r="J62" s="45"/>
      <c r="K62" s="45"/>
      <c r="L62" s="48">
        <v>4526</v>
      </c>
      <c r="M62" s="42">
        <f t="shared" si="2"/>
        <v>4526</v>
      </c>
      <c r="N62" s="73">
        <v>16</v>
      </c>
      <c r="O62" s="131">
        <f t="shared" ref="O62:O63" si="5">M62*N62</f>
        <v>72416</v>
      </c>
      <c r="P62" s="11"/>
      <c r="Q62" s="170" t="s">
        <v>48</v>
      </c>
    </row>
    <row r="63" spans="1:20" ht="12.75" customHeight="1" x14ac:dyDescent="0.3">
      <c r="A63" s="47" t="s">
        <v>60</v>
      </c>
      <c r="B63" s="45"/>
      <c r="C63" s="45"/>
      <c r="D63" s="45"/>
      <c r="E63" s="46" t="s">
        <v>47</v>
      </c>
      <c r="F63" s="60"/>
      <c r="G63" s="45"/>
      <c r="H63" s="45"/>
      <c r="I63" s="45"/>
      <c r="J63" s="45"/>
      <c r="K63" s="45"/>
      <c r="L63" s="48">
        <v>120000</v>
      </c>
      <c r="M63" s="42">
        <f t="shared" si="2"/>
        <v>120000</v>
      </c>
      <c r="N63" s="73">
        <v>8</v>
      </c>
      <c r="O63" s="131">
        <f t="shared" si="5"/>
        <v>960000</v>
      </c>
      <c r="P63" s="11"/>
      <c r="Q63" s="170" t="s">
        <v>48</v>
      </c>
    </row>
    <row r="64" spans="1:20" ht="12.75" customHeight="1" x14ac:dyDescent="0.3">
      <c r="A64" s="47" t="s">
        <v>62</v>
      </c>
      <c r="B64" s="45"/>
      <c r="C64" s="45"/>
      <c r="D64" s="45"/>
      <c r="E64" s="46" t="s">
        <v>47</v>
      </c>
      <c r="F64" s="60"/>
      <c r="G64" s="45"/>
      <c r="H64" s="45"/>
      <c r="I64" s="45"/>
      <c r="J64" s="45"/>
      <c r="K64" s="45"/>
      <c r="L64" s="48">
        <v>8384.7099999999991</v>
      </c>
      <c r="M64" s="42">
        <f t="shared" si="2"/>
        <v>8384.7099999999991</v>
      </c>
      <c r="N64" s="73">
        <v>8</v>
      </c>
      <c r="O64" s="131">
        <f>M64*N64</f>
        <v>67077.679999999993</v>
      </c>
      <c r="P64" s="11"/>
      <c r="Q64" s="170" t="s">
        <v>48</v>
      </c>
    </row>
    <row r="65" spans="1:17" ht="12.75" customHeight="1" x14ac:dyDescent="0.3">
      <c r="A65" s="47" t="s">
        <v>64</v>
      </c>
      <c r="B65" s="45"/>
      <c r="C65" s="45"/>
      <c r="D65" s="45"/>
      <c r="E65" s="46" t="s">
        <v>47</v>
      </c>
      <c r="F65" s="60"/>
      <c r="G65" s="45"/>
      <c r="H65" s="45"/>
      <c r="I65" s="45"/>
      <c r="J65" s="45"/>
      <c r="K65" s="45"/>
      <c r="L65" s="48">
        <v>10451</v>
      </c>
      <c r="M65" s="42">
        <f t="shared" si="2"/>
        <v>10451</v>
      </c>
      <c r="N65" s="73">
        <v>8</v>
      </c>
      <c r="O65" s="131">
        <f t="shared" ref="O65:O67" si="6">M65*N65</f>
        <v>83608</v>
      </c>
      <c r="P65" s="11"/>
      <c r="Q65" s="170" t="s">
        <v>48</v>
      </c>
    </row>
    <row r="66" spans="1:17" ht="12.75" customHeight="1" x14ac:dyDescent="0.3">
      <c r="A66" s="47" t="s">
        <v>66</v>
      </c>
      <c r="B66" s="45"/>
      <c r="C66" s="45"/>
      <c r="D66" s="45"/>
      <c r="E66" s="46" t="s">
        <v>47</v>
      </c>
      <c r="F66" s="60"/>
      <c r="G66" s="45"/>
      <c r="H66" s="45"/>
      <c r="I66" s="45"/>
      <c r="J66" s="45"/>
      <c r="K66" s="45"/>
      <c r="L66" s="48">
        <v>29928.6</v>
      </c>
      <c r="M66" s="42">
        <f t="shared" si="2"/>
        <v>29928.6</v>
      </c>
      <c r="N66" s="73">
        <v>8</v>
      </c>
      <c r="O66" s="131">
        <f t="shared" ref="O66" si="7">M66*N66</f>
        <v>239428.8</v>
      </c>
      <c r="P66" s="11"/>
      <c r="Q66" s="170" t="s">
        <v>48</v>
      </c>
    </row>
    <row r="67" spans="1:17" ht="12.75" customHeight="1" x14ac:dyDescent="0.3">
      <c r="A67" s="47" t="s">
        <v>68</v>
      </c>
      <c r="B67" s="45"/>
      <c r="C67" s="45"/>
      <c r="D67" s="45"/>
      <c r="E67" s="46" t="s">
        <v>47</v>
      </c>
      <c r="F67" s="60"/>
      <c r="G67" s="45"/>
      <c r="H67" s="45"/>
      <c r="I67" s="45"/>
      <c r="J67" s="45"/>
      <c r="K67" s="45"/>
      <c r="L67" s="48">
        <v>10000</v>
      </c>
      <c r="M67" s="42">
        <f t="shared" si="2"/>
        <v>10000</v>
      </c>
      <c r="N67" s="73">
        <v>8</v>
      </c>
      <c r="O67" s="131">
        <f t="shared" si="6"/>
        <v>80000</v>
      </c>
      <c r="P67" s="11"/>
      <c r="Q67" s="170" t="s">
        <v>48</v>
      </c>
    </row>
    <row r="68" spans="1:17" ht="12.75" customHeight="1" x14ac:dyDescent="0.3">
      <c r="A68" s="47" t="s">
        <v>70</v>
      </c>
      <c r="B68" s="45"/>
      <c r="C68" s="45"/>
      <c r="D68" s="45"/>
      <c r="E68" s="46" t="s">
        <v>47</v>
      </c>
      <c r="F68" s="60"/>
      <c r="G68" s="45"/>
      <c r="H68" s="45"/>
      <c r="I68" s="45"/>
      <c r="J68" s="45"/>
      <c r="K68" s="45"/>
      <c r="L68" s="48">
        <v>15045</v>
      </c>
      <c r="M68" s="42">
        <f t="shared" si="2"/>
        <v>15045</v>
      </c>
      <c r="N68" s="73">
        <v>8</v>
      </c>
      <c r="O68" s="131">
        <f t="shared" ref="O68:O69" si="8">M68*N68</f>
        <v>120360</v>
      </c>
      <c r="P68" s="11"/>
      <c r="Q68" s="170" t="s">
        <v>48</v>
      </c>
    </row>
    <row r="69" spans="1:17" ht="12.75" customHeight="1" x14ac:dyDescent="0.3">
      <c r="A69" s="47" t="s">
        <v>72</v>
      </c>
      <c r="B69" s="45"/>
      <c r="C69" s="45"/>
      <c r="D69" s="45"/>
      <c r="E69" s="46" t="s">
        <v>47</v>
      </c>
      <c r="F69" s="60"/>
      <c r="G69" s="45"/>
      <c r="H69" s="45"/>
      <c r="I69" s="45"/>
      <c r="J69" s="45"/>
      <c r="K69" s="45"/>
      <c r="L69" s="48">
        <v>14750</v>
      </c>
      <c r="M69" s="42">
        <f t="shared" si="2"/>
        <v>14750</v>
      </c>
      <c r="N69" s="73">
        <v>8</v>
      </c>
      <c r="O69" s="131">
        <f t="shared" si="8"/>
        <v>118000</v>
      </c>
      <c r="P69" s="11"/>
      <c r="Q69" s="170" t="s">
        <v>48</v>
      </c>
    </row>
    <row r="70" spans="1:17" ht="12.75" customHeight="1" x14ac:dyDescent="0.3">
      <c r="A70" s="52" t="s">
        <v>73</v>
      </c>
      <c r="B70" s="44"/>
      <c r="C70" s="45"/>
      <c r="D70" s="45"/>
      <c r="E70" s="45"/>
      <c r="F70" s="60"/>
      <c r="G70" s="45"/>
      <c r="H70" s="45"/>
      <c r="I70" s="45"/>
      <c r="J70" s="45"/>
      <c r="K70" s="45"/>
      <c r="L70" s="45"/>
      <c r="M70" s="42">
        <f t="shared" si="2"/>
        <v>0</v>
      </c>
      <c r="N70" s="71"/>
      <c r="O70" s="131"/>
      <c r="P70" s="11"/>
      <c r="Q70" s="170"/>
    </row>
    <row r="71" spans="1:17" ht="12.75" customHeight="1" x14ac:dyDescent="0.3">
      <c r="A71" s="47" t="s">
        <v>75</v>
      </c>
      <c r="B71" s="45"/>
      <c r="C71" s="45"/>
      <c r="D71" s="45"/>
      <c r="E71" s="46" t="s">
        <v>47</v>
      </c>
      <c r="F71" s="60"/>
      <c r="G71" s="45"/>
      <c r="H71" s="45"/>
      <c r="I71" s="45"/>
      <c r="J71" s="45"/>
      <c r="K71" s="45"/>
      <c r="L71" s="48">
        <v>120000</v>
      </c>
      <c r="M71" s="42">
        <f t="shared" si="2"/>
        <v>120000</v>
      </c>
      <c r="N71" s="73">
        <v>16</v>
      </c>
      <c r="O71" s="131">
        <f t="shared" ref="O71:O74" si="9">M71*N71</f>
        <v>1920000</v>
      </c>
      <c r="P71" s="11"/>
      <c r="Q71" s="170" t="s">
        <v>48</v>
      </c>
    </row>
    <row r="72" spans="1:17" ht="12.75" customHeight="1" x14ac:dyDescent="0.3">
      <c r="A72" s="47" t="s">
        <v>77</v>
      </c>
      <c r="B72" s="45"/>
      <c r="C72" s="45"/>
      <c r="D72" s="45"/>
      <c r="E72" s="46" t="s">
        <v>47</v>
      </c>
      <c r="F72" s="60"/>
      <c r="G72" s="45"/>
      <c r="H72" s="45"/>
      <c r="I72" s="45"/>
      <c r="J72" s="45"/>
      <c r="K72" s="45"/>
      <c r="L72" s="48">
        <v>12458</v>
      </c>
      <c r="M72" s="42">
        <f t="shared" si="2"/>
        <v>12458</v>
      </c>
      <c r="N72" s="73">
        <v>16</v>
      </c>
      <c r="O72" s="131">
        <f t="shared" si="9"/>
        <v>199328</v>
      </c>
      <c r="P72" s="11"/>
      <c r="Q72" s="170" t="s">
        <v>48</v>
      </c>
    </row>
    <row r="73" spans="1:17" ht="12.75" customHeight="1" x14ac:dyDescent="0.3">
      <c r="A73" s="47" t="s">
        <v>78</v>
      </c>
      <c r="B73" s="45"/>
      <c r="C73" s="45"/>
      <c r="D73" s="45"/>
      <c r="E73" s="46" t="s">
        <v>47</v>
      </c>
      <c r="F73" s="60"/>
      <c r="G73" s="45"/>
      <c r="H73" s="45"/>
      <c r="I73" s="45"/>
      <c r="J73" s="45"/>
      <c r="K73" s="45"/>
      <c r="L73" s="48">
        <v>4526</v>
      </c>
      <c r="M73" s="42">
        <f t="shared" si="2"/>
        <v>4526</v>
      </c>
      <c r="N73" s="73">
        <v>16</v>
      </c>
      <c r="O73" s="131">
        <f t="shared" si="9"/>
        <v>72416</v>
      </c>
      <c r="P73" s="11"/>
      <c r="Q73" s="170" t="s">
        <v>48</v>
      </c>
    </row>
    <row r="74" spans="1:17" ht="12.75" customHeight="1" x14ac:dyDescent="0.3">
      <c r="A74" s="47" t="s">
        <v>79</v>
      </c>
      <c r="B74" s="45"/>
      <c r="C74" s="45"/>
      <c r="D74" s="45"/>
      <c r="E74" s="46" t="s">
        <v>47</v>
      </c>
      <c r="F74" s="60"/>
      <c r="G74" s="45"/>
      <c r="H74" s="45"/>
      <c r="I74" s="45"/>
      <c r="J74" s="45"/>
      <c r="K74" s="45"/>
      <c r="L74" s="48">
        <v>22500</v>
      </c>
      <c r="M74" s="42">
        <f t="shared" si="2"/>
        <v>22500</v>
      </c>
      <c r="N74" s="73">
        <v>16</v>
      </c>
      <c r="O74" s="131">
        <f t="shared" si="9"/>
        <v>360000</v>
      </c>
      <c r="P74" s="11"/>
      <c r="Q74" s="170" t="s">
        <v>48</v>
      </c>
    </row>
    <row r="75" spans="1:17" ht="12.75" customHeight="1" x14ac:dyDescent="0.3">
      <c r="A75" s="52" t="s">
        <v>80</v>
      </c>
      <c r="B75" s="44"/>
      <c r="C75" s="45"/>
      <c r="D75" s="45"/>
      <c r="E75" s="45"/>
      <c r="F75" s="60"/>
      <c r="G75" s="45"/>
      <c r="H75" s="45"/>
      <c r="I75" s="45"/>
      <c r="J75" s="45"/>
      <c r="K75" s="45"/>
      <c r="L75" s="45"/>
      <c r="M75" s="42">
        <f t="shared" si="2"/>
        <v>0</v>
      </c>
      <c r="N75" s="71"/>
      <c r="O75" s="131"/>
      <c r="P75" s="11"/>
      <c r="Q75" s="170"/>
    </row>
    <row r="76" spans="1:17" ht="12.75" customHeight="1" x14ac:dyDescent="0.3">
      <c r="A76" s="47" t="s">
        <v>81</v>
      </c>
      <c r="B76" s="45"/>
      <c r="C76" s="45"/>
      <c r="D76" s="45"/>
      <c r="E76" s="46" t="s">
        <v>47</v>
      </c>
      <c r="F76" s="60"/>
      <c r="G76" s="45"/>
      <c r="H76" s="45"/>
      <c r="I76" s="45"/>
      <c r="J76" s="45"/>
      <c r="K76" s="45"/>
      <c r="L76" s="48">
        <v>144000</v>
      </c>
      <c r="M76" s="42">
        <f t="shared" si="2"/>
        <v>144000</v>
      </c>
      <c r="N76" s="73">
        <v>48</v>
      </c>
      <c r="O76" s="131">
        <f t="shared" ref="O76:O79" si="10">M76*N76</f>
        <v>6912000</v>
      </c>
      <c r="P76" s="11"/>
      <c r="Q76" s="170" t="s">
        <v>48</v>
      </c>
    </row>
    <row r="77" spans="1:17" ht="12.75" customHeight="1" x14ac:dyDescent="0.3">
      <c r="A77" s="47" t="s">
        <v>82</v>
      </c>
      <c r="B77" s="45"/>
      <c r="C77" s="45"/>
      <c r="D77" s="45"/>
      <c r="E77" s="46" t="s">
        <v>47</v>
      </c>
      <c r="F77" s="60"/>
      <c r="G77" s="45"/>
      <c r="H77" s="45"/>
      <c r="I77" s="45"/>
      <c r="J77" s="45"/>
      <c r="K77" s="45"/>
      <c r="L77" s="48">
        <v>41195.24</v>
      </c>
      <c r="M77" s="42">
        <f t="shared" si="2"/>
        <v>41195.24</v>
      </c>
      <c r="N77" s="73">
        <v>48</v>
      </c>
      <c r="O77" s="131">
        <f t="shared" si="10"/>
        <v>1977371.52</v>
      </c>
      <c r="P77" s="11"/>
      <c r="Q77" s="170" t="s">
        <v>48</v>
      </c>
    </row>
    <row r="78" spans="1:17" ht="12.75" customHeight="1" x14ac:dyDescent="0.3">
      <c r="A78" s="47" t="s">
        <v>83</v>
      </c>
      <c r="B78" s="45"/>
      <c r="C78" s="45"/>
      <c r="D78" s="45"/>
      <c r="E78" s="46" t="s">
        <v>47</v>
      </c>
      <c r="F78" s="60"/>
      <c r="G78" s="45"/>
      <c r="H78" s="45"/>
      <c r="I78" s="45"/>
      <c r="J78" s="45"/>
      <c r="K78" s="45"/>
      <c r="L78" s="48">
        <v>24000</v>
      </c>
      <c r="M78" s="42">
        <f t="shared" si="2"/>
        <v>24000</v>
      </c>
      <c r="N78" s="73">
        <v>48</v>
      </c>
      <c r="O78" s="131">
        <f t="shared" si="10"/>
        <v>1152000</v>
      </c>
      <c r="P78" s="11"/>
      <c r="Q78" s="170" t="s">
        <v>48</v>
      </c>
    </row>
    <row r="79" spans="1:17" ht="12.75" customHeight="1" x14ac:dyDescent="0.3">
      <c r="A79" s="47" t="s">
        <v>84</v>
      </c>
      <c r="B79" s="45"/>
      <c r="C79" s="45"/>
      <c r="D79" s="45"/>
      <c r="E79" s="46" t="s">
        <v>47</v>
      </c>
      <c r="F79" s="60"/>
      <c r="G79" s="45"/>
      <c r="H79" s="45"/>
      <c r="I79" s="45"/>
      <c r="J79" s="45"/>
      <c r="K79" s="45"/>
      <c r="L79" s="48">
        <v>6168</v>
      </c>
      <c r="M79" s="42">
        <f t="shared" si="2"/>
        <v>6168</v>
      </c>
      <c r="N79" s="73">
        <v>48</v>
      </c>
      <c r="O79" s="131">
        <f t="shared" si="10"/>
        <v>296064</v>
      </c>
      <c r="P79" s="11"/>
      <c r="Q79" s="170" t="s">
        <v>48</v>
      </c>
    </row>
    <row r="80" spans="1:17" ht="12.75" customHeight="1" x14ac:dyDescent="0.3">
      <c r="A80" s="52" t="s">
        <v>85</v>
      </c>
      <c r="B80" s="44"/>
      <c r="C80" s="45"/>
      <c r="D80" s="45"/>
      <c r="E80" s="45"/>
      <c r="F80" s="60"/>
      <c r="G80" s="45"/>
      <c r="H80" s="45"/>
      <c r="I80" s="45"/>
      <c r="J80" s="45"/>
      <c r="K80" s="45"/>
      <c r="L80" s="45"/>
      <c r="M80" s="42">
        <f t="shared" si="2"/>
        <v>0</v>
      </c>
      <c r="N80" s="71"/>
      <c r="O80" s="131"/>
      <c r="P80" s="11"/>
      <c r="Q80" s="170"/>
    </row>
    <row r="81" spans="1:17" ht="12.75" customHeight="1" x14ac:dyDescent="0.3">
      <c r="A81" s="47" t="s">
        <v>64</v>
      </c>
      <c r="B81" s="45"/>
      <c r="C81" s="45"/>
      <c r="D81" s="45"/>
      <c r="E81" s="46" t="s">
        <v>47</v>
      </c>
      <c r="F81" s="60"/>
      <c r="G81" s="45"/>
      <c r="H81" s="45"/>
      <c r="I81" s="45"/>
      <c r="J81" s="45"/>
      <c r="K81" s="45"/>
      <c r="L81" s="48">
        <v>10451</v>
      </c>
      <c r="M81" s="42">
        <f t="shared" si="2"/>
        <v>10451</v>
      </c>
      <c r="N81" s="73">
        <v>16</v>
      </c>
      <c r="O81" s="131">
        <f t="shared" ref="O81:O83" si="11">M81*N81</f>
        <v>167216</v>
      </c>
      <c r="P81" s="11"/>
      <c r="Q81" s="170" t="s">
        <v>48</v>
      </c>
    </row>
    <row r="82" spans="1:17" ht="12.75" customHeight="1" x14ac:dyDescent="0.3">
      <c r="A82" s="47" t="s">
        <v>86</v>
      </c>
      <c r="B82" s="45"/>
      <c r="C82" s="45"/>
      <c r="D82" s="45"/>
      <c r="E82" s="46" t="s">
        <v>47</v>
      </c>
      <c r="F82" s="60"/>
      <c r="G82" s="45"/>
      <c r="H82" s="45"/>
      <c r="I82" s="45"/>
      <c r="J82" s="45"/>
      <c r="K82" s="45"/>
      <c r="L82" s="48">
        <v>20000</v>
      </c>
      <c r="M82" s="42">
        <f t="shared" si="2"/>
        <v>20000</v>
      </c>
      <c r="N82" s="73">
        <v>16</v>
      </c>
      <c r="O82" s="131">
        <f t="shared" si="11"/>
        <v>320000</v>
      </c>
      <c r="P82" s="11"/>
      <c r="Q82" s="170" t="s">
        <v>48</v>
      </c>
    </row>
    <row r="83" spans="1:17" ht="12.75" customHeight="1" x14ac:dyDescent="0.3">
      <c r="A83" s="47" t="s">
        <v>87</v>
      </c>
      <c r="B83" s="45"/>
      <c r="C83" s="45"/>
      <c r="D83" s="45"/>
      <c r="E83" s="46" t="s">
        <v>47</v>
      </c>
      <c r="F83" s="60"/>
      <c r="G83" s="45"/>
      <c r="H83" s="45"/>
      <c r="I83" s="45"/>
      <c r="J83" s="45"/>
      <c r="K83" s="45"/>
      <c r="L83" s="48">
        <v>84902</v>
      </c>
      <c r="M83" s="42">
        <f t="shared" si="2"/>
        <v>84902</v>
      </c>
      <c r="N83" s="73">
        <v>16</v>
      </c>
      <c r="O83" s="131">
        <f t="shared" si="11"/>
        <v>1358432</v>
      </c>
      <c r="P83" s="11"/>
      <c r="Q83" s="170" t="s">
        <v>48</v>
      </c>
    </row>
    <row r="84" spans="1:17" ht="12.75" customHeight="1" x14ac:dyDescent="0.3">
      <c r="A84" s="47"/>
      <c r="B84" s="45"/>
      <c r="C84" s="45"/>
      <c r="D84" s="45"/>
      <c r="E84" s="45"/>
      <c r="F84" s="45"/>
      <c r="G84" s="45"/>
      <c r="H84" s="45"/>
      <c r="I84" s="45"/>
      <c r="J84" s="45"/>
      <c r="K84" s="45"/>
      <c r="L84" s="45"/>
      <c r="M84" s="42">
        <f t="shared" si="2"/>
        <v>0</v>
      </c>
      <c r="N84" s="72"/>
      <c r="O84" s="131"/>
      <c r="P84" s="11"/>
      <c r="Q84" s="170"/>
    </row>
    <row r="85" spans="1:17" ht="12.75" customHeight="1" x14ac:dyDescent="0.3">
      <c r="A85" s="47" t="s">
        <v>63</v>
      </c>
      <c r="B85" s="45"/>
      <c r="C85" s="45"/>
      <c r="D85" s="45"/>
      <c r="E85" s="46" t="s">
        <v>88</v>
      </c>
      <c r="F85" s="111">
        <f>1840/6</f>
        <v>306.66666666666669</v>
      </c>
      <c r="G85" s="113">
        <f>$B$19</f>
        <v>0</v>
      </c>
      <c r="H85" s="45" t="str">
        <f>$A$19</f>
        <v>Inkoper</v>
      </c>
      <c r="I85" s="42">
        <f>F85*G85</f>
        <v>0</v>
      </c>
      <c r="J85" s="45"/>
      <c r="K85" s="45"/>
      <c r="L85" s="45"/>
      <c r="M85" s="42">
        <f>I85</f>
        <v>0</v>
      </c>
      <c r="N85" s="73">
        <v>8</v>
      </c>
      <c r="O85" s="131">
        <f>M85*N85</f>
        <v>0</v>
      </c>
      <c r="P85" s="11"/>
      <c r="Q85" s="170" t="s">
        <v>48</v>
      </c>
    </row>
    <row r="86" spans="1:17" ht="12.75" customHeight="1" x14ac:dyDescent="0.3">
      <c r="A86" s="47" t="s">
        <v>89</v>
      </c>
      <c r="B86" s="45"/>
      <c r="C86" s="45"/>
      <c r="D86" s="45"/>
      <c r="E86" s="46" t="s">
        <v>88</v>
      </c>
      <c r="F86" s="111">
        <f>1840/2</f>
        <v>920</v>
      </c>
      <c r="G86" s="113">
        <f>$B$20</f>
        <v>0</v>
      </c>
      <c r="H86" s="45" t="str">
        <f>$A$20</f>
        <v>Administrateur</v>
      </c>
      <c r="I86" s="112">
        <f>F86*G86</f>
        <v>0</v>
      </c>
      <c r="J86" s="45"/>
      <c r="K86" s="45"/>
      <c r="L86" s="45"/>
      <c r="M86" s="42">
        <f>I86</f>
        <v>0</v>
      </c>
      <c r="N86" s="73">
        <v>8</v>
      </c>
      <c r="O86" s="131">
        <f>M86*N86</f>
        <v>0</v>
      </c>
      <c r="P86" s="11"/>
      <c r="Q86" s="170" t="s">
        <v>48</v>
      </c>
    </row>
    <row r="87" spans="1:17" ht="12.75" customHeight="1" x14ac:dyDescent="0.3">
      <c r="A87" s="47"/>
      <c r="B87" s="45"/>
      <c r="C87" s="45"/>
      <c r="D87" s="45"/>
      <c r="E87" s="45"/>
      <c r="F87" s="45"/>
      <c r="G87" s="45"/>
      <c r="H87" s="45"/>
      <c r="I87" s="45"/>
      <c r="J87" s="45"/>
      <c r="K87" s="45"/>
      <c r="L87" s="45"/>
      <c r="M87" s="42"/>
      <c r="N87" s="72"/>
      <c r="O87" s="131"/>
      <c r="P87" s="11"/>
      <c r="Q87" s="170"/>
    </row>
    <row r="88" spans="1:17" ht="12.75" customHeight="1" x14ac:dyDescent="0.3">
      <c r="A88" s="47"/>
      <c r="B88" s="45"/>
      <c r="C88" s="45"/>
      <c r="D88" s="45"/>
      <c r="E88" s="45"/>
      <c r="F88" s="45"/>
      <c r="G88" s="45"/>
      <c r="H88" s="45"/>
      <c r="I88" s="45"/>
      <c r="J88" s="45"/>
      <c r="K88" s="45"/>
      <c r="L88" s="45"/>
      <c r="M88" s="42"/>
      <c r="N88" s="72"/>
      <c r="O88" s="131"/>
      <c r="P88" s="11"/>
      <c r="Q88" s="170"/>
    </row>
    <row r="89" spans="1:17" ht="12.75" customHeight="1" x14ac:dyDescent="0.3">
      <c r="A89" s="64" t="s">
        <v>90</v>
      </c>
      <c r="B89" s="44"/>
      <c r="C89" s="45"/>
      <c r="D89" s="45"/>
      <c r="E89" s="45"/>
      <c r="F89" s="60"/>
      <c r="G89" s="45"/>
      <c r="H89" s="45"/>
      <c r="I89" s="45"/>
      <c r="J89" s="45"/>
      <c r="K89" s="45"/>
      <c r="L89" s="45"/>
      <c r="M89" s="45"/>
      <c r="N89" s="45"/>
      <c r="O89" s="131"/>
      <c r="P89" s="11"/>
      <c r="Q89" s="170"/>
    </row>
    <row r="90" spans="1:17" ht="12.75" customHeight="1" x14ac:dyDescent="0.3">
      <c r="A90" s="52" t="s">
        <v>91</v>
      </c>
      <c r="B90" s="44"/>
      <c r="C90" s="45"/>
      <c r="D90" s="45"/>
      <c r="E90" s="45"/>
      <c r="F90" s="60"/>
      <c r="G90" s="45"/>
      <c r="H90" s="45"/>
      <c r="I90" s="45"/>
      <c r="J90" s="45"/>
      <c r="K90" s="45"/>
      <c r="L90" s="45"/>
      <c r="M90" s="45"/>
      <c r="N90" s="45"/>
      <c r="O90" s="131"/>
      <c r="P90" s="11"/>
      <c r="Q90" s="170"/>
    </row>
    <row r="91" spans="1:17" ht="12.75" customHeight="1" x14ac:dyDescent="0.3">
      <c r="A91" s="47" t="s">
        <v>46</v>
      </c>
      <c r="B91" s="45"/>
      <c r="C91" s="45"/>
      <c r="D91" s="45"/>
      <c r="E91" s="46" t="s">
        <v>88</v>
      </c>
      <c r="F91" s="106"/>
      <c r="G91" s="42">
        <f t="shared" ref="G91:G105" si="12">$B$14</f>
        <v>0</v>
      </c>
      <c r="H91" s="42" t="str">
        <f t="shared" ref="H91:H105" si="13">$A$14</f>
        <v>Installatiemonteur erkende spooraannemer</v>
      </c>
      <c r="I91" s="42">
        <f t="shared" ref="I91:I106" si="14">F91*G91</f>
        <v>0</v>
      </c>
      <c r="J91" s="45"/>
      <c r="K91" s="42"/>
      <c r="L91" s="45"/>
      <c r="M91" s="42">
        <f t="shared" si="2"/>
        <v>0</v>
      </c>
      <c r="N91" s="73">
        <f>N56</f>
        <v>0</v>
      </c>
      <c r="O91" s="131">
        <f t="shared" ref="O91:O94" si="15">M91*N91</f>
        <v>0</v>
      </c>
      <c r="P91" s="11"/>
      <c r="Q91" s="170" t="s">
        <v>48</v>
      </c>
    </row>
    <row r="92" spans="1:17" ht="12.75" customHeight="1" x14ac:dyDescent="0.3">
      <c r="A92" s="47" t="s">
        <v>49</v>
      </c>
      <c r="B92" s="45"/>
      <c r="C92" s="45"/>
      <c r="D92" s="45"/>
      <c r="E92" s="46" t="s">
        <v>88</v>
      </c>
      <c r="F92" s="106">
        <v>180</v>
      </c>
      <c r="G92" s="42">
        <f t="shared" si="12"/>
        <v>0</v>
      </c>
      <c r="H92" s="42" t="str">
        <f t="shared" si="13"/>
        <v>Installatiemonteur erkende spooraannemer</v>
      </c>
      <c r="I92" s="42">
        <f t="shared" si="14"/>
        <v>0</v>
      </c>
      <c r="J92" s="45"/>
      <c r="K92" s="42"/>
      <c r="L92" s="45"/>
      <c r="M92" s="42">
        <f t="shared" si="2"/>
        <v>0</v>
      </c>
      <c r="N92" s="73">
        <v>16</v>
      </c>
      <c r="O92" s="131">
        <f t="shared" si="15"/>
        <v>0</v>
      </c>
      <c r="P92" s="11"/>
      <c r="Q92" s="170" t="s">
        <v>48</v>
      </c>
    </row>
    <row r="93" spans="1:17" ht="12.75" customHeight="1" x14ac:dyDescent="0.3">
      <c r="A93" s="47" t="s">
        <v>50</v>
      </c>
      <c r="B93" s="45"/>
      <c r="C93" s="45"/>
      <c r="D93" s="45"/>
      <c r="E93" s="46" t="s">
        <v>88</v>
      </c>
      <c r="F93" s="106"/>
      <c r="G93" s="42">
        <f t="shared" si="12"/>
        <v>0</v>
      </c>
      <c r="H93" s="42" t="str">
        <f t="shared" si="13"/>
        <v>Installatiemonteur erkende spooraannemer</v>
      </c>
      <c r="I93" s="42">
        <f t="shared" si="14"/>
        <v>0</v>
      </c>
      <c r="J93" s="45"/>
      <c r="K93" s="42"/>
      <c r="L93" s="45"/>
      <c r="M93" s="42">
        <f t="shared" si="2"/>
        <v>0</v>
      </c>
      <c r="N93" s="73">
        <v>0</v>
      </c>
      <c r="O93" s="131">
        <f t="shared" si="15"/>
        <v>0</v>
      </c>
      <c r="P93" s="11"/>
      <c r="Q93" s="170" t="s">
        <v>48</v>
      </c>
    </row>
    <row r="94" spans="1:17" ht="12.75" customHeight="1" x14ac:dyDescent="0.3">
      <c r="A94" s="47" t="s">
        <v>52</v>
      </c>
      <c r="B94" s="45"/>
      <c r="C94" s="45"/>
      <c r="D94" s="45"/>
      <c r="E94" s="46" t="s">
        <v>88</v>
      </c>
      <c r="F94" s="106">
        <v>120</v>
      </c>
      <c r="G94" s="42">
        <f t="shared" si="12"/>
        <v>0</v>
      </c>
      <c r="H94" s="42" t="str">
        <f t="shared" si="13"/>
        <v>Installatiemonteur erkende spooraannemer</v>
      </c>
      <c r="I94" s="42">
        <f t="shared" si="14"/>
        <v>0</v>
      </c>
      <c r="J94" s="45"/>
      <c r="K94" s="42"/>
      <c r="L94" s="45"/>
      <c r="M94" s="42">
        <f t="shared" si="2"/>
        <v>0</v>
      </c>
      <c r="N94" s="73">
        <v>32</v>
      </c>
      <c r="O94" s="131">
        <f t="shared" si="15"/>
        <v>0</v>
      </c>
      <c r="P94" s="11"/>
      <c r="Q94" s="170" t="s">
        <v>48</v>
      </c>
    </row>
    <row r="95" spans="1:17" ht="12.75" customHeight="1" x14ac:dyDescent="0.3">
      <c r="A95" s="47" t="s">
        <v>54</v>
      </c>
      <c r="B95" s="45"/>
      <c r="C95" s="45"/>
      <c r="D95" s="45"/>
      <c r="E95" s="46" t="s">
        <v>88</v>
      </c>
      <c r="F95" s="106">
        <v>100</v>
      </c>
      <c r="G95" s="42">
        <f t="shared" si="12"/>
        <v>0</v>
      </c>
      <c r="H95" s="42" t="str">
        <f t="shared" si="13"/>
        <v>Installatiemonteur erkende spooraannemer</v>
      </c>
      <c r="I95" s="42">
        <f t="shared" si="14"/>
        <v>0</v>
      </c>
      <c r="J95" s="45"/>
      <c r="K95" s="42"/>
      <c r="L95" s="45"/>
      <c r="M95" s="42">
        <f t="shared" si="2"/>
        <v>0</v>
      </c>
      <c r="N95" s="73">
        <v>16</v>
      </c>
      <c r="O95" s="131">
        <f>M95*N95</f>
        <v>0</v>
      </c>
      <c r="P95" s="11"/>
      <c r="Q95" s="170" t="s">
        <v>48</v>
      </c>
    </row>
    <row r="96" spans="1:17" ht="12.75" customHeight="1" x14ac:dyDescent="0.3">
      <c r="A96" s="47" t="s">
        <v>56</v>
      </c>
      <c r="B96" s="45"/>
      <c r="C96" s="45"/>
      <c r="D96" s="45"/>
      <c r="E96" s="46" t="s">
        <v>88</v>
      </c>
      <c r="F96" s="106">
        <v>200</v>
      </c>
      <c r="G96" s="42">
        <f t="shared" si="12"/>
        <v>0</v>
      </c>
      <c r="H96" s="42" t="str">
        <f t="shared" si="13"/>
        <v>Installatiemonteur erkende spooraannemer</v>
      </c>
      <c r="I96" s="42">
        <f t="shared" si="14"/>
        <v>0</v>
      </c>
      <c r="J96" s="45"/>
      <c r="K96" s="42"/>
      <c r="L96" s="45"/>
      <c r="M96" s="42">
        <f t="shared" si="2"/>
        <v>0</v>
      </c>
      <c r="N96" s="73">
        <v>16</v>
      </c>
      <c r="O96" s="131">
        <f t="shared" ref="O96:O99" si="16">M96*N96</f>
        <v>0</v>
      </c>
      <c r="P96" s="11"/>
      <c r="Q96" s="170" t="s">
        <v>48</v>
      </c>
    </row>
    <row r="97" spans="1:17" ht="12.75" customHeight="1" x14ac:dyDescent="0.3">
      <c r="A97" s="47" t="s">
        <v>58</v>
      </c>
      <c r="B97" s="45"/>
      <c r="C97" s="45"/>
      <c r="D97" s="45"/>
      <c r="E97" s="46" t="s">
        <v>88</v>
      </c>
      <c r="F97" s="106">
        <v>80</v>
      </c>
      <c r="G97" s="42">
        <f t="shared" si="12"/>
        <v>0</v>
      </c>
      <c r="H97" s="42" t="str">
        <f t="shared" si="13"/>
        <v>Installatiemonteur erkende spooraannemer</v>
      </c>
      <c r="I97" s="42">
        <f t="shared" si="14"/>
        <v>0</v>
      </c>
      <c r="J97" s="45"/>
      <c r="K97" s="42"/>
      <c r="L97" s="45"/>
      <c r="M97" s="42">
        <f t="shared" si="2"/>
        <v>0</v>
      </c>
      <c r="N97" s="73">
        <v>16</v>
      </c>
      <c r="O97" s="131">
        <f t="shared" si="16"/>
        <v>0</v>
      </c>
      <c r="P97" s="11"/>
      <c r="Q97" s="170" t="s">
        <v>48</v>
      </c>
    </row>
    <row r="98" spans="1:17" ht="12.75" customHeight="1" x14ac:dyDescent="0.3">
      <c r="A98" s="47" t="s">
        <v>60</v>
      </c>
      <c r="B98" s="45"/>
      <c r="C98" s="45"/>
      <c r="D98" s="45"/>
      <c r="E98" s="46" t="s">
        <v>88</v>
      </c>
      <c r="F98" s="106">
        <v>120</v>
      </c>
      <c r="G98" s="42">
        <f t="shared" si="12"/>
        <v>0</v>
      </c>
      <c r="H98" s="42" t="str">
        <f t="shared" si="13"/>
        <v>Installatiemonteur erkende spooraannemer</v>
      </c>
      <c r="I98" s="42">
        <f t="shared" si="14"/>
        <v>0</v>
      </c>
      <c r="J98" s="45"/>
      <c r="K98" s="42"/>
      <c r="L98" s="45"/>
      <c r="M98" s="42">
        <f t="shared" si="2"/>
        <v>0</v>
      </c>
      <c r="N98" s="73">
        <v>8</v>
      </c>
      <c r="O98" s="131">
        <f t="shared" si="16"/>
        <v>0</v>
      </c>
      <c r="P98" s="11"/>
      <c r="Q98" s="170" t="s">
        <v>48</v>
      </c>
    </row>
    <row r="99" spans="1:17" ht="12.75" customHeight="1" x14ac:dyDescent="0.3">
      <c r="A99" s="47" t="s">
        <v>92</v>
      </c>
      <c r="B99" s="45"/>
      <c r="C99" s="45"/>
      <c r="D99" s="45"/>
      <c r="E99" s="46" t="s">
        <v>88</v>
      </c>
      <c r="F99" s="106"/>
      <c r="G99" s="42">
        <f t="shared" si="12"/>
        <v>0</v>
      </c>
      <c r="H99" s="42" t="str">
        <f t="shared" si="13"/>
        <v>Installatiemonteur erkende spooraannemer</v>
      </c>
      <c r="I99" s="42">
        <f t="shared" si="14"/>
        <v>0</v>
      </c>
      <c r="J99" s="45"/>
      <c r="K99" s="42"/>
      <c r="L99" s="45"/>
      <c r="M99" s="42">
        <f t="shared" si="2"/>
        <v>0</v>
      </c>
      <c r="N99" s="73">
        <v>8</v>
      </c>
      <c r="O99" s="131">
        <f t="shared" si="16"/>
        <v>0</v>
      </c>
      <c r="P99" s="11"/>
      <c r="Q99" s="170" t="s">
        <v>48</v>
      </c>
    </row>
    <row r="100" spans="1:17" ht="12.75" customHeight="1" x14ac:dyDescent="0.3">
      <c r="A100" s="47" t="s">
        <v>62</v>
      </c>
      <c r="B100" s="45"/>
      <c r="C100" s="45"/>
      <c r="D100" s="45"/>
      <c r="E100" s="46" t="s">
        <v>88</v>
      </c>
      <c r="F100" s="106">
        <v>120</v>
      </c>
      <c r="G100" s="42">
        <f t="shared" si="12"/>
        <v>0</v>
      </c>
      <c r="H100" s="42" t="str">
        <f t="shared" si="13"/>
        <v>Installatiemonteur erkende spooraannemer</v>
      </c>
      <c r="I100" s="42">
        <f t="shared" si="14"/>
        <v>0</v>
      </c>
      <c r="J100" s="45"/>
      <c r="K100" s="42"/>
      <c r="L100" s="45"/>
      <c r="M100" s="42">
        <f t="shared" si="2"/>
        <v>0</v>
      </c>
      <c r="N100" s="73">
        <v>8</v>
      </c>
      <c r="O100" s="131">
        <f>M100*N100</f>
        <v>0</v>
      </c>
      <c r="P100" s="11"/>
      <c r="Q100" s="170" t="s">
        <v>48</v>
      </c>
    </row>
    <row r="101" spans="1:17" ht="12.75" customHeight="1" x14ac:dyDescent="0.3">
      <c r="A101" s="47" t="s">
        <v>64</v>
      </c>
      <c r="B101" s="45"/>
      <c r="C101" s="45"/>
      <c r="D101" s="45"/>
      <c r="E101" s="46" t="s">
        <v>88</v>
      </c>
      <c r="F101" s="106">
        <v>80</v>
      </c>
      <c r="G101" s="42">
        <f t="shared" si="12"/>
        <v>0</v>
      </c>
      <c r="H101" s="42" t="str">
        <f t="shared" si="13"/>
        <v>Installatiemonteur erkende spooraannemer</v>
      </c>
      <c r="I101" s="42">
        <f t="shared" si="14"/>
        <v>0</v>
      </c>
      <c r="J101" s="45"/>
      <c r="K101" s="42"/>
      <c r="L101" s="45"/>
      <c r="M101" s="42">
        <f t="shared" si="2"/>
        <v>0</v>
      </c>
      <c r="N101" s="73">
        <v>8</v>
      </c>
      <c r="O101" s="131">
        <f t="shared" ref="O101:O106" si="17">M101*N101</f>
        <v>0</v>
      </c>
      <c r="P101" s="11"/>
      <c r="Q101" s="170" t="s">
        <v>48</v>
      </c>
    </row>
    <row r="102" spans="1:17" ht="12.75" customHeight="1" x14ac:dyDescent="0.3">
      <c r="A102" s="47" t="s">
        <v>66</v>
      </c>
      <c r="B102" s="45"/>
      <c r="C102" s="45"/>
      <c r="D102" s="45"/>
      <c r="E102" s="46" t="s">
        <v>88</v>
      </c>
      <c r="F102" s="106">
        <v>80</v>
      </c>
      <c r="G102" s="42">
        <f t="shared" si="12"/>
        <v>0</v>
      </c>
      <c r="H102" s="42" t="str">
        <f t="shared" si="13"/>
        <v>Installatiemonteur erkende spooraannemer</v>
      </c>
      <c r="I102" s="42">
        <f t="shared" si="14"/>
        <v>0</v>
      </c>
      <c r="J102" s="45"/>
      <c r="K102" s="42"/>
      <c r="L102" s="45"/>
      <c r="M102" s="42">
        <f t="shared" si="2"/>
        <v>0</v>
      </c>
      <c r="N102" s="73">
        <v>8</v>
      </c>
      <c r="O102" s="131">
        <f t="shared" ref="O102" si="18">M102*N102</f>
        <v>0</v>
      </c>
      <c r="P102" s="11"/>
      <c r="Q102" s="170" t="s">
        <v>48</v>
      </c>
    </row>
    <row r="103" spans="1:17" ht="12.75" customHeight="1" x14ac:dyDescent="0.3">
      <c r="A103" s="47" t="s">
        <v>68</v>
      </c>
      <c r="B103" s="45"/>
      <c r="C103" s="45"/>
      <c r="D103" s="45"/>
      <c r="E103" s="46" t="s">
        <v>88</v>
      </c>
      <c r="F103" s="106">
        <v>100</v>
      </c>
      <c r="G103" s="42">
        <f t="shared" si="12"/>
        <v>0</v>
      </c>
      <c r="H103" s="42" t="str">
        <f t="shared" si="13"/>
        <v>Installatiemonteur erkende spooraannemer</v>
      </c>
      <c r="I103" s="42">
        <f t="shared" si="14"/>
        <v>0</v>
      </c>
      <c r="J103" s="45"/>
      <c r="K103" s="42"/>
      <c r="L103" s="45"/>
      <c r="M103" s="42">
        <f t="shared" si="2"/>
        <v>0</v>
      </c>
      <c r="N103" s="73">
        <v>8</v>
      </c>
      <c r="O103" s="131">
        <f t="shared" si="17"/>
        <v>0</v>
      </c>
      <c r="P103" s="11"/>
      <c r="Q103" s="170" t="s">
        <v>48</v>
      </c>
    </row>
    <row r="104" spans="1:17" ht="12.75" customHeight="1" x14ac:dyDescent="0.3">
      <c r="A104" s="47" t="s">
        <v>70</v>
      </c>
      <c r="B104" s="45"/>
      <c r="C104" s="45"/>
      <c r="D104" s="45"/>
      <c r="E104" s="46" t="s">
        <v>88</v>
      </c>
      <c r="F104" s="106">
        <v>80</v>
      </c>
      <c r="G104" s="42">
        <f t="shared" si="12"/>
        <v>0</v>
      </c>
      <c r="H104" s="42" t="str">
        <f t="shared" si="13"/>
        <v>Installatiemonteur erkende spooraannemer</v>
      </c>
      <c r="I104" s="42">
        <f t="shared" si="14"/>
        <v>0</v>
      </c>
      <c r="J104" s="45"/>
      <c r="K104" s="42"/>
      <c r="L104" s="45"/>
      <c r="M104" s="42">
        <f t="shared" si="2"/>
        <v>0</v>
      </c>
      <c r="N104" s="73">
        <v>8</v>
      </c>
      <c r="O104" s="131">
        <f t="shared" si="17"/>
        <v>0</v>
      </c>
      <c r="P104" s="11"/>
      <c r="Q104" s="170" t="s">
        <v>48</v>
      </c>
    </row>
    <row r="105" spans="1:17" ht="12.75" customHeight="1" x14ac:dyDescent="0.3">
      <c r="A105" s="47" t="s">
        <v>72</v>
      </c>
      <c r="B105" s="45"/>
      <c r="C105" s="45"/>
      <c r="D105" s="45"/>
      <c r="E105" s="46" t="s">
        <v>88</v>
      </c>
      <c r="F105" s="106">
        <v>100</v>
      </c>
      <c r="G105" s="42">
        <f t="shared" si="12"/>
        <v>0</v>
      </c>
      <c r="H105" s="42" t="str">
        <f t="shared" si="13"/>
        <v>Installatiemonteur erkende spooraannemer</v>
      </c>
      <c r="I105" s="42">
        <f t="shared" si="14"/>
        <v>0</v>
      </c>
      <c r="J105" s="45"/>
      <c r="K105" s="42"/>
      <c r="L105" s="45"/>
      <c r="M105" s="42">
        <f t="shared" si="2"/>
        <v>0</v>
      </c>
      <c r="N105" s="73">
        <v>8</v>
      </c>
      <c r="O105" s="131">
        <f t="shared" si="17"/>
        <v>0</v>
      </c>
      <c r="P105" s="11"/>
      <c r="Q105" s="170" t="s">
        <v>48</v>
      </c>
    </row>
    <row r="106" spans="1:17" ht="12.75" customHeight="1" x14ac:dyDescent="0.3">
      <c r="A106" s="47" t="s">
        <v>93</v>
      </c>
      <c r="B106" s="45"/>
      <c r="C106" s="45"/>
      <c r="D106" s="45"/>
      <c r="E106" s="46" t="s">
        <v>88</v>
      </c>
      <c r="F106" s="106">
        <v>50</v>
      </c>
      <c r="G106" s="42">
        <f>$B$13</f>
        <v>0</v>
      </c>
      <c r="H106" s="42" t="str">
        <f>$A$13</f>
        <v>FAT monteur erkende spooraannemer</v>
      </c>
      <c r="I106" s="42">
        <f t="shared" si="14"/>
        <v>0</v>
      </c>
      <c r="J106" s="45"/>
      <c r="K106" s="42"/>
      <c r="L106" s="45"/>
      <c r="M106" s="42">
        <f t="shared" si="2"/>
        <v>0</v>
      </c>
      <c r="N106" s="73">
        <f>N105</f>
        <v>8</v>
      </c>
      <c r="O106" s="131">
        <f t="shared" si="17"/>
        <v>0</v>
      </c>
      <c r="P106" s="11"/>
      <c r="Q106" s="170" t="s">
        <v>48</v>
      </c>
    </row>
    <row r="107" spans="1:17" ht="12.75" customHeight="1" x14ac:dyDescent="0.3">
      <c r="A107" s="52" t="s">
        <v>94</v>
      </c>
      <c r="B107" s="44"/>
      <c r="C107" s="45"/>
      <c r="D107" s="45"/>
      <c r="E107" s="45"/>
      <c r="F107" s="45"/>
      <c r="G107" s="45"/>
      <c r="H107" s="45"/>
      <c r="I107" s="45"/>
      <c r="J107" s="45"/>
      <c r="K107" s="45"/>
      <c r="L107" s="45"/>
      <c r="M107" s="42">
        <f t="shared" si="2"/>
        <v>0</v>
      </c>
      <c r="N107" s="71"/>
      <c r="O107" s="131"/>
      <c r="P107" s="11"/>
      <c r="Q107" s="170"/>
    </row>
    <row r="108" spans="1:17" ht="12.75" customHeight="1" x14ac:dyDescent="0.3">
      <c r="A108" s="47" t="s">
        <v>75</v>
      </c>
      <c r="B108" s="45"/>
      <c r="C108" s="45"/>
      <c r="D108" s="45"/>
      <c r="E108" s="46" t="s">
        <v>88</v>
      </c>
      <c r="F108" s="106">
        <v>120</v>
      </c>
      <c r="G108" s="42">
        <f>$B$14</f>
        <v>0</v>
      </c>
      <c r="H108" s="42" t="str">
        <f>$A$14</f>
        <v>Installatiemonteur erkende spooraannemer</v>
      </c>
      <c r="I108" s="42">
        <f>F108*G108</f>
        <v>0</v>
      </c>
      <c r="J108" s="45"/>
      <c r="K108" s="42"/>
      <c r="L108" s="45"/>
      <c r="M108" s="42">
        <f t="shared" si="2"/>
        <v>0</v>
      </c>
      <c r="N108" s="73">
        <f>N71</f>
        <v>16</v>
      </c>
      <c r="O108" s="131">
        <f t="shared" ref="O108:O112" si="19">M108*N108</f>
        <v>0</v>
      </c>
      <c r="P108" s="11"/>
      <c r="Q108" s="170" t="s">
        <v>48</v>
      </c>
    </row>
    <row r="109" spans="1:17" ht="12.75" customHeight="1" x14ac:dyDescent="0.3">
      <c r="A109" s="47" t="s">
        <v>77</v>
      </c>
      <c r="B109" s="45"/>
      <c r="C109" s="45"/>
      <c r="D109" s="45"/>
      <c r="E109" s="46" t="s">
        <v>88</v>
      </c>
      <c r="F109" s="106">
        <v>60</v>
      </c>
      <c r="G109" s="42">
        <f>$B$14</f>
        <v>0</v>
      </c>
      <c r="H109" s="42" t="str">
        <f>$A$14</f>
        <v>Installatiemonteur erkende spooraannemer</v>
      </c>
      <c r="I109" s="42">
        <f>F109*G109</f>
        <v>0</v>
      </c>
      <c r="J109" s="45"/>
      <c r="K109" s="42"/>
      <c r="L109" s="45"/>
      <c r="M109" s="42">
        <f t="shared" si="2"/>
        <v>0</v>
      </c>
      <c r="N109" s="73">
        <f>N72</f>
        <v>16</v>
      </c>
      <c r="O109" s="131">
        <f t="shared" si="19"/>
        <v>0</v>
      </c>
      <c r="P109" s="11"/>
      <c r="Q109" s="170" t="s">
        <v>48</v>
      </c>
    </row>
    <row r="110" spans="1:17" ht="12.75" customHeight="1" x14ac:dyDescent="0.3">
      <c r="A110" s="47" t="s">
        <v>78</v>
      </c>
      <c r="B110" s="45"/>
      <c r="C110" s="45"/>
      <c r="D110" s="45"/>
      <c r="E110" s="46" t="s">
        <v>88</v>
      </c>
      <c r="F110" s="106">
        <v>100</v>
      </c>
      <c r="G110" s="42">
        <f>$B$14</f>
        <v>0</v>
      </c>
      <c r="H110" s="42" t="str">
        <f>$A$14</f>
        <v>Installatiemonteur erkende spooraannemer</v>
      </c>
      <c r="I110" s="42">
        <f>F110*G110</f>
        <v>0</v>
      </c>
      <c r="J110" s="45"/>
      <c r="K110" s="42"/>
      <c r="L110" s="45"/>
      <c r="M110" s="42">
        <f t="shared" si="2"/>
        <v>0</v>
      </c>
      <c r="N110" s="73">
        <f>N73</f>
        <v>16</v>
      </c>
      <c r="O110" s="131">
        <f t="shared" si="19"/>
        <v>0</v>
      </c>
      <c r="P110" s="11"/>
      <c r="Q110" s="170" t="s">
        <v>48</v>
      </c>
    </row>
    <row r="111" spans="1:17" ht="12.75" customHeight="1" x14ac:dyDescent="0.3">
      <c r="A111" s="47" t="s">
        <v>79</v>
      </c>
      <c r="B111" s="45"/>
      <c r="C111" s="45"/>
      <c r="D111" s="45"/>
      <c r="E111" s="46" t="s">
        <v>88</v>
      </c>
      <c r="F111" s="106">
        <v>60</v>
      </c>
      <c r="G111" s="42">
        <f>$B$14</f>
        <v>0</v>
      </c>
      <c r="H111" s="42" t="str">
        <f>$A$14</f>
        <v>Installatiemonteur erkende spooraannemer</v>
      </c>
      <c r="I111" s="42">
        <f>F111*G111</f>
        <v>0</v>
      </c>
      <c r="J111" s="45"/>
      <c r="K111" s="42"/>
      <c r="L111" s="45"/>
      <c r="M111" s="42">
        <f t="shared" si="2"/>
        <v>0</v>
      </c>
      <c r="N111" s="73">
        <f>N74</f>
        <v>16</v>
      </c>
      <c r="O111" s="131">
        <f t="shared" si="19"/>
        <v>0</v>
      </c>
      <c r="P111" s="11"/>
      <c r="Q111" s="170" t="s">
        <v>48</v>
      </c>
    </row>
    <row r="112" spans="1:17" ht="12.75" customHeight="1" x14ac:dyDescent="0.3">
      <c r="A112" s="47" t="s">
        <v>93</v>
      </c>
      <c r="B112" s="45"/>
      <c r="C112" s="45"/>
      <c r="D112" s="45"/>
      <c r="E112" s="46" t="s">
        <v>88</v>
      </c>
      <c r="F112" s="106">
        <v>50</v>
      </c>
      <c r="G112" s="42">
        <f>$B$13</f>
        <v>0</v>
      </c>
      <c r="H112" s="42" t="str">
        <f>$A$13</f>
        <v>FAT monteur erkende spooraannemer</v>
      </c>
      <c r="I112" s="42">
        <f>F112*G112</f>
        <v>0</v>
      </c>
      <c r="J112" s="45"/>
      <c r="K112" s="42"/>
      <c r="L112" s="45"/>
      <c r="M112" s="42">
        <f t="shared" si="2"/>
        <v>0</v>
      </c>
      <c r="N112" s="73">
        <f>N111</f>
        <v>16</v>
      </c>
      <c r="O112" s="131">
        <f t="shared" si="19"/>
        <v>0</v>
      </c>
      <c r="P112" s="11"/>
      <c r="Q112" s="170" t="s">
        <v>48</v>
      </c>
    </row>
    <row r="113" spans="1:17" ht="12.75" customHeight="1" x14ac:dyDescent="0.3">
      <c r="A113" s="52" t="s">
        <v>80</v>
      </c>
      <c r="B113" s="44"/>
      <c r="C113" s="45"/>
      <c r="D113" s="45"/>
      <c r="E113" s="45"/>
      <c r="F113" s="45"/>
      <c r="G113" s="42"/>
      <c r="H113" s="42"/>
      <c r="I113" s="45"/>
      <c r="J113" s="45"/>
      <c r="K113" s="45"/>
      <c r="L113" s="45"/>
      <c r="M113" s="42">
        <f t="shared" si="2"/>
        <v>0</v>
      </c>
      <c r="N113" s="71"/>
      <c r="O113" s="131"/>
      <c r="P113" s="11"/>
      <c r="Q113" s="170"/>
    </row>
    <row r="114" spans="1:17" ht="12.75" customHeight="1" x14ac:dyDescent="0.3">
      <c r="A114" s="47" t="s">
        <v>81</v>
      </c>
      <c r="B114" s="45"/>
      <c r="C114" s="45"/>
      <c r="D114" s="45"/>
      <c r="E114" s="46" t="s">
        <v>88</v>
      </c>
      <c r="F114" s="106">
        <v>120</v>
      </c>
      <c r="G114" s="42">
        <f>$B$14</f>
        <v>0</v>
      </c>
      <c r="H114" s="42" t="str">
        <f>$A$14</f>
        <v>Installatiemonteur erkende spooraannemer</v>
      </c>
      <c r="I114" s="42">
        <f>F114*G114</f>
        <v>0</v>
      </c>
      <c r="J114" s="45"/>
      <c r="K114" s="42"/>
      <c r="L114" s="45"/>
      <c r="M114" s="42">
        <f t="shared" ref="M114:M135" si="20">I114+J114+K114+L114</f>
        <v>0</v>
      </c>
      <c r="N114" s="73">
        <f>N76</f>
        <v>48</v>
      </c>
      <c r="O114" s="131">
        <f t="shared" ref="O114:O118" si="21">M114*N114</f>
        <v>0</v>
      </c>
      <c r="P114" s="11"/>
      <c r="Q114" s="170" t="s">
        <v>48</v>
      </c>
    </row>
    <row r="115" spans="1:17" ht="12.75" customHeight="1" x14ac:dyDescent="0.3">
      <c r="A115" s="47" t="s">
        <v>82</v>
      </c>
      <c r="B115" s="45"/>
      <c r="C115" s="45"/>
      <c r="D115" s="45"/>
      <c r="E115" s="46" t="s">
        <v>88</v>
      </c>
      <c r="F115" s="106">
        <v>60</v>
      </c>
      <c r="G115" s="42">
        <f>$B$14</f>
        <v>0</v>
      </c>
      <c r="H115" s="42" t="str">
        <f>$A$14</f>
        <v>Installatiemonteur erkende spooraannemer</v>
      </c>
      <c r="I115" s="42">
        <f>F115*G115</f>
        <v>0</v>
      </c>
      <c r="J115" s="45"/>
      <c r="K115" s="42"/>
      <c r="L115" s="45"/>
      <c r="M115" s="42">
        <f t="shared" si="20"/>
        <v>0</v>
      </c>
      <c r="N115" s="73">
        <f>N77</f>
        <v>48</v>
      </c>
      <c r="O115" s="131">
        <f t="shared" si="21"/>
        <v>0</v>
      </c>
      <c r="P115" s="11"/>
      <c r="Q115" s="170" t="s">
        <v>48</v>
      </c>
    </row>
    <row r="116" spans="1:17" ht="12.75" customHeight="1" x14ac:dyDescent="0.3">
      <c r="A116" s="47" t="s">
        <v>83</v>
      </c>
      <c r="B116" s="45"/>
      <c r="C116" s="45"/>
      <c r="D116" s="45"/>
      <c r="E116" s="46" t="s">
        <v>88</v>
      </c>
      <c r="F116" s="106">
        <v>100</v>
      </c>
      <c r="G116" s="42">
        <f>$B$14</f>
        <v>0</v>
      </c>
      <c r="H116" s="42" t="str">
        <f>$A$14</f>
        <v>Installatiemonteur erkende spooraannemer</v>
      </c>
      <c r="I116" s="42">
        <f>F116*G116</f>
        <v>0</v>
      </c>
      <c r="J116" s="45"/>
      <c r="K116" s="42"/>
      <c r="L116" s="45"/>
      <c r="M116" s="42">
        <f t="shared" si="20"/>
        <v>0</v>
      </c>
      <c r="N116" s="73">
        <f>N78</f>
        <v>48</v>
      </c>
      <c r="O116" s="131">
        <f t="shared" si="21"/>
        <v>0</v>
      </c>
      <c r="P116" s="11"/>
      <c r="Q116" s="170" t="s">
        <v>48</v>
      </c>
    </row>
    <row r="117" spans="1:17" ht="12.75" customHeight="1" x14ac:dyDescent="0.3">
      <c r="A117" s="47" t="s">
        <v>84</v>
      </c>
      <c r="B117" s="45"/>
      <c r="C117" s="45"/>
      <c r="D117" s="45"/>
      <c r="E117" s="46" t="s">
        <v>88</v>
      </c>
      <c r="F117" s="106">
        <v>60</v>
      </c>
      <c r="G117" s="42">
        <f>$B$14</f>
        <v>0</v>
      </c>
      <c r="H117" s="42" t="str">
        <f>$A$14</f>
        <v>Installatiemonteur erkende spooraannemer</v>
      </c>
      <c r="I117" s="42">
        <f>F117*G117</f>
        <v>0</v>
      </c>
      <c r="J117" s="45"/>
      <c r="K117" s="42"/>
      <c r="L117" s="45"/>
      <c r="M117" s="42">
        <f t="shared" si="20"/>
        <v>0</v>
      </c>
      <c r="N117" s="73">
        <f>N79</f>
        <v>48</v>
      </c>
      <c r="O117" s="131">
        <f t="shared" si="21"/>
        <v>0</v>
      </c>
      <c r="P117" s="11"/>
      <c r="Q117" s="170" t="s">
        <v>48</v>
      </c>
    </row>
    <row r="118" spans="1:17" ht="12.75" customHeight="1" x14ac:dyDescent="0.3">
      <c r="A118" s="47" t="s">
        <v>93</v>
      </c>
      <c r="B118" s="45"/>
      <c r="C118" s="45"/>
      <c r="D118" s="45"/>
      <c r="E118" s="46" t="s">
        <v>88</v>
      </c>
      <c r="F118" s="106">
        <v>50</v>
      </c>
      <c r="G118" s="42">
        <f>$B$13</f>
        <v>0</v>
      </c>
      <c r="H118" s="42" t="str">
        <f>$A$13</f>
        <v>FAT monteur erkende spooraannemer</v>
      </c>
      <c r="I118" s="42">
        <f>F118*G118</f>
        <v>0</v>
      </c>
      <c r="J118" s="45"/>
      <c r="K118" s="42"/>
      <c r="L118" s="45"/>
      <c r="M118" s="42">
        <f t="shared" si="20"/>
        <v>0</v>
      </c>
      <c r="N118" s="73">
        <f>N117</f>
        <v>48</v>
      </c>
      <c r="O118" s="131">
        <f t="shared" si="21"/>
        <v>0</v>
      </c>
      <c r="P118" s="11"/>
      <c r="Q118" s="170" t="s">
        <v>48</v>
      </c>
    </row>
    <row r="119" spans="1:17" ht="12.75" customHeight="1" x14ac:dyDescent="0.3">
      <c r="A119" s="52" t="s">
        <v>85</v>
      </c>
      <c r="B119" s="44"/>
      <c r="C119" s="45"/>
      <c r="D119" s="45"/>
      <c r="E119" s="45"/>
      <c r="F119" s="106"/>
      <c r="G119" s="42"/>
      <c r="H119" s="42"/>
      <c r="I119" s="45"/>
      <c r="J119" s="45"/>
      <c r="K119" s="45"/>
      <c r="L119" s="45"/>
      <c r="M119" s="42">
        <f t="shared" si="20"/>
        <v>0</v>
      </c>
      <c r="N119" s="71"/>
      <c r="O119" s="131"/>
      <c r="P119" s="11"/>
      <c r="Q119" s="170"/>
    </row>
    <row r="120" spans="1:17" ht="12.75" customHeight="1" x14ac:dyDescent="0.3">
      <c r="A120" s="47" t="s">
        <v>64</v>
      </c>
      <c r="B120" s="45"/>
      <c r="C120" s="45"/>
      <c r="D120" s="45"/>
      <c r="E120" s="46" t="s">
        <v>88</v>
      </c>
      <c r="F120" s="106">
        <v>80</v>
      </c>
      <c r="G120" s="42">
        <f>$B$14</f>
        <v>0</v>
      </c>
      <c r="H120" s="42" t="str">
        <f>$A$14</f>
        <v>Installatiemonteur erkende spooraannemer</v>
      </c>
      <c r="I120" s="42">
        <f>F120*G120</f>
        <v>0</v>
      </c>
      <c r="J120" s="45"/>
      <c r="K120" s="42"/>
      <c r="L120" s="45"/>
      <c r="M120" s="42">
        <f t="shared" si="20"/>
        <v>0</v>
      </c>
      <c r="N120" s="73">
        <f>N81</f>
        <v>16</v>
      </c>
      <c r="O120" s="131">
        <f t="shared" ref="O120:O122" si="22">M120*N120</f>
        <v>0</v>
      </c>
      <c r="P120" s="11"/>
      <c r="Q120" s="170" t="s">
        <v>48</v>
      </c>
    </row>
    <row r="121" spans="1:17" ht="12.75" customHeight="1" x14ac:dyDescent="0.3">
      <c r="A121" s="47" t="s">
        <v>86</v>
      </c>
      <c r="B121" s="45"/>
      <c r="C121" s="45"/>
      <c r="D121" s="45"/>
      <c r="E121" s="46" t="s">
        <v>88</v>
      </c>
      <c r="F121" s="106">
        <v>120</v>
      </c>
      <c r="G121" s="42">
        <f>$B$14</f>
        <v>0</v>
      </c>
      <c r="H121" s="42" t="str">
        <f>$A$14</f>
        <v>Installatiemonteur erkende spooraannemer</v>
      </c>
      <c r="I121" s="42">
        <f>F121*G121</f>
        <v>0</v>
      </c>
      <c r="J121" s="45"/>
      <c r="K121" s="42"/>
      <c r="L121" s="45"/>
      <c r="M121" s="42">
        <f t="shared" si="20"/>
        <v>0</v>
      </c>
      <c r="N121" s="73">
        <f>N82</f>
        <v>16</v>
      </c>
      <c r="O121" s="131">
        <f t="shared" si="22"/>
        <v>0</v>
      </c>
      <c r="P121" s="11"/>
      <c r="Q121" s="170" t="s">
        <v>48</v>
      </c>
    </row>
    <row r="122" spans="1:17" ht="12.75" customHeight="1" x14ac:dyDescent="0.3">
      <c r="A122" s="47" t="s">
        <v>87</v>
      </c>
      <c r="B122" s="45"/>
      <c r="C122" s="45"/>
      <c r="D122" s="45"/>
      <c r="E122" s="46" t="s">
        <v>88</v>
      </c>
      <c r="F122" s="106">
        <v>120</v>
      </c>
      <c r="G122" s="42">
        <f>$B$14</f>
        <v>0</v>
      </c>
      <c r="H122" s="42" t="str">
        <f>$A$14</f>
        <v>Installatiemonteur erkende spooraannemer</v>
      </c>
      <c r="I122" s="42">
        <f>F122*G122</f>
        <v>0</v>
      </c>
      <c r="J122" s="45"/>
      <c r="K122" s="42"/>
      <c r="L122" s="45"/>
      <c r="M122" s="42">
        <f t="shared" si="20"/>
        <v>0</v>
      </c>
      <c r="N122" s="73">
        <f>N83</f>
        <v>16</v>
      </c>
      <c r="O122" s="131">
        <f t="shared" si="22"/>
        <v>0</v>
      </c>
      <c r="P122" s="11"/>
      <c r="Q122" s="170" t="s">
        <v>48</v>
      </c>
    </row>
    <row r="123" spans="1:17" ht="12.75" customHeight="1" x14ac:dyDescent="0.3">
      <c r="A123" s="47" t="s">
        <v>93</v>
      </c>
      <c r="B123" s="45"/>
      <c r="C123" s="45"/>
      <c r="D123" s="45"/>
      <c r="E123" s="46" t="s">
        <v>88</v>
      </c>
      <c r="F123" s="106">
        <v>50</v>
      </c>
      <c r="G123" s="42">
        <f>$B$13</f>
        <v>0</v>
      </c>
      <c r="H123" s="42" t="str">
        <f>$A$13</f>
        <v>FAT monteur erkende spooraannemer</v>
      </c>
      <c r="I123" s="42">
        <f>F123*G123</f>
        <v>0</v>
      </c>
      <c r="J123" s="45"/>
      <c r="K123" s="42"/>
      <c r="L123" s="45"/>
      <c r="M123" s="42">
        <f t="shared" si="20"/>
        <v>0</v>
      </c>
      <c r="N123" s="73">
        <f>N122</f>
        <v>16</v>
      </c>
      <c r="O123" s="131">
        <f t="shared" ref="O123" si="23">M123*N123</f>
        <v>0</v>
      </c>
      <c r="P123" s="11"/>
      <c r="Q123" s="170" t="s">
        <v>48</v>
      </c>
    </row>
    <row r="124" spans="1:17" ht="12.75" customHeight="1" x14ac:dyDescent="0.3">
      <c r="A124" s="47"/>
      <c r="B124" s="45"/>
      <c r="C124" s="45"/>
      <c r="D124" s="45"/>
      <c r="E124" s="46"/>
      <c r="F124" s="106"/>
      <c r="G124" s="42"/>
      <c r="H124" s="42"/>
      <c r="I124" s="42"/>
      <c r="J124" s="42"/>
      <c r="K124" s="42"/>
      <c r="L124" s="45"/>
      <c r="M124" s="42"/>
      <c r="N124" s="42"/>
      <c r="O124" s="131"/>
      <c r="P124" s="11"/>
      <c r="Q124" s="170"/>
    </row>
    <row r="125" spans="1:17" ht="12.75" customHeight="1" x14ac:dyDescent="0.3">
      <c r="A125" s="52" t="s">
        <v>95</v>
      </c>
      <c r="B125" s="45"/>
      <c r="C125" s="45"/>
      <c r="D125" s="45"/>
      <c r="E125" s="46"/>
      <c r="F125" s="106"/>
      <c r="G125" s="42"/>
      <c r="H125" s="42"/>
      <c r="I125" s="42"/>
      <c r="J125" s="42"/>
      <c r="K125" s="42"/>
      <c r="L125" s="45"/>
      <c r="M125" s="42"/>
      <c r="N125" s="42"/>
      <c r="O125" s="131"/>
      <c r="P125" s="11"/>
      <c r="Q125" s="170"/>
    </row>
    <row r="126" spans="1:17" ht="12.75" customHeight="1" x14ac:dyDescent="0.3">
      <c r="A126" s="47"/>
      <c r="B126" s="45"/>
      <c r="C126" s="45"/>
      <c r="D126" s="45"/>
      <c r="E126" s="46" t="s">
        <v>88</v>
      </c>
      <c r="F126" s="106">
        <v>120</v>
      </c>
      <c r="G126" s="42">
        <f>$B$11</f>
        <v>0</v>
      </c>
      <c r="H126" s="42" t="str">
        <f>$A$11</f>
        <v>Montagemonteur</v>
      </c>
      <c r="I126" s="42">
        <f>F126*G126</f>
        <v>0</v>
      </c>
      <c r="J126" s="45"/>
      <c r="K126" s="42"/>
      <c r="L126" s="45"/>
      <c r="M126" s="42">
        <f t="shared" ref="M126" si="24">I126+J126+K126+L126</f>
        <v>0</v>
      </c>
      <c r="N126" s="73">
        <v>25</v>
      </c>
      <c r="O126" s="131">
        <f t="shared" ref="O126" si="25">M126*N126</f>
        <v>0</v>
      </c>
      <c r="P126" s="11"/>
      <c r="Q126" s="170" t="s">
        <v>48</v>
      </c>
    </row>
    <row r="127" spans="1:17" ht="12.75" customHeight="1" x14ac:dyDescent="0.3">
      <c r="A127" s="47"/>
      <c r="B127" s="45"/>
      <c r="C127" s="45"/>
      <c r="D127" s="45"/>
      <c r="E127" s="46"/>
      <c r="F127" s="106"/>
      <c r="G127" s="42"/>
      <c r="H127" s="42"/>
      <c r="I127" s="42"/>
      <c r="J127" s="42"/>
      <c r="K127" s="42"/>
      <c r="L127" s="45"/>
      <c r="M127" s="42"/>
      <c r="N127" s="42"/>
      <c r="O127" s="131"/>
      <c r="P127" s="11"/>
      <c r="Q127" s="170"/>
    </row>
    <row r="128" spans="1:17" ht="12.75" customHeight="1" x14ac:dyDescent="0.3">
      <c r="A128" s="47"/>
      <c r="B128" s="45"/>
      <c r="C128" s="45"/>
      <c r="D128" s="45"/>
      <c r="E128" s="46"/>
      <c r="F128" s="106"/>
      <c r="G128" s="42"/>
      <c r="H128" s="42"/>
      <c r="I128" s="42"/>
      <c r="J128" s="42"/>
      <c r="K128" s="42"/>
      <c r="L128" s="45"/>
      <c r="M128" s="42"/>
      <c r="N128" s="42"/>
      <c r="O128" s="131"/>
      <c r="P128" s="11"/>
      <c r="Q128" s="170"/>
    </row>
    <row r="129" spans="1:17" ht="12.75" customHeight="1" x14ac:dyDescent="0.3">
      <c r="A129" s="47"/>
      <c r="B129" s="45"/>
      <c r="C129" s="45"/>
      <c r="D129" s="45"/>
      <c r="E129" s="46"/>
      <c r="F129" s="106"/>
      <c r="G129" s="42"/>
      <c r="H129" s="42"/>
      <c r="I129" s="42"/>
      <c r="J129" s="42"/>
      <c r="K129" s="42"/>
      <c r="L129" s="45"/>
      <c r="M129" s="42"/>
      <c r="N129" s="42"/>
      <c r="O129" s="131"/>
      <c r="P129" s="11"/>
      <c r="Q129" s="170"/>
    </row>
    <row r="130" spans="1:17" ht="12.75" customHeight="1" x14ac:dyDescent="0.3">
      <c r="A130" s="47"/>
      <c r="B130" s="45"/>
      <c r="C130" s="45"/>
      <c r="D130" s="45"/>
      <c r="E130" s="46"/>
      <c r="F130" s="106"/>
      <c r="G130" s="42"/>
      <c r="H130" s="42"/>
      <c r="I130" s="42"/>
      <c r="J130" s="42"/>
      <c r="K130" s="42"/>
      <c r="L130" s="45"/>
      <c r="M130" s="42"/>
      <c r="N130" s="42"/>
      <c r="O130" s="131"/>
      <c r="P130" s="11"/>
      <c r="Q130" s="170"/>
    </row>
    <row r="131" spans="1:17" ht="12.75" customHeight="1" x14ac:dyDescent="0.3">
      <c r="A131" s="47"/>
      <c r="B131" s="45"/>
      <c r="C131" s="45"/>
      <c r="D131" s="45"/>
      <c r="E131" s="45"/>
      <c r="F131" s="45"/>
      <c r="G131" s="45"/>
      <c r="H131" s="45"/>
      <c r="I131" s="45"/>
      <c r="J131" s="45"/>
      <c r="K131" s="45"/>
      <c r="L131" s="45"/>
      <c r="M131" s="42">
        <f t="shared" si="20"/>
        <v>0</v>
      </c>
      <c r="N131" s="72"/>
      <c r="O131" s="131"/>
      <c r="P131" s="11"/>
      <c r="Q131" s="170"/>
    </row>
    <row r="132" spans="1:17" ht="12.75" customHeight="1" x14ac:dyDescent="0.3">
      <c r="A132" s="40" t="s">
        <v>96</v>
      </c>
      <c r="B132" s="38"/>
      <c r="C132" s="38"/>
      <c r="D132" s="38"/>
      <c r="E132" s="46" t="s">
        <v>35</v>
      </c>
      <c r="F132" s="106">
        <v>0</v>
      </c>
      <c r="G132" s="42">
        <v>0</v>
      </c>
      <c r="H132" s="42"/>
      <c r="I132" s="42">
        <f>F132*G132</f>
        <v>0</v>
      </c>
      <c r="J132" s="42">
        <v>10000</v>
      </c>
      <c r="K132" s="42">
        <v>0</v>
      </c>
      <c r="L132" s="42"/>
      <c r="M132" s="42">
        <f t="shared" si="20"/>
        <v>10000</v>
      </c>
      <c r="N132" s="73">
        <v>56</v>
      </c>
      <c r="O132" s="131">
        <f t="shared" ref="O132" si="26">M132*N132</f>
        <v>560000</v>
      </c>
      <c r="P132" s="129"/>
      <c r="Q132" s="170" t="s">
        <v>48</v>
      </c>
    </row>
    <row r="133" spans="1:17" ht="12.75" customHeight="1" x14ac:dyDescent="0.3">
      <c r="A133" s="40" t="s">
        <v>97</v>
      </c>
      <c r="B133" s="38"/>
      <c r="C133" s="38"/>
      <c r="D133" s="38"/>
      <c r="E133" s="46" t="s">
        <v>35</v>
      </c>
      <c r="F133" s="106">
        <v>0</v>
      </c>
      <c r="G133" s="42">
        <v>0</v>
      </c>
      <c r="H133" s="42"/>
      <c r="I133" s="42">
        <f>F133*G133</f>
        <v>0</v>
      </c>
      <c r="J133" s="42">
        <v>2000</v>
      </c>
      <c r="K133" s="42">
        <v>0</v>
      </c>
      <c r="L133" s="42"/>
      <c r="M133" s="42">
        <f t="shared" si="20"/>
        <v>2000</v>
      </c>
      <c r="N133" s="73">
        <v>16</v>
      </c>
      <c r="O133" s="131">
        <f t="shared" ref="O133" si="27">M133*N133</f>
        <v>32000</v>
      </c>
      <c r="P133" s="129"/>
      <c r="Q133" s="170" t="s">
        <v>48</v>
      </c>
    </row>
    <row r="134" spans="1:17" ht="12.75" customHeight="1" x14ac:dyDescent="0.3">
      <c r="A134" s="40" t="s">
        <v>98</v>
      </c>
      <c r="B134" s="38"/>
      <c r="C134" s="38"/>
      <c r="D134" s="38"/>
      <c r="E134" s="46" t="s">
        <v>35</v>
      </c>
      <c r="F134" s="106">
        <v>0</v>
      </c>
      <c r="G134" s="42">
        <v>0</v>
      </c>
      <c r="H134" s="42"/>
      <c r="I134" s="42">
        <f>F134*G134</f>
        <v>0</v>
      </c>
      <c r="J134" s="42">
        <v>6000</v>
      </c>
      <c r="K134" s="42">
        <v>0</v>
      </c>
      <c r="L134" s="42"/>
      <c r="M134" s="42">
        <f t="shared" si="20"/>
        <v>6000</v>
      </c>
      <c r="N134" s="73">
        <v>48</v>
      </c>
      <c r="O134" s="131">
        <f t="shared" ref="O134" si="28">M134*N134</f>
        <v>288000</v>
      </c>
      <c r="P134" s="129"/>
      <c r="Q134" s="170" t="s">
        <v>48</v>
      </c>
    </row>
    <row r="135" spans="1:17" ht="12.75" customHeight="1" x14ac:dyDescent="0.3">
      <c r="A135" s="40" t="s">
        <v>99</v>
      </c>
      <c r="B135" s="38"/>
      <c r="C135" s="38"/>
      <c r="D135" s="38"/>
      <c r="E135" s="46" t="s">
        <v>35</v>
      </c>
      <c r="F135" s="106">
        <v>0</v>
      </c>
      <c r="G135" s="42">
        <v>0</v>
      </c>
      <c r="H135" s="42"/>
      <c r="I135" s="42">
        <f>F135*G135</f>
        <v>0</v>
      </c>
      <c r="J135" s="42">
        <v>6000</v>
      </c>
      <c r="K135" s="42">
        <v>0</v>
      </c>
      <c r="L135" s="42"/>
      <c r="M135" s="42">
        <f t="shared" si="20"/>
        <v>6000</v>
      </c>
      <c r="N135" s="73">
        <v>16</v>
      </c>
      <c r="O135" s="131">
        <f t="shared" ref="O135:O136" si="29">M135*N135</f>
        <v>96000</v>
      </c>
      <c r="P135" s="129"/>
      <c r="Q135" s="170" t="s">
        <v>48</v>
      </c>
    </row>
    <row r="136" spans="1:17" ht="12.75" customHeight="1" x14ac:dyDescent="0.3">
      <c r="A136" s="40" t="s">
        <v>100</v>
      </c>
      <c r="B136" s="45"/>
      <c r="C136" s="45"/>
      <c r="D136" s="45"/>
      <c r="E136" s="46" t="s">
        <v>35</v>
      </c>
      <c r="F136" s="106">
        <v>0</v>
      </c>
      <c r="G136" s="42">
        <v>0</v>
      </c>
      <c r="H136" s="42"/>
      <c r="I136" s="42">
        <f>F136*G136</f>
        <v>0</v>
      </c>
      <c r="J136" s="42">
        <v>8000</v>
      </c>
      <c r="K136" s="42">
        <v>0</v>
      </c>
      <c r="L136" s="45"/>
      <c r="M136" s="42">
        <f t="shared" ref="M136" si="30">(F136*G136)+J136+K136</f>
        <v>8000</v>
      </c>
      <c r="N136" s="73">
        <v>25</v>
      </c>
      <c r="O136" s="131">
        <f t="shared" si="29"/>
        <v>200000</v>
      </c>
      <c r="P136" s="11"/>
      <c r="Q136" s="170" t="s">
        <v>48</v>
      </c>
    </row>
    <row r="137" spans="1:17" ht="12.75" customHeight="1" x14ac:dyDescent="0.3">
      <c r="A137" s="40"/>
      <c r="B137" s="49"/>
      <c r="C137" s="49"/>
      <c r="D137" s="49"/>
      <c r="E137" s="46"/>
      <c r="F137" s="49"/>
      <c r="G137" s="49"/>
      <c r="H137" s="49"/>
      <c r="I137" s="49"/>
      <c r="J137" s="49"/>
      <c r="K137" s="49"/>
      <c r="L137" s="49"/>
      <c r="M137" s="42"/>
      <c r="N137" s="107"/>
      <c r="O137" s="83"/>
      <c r="P137" s="14"/>
      <c r="Q137" s="170"/>
    </row>
    <row r="138" spans="1:17" ht="12.75" customHeight="1" x14ac:dyDescent="0.3">
      <c r="A138" s="13"/>
      <c r="B138" s="14"/>
      <c r="C138" s="14"/>
      <c r="D138" s="14"/>
      <c r="E138" s="14"/>
      <c r="F138" s="61"/>
      <c r="G138" s="14"/>
      <c r="H138" s="14"/>
      <c r="I138" s="14"/>
      <c r="J138" s="14"/>
      <c r="K138" s="14"/>
      <c r="L138" s="14"/>
      <c r="M138" s="14"/>
      <c r="N138" s="74"/>
      <c r="O138" s="14"/>
      <c r="P138" s="14"/>
      <c r="Q138" s="171"/>
    </row>
    <row r="139" spans="1:17" ht="12.75" customHeight="1" x14ac:dyDescent="0.3">
      <c r="A139" s="15" t="s">
        <v>101</v>
      </c>
      <c r="B139" s="1"/>
      <c r="C139" s="2"/>
      <c r="D139" s="2"/>
      <c r="E139" s="2"/>
      <c r="F139" s="62"/>
      <c r="G139" s="2"/>
      <c r="H139" s="2"/>
      <c r="I139" s="2"/>
      <c r="J139" s="2"/>
      <c r="K139" s="2"/>
      <c r="L139" s="2"/>
      <c r="M139" s="2"/>
      <c r="N139" s="75"/>
      <c r="O139" s="16">
        <f>SUM(O35:O138)</f>
        <v>21144730.960000001</v>
      </c>
      <c r="P139" s="2"/>
      <c r="Q139" s="174"/>
    </row>
    <row r="140" spans="1:17" ht="12.75" customHeight="1" x14ac:dyDescent="0.3">
      <c r="A140" s="198" t="str">
        <f>CONCATENATE("Overzicht Direkte Kosten"," - ",K2)</f>
        <v>Overzicht Direkte Kosten - Railgebonden Modules</v>
      </c>
      <c r="B140" s="199"/>
      <c r="C140" s="199"/>
      <c r="D140" s="199"/>
      <c r="E140" s="199"/>
      <c r="F140" s="199"/>
      <c r="G140" s="199"/>
      <c r="H140" s="199"/>
      <c r="I140" s="199"/>
      <c r="J140" s="199"/>
      <c r="K140" s="199"/>
      <c r="L140" s="199"/>
      <c r="M140" s="199"/>
      <c r="N140" s="199"/>
      <c r="O140" s="199"/>
      <c r="P140" s="199"/>
      <c r="Q140" s="175"/>
    </row>
    <row r="141" spans="1:17" ht="12.75" customHeight="1" x14ac:dyDescent="0.3">
      <c r="A141" s="47" t="s">
        <v>102</v>
      </c>
      <c r="B141" s="11"/>
      <c r="C141" s="11"/>
      <c r="D141" s="11"/>
      <c r="E141" s="11"/>
      <c r="F141" s="63"/>
      <c r="G141" s="11"/>
      <c r="H141" s="11"/>
      <c r="I141" s="11"/>
      <c r="J141" s="11"/>
      <c r="K141" s="11"/>
      <c r="L141" s="11"/>
      <c r="M141" s="11"/>
      <c r="N141" s="76"/>
      <c r="O141" s="12">
        <f>SUM(O35:O43)</f>
        <v>0</v>
      </c>
      <c r="P141" s="11"/>
      <c r="Q141" s="176"/>
    </row>
    <row r="142" spans="1:17" ht="12.75" customHeight="1" x14ac:dyDescent="0.3">
      <c r="A142" s="47" t="s">
        <v>103</v>
      </c>
      <c r="B142" s="11"/>
      <c r="C142" s="11"/>
      <c r="D142" s="11"/>
      <c r="E142" s="11"/>
      <c r="F142" s="63"/>
      <c r="G142" s="11"/>
      <c r="H142" s="11"/>
      <c r="I142" s="11"/>
      <c r="J142" s="11"/>
      <c r="K142" s="11"/>
      <c r="L142" s="11"/>
      <c r="M142" s="11"/>
      <c r="N142" s="76"/>
      <c r="O142" s="12">
        <f>SUM(O56:O83)</f>
        <v>19968730.960000001</v>
      </c>
      <c r="P142" s="11"/>
      <c r="Q142" s="176"/>
    </row>
    <row r="143" spans="1:17" ht="12.75" customHeight="1" x14ac:dyDescent="0.3">
      <c r="A143" s="47" t="s">
        <v>149</v>
      </c>
      <c r="B143" s="11"/>
      <c r="C143" s="11"/>
      <c r="D143" s="11"/>
      <c r="E143" s="11"/>
      <c r="F143" s="63"/>
      <c r="G143" s="11"/>
      <c r="H143" s="11"/>
      <c r="I143" s="11"/>
      <c r="J143" s="11"/>
      <c r="K143" s="11"/>
      <c r="L143" s="11"/>
      <c r="M143" s="11"/>
      <c r="N143" s="76"/>
      <c r="O143" s="12">
        <f>O85+O86</f>
        <v>0</v>
      </c>
      <c r="P143" s="11"/>
      <c r="Q143" s="176"/>
    </row>
    <row r="144" spans="1:17" ht="12.75" customHeight="1" x14ac:dyDescent="0.3">
      <c r="A144" s="47" t="s">
        <v>104</v>
      </c>
      <c r="B144" s="11"/>
      <c r="C144" s="11"/>
      <c r="D144" s="11"/>
      <c r="E144" s="11"/>
      <c r="F144" s="63"/>
      <c r="G144" s="11"/>
      <c r="H144" s="11"/>
      <c r="I144" s="11"/>
      <c r="J144" s="11"/>
      <c r="K144" s="11"/>
      <c r="L144" s="11"/>
      <c r="M144" s="11"/>
      <c r="N144" s="76"/>
      <c r="O144" s="12">
        <f>SUM(O91:O136)</f>
        <v>1176000</v>
      </c>
      <c r="P144" s="11"/>
      <c r="Q144" s="176"/>
    </row>
    <row r="145" spans="1:17" ht="12.75" customHeight="1" x14ac:dyDescent="0.3">
      <c r="A145" s="47" t="s">
        <v>105</v>
      </c>
      <c r="B145" s="11"/>
      <c r="C145" s="11"/>
      <c r="D145" s="11"/>
      <c r="E145" s="11"/>
      <c r="F145" s="63"/>
      <c r="G145" s="11"/>
      <c r="H145" s="11"/>
      <c r="I145" s="11"/>
      <c r="J145" s="11"/>
      <c r="K145" s="11"/>
      <c r="L145" s="11"/>
      <c r="M145" s="11"/>
      <c r="N145" s="76"/>
      <c r="O145" s="12">
        <f>SUM(O138:O138)</f>
        <v>0</v>
      </c>
      <c r="P145" s="11"/>
      <c r="Q145" s="176"/>
    </row>
    <row r="146" spans="1:17" ht="12.75" customHeight="1" x14ac:dyDescent="0.3">
      <c r="A146" s="15" t="s">
        <v>101</v>
      </c>
      <c r="B146" s="1"/>
      <c r="C146" s="2"/>
      <c r="D146" s="2"/>
      <c r="E146" s="80"/>
      <c r="F146" s="62"/>
      <c r="G146" s="2"/>
      <c r="H146" s="2"/>
      <c r="I146" s="2"/>
      <c r="J146" s="2"/>
      <c r="K146" s="2"/>
      <c r="L146" s="2"/>
      <c r="M146" s="19"/>
      <c r="N146" s="77"/>
      <c r="O146" s="16">
        <f>SUM(O141:O145)</f>
        <v>21144730.960000001</v>
      </c>
      <c r="P146" s="2"/>
      <c r="Q146" s="174"/>
    </row>
    <row r="147" spans="1:17" ht="12.75" customHeight="1" x14ac:dyDescent="0.3">
      <c r="A147" s="17"/>
      <c r="B147" s="17"/>
      <c r="C147" s="17"/>
      <c r="D147" s="17"/>
      <c r="E147" s="17"/>
      <c r="F147" s="165"/>
      <c r="G147" s="17"/>
      <c r="H147" s="17"/>
      <c r="I147" s="17"/>
      <c r="J147" s="17"/>
      <c r="K147" s="17"/>
      <c r="L147" s="17"/>
      <c r="M147" s="17"/>
      <c r="N147" s="166"/>
      <c r="O147" s="17"/>
      <c r="P147" s="17"/>
      <c r="Q147" s="167"/>
    </row>
    <row r="148" spans="1:17" ht="12.75" customHeight="1" x14ac:dyDescent="0.3">
      <c r="A148" s="198" t="str">
        <f>CONCATENATE("Overzicht Indirecte Kosten"," - ",K2)</f>
        <v>Overzicht Indirecte Kosten - Railgebonden Modules</v>
      </c>
      <c r="B148" s="199"/>
      <c r="C148" s="199"/>
      <c r="D148" s="199"/>
      <c r="E148" s="199"/>
      <c r="F148" s="199"/>
      <c r="G148" s="199"/>
      <c r="H148" s="199"/>
      <c r="I148" s="199"/>
      <c r="J148" s="199"/>
      <c r="K148" s="199"/>
      <c r="L148" s="199"/>
      <c r="M148" s="199"/>
      <c r="N148" s="199"/>
      <c r="O148" s="199"/>
      <c r="P148" s="199"/>
      <c r="Q148" s="175"/>
    </row>
    <row r="149" spans="1:17" ht="12.75" customHeight="1" x14ac:dyDescent="0.3">
      <c r="A149" s="15" t="s">
        <v>106</v>
      </c>
      <c r="B149" s="1"/>
      <c r="C149" s="2"/>
      <c r="D149" s="2"/>
      <c r="E149" s="80"/>
      <c r="F149" s="62"/>
      <c r="G149" s="2"/>
      <c r="H149" s="2"/>
      <c r="I149" s="2"/>
      <c r="J149" s="2"/>
      <c r="K149" s="2"/>
      <c r="L149" s="2"/>
      <c r="M149" s="2"/>
      <c r="N149" s="79"/>
      <c r="O149" s="2"/>
      <c r="P149" s="2"/>
      <c r="Q149" s="174"/>
    </row>
    <row r="150" spans="1:17" ht="12.75" customHeight="1" x14ac:dyDescent="0.3">
      <c r="A150" s="82"/>
      <c r="B150" s="35"/>
      <c r="C150" s="35"/>
      <c r="D150" s="35"/>
      <c r="E150" s="35"/>
      <c r="F150" s="205" t="s">
        <v>107</v>
      </c>
      <c r="G150" s="205"/>
      <c r="H150" s="91"/>
      <c r="I150" s="35"/>
      <c r="J150" s="35"/>
      <c r="K150" s="35"/>
      <c r="L150" s="35"/>
      <c r="M150" s="35"/>
      <c r="N150" s="35" t="s">
        <v>39</v>
      </c>
      <c r="O150" s="42"/>
      <c r="P150" s="130"/>
      <c r="Q150" s="172"/>
    </row>
    <row r="151" spans="1:17" ht="12.75" customHeight="1" x14ac:dyDescent="0.3">
      <c r="A151" s="47" t="s">
        <v>108</v>
      </c>
      <c r="B151" s="45"/>
      <c r="C151" s="45"/>
      <c r="D151" s="45" t="s">
        <v>109</v>
      </c>
      <c r="E151" s="46" t="s">
        <v>88</v>
      </c>
      <c r="F151" s="59"/>
      <c r="G151" s="42">
        <f>$B$18</f>
        <v>0</v>
      </c>
      <c r="H151" s="42" t="str">
        <f>$A$18</f>
        <v>Ontwikkelaar</v>
      </c>
      <c r="I151" s="42">
        <f t="shared" ref="I151:I168" si="31">F151*G151</f>
        <v>0</v>
      </c>
      <c r="J151" s="42"/>
      <c r="K151" s="42"/>
      <c r="L151" s="42"/>
      <c r="M151" s="42">
        <f>I151</f>
        <v>0</v>
      </c>
      <c r="N151" s="114">
        <v>1</v>
      </c>
      <c r="O151" s="42">
        <f t="shared" ref="O151" si="32">M151*N151</f>
        <v>0</v>
      </c>
      <c r="P151" s="11"/>
      <c r="Q151" s="170" t="s">
        <v>110</v>
      </c>
    </row>
    <row r="152" spans="1:17" ht="12.75" customHeight="1" x14ac:dyDescent="0.3">
      <c r="A152" s="47"/>
      <c r="B152" s="45"/>
      <c r="C152" s="45"/>
      <c r="D152" s="45" t="s">
        <v>109</v>
      </c>
      <c r="E152" s="46" t="s">
        <v>88</v>
      </c>
      <c r="F152" s="59"/>
      <c r="G152" s="42">
        <f>$B$19</f>
        <v>0</v>
      </c>
      <c r="H152" s="42" t="str">
        <f>$A$19</f>
        <v>Inkoper</v>
      </c>
      <c r="I152" s="42">
        <f t="shared" si="31"/>
        <v>0</v>
      </c>
      <c r="J152" s="42"/>
      <c r="K152" s="42"/>
      <c r="L152" s="42"/>
      <c r="M152" s="42">
        <f>I152</f>
        <v>0</v>
      </c>
      <c r="N152" s="114">
        <v>1</v>
      </c>
      <c r="O152" s="42">
        <f t="shared" ref="O152:O153" si="33">M152*N152</f>
        <v>0</v>
      </c>
      <c r="P152" s="11"/>
      <c r="Q152" s="170" t="s">
        <v>110</v>
      </c>
    </row>
    <row r="153" spans="1:17" ht="12.75" customHeight="1" x14ac:dyDescent="0.3">
      <c r="A153" s="47"/>
      <c r="B153" s="45"/>
      <c r="C153" s="45"/>
      <c r="D153" s="45" t="s">
        <v>109</v>
      </c>
      <c r="E153" s="46" t="s">
        <v>88</v>
      </c>
      <c r="F153" s="59"/>
      <c r="G153" s="42">
        <f>B15</f>
        <v>0</v>
      </c>
      <c r="H153" s="42" t="s">
        <v>55</v>
      </c>
      <c r="I153" s="42">
        <f t="shared" si="31"/>
        <v>0</v>
      </c>
      <c r="J153" s="42"/>
      <c r="K153" s="42"/>
      <c r="L153" s="42"/>
      <c r="M153" s="42">
        <f>I153</f>
        <v>0</v>
      </c>
      <c r="N153" s="114">
        <v>1</v>
      </c>
      <c r="O153" s="42">
        <f t="shared" si="33"/>
        <v>0</v>
      </c>
      <c r="P153" s="11"/>
      <c r="Q153" s="170" t="s">
        <v>110</v>
      </c>
    </row>
    <row r="154" spans="1:17" ht="12.75" customHeight="1" x14ac:dyDescent="0.3">
      <c r="A154" s="52"/>
      <c r="B154" s="45"/>
      <c r="C154" s="45"/>
      <c r="D154" s="45"/>
      <c r="E154" s="46"/>
      <c r="F154" s="106"/>
      <c r="G154" s="42"/>
      <c r="H154" s="42"/>
      <c r="I154" s="42"/>
      <c r="J154" s="42"/>
      <c r="K154" s="42"/>
      <c r="L154" s="42"/>
      <c r="M154" s="42"/>
      <c r="N154" s="114"/>
      <c r="O154" s="42"/>
      <c r="P154" s="11"/>
      <c r="Q154" s="170"/>
    </row>
    <row r="155" spans="1:17" ht="12.75" customHeight="1" x14ac:dyDescent="0.3">
      <c r="A155" s="47" t="s">
        <v>111</v>
      </c>
      <c r="B155" s="45"/>
      <c r="C155" s="45"/>
      <c r="D155" s="45" t="s">
        <v>109</v>
      </c>
      <c r="E155" s="46" t="s">
        <v>88</v>
      </c>
      <c r="F155" s="59"/>
      <c r="G155" s="42">
        <f>$B$25</f>
        <v>0</v>
      </c>
      <c r="H155" s="42" t="str">
        <f>$A$25</f>
        <v>Kwaliteitsmedewerker</v>
      </c>
      <c r="I155" s="42">
        <f t="shared" si="31"/>
        <v>0</v>
      </c>
      <c r="J155" s="42"/>
      <c r="K155" s="42"/>
      <c r="L155" s="42"/>
      <c r="M155" s="42">
        <f>I155</f>
        <v>0</v>
      </c>
      <c r="N155" s="114">
        <v>1</v>
      </c>
      <c r="O155" s="42">
        <f>M155*N155</f>
        <v>0</v>
      </c>
      <c r="P155" s="11"/>
      <c r="Q155" s="170" t="s">
        <v>112</v>
      </c>
    </row>
    <row r="156" spans="1:17" ht="12.75" customHeight="1" x14ac:dyDescent="0.3">
      <c r="A156" s="47"/>
      <c r="B156" s="45"/>
      <c r="C156" s="45"/>
      <c r="D156" s="45" t="s">
        <v>113</v>
      </c>
      <c r="E156" s="46" t="s">
        <v>88</v>
      </c>
      <c r="F156" s="59"/>
      <c r="G156" s="42">
        <f>$B$25</f>
        <v>0</v>
      </c>
      <c r="H156" s="42" t="str">
        <f>$A$25</f>
        <v>Kwaliteitsmedewerker</v>
      </c>
      <c r="I156" s="42">
        <f>F156*G156</f>
        <v>0</v>
      </c>
      <c r="J156" s="42"/>
      <c r="K156" s="42"/>
      <c r="L156" s="42"/>
      <c r="M156" s="42">
        <f>I156</f>
        <v>0</v>
      </c>
      <c r="N156" s="114">
        <v>8</v>
      </c>
      <c r="O156" s="42">
        <f>M156*N156</f>
        <v>0</v>
      </c>
      <c r="P156" s="11"/>
      <c r="Q156" s="170" t="s">
        <v>112</v>
      </c>
    </row>
    <row r="157" spans="1:17" ht="12.75" customHeight="1" x14ac:dyDescent="0.3">
      <c r="A157" s="47"/>
      <c r="B157" s="45"/>
      <c r="C157" s="45"/>
      <c r="D157" s="45"/>
      <c r="E157" s="46"/>
      <c r="F157" s="106"/>
      <c r="G157" s="42"/>
      <c r="H157" s="42"/>
      <c r="I157" s="42"/>
      <c r="J157" s="42"/>
      <c r="K157" s="42"/>
      <c r="L157" s="42"/>
      <c r="M157" s="42"/>
      <c r="N157" s="114"/>
      <c r="O157" s="42"/>
      <c r="P157" s="11"/>
      <c r="Q157" s="170"/>
    </row>
    <row r="158" spans="1:17" ht="12.75" customHeight="1" x14ac:dyDescent="0.3">
      <c r="A158" s="47" t="s">
        <v>114</v>
      </c>
      <c r="B158" s="45"/>
      <c r="C158" s="45"/>
      <c r="D158" s="45" t="s">
        <v>109</v>
      </c>
      <c r="E158" s="46" t="s">
        <v>88</v>
      </c>
      <c r="F158" s="59"/>
      <c r="G158" s="42">
        <f>$B$24</f>
        <v>0</v>
      </c>
      <c r="H158" s="42" t="str">
        <f>$A$24</f>
        <v>Contractmanager</v>
      </c>
      <c r="I158" s="42">
        <f t="shared" si="31"/>
        <v>0</v>
      </c>
      <c r="J158" s="42"/>
      <c r="K158" s="42"/>
      <c r="L158" s="42"/>
      <c r="M158" s="42">
        <f>I158</f>
        <v>0</v>
      </c>
      <c r="N158" s="114">
        <v>1</v>
      </c>
      <c r="O158" s="42">
        <f t="shared" ref="O155:O159" si="34">M158*N158</f>
        <v>0</v>
      </c>
      <c r="P158" s="11"/>
      <c r="Q158" s="170" t="s">
        <v>115</v>
      </c>
    </row>
    <row r="159" spans="1:17" ht="12.75" customHeight="1" x14ac:dyDescent="0.3">
      <c r="A159" s="47"/>
      <c r="B159" s="45"/>
      <c r="C159" s="45"/>
      <c r="D159" s="45" t="s">
        <v>113</v>
      </c>
      <c r="E159" s="46" t="s">
        <v>88</v>
      </c>
      <c r="F159" s="59"/>
      <c r="G159" s="42">
        <f>$B$24</f>
        <v>0</v>
      </c>
      <c r="H159" s="42" t="str">
        <f>$A$24</f>
        <v>Contractmanager</v>
      </c>
      <c r="I159" s="42">
        <f t="shared" si="31"/>
        <v>0</v>
      </c>
      <c r="J159" s="42"/>
      <c r="K159" s="42"/>
      <c r="L159" s="42"/>
      <c r="M159" s="42">
        <f>I159</f>
        <v>0</v>
      </c>
      <c r="N159" s="114">
        <v>8</v>
      </c>
      <c r="O159" s="42">
        <f t="shared" si="34"/>
        <v>0</v>
      </c>
      <c r="P159" s="11"/>
      <c r="Q159" s="170" t="s">
        <v>115</v>
      </c>
    </row>
    <row r="160" spans="1:17" ht="12.75" customHeight="1" x14ac:dyDescent="0.3">
      <c r="A160" s="47"/>
      <c r="B160" s="45"/>
      <c r="C160" s="45"/>
      <c r="D160" s="45"/>
      <c r="E160" s="46"/>
      <c r="F160" s="106"/>
      <c r="G160" s="42"/>
      <c r="H160" s="42"/>
      <c r="I160" s="42"/>
      <c r="J160" s="42"/>
      <c r="K160" s="42"/>
      <c r="L160" s="42"/>
      <c r="M160" s="42"/>
      <c r="N160" s="114"/>
      <c r="O160" s="42"/>
      <c r="P160" s="11"/>
      <c r="Q160" s="170"/>
    </row>
    <row r="161" spans="1:17" ht="12.75" customHeight="1" x14ac:dyDescent="0.3">
      <c r="A161" s="47" t="s">
        <v>116</v>
      </c>
      <c r="B161" s="45"/>
      <c r="C161" s="45"/>
      <c r="D161" s="45" t="s">
        <v>109</v>
      </c>
      <c r="E161" s="46" t="s">
        <v>88</v>
      </c>
      <c r="F161" s="59"/>
      <c r="G161" s="42">
        <f>$B$18</f>
        <v>0</v>
      </c>
      <c r="H161" s="42" t="str">
        <f>$A$18</f>
        <v>Ontwikkelaar</v>
      </c>
      <c r="I161" s="42">
        <f t="shared" ref="I161:I162" si="35">F161*G161</f>
        <v>0</v>
      </c>
      <c r="J161" s="42"/>
      <c r="K161" s="42"/>
      <c r="L161" s="42"/>
      <c r="M161" s="42">
        <f>I161</f>
        <v>0</v>
      </c>
      <c r="N161" s="114">
        <v>1</v>
      </c>
      <c r="O161" s="42">
        <f t="shared" ref="O161:O162" si="36">M161*N161</f>
        <v>0</v>
      </c>
      <c r="P161" s="11"/>
      <c r="Q161" s="170" t="s">
        <v>117</v>
      </c>
    </row>
    <row r="162" spans="1:17" ht="12.75" customHeight="1" x14ac:dyDescent="0.3">
      <c r="A162" s="47"/>
      <c r="B162" s="45"/>
      <c r="C162" s="45"/>
      <c r="D162" s="45" t="s">
        <v>113</v>
      </c>
      <c r="E162" s="46" t="s">
        <v>88</v>
      </c>
      <c r="F162" s="59"/>
      <c r="G162" s="42">
        <f>$B$18</f>
        <v>0</v>
      </c>
      <c r="H162" s="42" t="str">
        <f>$A$18</f>
        <v>Ontwikkelaar</v>
      </c>
      <c r="I162" s="42">
        <f t="shared" si="35"/>
        <v>0</v>
      </c>
      <c r="J162" s="42"/>
      <c r="K162" s="42"/>
      <c r="L162" s="42"/>
      <c r="M162" s="42">
        <f>I162</f>
        <v>0</v>
      </c>
      <c r="N162" s="114">
        <v>8</v>
      </c>
      <c r="O162" s="42">
        <f t="shared" si="36"/>
        <v>0</v>
      </c>
      <c r="P162" s="11"/>
      <c r="Q162" s="170" t="s">
        <v>117</v>
      </c>
    </row>
    <row r="163" spans="1:17" ht="12.75" customHeight="1" x14ac:dyDescent="0.3">
      <c r="A163" s="47"/>
      <c r="B163" s="45"/>
      <c r="C163" s="45"/>
      <c r="D163" s="45"/>
      <c r="E163" s="46"/>
      <c r="F163" s="106"/>
      <c r="G163" s="42"/>
      <c r="H163" s="42"/>
      <c r="I163" s="42"/>
      <c r="J163" s="42"/>
      <c r="K163" s="42"/>
      <c r="L163" s="42"/>
      <c r="M163" s="42"/>
      <c r="N163" s="114"/>
      <c r="O163" s="42"/>
      <c r="P163" s="11"/>
      <c r="Q163" s="170"/>
    </row>
    <row r="164" spans="1:17" ht="12.75" customHeight="1" x14ac:dyDescent="0.3">
      <c r="A164" s="47" t="s">
        <v>118</v>
      </c>
      <c r="B164" s="45"/>
      <c r="C164" s="45"/>
      <c r="D164" s="45" t="s">
        <v>109</v>
      </c>
      <c r="E164" s="46" t="s">
        <v>88</v>
      </c>
      <c r="F164" s="59"/>
      <c r="G164" s="42">
        <f>$B$24</f>
        <v>0</v>
      </c>
      <c r="H164" s="42" t="str">
        <f>$A$24</f>
        <v>Contractmanager</v>
      </c>
      <c r="I164" s="42">
        <f t="shared" ref="I164:I165" si="37">F164*G164</f>
        <v>0</v>
      </c>
      <c r="J164" s="42"/>
      <c r="K164" s="42"/>
      <c r="L164" s="42"/>
      <c r="M164" s="42">
        <f>I164</f>
        <v>0</v>
      </c>
      <c r="N164" s="114">
        <v>1</v>
      </c>
      <c r="O164" s="42">
        <f t="shared" ref="O164:O165" si="38">M164*N164</f>
        <v>0</v>
      </c>
      <c r="P164" s="11"/>
      <c r="Q164" s="170" t="s">
        <v>119</v>
      </c>
    </row>
    <row r="165" spans="1:17" ht="12.75" customHeight="1" x14ac:dyDescent="0.3">
      <c r="A165" s="47"/>
      <c r="B165" s="45"/>
      <c r="C165" s="45"/>
      <c r="D165" s="45" t="s">
        <v>113</v>
      </c>
      <c r="E165" s="46" t="s">
        <v>88</v>
      </c>
      <c r="F165" s="59"/>
      <c r="G165" s="42">
        <f>$B$24</f>
        <v>0</v>
      </c>
      <c r="H165" s="42" t="str">
        <f>$A$24</f>
        <v>Contractmanager</v>
      </c>
      <c r="I165" s="42">
        <f t="shared" si="37"/>
        <v>0</v>
      </c>
      <c r="J165" s="42"/>
      <c r="K165" s="42"/>
      <c r="L165" s="42"/>
      <c r="M165" s="42">
        <f>I165</f>
        <v>0</v>
      </c>
      <c r="N165" s="114">
        <v>8</v>
      </c>
      <c r="O165" s="42">
        <f t="shared" si="38"/>
        <v>0</v>
      </c>
      <c r="P165" s="11"/>
      <c r="Q165" s="170" t="s">
        <v>119</v>
      </c>
    </row>
    <row r="166" spans="1:17" ht="12.75" customHeight="1" x14ac:dyDescent="0.3">
      <c r="A166" s="47"/>
      <c r="B166" s="45"/>
      <c r="C166" s="45"/>
      <c r="D166" s="45"/>
      <c r="E166" s="46"/>
      <c r="F166" s="106"/>
      <c r="G166" s="42"/>
      <c r="H166" s="42"/>
      <c r="I166" s="42"/>
      <c r="J166" s="42"/>
      <c r="K166" s="42"/>
      <c r="L166" s="42"/>
      <c r="M166" s="42"/>
      <c r="N166" s="114"/>
      <c r="O166" s="42"/>
      <c r="P166" s="11"/>
      <c r="Q166" s="170"/>
    </row>
    <row r="167" spans="1:17" ht="12.75" customHeight="1" x14ac:dyDescent="0.3">
      <c r="A167" s="108" t="s">
        <v>127</v>
      </c>
      <c r="B167" s="49"/>
      <c r="C167" s="49"/>
      <c r="D167" s="49" t="s">
        <v>109</v>
      </c>
      <c r="E167" s="46" t="s">
        <v>88</v>
      </c>
      <c r="F167" s="109"/>
      <c r="G167" s="83">
        <f>$B$21</f>
        <v>0</v>
      </c>
      <c r="H167" s="83" t="str">
        <f>$A$21</f>
        <v>MKI deskundige</v>
      </c>
      <c r="I167" s="42">
        <f t="shared" si="31"/>
        <v>0</v>
      </c>
      <c r="J167" s="83"/>
      <c r="K167" s="83"/>
      <c r="L167" s="83"/>
      <c r="M167" s="42">
        <f>I167</f>
        <v>0</v>
      </c>
      <c r="N167" s="115">
        <v>1</v>
      </c>
      <c r="O167" s="42">
        <f t="shared" ref="O167:O168" si="39">M167*N167</f>
        <v>0</v>
      </c>
      <c r="P167" s="14"/>
      <c r="Q167" s="170" t="s">
        <v>120</v>
      </c>
    </row>
    <row r="168" spans="1:17" ht="12.75" customHeight="1" x14ac:dyDescent="0.3">
      <c r="A168" s="108" t="s">
        <v>128</v>
      </c>
      <c r="B168" s="49"/>
      <c r="C168" s="49"/>
      <c r="D168" s="49" t="s">
        <v>121</v>
      </c>
      <c r="E168" s="46" t="s">
        <v>88</v>
      </c>
      <c r="F168" s="109"/>
      <c r="G168" s="83">
        <f>$B$21</f>
        <v>0</v>
      </c>
      <c r="H168" s="83" t="str">
        <f>$A$21</f>
        <v>MKI deskundige</v>
      </c>
      <c r="I168" s="42">
        <f t="shared" si="31"/>
        <v>0</v>
      </c>
      <c r="J168" s="83"/>
      <c r="K168" s="83"/>
      <c r="L168" s="83"/>
      <c r="M168" s="42">
        <f>I168</f>
        <v>0</v>
      </c>
      <c r="N168" s="115">
        <v>8</v>
      </c>
      <c r="O168" s="42">
        <f t="shared" si="39"/>
        <v>0</v>
      </c>
      <c r="P168" s="14"/>
      <c r="Q168" s="170" t="s">
        <v>120</v>
      </c>
    </row>
    <row r="169" spans="1:17" ht="12.75" customHeight="1" x14ac:dyDescent="0.3">
      <c r="A169" s="13"/>
      <c r="B169" s="14"/>
      <c r="C169" s="14"/>
      <c r="D169" s="14"/>
      <c r="E169" s="81"/>
      <c r="F169" s="61"/>
      <c r="G169" s="89"/>
      <c r="H169" s="89"/>
      <c r="I169" s="89"/>
      <c r="J169" s="14"/>
      <c r="K169" s="14"/>
      <c r="L169" s="14"/>
      <c r="M169" s="14"/>
      <c r="N169" s="74"/>
      <c r="O169" s="89"/>
      <c r="P169" s="14"/>
      <c r="Q169" s="173"/>
    </row>
    <row r="170" spans="1:17" ht="12.75" customHeight="1" x14ac:dyDescent="0.3">
      <c r="A170" s="15" t="s">
        <v>101</v>
      </c>
      <c r="B170" s="2"/>
      <c r="C170" s="2"/>
      <c r="D170" s="2"/>
      <c r="E170" s="80"/>
      <c r="F170" s="62"/>
      <c r="G170" s="90"/>
      <c r="H170" s="90"/>
      <c r="I170" s="90"/>
      <c r="J170" s="2"/>
      <c r="K170" s="2"/>
      <c r="L170" s="2"/>
      <c r="M170" s="2"/>
      <c r="N170" s="75"/>
      <c r="O170" s="16">
        <f>SUM(O151:O169)</f>
        <v>0</v>
      </c>
      <c r="P170" s="2"/>
      <c r="Q170" s="174"/>
    </row>
    <row r="171" spans="1:17" ht="12.75" customHeight="1" x14ac:dyDescent="0.3">
      <c r="A171" s="84"/>
      <c r="B171" s="17"/>
      <c r="C171" s="17"/>
      <c r="D171" s="17"/>
      <c r="E171" s="179"/>
      <c r="F171" s="85"/>
      <c r="G171" s="86"/>
      <c r="H171" s="86"/>
      <c r="I171" s="86"/>
      <c r="J171" s="87"/>
      <c r="K171" s="87"/>
      <c r="L171" s="87"/>
      <c r="M171" s="87"/>
      <c r="N171" s="88"/>
      <c r="O171" s="86"/>
      <c r="P171" s="17"/>
      <c r="Q171" s="167"/>
    </row>
    <row r="172" spans="1:17" ht="12.75" customHeight="1" x14ac:dyDescent="0.3">
      <c r="A172" s="198" t="s">
        <v>123</v>
      </c>
      <c r="B172" s="199"/>
      <c r="C172" s="199"/>
      <c r="D172" s="199"/>
      <c r="E172" s="199"/>
      <c r="F172" s="199"/>
      <c r="G172" s="199"/>
      <c r="H172" s="199"/>
      <c r="I172" s="199"/>
      <c r="J172" s="199"/>
      <c r="K172" s="199"/>
      <c r="L172" s="199"/>
      <c r="M172" s="199"/>
      <c r="N172" s="199"/>
      <c r="O172" s="199"/>
      <c r="P172" s="199"/>
      <c r="Q172" s="175"/>
    </row>
    <row r="173" spans="1:17" s="92" customFormat="1" ht="12.75" customHeight="1" x14ac:dyDescent="0.3">
      <c r="A173" s="47" t="s">
        <v>123</v>
      </c>
      <c r="B173" s="49"/>
      <c r="C173" s="49"/>
      <c r="D173" s="49"/>
      <c r="E173" s="50"/>
      <c r="F173" s="93"/>
      <c r="G173" s="49"/>
      <c r="H173" s="49"/>
      <c r="I173" s="49"/>
      <c r="J173" s="116">
        <v>0.1</v>
      </c>
      <c r="K173" s="50" t="s">
        <v>122</v>
      </c>
      <c r="L173" s="83">
        <f>O142+SUM(O132:O136)</f>
        <v>21144730.960000001</v>
      </c>
      <c r="M173" s="227"/>
      <c r="N173" s="49"/>
      <c r="O173" s="42">
        <f>J173*L173</f>
        <v>2114473.0960000004</v>
      </c>
      <c r="P173" s="49"/>
      <c r="Q173" s="176"/>
    </row>
    <row r="174" spans="1:17" s="92" customFormat="1" ht="12.75" customHeight="1" x14ac:dyDescent="0.3">
      <c r="A174" s="94"/>
      <c r="B174" s="95"/>
      <c r="C174" s="95"/>
      <c r="D174" s="95"/>
      <c r="E174" s="96"/>
      <c r="F174" s="97"/>
      <c r="G174" s="95"/>
      <c r="H174" s="95"/>
      <c r="I174" s="95"/>
      <c r="J174" s="95"/>
      <c r="K174" s="95"/>
      <c r="L174" s="95"/>
      <c r="M174" s="95"/>
      <c r="N174" s="98"/>
      <c r="O174" s="95"/>
      <c r="P174" s="95"/>
      <c r="Q174" s="177"/>
    </row>
    <row r="175" spans="1:17" ht="12.75" customHeight="1" x14ac:dyDescent="0.3">
      <c r="A175" s="15" t="s">
        <v>101</v>
      </c>
      <c r="B175" s="1"/>
      <c r="C175" s="2"/>
      <c r="D175" s="2"/>
      <c r="E175" s="80"/>
      <c r="F175" s="62"/>
      <c r="G175" s="2"/>
      <c r="H175" s="2"/>
      <c r="I175" s="2"/>
      <c r="J175" s="2"/>
      <c r="K175" s="2"/>
      <c r="L175" s="2"/>
      <c r="M175" s="19"/>
      <c r="N175" s="78"/>
      <c r="O175" s="16">
        <f>SUM(O173:O174,)</f>
        <v>2114473.0960000004</v>
      </c>
      <c r="P175" s="2"/>
      <c r="Q175" s="174"/>
    </row>
    <row r="176" spans="1:17" ht="12.75" customHeight="1" x14ac:dyDescent="0.3">
      <c r="A176" s="17"/>
      <c r="B176" s="17"/>
      <c r="C176" s="17"/>
      <c r="D176" s="17"/>
      <c r="E176" s="17"/>
      <c r="F176" s="165"/>
      <c r="G176" s="17"/>
      <c r="H176" s="17"/>
      <c r="I176" s="17"/>
      <c r="J176" s="17"/>
      <c r="K176" s="17"/>
      <c r="L176" s="17"/>
      <c r="M176" s="17"/>
      <c r="N176" s="166"/>
      <c r="O176" s="17"/>
      <c r="P176" s="17"/>
      <c r="Q176" s="167"/>
    </row>
    <row r="177" spans="1:19" ht="12.75" customHeight="1" x14ac:dyDescent="0.3">
      <c r="A177" s="210" t="s">
        <v>130</v>
      </c>
      <c r="B177" s="211"/>
      <c r="C177" s="211"/>
      <c r="D177" s="211"/>
      <c r="E177" s="211"/>
      <c r="F177" s="211"/>
      <c r="G177" s="211"/>
      <c r="H177" s="211"/>
      <c r="I177" s="211"/>
      <c r="J177" s="211"/>
      <c r="K177" s="211"/>
      <c r="L177" s="211"/>
      <c r="M177" s="211"/>
      <c r="N177" s="211"/>
      <c r="O177" s="214">
        <f>O146+O170+O175</f>
        <v>23259204.056000002</v>
      </c>
      <c r="P177" s="117"/>
      <c r="Q177" s="216"/>
    </row>
    <row r="178" spans="1:19" ht="12.75" customHeight="1" x14ac:dyDescent="0.3">
      <c r="A178" s="212"/>
      <c r="B178" s="213"/>
      <c r="C178" s="213"/>
      <c r="D178" s="213"/>
      <c r="E178" s="213"/>
      <c r="F178" s="213"/>
      <c r="G178" s="213"/>
      <c r="H178" s="213"/>
      <c r="I178" s="213"/>
      <c r="J178" s="213"/>
      <c r="K178" s="213"/>
      <c r="L178" s="213"/>
      <c r="M178" s="213"/>
      <c r="N178" s="213"/>
      <c r="O178" s="215"/>
      <c r="P178" s="9"/>
      <c r="Q178" s="217"/>
    </row>
    <row r="179" spans="1:19" ht="12.75" customHeight="1" x14ac:dyDescent="0.3">
      <c r="A179" s="17"/>
      <c r="B179" s="17"/>
      <c r="C179" s="17"/>
      <c r="D179" s="17"/>
      <c r="E179" s="17"/>
      <c r="F179" s="165"/>
      <c r="G179" s="17"/>
      <c r="H179" s="17"/>
      <c r="I179" s="17"/>
      <c r="J179" s="17"/>
      <c r="K179" s="17"/>
      <c r="L179" s="17"/>
      <c r="M179" s="17"/>
      <c r="N179" s="166"/>
      <c r="O179" s="17"/>
      <c r="P179" s="17"/>
      <c r="Q179" s="167"/>
    </row>
    <row r="180" spans="1:19" ht="12.75" customHeight="1" x14ac:dyDescent="0.3">
      <c r="A180" s="17"/>
      <c r="B180" s="17"/>
      <c r="C180" s="17"/>
      <c r="D180" s="17"/>
      <c r="E180" s="17"/>
      <c r="F180" s="165"/>
      <c r="G180" s="17"/>
      <c r="H180" s="17"/>
      <c r="I180" s="17"/>
      <c r="J180" s="17"/>
      <c r="K180" s="17"/>
      <c r="L180" s="17"/>
      <c r="M180" s="17"/>
      <c r="N180" s="166"/>
      <c r="O180" s="17"/>
      <c r="P180" s="17"/>
      <c r="Q180" s="167"/>
    </row>
    <row r="181" spans="1:19" customFormat="1" ht="13.8" x14ac:dyDescent="0.3">
      <c r="A181" s="133" t="s">
        <v>124</v>
      </c>
      <c r="B181" s="183"/>
      <c r="C181" s="183"/>
      <c r="D181" s="183"/>
      <c r="E181" s="183"/>
      <c r="F181" s="184"/>
      <c r="G181" s="183"/>
      <c r="H181" s="183"/>
      <c r="I181" s="183"/>
      <c r="J181" s="183"/>
      <c r="K181" s="183"/>
      <c r="L181" s="183"/>
      <c r="M181" s="183"/>
      <c r="N181" s="185"/>
      <c r="O181" s="183"/>
      <c r="P181" s="183"/>
      <c r="Q181" s="178"/>
      <c r="R181" s="3"/>
      <c r="S181" s="3"/>
    </row>
    <row r="182" spans="1:19" customFormat="1" ht="12.75" customHeight="1" x14ac:dyDescent="0.3">
      <c r="A182" s="124"/>
      <c r="B182" s="125"/>
      <c r="C182" s="125"/>
      <c r="D182" s="125"/>
      <c r="E182" s="125"/>
      <c r="F182" s="125"/>
      <c r="G182" s="125"/>
      <c r="H182" s="125"/>
      <c r="I182" s="125"/>
      <c r="J182" s="125"/>
      <c r="K182" s="125"/>
      <c r="L182" s="125"/>
      <c r="M182" s="125"/>
      <c r="N182" s="125"/>
      <c r="O182" s="125"/>
      <c r="P182" s="125"/>
      <c r="Q182" s="180"/>
    </row>
    <row r="183" spans="1:19" customFormat="1" ht="13.8" x14ac:dyDescent="0.3">
      <c r="A183" s="206" t="s">
        <v>131</v>
      </c>
      <c r="B183" s="207"/>
      <c r="C183" s="207"/>
      <c r="D183" s="207"/>
      <c r="E183" s="207"/>
      <c r="F183" s="207"/>
      <c r="G183" s="207"/>
      <c r="H183" s="207"/>
      <c r="I183" s="207"/>
      <c r="J183" s="207"/>
      <c r="K183" s="207"/>
      <c r="L183" s="182"/>
      <c r="M183" s="182"/>
      <c r="N183" s="182"/>
      <c r="O183" s="182"/>
      <c r="P183" s="182"/>
      <c r="Q183" s="181"/>
    </row>
    <row r="184" spans="1:19" customFormat="1" ht="12.75" customHeight="1" x14ac:dyDescent="0.3">
      <c r="A184" s="206" t="s">
        <v>132</v>
      </c>
      <c r="B184" s="207"/>
      <c r="C184" s="207"/>
      <c r="D184" s="207"/>
      <c r="E184" s="207"/>
      <c r="F184" s="207"/>
      <c r="G184" s="207"/>
      <c r="H184" s="207"/>
      <c r="I184" s="207"/>
      <c r="J184" s="207"/>
      <c r="K184" s="207"/>
      <c r="L184" s="207"/>
      <c r="M184" s="207"/>
      <c r="N184" s="207"/>
      <c r="O184" s="207"/>
      <c r="P184" s="182"/>
      <c r="Q184" s="181"/>
    </row>
    <row r="185" spans="1:19" customFormat="1" ht="12.75" customHeight="1" x14ac:dyDescent="0.3">
      <c r="A185" s="225" t="s">
        <v>133</v>
      </c>
      <c r="B185" s="226"/>
      <c r="C185" s="226"/>
      <c r="D185" s="226"/>
      <c r="E185" s="226"/>
      <c r="F185" s="226"/>
      <c r="G185" s="226"/>
      <c r="H185" s="226"/>
      <c r="I185" s="226"/>
      <c r="J185" s="226"/>
      <c r="K185" s="226"/>
      <c r="L185" s="226"/>
      <c r="M185" s="226"/>
      <c r="N185" s="226"/>
      <c r="O185" s="226"/>
      <c r="P185" s="182"/>
      <c r="Q185" s="181"/>
    </row>
    <row r="186" spans="1:19" customFormat="1" ht="13.8" x14ac:dyDescent="0.3">
      <c r="A186" s="206" t="s">
        <v>134</v>
      </c>
      <c r="B186" s="207"/>
      <c r="C186" s="207"/>
      <c r="D186" s="207"/>
      <c r="E186" s="207"/>
      <c r="F186" s="207"/>
      <c r="G186" s="207"/>
      <c r="H186" s="207"/>
      <c r="I186" s="207"/>
      <c r="J186" s="207"/>
      <c r="K186" s="207"/>
      <c r="L186" s="207"/>
      <c r="M186" s="207"/>
      <c r="N186" s="207"/>
      <c r="O186" s="207"/>
      <c r="P186" s="182"/>
      <c r="Q186" s="181"/>
    </row>
    <row r="187" spans="1:19" customFormat="1" ht="13.8" x14ac:dyDescent="0.3">
      <c r="A187" s="206" t="s">
        <v>135</v>
      </c>
      <c r="B187" s="207"/>
      <c r="C187" s="207"/>
      <c r="D187" s="207"/>
      <c r="E187" s="207"/>
      <c r="F187" s="207"/>
      <c r="G187" s="207"/>
      <c r="H187" s="207"/>
      <c r="I187" s="207"/>
      <c r="J187" s="207"/>
      <c r="K187" s="207"/>
      <c r="L187" s="207"/>
      <c r="M187" s="207"/>
      <c r="N187" s="207"/>
      <c r="O187" s="207"/>
      <c r="P187" s="182"/>
      <c r="Q187" s="181"/>
    </row>
    <row r="188" spans="1:19" ht="12.75" customHeight="1" x14ac:dyDescent="0.3">
      <c r="A188" s="218" t="s">
        <v>142</v>
      </c>
      <c r="B188" s="219"/>
      <c r="C188" s="219"/>
      <c r="D188" s="219"/>
      <c r="E188" s="219"/>
      <c r="F188" s="219"/>
      <c r="G188" s="219"/>
      <c r="H188" s="219"/>
      <c r="I188" s="219"/>
      <c r="J188" s="219"/>
      <c r="K188" s="219"/>
      <c r="L188" s="219"/>
      <c r="M188" s="219"/>
      <c r="N188" s="219"/>
      <c r="O188" s="219"/>
      <c r="P188" s="182"/>
      <c r="Q188" s="6"/>
    </row>
    <row r="189" spans="1:19" ht="12.75" customHeight="1" x14ac:dyDescent="0.3">
      <c r="A189" s="206" t="s">
        <v>136</v>
      </c>
      <c r="B189" s="207"/>
      <c r="C189" s="207"/>
      <c r="D189" s="207"/>
      <c r="E189" s="207"/>
      <c r="F189" s="207"/>
      <c r="G189" s="207"/>
      <c r="H189" s="207"/>
      <c r="I189" s="207"/>
      <c r="J189" s="207"/>
      <c r="K189" s="207"/>
      <c r="L189" s="207"/>
      <c r="M189" s="207"/>
      <c r="N189" s="207"/>
      <c r="O189" s="207"/>
      <c r="Q189" s="6"/>
    </row>
    <row r="190" spans="1:19" ht="12.75" customHeight="1" x14ac:dyDescent="0.3">
      <c r="A190" s="192" t="s">
        <v>147</v>
      </c>
      <c r="B190" s="207"/>
      <c r="C190" s="207"/>
      <c r="D190" s="207"/>
      <c r="E190" s="207"/>
      <c r="F190" s="207"/>
      <c r="G190" s="207"/>
      <c r="H190" s="207"/>
      <c r="I190" s="207"/>
      <c r="J190" s="207"/>
      <c r="K190" s="207"/>
      <c r="L190" s="207"/>
      <c r="M190" s="207"/>
      <c r="N190" s="207"/>
      <c r="O190" s="207"/>
      <c r="Q190" s="6"/>
    </row>
    <row r="191" spans="1:19" ht="12.75" customHeight="1" x14ac:dyDescent="0.3">
      <c r="A191" s="206" t="s">
        <v>137</v>
      </c>
      <c r="B191" s="207"/>
      <c r="C191" s="207"/>
      <c r="D191" s="207"/>
      <c r="E191" s="207"/>
      <c r="F191" s="207"/>
      <c r="G191" s="207"/>
      <c r="H191" s="207"/>
      <c r="I191" s="207"/>
      <c r="J191" s="207"/>
      <c r="K191" s="207"/>
      <c r="L191" s="207"/>
      <c r="M191" s="207"/>
      <c r="N191" s="207"/>
      <c r="O191" s="207"/>
      <c r="Q191" s="6"/>
    </row>
    <row r="192" spans="1:19" ht="12.75" customHeight="1" x14ac:dyDescent="0.3">
      <c r="A192" s="189" t="s">
        <v>143</v>
      </c>
      <c r="B192" s="190"/>
      <c r="C192" s="190"/>
      <c r="D192" s="190"/>
      <c r="E192" s="190"/>
      <c r="F192" s="190"/>
      <c r="G192" s="190"/>
      <c r="H192" s="190"/>
      <c r="I192" s="190"/>
      <c r="J192" s="190"/>
      <c r="K192" s="190"/>
      <c r="L192" s="190"/>
      <c r="M192" s="190"/>
      <c r="N192" s="190"/>
      <c r="O192" s="190"/>
      <c r="P192" s="190"/>
      <c r="Q192" s="191"/>
    </row>
    <row r="193" spans="1:17" ht="12.75" customHeight="1" x14ac:dyDescent="0.3">
      <c r="A193" s="189" t="s">
        <v>144</v>
      </c>
      <c r="B193" s="190"/>
      <c r="C193" s="190"/>
      <c r="D193" s="190"/>
      <c r="E193" s="190"/>
      <c r="F193" s="190"/>
      <c r="G193" s="190"/>
      <c r="H193" s="190"/>
      <c r="I193" s="190"/>
      <c r="J193" s="190"/>
      <c r="K193" s="190"/>
      <c r="L193" s="190"/>
      <c r="M193" s="190"/>
      <c r="N193" s="190"/>
      <c r="O193" s="190"/>
      <c r="P193" s="190"/>
      <c r="Q193" s="191"/>
    </row>
    <row r="194" spans="1:17" ht="42.75" customHeight="1" x14ac:dyDescent="0.3">
      <c r="A194" s="192" t="s">
        <v>145</v>
      </c>
      <c r="B194" s="193"/>
      <c r="C194" s="193"/>
      <c r="D194" s="193"/>
      <c r="E194" s="193"/>
      <c r="F194" s="193"/>
      <c r="G194" s="193"/>
      <c r="H194" s="193"/>
      <c r="I194" s="193"/>
      <c r="J194" s="193"/>
      <c r="K194" s="193"/>
      <c r="L194" s="193"/>
      <c r="M194" s="193"/>
      <c r="N194" s="193"/>
      <c r="O194" s="193"/>
      <c r="P194" s="193"/>
      <c r="Q194" s="194"/>
    </row>
    <row r="195" spans="1:17" ht="21" customHeight="1" x14ac:dyDescent="0.3">
      <c r="A195" s="186" t="s">
        <v>146</v>
      </c>
      <c r="B195" s="187"/>
      <c r="C195" s="187"/>
      <c r="D195" s="187"/>
      <c r="E195" s="187"/>
      <c r="F195" s="187"/>
      <c r="G195" s="187"/>
      <c r="H195" s="187"/>
      <c r="I195" s="187"/>
      <c r="J195" s="187"/>
      <c r="K195" s="187"/>
      <c r="L195" s="187"/>
      <c r="M195" s="187"/>
      <c r="N195" s="187"/>
      <c r="O195" s="187"/>
      <c r="P195" s="187"/>
      <c r="Q195" s="188"/>
    </row>
  </sheetData>
  <mergeCells count="24">
    <mergeCell ref="A186:O186"/>
    <mergeCell ref="A187:O187"/>
    <mergeCell ref="A188:O188"/>
    <mergeCell ref="O177:O178"/>
    <mergeCell ref="A183:K183"/>
    <mergeCell ref="Q177:Q178"/>
    <mergeCell ref="A184:O184"/>
    <mergeCell ref="A185:O185"/>
    <mergeCell ref="A195:Q195"/>
    <mergeCell ref="A193:Q193"/>
    <mergeCell ref="A192:Q192"/>
    <mergeCell ref="A194:Q194"/>
    <mergeCell ref="A1:P1"/>
    <mergeCell ref="A140:P140"/>
    <mergeCell ref="A148:P148"/>
    <mergeCell ref="A172:P172"/>
    <mergeCell ref="E29:E30"/>
    <mergeCell ref="F29:I29"/>
    <mergeCell ref="F150:G150"/>
    <mergeCell ref="A189:O189"/>
    <mergeCell ref="A190:O190"/>
    <mergeCell ref="A191:O191"/>
    <mergeCell ref="Q29:Q30"/>
    <mergeCell ref="A177:N178"/>
  </mergeCells>
  <phoneticPr fontId="4" type="noConversion"/>
  <pageMargins left="0.59055118110236227" right="0.39370078740157483" top="0.78740157480314965" bottom="0.98425196850393704" header="0.39370078740157483" footer="0.51181102362204722"/>
  <pageSetup paperSize="9" scale="89" fitToHeight="2" orientation="portrait" r:id="rId1"/>
  <headerFooter alignWithMargins="0">
    <oddHeader>&amp;LFormat aanbiedingsbegroting&amp;RBlad &amp;P van &amp;N</oddHeader>
    <oddFooter>&amp;LDit bestand op CD-ROM bevat formules en verwijzingen. Aan dit bestand op CD-ROM kunnen geen rechten worden ontleend. De inschrijver is zelf verantwoordelijk voor controle,  juiste invulling en werking van het bestand.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ABDDD-32E8-4103-87A0-73329BEA0C1B}">
  <sheetPr>
    <pageSetUpPr fitToPage="1"/>
  </sheetPr>
  <dimension ref="A1:M43"/>
  <sheetViews>
    <sheetView zoomScale="90" zoomScaleNormal="90" workbookViewId="0">
      <selection activeCell="C8" sqref="C8:F8"/>
    </sheetView>
  </sheetViews>
  <sheetFormatPr defaultColWidth="0" defaultRowHeight="12.75" customHeight="1" zeroHeight="1" x14ac:dyDescent="0.3"/>
  <cols>
    <col min="1" max="1" width="2.875" style="137" customWidth="1"/>
    <col min="2" max="2" width="3.125" style="137" customWidth="1"/>
    <col min="3" max="3" width="101.375" style="164" customWidth="1"/>
    <col min="4" max="4" width="38.125" style="164" customWidth="1"/>
    <col min="5" max="5" width="81.875" style="164" customWidth="1"/>
    <col min="6" max="6" width="27.125" style="164" customWidth="1"/>
    <col min="7" max="7" width="2.625" style="137" customWidth="1"/>
    <col min="8" max="8" width="3" style="137" customWidth="1"/>
    <col min="9" max="9" width="3" style="137" hidden="1" customWidth="1"/>
    <col min="10" max="10" width="3" style="158" hidden="1" customWidth="1"/>
    <col min="11" max="11" width="63.875" style="137" hidden="1" customWidth="1"/>
    <col min="12" max="16384" width="0" style="137" hidden="1"/>
  </cols>
  <sheetData>
    <row r="1" spans="1:13" ht="7.5" customHeight="1" thickBot="1" x14ac:dyDescent="0.35">
      <c r="A1" s="134"/>
      <c r="B1" s="134"/>
      <c r="C1" s="135"/>
      <c r="D1" s="135"/>
      <c r="E1" s="135"/>
      <c r="F1" s="135"/>
      <c r="G1" s="134"/>
      <c r="H1" s="134"/>
      <c r="I1" s="136"/>
      <c r="J1" s="136"/>
      <c r="K1" s="136"/>
      <c r="L1" s="136"/>
      <c r="M1" s="136"/>
    </row>
    <row r="2" spans="1:13" ht="14.4" thickTop="1" x14ac:dyDescent="0.3">
      <c r="A2" s="134"/>
      <c r="B2" s="138"/>
      <c r="C2" s="139"/>
      <c r="D2" s="139"/>
      <c r="E2" s="139"/>
      <c r="F2" s="139"/>
      <c r="G2" s="140"/>
      <c r="H2" s="134"/>
      <c r="I2" s="136"/>
      <c r="J2" s="136"/>
      <c r="K2" s="136"/>
      <c r="L2" s="136"/>
      <c r="M2" s="136"/>
    </row>
    <row r="3" spans="1:13" ht="33" customHeight="1" x14ac:dyDescent="0.3">
      <c r="A3" s="134"/>
      <c r="B3" s="141"/>
      <c r="C3" s="135"/>
      <c r="D3" s="135"/>
      <c r="E3" s="135"/>
      <c r="F3" s="135"/>
      <c r="G3" s="142"/>
      <c r="H3" s="134"/>
      <c r="I3" s="136"/>
      <c r="J3" s="136"/>
      <c r="K3" s="136"/>
      <c r="L3" s="136"/>
      <c r="M3" s="136"/>
    </row>
    <row r="4" spans="1:13" ht="36" customHeight="1" x14ac:dyDescent="0.35">
      <c r="A4" s="134"/>
      <c r="B4" s="141"/>
      <c r="C4" s="220" t="str">
        <f>"Toelichting aanbiedingsbegroting Modulaire Onderstations TN582452"</f>
        <v>Toelichting aanbiedingsbegroting Modulaire Onderstations TN582452</v>
      </c>
      <c r="D4" s="221"/>
      <c r="E4" s="221"/>
      <c r="F4" s="222"/>
      <c r="G4" s="143"/>
      <c r="H4" s="144"/>
      <c r="I4" s="136"/>
      <c r="J4" s="136"/>
      <c r="K4" s="136"/>
      <c r="L4" s="136"/>
      <c r="M4" s="136"/>
    </row>
    <row r="5" spans="1:13" ht="8.25" customHeight="1" x14ac:dyDescent="0.35">
      <c r="A5" s="134"/>
      <c r="B5" s="141"/>
      <c r="C5" s="145"/>
      <c r="D5" s="146"/>
      <c r="E5" s="146"/>
      <c r="F5" s="146"/>
      <c r="G5" s="143"/>
      <c r="H5" s="144"/>
      <c r="I5" s="136"/>
      <c r="J5" s="136"/>
      <c r="K5" s="136"/>
      <c r="L5" s="136"/>
      <c r="M5" s="136"/>
    </row>
    <row r="6" spans="1:13" s="153" customFormat="1" ht="14.4" x14ac:dyDescent="0.3">
      <c r="A6" s="147"/>
      <c r="B6" s="148"/>
      <c r="C6" s="149" t="s">
        <v>138</v>
      </c>
      <c r="D6" s="150"/>
      <c r="E6" s="150"/>
      <c r="F6" s="150"/>
      <c r="G6" s="151"/>
      <c r="H6" s="152"/>
      <c r="J6" s="154"/>
    </row>
    <row r="7" spans="1:13" s="153" customFormat="1" ht="41.7" customHeight="1" x14ac:dyDescent="0.3">
      <c r="A7" s="147"/>
      <c r="B7" s="148"/>
      <c r="C7" s="223" t="s">
        <v>141</v>
      </c>
      <c r="D7" s="224"/>
      <c r="E7" s="224"/>
      <c r="F7" s="224"/>
      <c r="G7" s="151"/>
      <c r="H7" s="152"/>
      <c r="J7" s="154"/>
    </row>
    <row r="8" spans="1:13" s="153" customFormat="1" ht="103.5" customHeight="1" x14ac:dyDescent="0.3">
      <c r="A8" s="147"/>
      <c r="B8" s="148"/>
      <c r="C8" s="223" t="s">
        <v>140</v>
      </c>
      <c r="D8" s="224"/>
      <c r="E8" s="224"/>
      <c r="F8" s="224"/>
      <c r="G8" s="151"/>
      <c r="H8" s="152"/>
      <c r="J8" s="154"/>
    </row>
    <row r="9" spans="1:13" s="153" customFormat="1" ht="14.4" x14ac:dyDescent="0.3">
      <c r="A9" s="147"/>
      <c r="B9" s="148"/>
      <c r="C9" s="223"/>
      <c r="D9" s="223"/>
      <c r="E9" s="223"/>
      <c r="F9" s="223"/>
      <c r="G9" s="151"/>
      <c r="H9" s="152"/>
      <c r="J9" s="154"/>
    </row>
    <row r="10" spans="1:13" ht="10.95" customHeight="1" x14ac:dyDescent="0.3">
      <c r="A10" s="134"/>
      <c r="B10" s="141"/>
      <c r="C10" s="155"/>
      <c r="D10" s="155"/>
      <c r="E10" s="155"/>
      <c r="F10" s="155"/>
      <c r="G10" s="156"/>
      <c r="H10" s="157"/>
    </row>
    <row r="11" spans="1:13" ht="10.5" customHeight="1" thickBot="1" x14ac:dyDescent="0.35">
      <c r="A11" s="134"/>
      <c r="B11" s="159"/>
      <c r="C11" s="160"/>
      <c r="D11" s="160"/>
      <c r="E11" s="160"/>
      <c r="F11" s="160"/>
      <c r="G11" s="161"/>
      <c r="H11" s="157"/>
    </row>
    <row r="12" spans="1:13" ht="9" customHeight="1" thickTop="1" x14ac:dyDescent="0.3">
      <c r="A12" s="134"/>
      <c r="B12" s="134"/>
      <c r="C12" s="162"/>
      <c r="D12" s="162"/>
      <c r="E12" s="162"/>
      <c r="F12" s="162"/>
      <c r="G12" s="157"/>
      <c r="H12" s="157"/>
    </row>
    <row r="13" spans="1:13" ht="13.8" hidden="1" x14ac:dyDescent="0.3">
      <c r="A13" s="134"/>
      <c r="B13" s="134"/>
      <c r="C13" s="162"/>
      <c r="D13" s="162"/>
      <c r="E13" s="162"/>
      <c r="F13" s="162"/>
      <c r="G13" s="157"/>
      <c r="H13" s="157"/>
    </row>
    <row r="14" spans="1:13" ht="13.8" hidden="1" x14ac:dyDescent="0.3">
      <c r="A14" s="134"/>
      <c r="B14" s="134"/>
      <c r="C14" s="162"/>
      <c r="D14" s="162"/>
      <c r="E14" s="162"/>
      <c r="F14" s="162"/>
      <c r="G14" s="157"/>
      <c r="H14" s="157"/>
    </row>
    <row r="15" spans="1:13" ht="13.8" hidden="1" x14ac:dyDescent="0.3">
      <c r="A15" s="134"/>
      <c r="B15" s="134"/>
      <c r="C15" s="162"/>
      <c r="D15" s="162"/>
      <c r="E15" s="162"/>
      <c r="F15" s="162"/>
      <c r="G15" s="157"/>
      <c r="H15" s="157"/>
    </row>
    <row r="16" spans="1:13" ht="13.8" hidden="1" x14ac:dyDescent="0.3">
      <c r="A16" s="134"/>
      <c r="B16" s="134"/>
      <c r="C16" s="162"/>
      <c r="D16" s="162"/>
      <c r="E16" s="162"/>
      <c r="F16" s="162"/>
      <c r="G16" s="157"/>
      <c r="H16" s="157"/>
    </row>
    <row r="17" spans="1:8" ht="13.8" hidden="1" x14ac:dyDescent="0.3">
      <c r="A17" s="134"/>
      <c r="B17" s="134"/>
      <c r="C17" s="162"/>
      <c r="D17" s="162"/>
      <c r="E17" s="162"/>
      <c r="F17" s="162"/>
      <c r="G17" s="157"/>
      <c r="H17" s="157"/>
    </row>
    <row r="18" spans="1:8" ht="13.8" hidden="1" x14ac:dyDescent="0.3">
      <c r="A18" s="134"/>
      <c r="B18" s="134"/>
      <c r="C18" s="162"/>
      <c r="D18" s="162"/>
      <c r="E18" s="162"/>
      <c r="F18" s="162"/>
      <c r="G18" s="157"/>
      <c r="H18" s="157"/>
    </row>
    <row r="19" spans="1:8" ht="13.8" hidden="1" x14ac:dyDescent="0.3">
      <c r="A19" s="134"/>
      <c r="B19" s="134"/>
      <c r="C19" s="162"/>
      <c r="D19" s="162"/>
      <c r="E19" s="162"/>
      <c r="F19" s="162"/>
      <c r="G19" s="157"/>
      <c r="H19" s="157"/>
    </row>
    <row r="20" spans="1:8" ht="13.8" hidden="1" x14ac:dyDescent="0.3">
      <c r="A20" s="134"/>
      <c r="B20" s="134"/>
      <c r="C20" s="162"/>
      <c r="D20" s="162"/>
      <c r="E20" s="162"/>
      <c r="F20" s="162"/>
      <c r="G20" s="157"/>
      <c r="H20" s="157"/>
    </row>
    <row r="21" spans="1:8" ht="13.8" hidden="1" x14ac:dyDescent="0.3">
      <c r="C21" s="163"/>
      <c r="D21" s="163"/>
      <c r="E21" s="163"/>
      <c r="F21" s="163"/>
      <c r="G21" s="136"/>
      <c r="H21" s="136"/>
    </row>
    <row r="22" spans="1:8" ht="13.8" hidden="1" x14ac:dyDescent="0.3">
      <c r="C22" s="163"/>
      <c r="D22" s="163"/>
      <c r="E22" s="163"/>
      <c r="F22" s="163"/>
      <c r="G22" s="136"/>
      <c r="H22" s="136"/>
    </row>
    <row r="23" spans="1:8" ht="13.8" hidden="1" x14ac:dyDescent="0.3">
      <c r="C23" s="163"/>
      <c r="D23" s="163"/>
      <c r="E23" s="163"/>
      <c r="F23" s="163"/>
      <c r="G23" s="136"/>
      <c r="H23" s="136"/>
    </row>
    <row r="24" spans="1:8" ht="13.8" hidden="1" x14ac:dyDescent="0.3">
      <c r="C24" s="163"/>
      <c r="D24" s="163"/>
      <c r="E24" s="163"/>
      <c r="F24" s="163"/>
      <c r="G24" s="136"/>
      <c r="H24" s="136"/>
    </row>
    <row r="25" spans="1:8" ht="13.8" hidden="1" x14ac:dyDescent="0.3">
      <c r="C25" s="163"/>
      <c r="D25" s="163"/>
      <c r="E25" s="163"/>
      <c r="F25" s="163"/>
      <c r="G25" s="136"/>
      <c r="H25" s="136"/>
    </row>
    <row r="26" spans="1:8" ht="13.8" hidden="1" x14ac:dyDescent="0.3">
      <c r="C26" s="163"/>
      <c r="D26" s="163"/>
      <c r="E26" s="163"/>
      <c r="F26" s="163"/>
      <c r="G26" s="136"/>
      <c r="H26" s="136"/>
    </row>
    <row r="27" spans="1:8" ht="13.8" hidden="1" x14ac:dyDescent="0.3">
      <c r="C27" s="163"/>
      <c r="D27" s="163"/>
      <c r="E27" s="163"/>
      <c r="F27" s="163"/>
      <c r="G27" s="136"/>
      <c r="H27" s="136"/>
    </row>
    <row r="28" spans="1:8" ht="13.8" hidden="1" x14ac:dyDescent="0.3">
      <c r="C28" s="163"/>
      <c r="D28" s="163"/>
      <c r="E28" s="163"/>
      <c r="F28" s="163"/>
      <c r="G28" s="136"/>
      <c r="H28" s="136"/>
    </row>
    <row r="29" spans="1:8" ht="13.8" hidden="1" x14ac:dyDescent="0.3">
      <c r="C29" s="163"/>
      <c r="D29" s="163"/>
      <c r="E29" s="163"/>
      <c r="F29" s="163"/>
      <c r="G29" s="136"/>
      <c r="H29" s="136"/>
    </row>
    <row r="30" spans="1:8" ht="13.8" hidden="1" x14ac:dyDescent="0.3">
      <c r="C30" s="163"/>
      <c r="D30" s="163"/>
      <c r="E30" s="163"/>
      <c r="F30" s="163"/>
      <c r="G30" s="136"/>
      <c r="H30" s="136"/>
    </row>
    <row r="31" spans="1:8" ht="13.8" hidden="1" x14ac:dyDescent="0.3">
      <c r="C31" s="163"/>
      <c r="D31" s="163"/>
      <c r="E31" s="163"/>
      <c r="F31" s="163"/>
      <c r="G31" s="136"/>
      <c r="H31" s="136"/>
    </row>
    <row r="32" spans="1:8" ht="13.8" x14ac:dyDescent="0.3"/>
    <row r="33" ht="13.8" x14ac:dyDescent="0.3"/>
    <row r="34" ht="13.8" x14ac:dyDescent="0.3"/>
    <row r="35" ht="13.8" x14ac:dyDescent="0.3"/>
    <row r="36" ht="13.8" x14ac:dyDescent="0.3"/>
    <row r="37" ht="13.8" x14ac:dyDescent="0.3"/>
    <row r="38" ht="13.8" x14ac:dyDescent="0.3"/>
    <row r="39" ht="13.8" x14ac:dyDescent="0.3"/>
    <row r="40" ht="13.8" x14ac:dyDescent="0.3"/>
    <row r="41" ht="13.8" x14ac:dyDescent="0.3"/>
    <row r="42" ht="13.8" x14ac:dyDescent="0.3"/>
    <row r="43" ht="13.8" x14ac:dyDescent="0.3"/>
  </sheetData>
  <mergeCells count="4">
    <mergeCell ref="C4:F4"/>
    <mergeCell ref="C7:F7"/>
    <mergeCell ref="C8:F8"/>
    <mergeCell ref="C9:F9"/>
  </mergeCells>
  <printOptions horizontalCentered="1" verticalCentered="1"/>
  <pageMargins left="0" right="0" top="0" bottom="0" header="0" footer="0"/>
  <pageSetup paperSize="8" scale="9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feef5865-a982-42aa-8640-9d4286765ef6">TS013738092-1228949260-7524</_dlc_DocId>
    <_dlc_DocIdUrl xmlns="feef5865-a982-42aa-8640-9d4286765ef6">
      <Url>https://prorailbv.sharepoint.com/teams/ModulaireRGG/_layouts/15/DocIdRedir.aspx?ID=TS013738092-1228949260-7524</Url>
      <Description>TS013738092-1228949260-7524</Description>
    </_dlc_DocIdUrl>
    <TaxCatchAll xmlns="feef5865-a982-42aa-8640-9d4286765ef6" xsi:nil="true"/>
    <lcf76f155ced4ddcb4097134ff3c332f xmlns="639eb8bf-7c88-4f14-a88f-f823487ec62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5295A67F375C947953981FD7C4C28D8" ma:contentTypeVersion="20" ma:contentTypeDescription="Een nieuw document maken." ma:contentTypeScope="" ma:versionID="1db3b1a7c600320c68370b58b7dfc4e8">
  <xsd:schema xmlns:xsd="http://www.w3.org/2001/XMLSchema" xmlns:xs="http://www.w3.org/2001/XMLSchema" xmlns:p="http://schemas.microsoft.com/office/2006/metadata/properties" xmlns:ns2="feef5865-a982-42aa-8640-9d4286765ef6" xmlns:ns3="639eb8bf-7c88-4f14-a88f-f823487ec62e" xmlns:ns4="1a8d28e3-2941-4fde-947f-8a1984f33e10" targetNamespace="http://schemas.microsoft.com/office/2006/metadata/properties" ma:root="true" ma:fieldsID="468f5cd8ab65f79fc24090dca14af42f" ns2:_="" ns3:_="" ns4:_="">
    <xsd:import namespace="feef5865-a982-42aa-8640-9d4286765ef6"/>
    <xsd:import namespace="639eb8bf-7c88-4f14-a88f-f823487ec62e"/>
    <xsd:import namespace="1a8d28e3-2941-4fde-947f-8a1984f33e1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ef5865-a982-42aa-8640-9d4286765ef6"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element name="TaxCatchAll" ma:index="26" nillable="true" ma:displayName="Taxonomy Catch All Column" ma:hidden="true" ma:list="{5730e35c-2c50-406e-a166-d86022bf0e0d}" ma:internalName="TaxCatchAll" ma:showField="CatchAllData" ma:web="1a8d28e3-2941-4fde-947f-8a1984f33e1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39eb8bf-7c88-4f14-a88f-f823487ec62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c2a34957-f4c5-4396-b3a3-e9c9104dfe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8d28e3-2941-4fde-947f-8a1984f33e10"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765B1C-D434-40DC-B10F-BBC43ED0EBCA}">
  <ds:schemaRefs>
    <ds:schemaRef ds:uri="http://schemas.microsoft.com/sharepoint/events"/>
  </ds:schemaRefs>
</ds:datastoreItem>
</file>

<file path=customXml/itemProps2.xml><?xml version="1.0" encoding="utf-8"?>
<ds:datastoreItem xmlns:ds="http://schemas.openxmlformats.org/officeDocument/2006/customXml" ds:itemID="{26812704-6741-4844-8CBF-44D921946785}">
  <ds:schemaRefs>
    <ds:schemaRef ds:uri="http://purl.org/dc/terms/"/>
    <ds:schemaRef ds:uri="http://purl.org/dc/dcmitype/"/>
    <ds:schemaRef ds:uri="1a8d28e3-2941-4fde-947f-8a1984f33e10"/>
    <ds:schemaRef ds:uri="639eb8bf-7c88-4f14-a88f-f823487ec62e"/>
    <ds:schemaRef ds:uri="feef5865-a982-42aa-8640-9d4286765ef6"/>
    <ds:schemaRef ds:uri="http://www.w3.org/XML/1998/namespac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EC54570-3E09-4E7C-BC44-CDF74A15BF62}">
  <ds:schemaRefs>
    <ds:schemaRef ds:uri="http://schemas.microsoft.com/sharepoint/v3/contenttype/forms"/>
  </ds:schemaRefs>
</ds:datastoreItem>
</file>

<file path=customXml/itemProps4.xml><?xml version="1.0" encoding="utf-8"?>
<ds:datastoreItem xmlns:ds="http://schemas.openxmlformats.org/officeDocument/2006/customXml" ds:itemID="{0B8068E0-7AA6-4832-9E68-3473F988DB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Annex 5.1 MOS</vt:lpstr>
      <vt:lpstr>Toelichting Annex 5.1</vt:lpstr>
      <vt:lpstr>'Annex 5.1 MOS'!Afdrukbereik</vt:lpstr>
      <vt:lpstr>'Toelichting Annex 5.1'!Afdrukbereik</vt:lpstr>
      <vt:lpstr>'Annex 5.1 MOS'!Afdruktitels</vt:lpstr>
    </vt:vector>
  </TitlesOfParts>
  <Manager/>
  <Company>ProRail afdeling AKI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Format aanbiedingsbegroting UAV Gc</dc:subject>
  <dc:creator>willem.naberman@prorail.nl</dc:creator>
  <cp:keywords/>
  <dc:description/>
  <cp:lastModifiedBy>Vos, M.B. (Michel)</cp:lastModifiedBy>
  <cp:revision/>
  <dcterms:created xsi:type="dcterms:W3CDTF">2008-05-20T08:37:19Z</dcterms:created>
  <dcterms:modified xsi:type="dcterms:W3CDTF">2026-06-17T09:46:11Z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0x01010025295A67F375C947953981FD7C4C28D8</vt:lpwstr>
  </property>
  <property fmtid="{D5CDD505-2E9C-101B-9397-08002B2CF9AE}" pid="4" name="_dlc_DocIdItemGuid">
    <vt:lpwstr>fa73e6ea-f6c6-4277-8d32-0e53a89b9ef7</vt:lpwstr>
  </property>
  <property fmtid="{D5CDD505-2E9C-101B-9397-08002B2CF9AE}" pid="5" name="MediaServiceImageTags">
    <vt:lpwstr/>
  </property>
  <property fmtid="{D5CDD505-2E9C-101B-9397-08002B2CF9AE}" pid="6" name="MSIP_Label_24e57bac-d225-40fb-8a9e-62b5be587a96_Enabled">
    <vt:lpwstr>true</vt:lpwstr>
  </property>
  <property fmtid="{D5CDD505-2E9C-101B-9397-08002B2CF9AE}" pid="7" name="MSIP_Label_24e57bac-d225-40fb-8a9e-62b5be587a96_SetDate">
    <vt:lpwstr>2024-08-06T14:17:21Z</vt:lpwstr>
  </property>
  <property fmtid="{D5CDD505-2E9C-101B-9397-08002B2CF9AE}" pid="8" name="MSIP_Label_24e57bac-d225-40fb-8a9e-62b5be587a96_Method">
    <vt:lpwstr>Standard</vt:lpwstr>
  </property>
  <property fmtid="{D5CDD505-2E9C-101B-9397-08002B2CF9AE}" pid="9" name="MSIP_Label_24e57bac-d225-40fb-8a9e-62b5be587a96_Name">
    <vt:lpwstr>Internal</vt:lpwstr>
  </property>
  <property fmtid="{D5CDD505-2E9C-101B-9397-08002B2CF9AE}" pid="10" name="MSIP_Label_24e57bac-d225-40fb-8a9e-62b5be587a96_SiteId">
    <vt:lpwstr>a398fcff-8d2b-4930-a7f7-e1c99a108d77</vt:lpwstr>
  </property>
  <property fmtid="{D5CDD505-2E9C-101B-9397-08002B2CF9AE}" pid="11" name="MSIP_Label_24e57bac-d225-40fb-8a9e-62b5be587a96_ActionId">
    <vt:lpwstr>31dbac77-6160-4041-ac49-9d25b968ae4f</vt:lpwstr>
  </property>
  <property fmtid="{D5CDD505-2E9C-101B-9397-08002B2CF9AE}" pid="12" name="MSIP_Label_24e57bac-d225-40fb-8a9e-62b5be587a96_ContentBits">
    <vt:lpwstr>0</vt:lpwstr>
  </property>
  <property fmtid="{D5CDD505-2E9C-101B-9397-08002B2CF9AE}" pid="13" name="Documentstatus">
    <vt:lpwstr>8;#Definitief|3fb17971-961c-459d-b6f7-fdc3141cdb1a</vt:lpwstr>
  </property>
  <property fmtid="{D5CDD505-2E9C-101B-9397-08002B2CF9AE}" pid="14" name="Handeling">
    <vt:lpwstr>1;#SL00|3ebfef6a-68be-495d-a741-94fc00247443</vt:lpwstr>
  </property>
  <property fmtid="{D5CDD505-2E9C-101B-9397-08002B2CF9AE}" pid="15" name="Vertrouwelijkheid">
    <vt:lpwstr>49;#Publiek|9187f0b9-784a-46be-b111-493a2d925bdc</vt:lpwstr>
  </property>
  <property fmtid="{D5CDD505-2E9C-101B-9397-08002B2CF9AE}" pid="16" name="_dlc_policyId">
    <vt:lpwstr/>
  </property>
  <property fmtid="{D5CDD505-2E9C-101B-9397-08002B2CF9AE}" pid="17" name="ItemRetentionFormula">
    <vt:lpwstr/>
  </property>
  <property fmtid="{D5CDD505-2E9C-101B-9397-08002B2CF9AE}" pid="18" name="TaxKeyword">
    <vt:lpwstr/>
  </property>
  <property fmtid="{D5CDD505-2E9C-101B-9397-08002B2CF9AE}" pid="19" name="Type document">
    <vt:lpwstr/>
  </property>
  <property fmtid="{D5CDD505-2E9C-101B-9397-08002B2CF9AE}" pid="20" name="Verantwoordelijke afdeling">
    <vt:lpwstr/>
  </property>
</Properties>
</file>