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onexusplaza.sharepoint.com/sites/AanbestedingMF2026/Gedeelde documenten/General/Aanbesteding/"/>
    </mc:Choice>
  </mc:AlternateContent>
  <xr:revisionPtr revIDLastSave="54" documentId="8_{F8481C6F-4795-4987-AC37-88755BFFD67A}" xr6:coauthVersionLast="47" xr6:coauthVersionMax="47" xr10:uidLastSave="{6FBB848A-F43A-487E-BE45-FFC76FD0DE65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6" i="4"/>
  <c r="E16" i="4" s="1"/>
  <c r="A16" i="4"/>
  <c r="A10" i="4"/>
  <c r="A11" i="4"/>
  <c r="A9" i="4"/>
  <c r="A5" i="4"/>
  <c r="A6" i="4"/>
  <c r="A7" i="4"/>
  <c r="A4" i="4"/>
  <c r="E36" i="1"/>
  <c r="F36" i="1"/>
  <c r="F37" i="1"/>
  <c r="F38" i="1"/>
  <c r="E39" i="1"/>
  <c r="C47" i="1"/>
  <c r="F30" i="1"/>
  <c r="E30" i="1"/>
  <c r="D30" i="1"/>
  <c r="F25" i="1"/>
  <c r="E25" i="1"/>
  <c r="D25" i="1"/>
  <c r="C11" i="4"/>
  <c r="E11" i="4" s="1"/>
  <c r="C10" i="4"/>
  <c r="E10" i="4" s="1"/>
  <c r="C9" i="4"/>
  <c r="E9" i="4" s="1"/>
  <c r="C7" i="4"/>
  <c r="C6" i="4"/>
  <c r="E6" i="4" s="1"/>
  <c r="C5" i="4"/>
  <c r="E5" i="4" s="1"/>
  <c r="C4" i="4"/>
  <c r="E4" i="4" s="1"/>
  <c r="B49" i="1"/>
  <c r="C49" i="1"/>
  <c r="F1" i="4"/>
  <c r="B1" i="4"/>
  <c r="E12" i="1"/>
  <c r="F12" i="1"/>
  <c r="F7" i="4" l="1"/>
  <c r="F39" i="1"/>
  <c r="E7" i="4"/>
  <c r="E17" i="4"/>
  <c r="F9" i="4"/>
  <c r="F4" i="4"/>
  <c r="F10" i="4"/>
  <c r="C20" i="4"/>
  <c r="C23" i="4"/>
  <c r="F11" i="4"/>
  <c r="C26" i="4"/>
  <c r="D3" i="4"/>
  <c r="F15" i="4"/>
  <c r="F3" i="4"/>
  <c r="F5" i="4"/>
  <c r="F6" i="4"/>
  <c r="F16" i="4"/>
  <c r="F17" i="1"/>
  <c r="F11" i="1"/>
  <c r="F10" i="1"/>
  <c r="F8" i="1"/>
  <c r="F7" i="1"/>
  <c r="F6" i="1"/>
  <c r="F5" i="1"/>
  <c r="F4" i="1"/>
  <c r="E17" i="1"/>
  <c r="F20" i="1"/>
  <c r="F16" i="1"/>
  <c r="D4" i="1"/>
  <c r="F33" i="1"/>
  <c r="F32" i="1"/>
  <c r="F31" i="1"/>
  <c r="F27" i="1"/>
  <c r="F26" i="1"/>
  <c r="E11" i="1"/>
  <c r="E10" i="1"/>
  <c r="E8" i="1"/>
  <c r="E7" i="1"/>
  <c r="E6" i="1"/>
  <c r="E5" i="1"/>
  <c r="E13" i="4" l="1"/>
  <c r="B21" i="4" s="1"/>
  <c r="F17" i="4"/>
  <c r="F34" i="1"/>
  <c r="F13" i="4"/>
  <c r="F14" i="1"/>
  <c r="F18" i="1"/>
  <c r="E18" i="1"/>
  <c r="E14" i="1"/>
  <c r="F28" i="1"/>
  <c r="C21" i="4" l="1"/>
  <c r="D47" i="1"/>
  <c r="E21" i="1"/>
  <c r="F21" i="1" s="1"/>
  <c r="E22" i="1" l="1"/>
  <c r="F22" i="1" s="1"/>
  <c r="F23" i="1" s="1"/>
  <c r="E23" i="1" l="1"/>
  <c r="B47" i="1" s="1"/>
  <c r="B50" i="1" s="1"/>
  <c r="B24" i="4" l="1"/>
  <c r="C24" i="4" s="1"/>
  <c r="C27" i="4" l="1"/>
  <c r="C50" i="1" s="1"/>
  <c r="B27" i="4"/>
  <c r="D50" i="1" l="1"/>
</calcChain>
</file>

<file path=xl/sharedStrings.xml><?xml version="1.0" encoding="utf-8"?>
<sst xmlns="http://schemas.openxmlformats.org/spreadsheetml/2006/main" count="82" uniqueCount="58">
  <si>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</si>
  <si>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</si>
  <si>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</si>
  <si>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</si>
  <si>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</si>
  <si>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</si>
  <si>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</si>
  <si>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</si>
  <si>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</si>
  <si>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</si>
  <si>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</si>
  <si>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</si>
  <si>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</si>
  <si>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</si>
  <si>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</si>
  <si>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</si>
  <si>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</si>
  <si>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Type 1: A3 MFP kleur 60 ppm</t>
  </si>
  <si>
    <t>Optioneel interne finisher t.b.v. type 2</t>
  </si>
  <si>
    <t>Optioneel perforatiekit 2/4 gaats t.b.v. type 2</t>
  </si>
  <si>
    <t>Optioneel LCT 1.650 vel A4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</si>
  <si>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</si>
  <si>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</si>
  <si>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</si>
  <si>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</si>
  <si>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</si>
  <si>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</si>
  <si>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</si>
  <si>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</si>
  <si>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Type 2</t>
  </si>
  <si>
    <t>Interne verhuizing</t>
  </si>
  <si>
    <t>Externe verhuizing</t>
  </si>
  <si>
    <t>Voorrijkosten (bij voorrijden)</t>
  </si>
  <si>
    <t>Werkzaamheden buiten het inbegrepen onderhoud</t>
  </si>
  <si>
    <t>Booklet Finisher Type 1</t>
  </si>
  <si>
    <t>Interne Finisher Type 2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</si>
  <si>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</si>
  <si>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</si>
  <si>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</si>
  <si>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</si>
  <si>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</si>
  <si>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Huurbedrag p/stuk, p/mnd</t>
  </si>
  <si>
    <t>Totaal huurbedrag per maand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</si>
  <si>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</si>
  <si>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</si>
  <si>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</si>
  <si>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</si>
  <si>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</si>
  <si>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</si>
  <si>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</si>
  <si>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</si>
  <si>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</si>
  <si>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</si>
  <si>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Totaal eenmalig</t>
  </si>
  <si>
    <t>Totaal overig (prognose)</t>
  </si>
  <si>
    <t>Type 2: A3 MFP kleur 30 ppm</t>
  </si>
  <si>
    <t>Booklet finisher t.b.v. type 1</t>
  </si>
  <si>
    <t>Perforatiekit 2/4 gaats t.b.v. type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</si>
</sst>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5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2" fillId="0" borderId="3" xfId="0" applyFont="1" applyBorder="1"/>
    <xf numFmtId="0" fontId="2" fillId="5" borderId="3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51"/>
  <sheetViews>
    <sheetView tabSelected="1" zoomScaleNormal="100" workbookViewId="0">
      <selection activeCell="I13" sqref="I13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8" t="s">
        <v>45</v>
      </c>
      <c r="B1" s="57">
        <v>60</v>
      </c>
    </row>
    <row r="2" spans="1:6" x14ac:dyDescent="0.2">
      <c r="A2" s="58" t="s">
        <v>46</v>
      </c>
      <c r="B2" s="57">
        <v>2</v>
      </c>
    </row>
    <row r="3" spans="1:6" x14ac:dyDescent="0.2">
      <c r="A3" s="58" t="s">
        <v>47</v>
      </c>
      <c r="B3" s="57">
        <v>12</v>
      </c>
    </row>
    <row r="4" spans="1:6" ht="24" customHeight="1" x14ac:dyDescent="0.2">
      <c r="A4" s="45" t="s">
        <v>40</v>
      </c>
      <c r="B4" s="48"/>
      <c r="C4" s="39" t="s">
        <v>0</v>
      </c>
      <c r="D4" s="40" t="str">
        <f>"Huurprijs unit/mnd bij " &amp; B1 &amp; " mnd"</f>
        <v>Huurprijs unit/mnd bij 60 mnd</v>
      </c>
      <c r="E4" s="40" t="s">
        <v>42</v>
      </c>
      <c r="F4" s="40" t="str">
        <f>"Totaal huurbedrag 
over " &amp; B1 &amp; " maanden"</f>
        <v>Totaal huurbedrag 
over 60 maanden</v>
      </c>
    </row>
    <row r="5" spans="1:6" x14ac:dyDescent="0.2">
      <c r="A5" s="46" t="s">
        <v>17</v>
      </c>
      <c r="B5" s="49"/>
      <c r="C5" s="36">
        <v>31</v>
      </c>
      <c r="D5" s="12"/>
      <c r="E5" s="4">
        <f t="shared" ref="E5:E8" si="0">C5*D5</f>
        <v>0</v>
      </c>
      <c r="F5" s="4">
        <f t="shared" ref="F5:F8" si="1">(C5*D5)*$B$1</f>
        <v>0</v>
      </c>
    </row>
    <row r="6" spans="1:6" x14ac:dyDescent="0.2">
      <c r="A6" s="46" t="s">
        <v>56</v>
      </c>
      <c r="B6" s="49"/>
      <c r="C6" s="36">
        <v>31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6" t="s">
        <v>57</v>
      </c>
      <c r="B7" s="49"/>
      <c r="C7" s="36">
        <v>31</v>
      </c>
      <c r="D7" s="12"/>
      <c r="E7" s="4">
        <f t="shared" si="0"/>
        <v>0</v>
      </c>
      <c r="F7" s="4">
        <f t="shared" si="1"/>
        <v>0</v>
      </c>
    </row>
    <row r="8" spans="1:6" x14ac:dyDescent="0.2">
      <c r="A8" s="46" t="s">
        <v>20</v>
      </c>
      <c r="B8" s="49"/>
      <c r="C8" s="36">
        <v>1</v>
      </c>
      <c r="D8" s="12"/>
      <c r="E8" s="4">
        <f t="shared" si="0"/>
        <v>0</v>
      </c>
      <c r="F8" s="4">
        <f t="shared" si="1"/>
        <v>0</v>
      </c>
    </row>
    <row r="9" spans="1:6" x14ac:dyDescent="0.2">
      <c r="A9" s="47"/>
      <c r="B9" s="50"/>
      <c r="C9" s="37"/>
      <c r="D9" s="34"/>
      <c r="E9" s="35"/>
      <c r="F9" s="35"/>
    </row>
    <row r="10" spans="1:6" x14ac:dyDescent="0.2">
      <c r="A10" s="46" t="s">
        <v>55</v>
      </c>
      <c r="B10" s="49"/>
      <c r="C10" s="36">
        <v>10</v>
      </c>
      <c r="D10" s="12"/>
      <c r="E10" s="4">
        <f>C10*D10</f>
        <v>0</v>
      </c>
      <c r="F10" s="4">
        <f>(C10*D10)*$B$1</f>
        <v>0</v>
      </c>
    </row>
    <row r="11" spans="1:6" x14ac:dyDescent="0.2">
      <c r="A11" s="46" t="s">
        <v>18</v>
      </c>
      <c r="B11" s="49"/>
      <c r="C11" s="36">
        <v>1</v>
      </c>
      <c r="D11" s="12"/>
      <c r="E11" s="4">
        <f>C11*D11</f>
        <v>0</v>
      </c>
      <c r="F11" s="4">
        <f>(C11*D11)*$B$1</f>
        <v>0</v>
      </c>
    </row>
    <row r="12" spans="1:6" x14ac:dyDescent="0.2">
      <c r="A12" s="46" t="s">
        <v>19</v>
      </c>
      <c r="B12" s="49"/>
      <c r="C12" s="36">
        <v>1</v>
      </c>
      <c r="D12" s="12"/>
      <c r="E12" s="4">
        <f>C12*D12</f>
        <v>0</v>
      </c>
      <c r="F12" s="4">
        <f>(C12*D12)*$B$1</f>
        <v>0</v>
      </c>
    </row>
    <row r="13" spans="1:6" x14ac:dyDescent="0.2">
      <c r="A13" s="47"/>
      <c r="B13" s="50"/>
      <c r="C13" s="37"/>
      <c r="D13" s="34"/>
      <c r="E13" s="35"/>
      <c r="F13" s="35"/>
    </row>
    <row r="14" spans="1:6" x14ac:dyDescent="0.2">
      <c r="D14" s="41" t="s">
        <v>1</v>
      </c>
      <c r="E14" s="5">
        <f>SUM(E5:E13)</f>
        <v>0</v>
      </c>
      <c r="F14" s="5">
        <f>SUM(F5:F13)</f>
        <v>0</v>
      </c>
    </row>
    <row r="16" spans="1:6" ht="24" x14ac:dyDescent="0.2">
      <c r="A16" s="38" t="s">
        <v>27</v>
      </c>
      <c r="B16" s="39" t="s">
        <v>2</v>
      </c>
      <c r="C16" s="40" t="s">
        <v>41</v>
      </c>
      <c r="D16" s="40" t="s">
        <v>3</v>
      </c>
      <c r="E16" s="40" t="s">
        <v>10</v>
      </c>
      <c r="F16" s="40" t="str">
        <f>"Totaal over " &amp; B1 &amp; " maanden"</f>
        <v>Totaal over 60 maanden</v>
      </c>
    </row>
    <row r="17" spans="1:7" x14ac:dyDescent="0.2">
      <c r="A17" s="7" t="s">
        <v>39</v>
      </c>
      <c r="B17" s="30">
        <f>C5+C10</f>
        <v>41</v>
      </c>
      <c r="C17" s="17"/>
      <c r="D17" s="17"/>
      <c r="E17" s="18">
        <f>B17*C17+D17/12</f>
        <v>0</v>
      </c>
      <c r="F17" s="18">
        <f>((B17*C17)*$B$1)+(D17*($B$1/12))</f>
        <v>0</v>
      </c>
    </row>
    <row r="18" spans="1:7" x14ac:dyDescent="0.2">
      <c r="A18" s="19"/>
      <c r="C18" s="9"/>
      <c r="D18" s="9" t="s">
        <v>1</v>
      </c>
      <c r="E18" s="20">
        <f>SUM(E17:E17)</f>
        <v>0</v>
      </c>
      <c r="F18" s="20">
        <f>SUM(F17:F17)</f>
        <v>0</v>
      </c>
    </row>
    <row r="20" spans="1:7" x14ac:dyDescent="0.2">
      <c r="A20" s="45" t="s">
        <v>38</v>
      </c>
      <c r="B20" s="48"/>
      <c r="C20" s="39" t="s">
        <v>4</v>
      </c>
      <c r="D20" s="40" t="s">
        <v>5</v>
      </c>
      <c r="E20" s="40" t="s">
        <v>6</v>
      </c>
      <c r="F20" s="40" t="str">
        <f>"Totaal over " &amp; B1 &amp; " maanden"</f>
        <v>Totaal over 60 maanden</v>
      </c>
    </row>
    <row r="21" spans="1:7" x14ac:dyDescent="0.2">
      <c r="A21" s="51" t="s">
        <v>44</v>
      </c>
      <c r="B21" s="53"/>
      <c r="C21" s="13">
        <v>405396</v>
      </c>
      <c r="D21" s="15"/>
      <c r="E21" s="8">
        <f>C21*D21</f>
        <v>0</v>
      </c>
      <c r="F21" s="8">
        <f>E21*$B$1</f>
        <v>0</v>
      </c>
    </row>
    <row r="22" spans="1:7" x14ac:dyDescent="0.2">
      <c r="A22" s="52" t="s">
        <v>43</v>
      </c>
      <c r="B22" s="54"/>
      <c r="C22" s="14">
        <v>269892</v>
      </c>
      <c r="D22" s="15"/>
      <c r="E22" s="4">
        <f>C22*D22</f>
        <v>0</v>
      </c>
      <c r="F22" s="8">
        <f>E22*$B$1</f>
        <v>0</v>
      </c>
    </row>
    <row r="23" spans="1:7" x14ac:dyDescent="0.2">
      <c r="D23" s="9" t="s">
        <v>1</v>
      </c>
      <c r="E23" s="5">
        <f>SUM(E21:E22)</f>
        <v>0</v>
      </c>
      <c r="F23" s="5">
        <f>SUM(F21:F22)</f>
        <v>0</v>
      </c>
      <c r="G23" s="10"/>
    </row>
    <row r="24" spans="1:7" x14ac:dyDescent="0.2">
      <c r="C24" s="9"/>
    </row>
    <row r="25" spans="1:7" ht="24" x14ac:dyDescent="0.2">
      <c r="A25" s="38" t="s">
        <v>21</v>
      </c>
      <c r="B25" s="39" t="s">
        <v>30</v>
      </c>
      <c r="C25" s="40" t="s">
        <v>31</v>
      </c>
      <c r="D25" s="40" t="str">
        <f>"Geprognotiseerd aantal interne verhuizingen in " &amp;B1+B2*B3&amp;" maanden"</f>
        <v>Geprognotiseerd aantal interne verhuizingen in 84 maanden</v>
      </c>
      <c r="E25" s="40" t="str">
        <f>"Geprognotiseerd aantal externe verhuizingen in " &amp;B1+B2*B3&amp;" maanden"</f>
        <v>Geprognotiseerd aantal externe verhuizingen in 84 maanden</v>
      </c>
      <c r="F25" s="40" t="str">
        <f>"Geprognotiseerde kosten in " &amp;B1+B2*B3&amp;" maanden"</f>
        <v>Geprognotiseerde kosten in 84 maanden</v>
      </c>
    </row>
    <row r="26" spans="1:7" x14ac:dyDescent="0.2">
      <c r="A26" s="31" t="s">
        <v>28</v>
      </c>
      <c r="B26" s="32"/>
      <c r="C26" s="32"/>
      <c r="D26" s="36">
        <v>3</v>
      </c>
      <c r="E26" s="36">
        <v>3</v>
      </c>
      <c r="F26" s="8">
        <f>D26*B26+E26*C26</f>
        <v>0</v>
      </c>
    </row>
    <row r="27" spans="1:7" x14ac:dyDescent="0.2">
      <c r="A27" s="31" t="s">
        <v>29</v>
      </c>
      <c r="B27" s="32"/>
      <c r="C27" s="32"/>
      <c r="D27" s="36">
        <v>3</v>
      </c>
      <c r="E27" s="36">
        <v>3</v>
      </c>
      <c r="F27" s="8">
        <f>D27*B27+E27*C27</f>
        <v>0</v>
      </c>
    </row>
    <row r="28" spans="1:7" x14ac:dyDescent="0.2">
      <c r="A28" s="33"/>
      <c r="E28" s="41" t="s">
        <v>1</v>
      </c>
      <c r="F28" s="5">
        <f>SUM(F26:F27)</f>
        <v>0</v>
      </c>
    </row>
    <row r="29" spans="1:7" x14ac:dyDescent="0.2">
      <c r="A29" s="33"/>
    </row>
    <row r="30" spans="1:7" ht="24" x14ac:dyDescent="0.2">
      <c r="A30" s="38" t="s">
        <v>33</v>
      </c>
      <c r="B30" s="39" t="s">
        <v>22</v>
      </c>
      <c r="C30" s="40" t="s">
        <v>32</v>
      </c>
      <c r="D30" s="40" t="str">
        <f>"Geprognotiseerd aantal uren 
in " &amp;B1+B2*B3&amp;" maanden"</f>
        <v>Geprognotiseerd aantal uren 
in 84 maanden</v>
      </c>
      <c r="E30" s="40" t="str">
        <f>"Geprognotiseerd aantal keer voorrijden in " &amp;B1+B2*B3&amp;" maanden"</f>
        <v>Geprognotiseerd aantal keer voorrijden in 84 maanden</v>
      </c>
      <c r="F30" s="40" t="str">
        <f>"Geprognotiseerde kosten in " &amp;B1+B2*B3&amp;" maanden"</f>
        <v>Geprognotiseerde kosten in 84 maanden</v>
      </c>
    </row>
    <row r="31" spans="1:7" x14ac:dyDescent="0.2">
      <c r="A31" s="31" t="s">
        <v>23</v>
      </c>
      <c r="B31" s="32"/>
      <c r="C31" s="32"/>
      <c r="D31" s="36">
        <v>6</v>
      </c>
      <c r="E31" s="36">
        <v>4</v>
      </c>
      <c r="F31" s="8">
        <f>D31*B31+E31*C31</f>
        <v>0</v>
      </c>
    </row>
    <row r="32" spans="1:7" x14ac:dyDescent="0.2">
      <c r="A32" s="31" t="s">
        <v>24</v>
      </c>
      <c r="B32" s="32"/>
      <c r="C32" s="32"/>
      <c r="D32" s="36">
        <v>6</v>
      </c>
      <c r="E32" s="36">
        <v>4</v>
      </c>
      <c r="F32" s="8">
        <f>D32*B32+E32*C32</f>
        <v>0</v>
      </c>
    </row>
    <row r="33" spans="1:6" x14ac:dyDescent="0.2">
      <c r="A33" s="31" t="s">
        <v>25</v>
      </c>
      <c r="B33" s="32"/>
      <c r="C33" s="32"/>
      <c r="D33" s="36">
        <v>6</v>
      </c>
      <c r="E33" s="36">
        <v>4</v>
      </c>
      <c r="F33" s="8">
        <f>D33*B33+E33*C33</f>
        <v>0</v>
      </c>
    </row>
    <row r="34" spans="1:6" x14ac:dyDescent="0.2">
      <c r="A34" s="33"/>
      <c r="B34" s="33"/>
      <c r="C34" s="9" t="s">
        <v>1</v>
      </c>
      <c r="E34" s="33"/>
      <c r="F34" s="5">
        <f>SUM(F31:F33)</f>
        <v>0</v>
      </c>
    </row>
    <row r="35" spans="1:6" x14ac:dyDescent="0.2">
      <c r="A35" s="33"/>
      <c r="B35" s="33"/>
      <c r="C35" s="33"/>
      <c r="D35" s="33"/>
      <c r="E35" s="33"/>
    </row>
    <row r="36" spans="1:6" ht="24" x14ac:dyDescent="0.2">
      <c r="A36" s="45" t="s">
        <v>26</v>
      </c>
      <c r="B36" s="48"/>
      <c r="C36" s="39" t="s">
        <v>36</v>
      </c>
      <c r="D36" s="40" t="s">
        <v>37</v>
      </c>
      <c r="E36" s="40" t="str">
        <f>"Geschat verbruik in " &amp;B1+B2*B3&amp;" maanden"</f>
        <v>Geschat verbruik in 84 maanden</v>
      </c>
      <c r="F36" s="40" t="str">
        <f>"Prijs aantal benodigde besteleenheden in " &amp;B1+B2*B3&amp;" maanden"</f>
        <v>Prijs aantal benodigde besteleenheden in 84 maanden</v>
      </c>
    </row>
    <row r="37" spans="1:6" x14ac:dyDescent="0.2">
      <c r="A37" s="55" t="s">
        <v>34</v>
      </c>
      <c r="B37" s="56"/>
      <c r="C37" s="44"/>
      <c r="D37" s="32"/>
      <c r="E37" s="42">
        <v>825000</v>
      </c>
      <c r="F37" s="8" t="str">
        <f t="shared" ref="F37:F38" si="2">IF(C37=0,"",ROUNDUP(E37/C37,0)*D37)</f>
        <v/>
      </c>
    </row>
    <row r="38" spans="1:6" x14ac:dyDescent="0.2">
      <c r="A38" s="55" t="s">
        <v>35</v>
      </c>
      <c r="B38" s="56"/>
      <c r="C38" s="44"/>
      <c r="D38" s="32"/>
      <c r="E38" s="42">
        <v>275000</v>
      </c>
      <c r="F38" s="8" t="str">
        <f t="shared" si="2"/>
        <v/>
      </c>
    </row>
    <row r="39" spans="1:6" x14ac:dyDescent="0.2">
      <c r="A39" s="33"/>
      <c r="C39" s="33"/>
      <c r="D39" s="9" t="s">
        <v>1</v>
      </c>
      <c r="E39" s="43">
        <f>SUM(E37:E38)</f>
        <v>1100000</v>
      </c>
      <c r="F39" s="5">
        <f>SUM(F37:F38)</f>
        <v>0</v>
      </c>
    </row>
    <row r="40" spans="1:6" ht="12.75" thickBot="1" x14ac:dyDescent="0.25">
      <c r="A40" s="33"/>
      <c r="B40" s="33"/>
      <c r="C40" s="33"/>
      <c r="D40" s="33"/>
      <c r="E40" s="33"/>
    </row>
    <row r="41" spans="1:6" x14ac:dyDescent="0.2">
      <c r="A41" s="6" t="s">
        <v>7</v>
      </c>
      <c r="B41" s="40" t="s">
        <v>8</v>
      </c>
      <c r="E41" s="21"/>
      <c r="F41" s="22"/>
    </row>
    <row r="42" spans="1:6" x14ac:dyDescent="0.2">
      <c r="A42" s="7" t="s">
        <v>7</v>
      </c>
      <c r="B42" s="32"/>
      <c r="E42" s="23"/>
      <c r="F42" s="24"/>
    </row>
    <row r="43" spans="1:6" x14ac:dyDescent="0.2">
      <c r="A43" s="16" t="s">
        <v>15</v>
      </c>
      <c r="E43" s="23"/>
      <c r="F43" s="24"/>
    </row>
    <row r="44" spans="1:6" x14ac:dyDescent="0.2">
      <c r="A44" s="16" t="s">
        <v>16</v>
      </c>
      <c r="E44" s="23"/>
      <c r="F44" s="24"/>
    </row>
    <row r="45" spans="1:6" x14ac:dyDescent="0.2">
      <c r="A45" s="11"/>
      <c r="B45" s="10"/>
      <c r="E45" s="25" t="s">
        <v>9</v>
      </c>
      <c r="F45" s="24"/>
    </row>
    <row r="46" spans="1:6" x14ac:dyDescent="0.2">
      <c r="A46" s="1" t="s">
        <v>52</v>
      </c>
      <c r="B46" s="3" t="s">
        <v>10</v>
      </c>
      <c r="C46" s="3" t="s">
        <v>53</v>
      </c>
      <c r="D46" s="3" t="s">
        <v>54</v>
      </c>
      <c r="E46" s="26" t="s">
        <v>11</v>
      </c>
      <c r="F46" s="27"/>
    </row>
    <row r="47" spans="1:6" ht="12.75" thickBot="1" x14ac:dyDescent="0.25">
      <c r="A47" s="1"/>
      <c r="B47" s="5">
        <f>E14+E18+E23</f>
        <v>0</v>
      </c>
      <c r="C47" s="5">
        <f>B42</f>
        <v>0</v>
      </c>
      <c r="D47" s="5">
        <f>F28+F34+F39</f>
        <v>0</v>
      </c>
      <c r="E47" s="28" t="s">
        <v>12</v>
      </c>
      <c r="F47" s="29"/>
    </row>
    <row r="49" spans="1:4" ht="24" x14ac:dyDescent="0.2">
      <c r="A49" s="1" t="s">
        <v>13</v>
      </c>
      <c r="B49" s="39" t="str">
        <f>"Prijs " &amp; B1 &amp; " maanden"</f>
        <v>Prijs 60 maanden</v>
      </c>
      <c r="C49" s="39" t="str">
        <f>"Prijs verlenging 
" &amp; B2*B3 &amp; " maanden"</f>
        <v>Prijs verlenging 
24 maanden</v>
      </c>
      <c r="D49" s="40" t="s">
        <v>14</v>
      </c>
    </row>
    <row r="50" spans="1:4" x14ac:dyDescent="0.2">
      <c r="A50" s="1"/>
      <c r="B50" s="5">
        <f>IF(B47*$B$1+D47+B42&lt;&gt;F14+F18+F23+F28+F34+F39+C47,"FOUT: VERSCHIL",B47*$B$1+C47+(D47/($B$1+$B$2*$B$3)*$B$1))</f>
        <v>0</v>
      </c>
      <c r="C50" s="5">
        <f>Verlengingsperiode!C27*B2+(D47/84*$B$2*$B$3)</f>
        <v>0</v>
      </c>
      <c r="D50" s="5">
        <f>B50+C50</f>
        <v>0</v>
      </c>
    </row>
    <row r="51" spans="1:4" x14ac:dyDescent="0.2">
      <c r="B51" s="10"/>
      <c r="C51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29"/>
  <sheetViews>
    <sheetView zoomScaleNormal="100" workbookViewId="0">
      <selection activeCell="D22" sqref="D22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8" t="s">
        <v>47</v>
      </c>
      <c r="B1" s="57">
        <f>'Initiële periode'!B3</f>
        <v>12</v>
      </c>
      <c r="C1" s="59" t="s">
        <v>46</v>
      </c>
      <c r="D1" s="60"/>
      <c r="E1" s="61"/>
      <c r="F1" s="57">
        <f>'Initiële periode'!B2</f>
        <v>2</v>
      </c>
    </row>
    <row r="3" spans="1:6" ht="24" customHeight="1" x14ac:dyDescent="0.2">
      <c r="A3" s="45" t="s">
        <v>40</v>
      </c>
      <c r="B3" s="48"/>
      <c r="C3" s="39" t="s">
        <v>0</v>
      </c>
      <c r="D3" s="40" t="str">
        <f>"Huurprijs unit/mnd bij " &amp; B1 &amp; " mnd"</f>
        <v>Huurprijs unit/mnd bij 12 mnd</v>
      </c>
      <c r="E3" s="40" t="s">
        <v>42</v>
      </c>
      <c r="F3" s="40" t="str">
        <f>"Totaal huurbedrag 
over " &amp; B1 &amp; " maanden"</f>
        <v>Totaal huurbedrag 
over 12 maanden</v>
      </c>
    </row>
    <row r="4" spans="1:6" x14ac:dyDescent="0.2">
      <c r="A4" s="46" t="str">
        <f>'Initiële periode'!A5</f>
        <v>Type 1: A3 MFP kleur 60 ppm</v>
      </c>
      <c r="B4" s="49"/>
      <c r="C4" s="36">
        <f>'Initiële periode'!C5</f>
        <v>31</v>
      </c>
      <c r="D4" s="12"/>
      <c r="E4" s="4">
        <f t="shared" ref="E4:E7" si="0">C4*D4</f>
        <v>0</v>
      </c>
      <c r="F4" s="4">
        <f t="shared" ref="F4:F7" si="1">(C4*D4)*$B$1</f>
        <v>0</v>
      </c>
    </row>
    <row r="5" spans="1:6" x14ac:dyDescent="0.2">
      <c r="A5" s="46" t="str">
        <f>'Initiële periode'!A6</f>
        <v>Booklet finisher t.b.v. type 1</v>
      </c>
      <c r="B5" s="49"/>
      <c r="C5" s="36">
        <f>'Initiële periode'!C6</f>
        <v>31</v>
      </c>
      <c r="D5" s="12"/>
      <c r="E5" s="4">
        <f t="shared" si="0"/>
        <v>0</v>
      </c>
      <c r="F5" s="4">
        <f t="shared" si="1"/>
        <v>0</v>
      </c>
    </row>
    <row r="6" spans="1:6" x14ac:dyDescent="0.2">
      <c r="A6" s="46" t="str">
        <f>'Initiële periode'!A7</f>
        <v>Perforatiekit 2/4 gaats t.b.v. type 1</v>
      </c>
      <c r="B6" s="49"/>
      <c r="C6" s="36">
        <f>'Initiële periode'!C7</f>
        <v>31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6" t="str">
        <f>'Initiële periode'!A8</f>
        <v>Optioneel LCT 1.650 vel A4</v>
      </c>
      <c r="B7" s="49"/>
      <c r="C7" s="36">
        <f>'Initiële periode'!C8</f>
        <v>1</v>
      </c>
      <c r="D7" s="12"/>
      <c r="E7" s="4">
        <f t="shared" si="0"/>
        <v>0</v>
      </c>
      <c r="F7" s="4">
        <f t="shared" si="1"/>
        <v>0</v>
      </c>
    </row>
    <row r="8" spans="1:6" x14ac:dyDescent="0.2">
      <c r="A8" s="47"/>
      <c r="B8" s="50"/>
      <c r="C8" s="37"/>
      <c r="D8" s="34"/>
      <c r="E8" s="35"/>
      <c r="F8" s="35"/>
    </row>
    <row r="9" spans="1:6" x14ac:dyDescent="0.2">
      <c r="A9" s="46" t="str">
        <f>'Initiële periode'!A10</f>
        <v>Type 2: A3 MFP kleur 30 ppm</v>
      </c>
      <c r="B9" s="49"/>
      <c r="C9" s="36">
        <f>'Initiële periode'!C10</f>
        <v>10</v>
      </c>
      <c r="D9" s="12"/>
      <c r="E9" s="4">
        <f>C9*D9</f>
        <v>0</v>
      </c>
      <c r="F9" s="4">
        <f>(C9*D9)*$B$1</f>
        <v>0</v>
      </c>
    </row>
    <row r="10" spans="1:6" x14ac:dyDescent="0.2">
      <c r="A10" s="46" t="str">
        <f>'Initiële periode'!A11</f>
        <v>Optioneel interne finisher t.b.v. type 2</v>
      </c>
      <c r="B10" s="49"/>
      <c r="C10" s="36">
        <f>'Initiële periode'!C11</f>
        <v>1</v>
      </c>
      <c r="D10" s="12"/>
      <c r="E10" s="4">
        <f>C10*D10</f>
        <v>0</v>
      </c>
      <c r="F10" s="4">
        <f>(C10*D10)*$B$1</f>
        <v>0</v>
      </c>
    </row>
    <row r="11" spans="1:6" x14ac:dyDescent="0.2">
      <c r="A11" s="46" t="str">
        <f>'Initiële periode'!A12</f>
        <v>Optioneel perforatiekit 2/4 gaats t.b.v. type 2</v>
      </c>
      <c r="B11" s="49"/>
      <c r="C11" s="36">
        <f>'Initiële periode'!C12</f>
        <v>1</v>
      </c>
      <c r="D11" s="12"/>
      <c r="E11" s="4">
        <f>C11*D11</f>
        <v>0</v>
      </c>
      <c r="F11" s="4">
        <f>(C11*D11)*$B$1</f>
        <v>0</v>
      </c>
    </row>
    <row r="12" spans="1:6" x14ac:dyDescent="0.2">
      <c r="A12" s="47"/>
      <c r="B12" s="50"/>
      <c r="C12" s="37"/>
      <c r="D12" s="34"/>
      <c r="E12" s="35"/>
      <c r="F12" s="35"/>
    </row>
    <row r="13" spans="1:6" x14ac:dyDescent="0.2">
      <c r="D13" s="41" t="s">
        <v>1</v>
      </c>
      <c r="E13" s="5">
        <f>SUM(E4:E12)</f>
        <v>0</v>
      </c>
      <c r="F13" s="5">
        <f>SUM(F4:F12)</f>
        <v>0</v>
      </c>
    </row>
    <row r="15" spans="1:6" ht="24" x14ac:dyDescent="0.2">
      <c r="A15" s="38" t="s">
        <v>27</v>
      </c>
      <c r="B15" s="39" t="s">
        <v>2</v>
      </c>
      <c r="C15" s="40" t="s">
        <v>41</v>
      </c>
      <c r="D15" s="40" t="s">
        <v>3</v>
      </c>
      <c r="E15" s="40" t="s">
        <v>10</v>
      </c>
      <c r="F15" s="40" t="str">
        <f>"Totaal over " &amp; B1 &amp; " maanden"</f>
        <v>Totaal over 12 maanden</v>
      </c>
    </row>
    <row r="16" spans="1:6" x14ac:dyDescent="0.2">
      <c r="A16" s="7" t="str">
        <f>'Initiële periode'!A17</f>
        <v>Licentie per device</v>
      </c>
      <c r="B16" s="30">
        <f>'Initiële periode'!B17</f>
        <v>41</v>
      </c>
      <c r="C16" s="12"/>
      <c r="D16" s="12"/>
      <c r="E16" s="18">
        <f>B16*C16+D16/12</f>
        <v>0</v>
      </c>
      <c r="F16" s="18">
        <f>((B16*C16)*$B$1)+(D16*($B$1/12))</f>
        <v>0</v>
      </c>
    </row>
    <row r="17" spans="1:6" x14ac:dyDescent="0.2">
      <c r="A17" s="19"/>
      <c r="C17" s="9"/>
      <c r="D17" s="9" t="s">
        <v>1</v>
      </c>
      <c r="E17" s="20">
        <f>SUM(E16:E16)</f>
        <v>0</v>
      </c>
      <c r="F17" s="20">
        <f>SUM(F16:F16)</f>
        <v>0</v>
      </c>
    </row>
    <row r="19" spans="1:6" ht="12.75" thickBot="1" x14ac:dyDescent="0.25">
      <c r="D19" s="33"/>
      <c r="E19" s="33"/>
    </row>
    <row r="20" spans="1:6" x14ac:dyDescent="0.2">
      <c r="A20" s="1" t="s">
        <v>50</v>
      </c>
      <c r="B20" s="3" t="s">
        <v>48</v>
      </c>
      <c r="C20" s="3" t="str">
        <f>"Per " &amp;$B$1 &amp;" maanden"</f>
        <v>Per 12 maanden</v>
      </c>
      <c r="E20" s="21"/>
      <c r="F20" s="22"/>
    </row>
    <row r="21" spans="1:6" x14ac:dyDescent="0.2">
      <c r="A21" s="1"/>
      <c r="B21" s="5">
        <f>E13+E17</f>
        <v>0</v>
      </c>
      <c r="C21" s="5">
        <f>IF(F13+F17&lt;&gt;B21*12,"FOUT: VERSCHIL",F13+F17)</f>
        <v>0</v>
      </c>
      <c r="E21" s="23"/>
      <c r="F21" s="24"/>
    </row>
    <row r="22" spans="1:6" x14ac:dyDescent="0.2">
      <c r="E22" s="23"/>
      <c r="F22" s="24"/>
    </row>
    <row r="23" spans="1:6" x14ac:dyDescent="0.2">
      <c r="A23" s="1" t="s">
        <v>51</v>
      </c>
      <c r="B23" s="3" t="s">
        <v>48</v>
      </c>
      <c r="C23" s="3" t="str">
        <f>"Per " &amp;$B$1 &amp;" maanden"</f>
        <v>Per 12 maanden</v>
      </c>
      <c r="E23" s="23"/>
      <c r="F23" s="24"/>
    </row>
    <row r="24" spans="1:6" x14ac:dyDescent="0.2">
      <c r="A24" s="1"/>
      <c r="B24" s="5">
        <f>'Initiële periode'!E23</f>
        <v>0</v>
      </c>
      <c r="C24" s="5">
        <f>B24*12</f>
        <v>0</v>
      </c>
      <c r="E24" s="25" t="s">
        <v>9</v>
      </c>
      <c r="F24" s="24"/>
    </row>
    <row r="25" spans="1:6" x14ac:dyDescent="0.2">
      <c r="E25" s="26" t="s">
        <v>11</v>
      </c>
      <c r="F25" s="27"/>
    </row>
    <row r="26" spans="1:6" ht="12.75" thickBot="1" x14ac:dyDescent="0.25">
      <c r="A26" s="1" t="s">
        <v>49</v>
      </c>
      <c r="B26" s="3" t="s">
        <v>48</v>
      </c>
      <c r="C26" s="3" t="str">
        <f>"Per " &amp;$B$1 &amp;" maanden"</f>
        <v>Per 12 maanden</v>
      </c>
      <c r="E26" s="28" t="s">
        <v>12</v>
      </c>
      <c r="F26" s="29"/>
    </row>
    <row r="27" spans="1:6" x14ac:dyDescent="0.2">
      <c r="A27" s="1"/>
      <c r="B27" s="5">
        <f>B21+B24</f>
        <v>0</v>
      </c>
      <c r="C27" s="5">
        <f>C21+C24</f>
        <v>0</v>
      </c>
    </row>
    <row r="29" spans="1:6" x14ac:dyDescent="0.2">
      <c r="B29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274dfeeb133f09f27c3244351c370ccd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6d61230bf551d1ad130ed7309d2246b1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b0a2eac-f4e1-4bf6-8795-e94bbe50c942"/>
  </ds:schemaRefs>
</ds:datastoreItem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460AA-138E-421B-9DBE-3EBA620E3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2026-06-01T08:22:48Z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