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0. Conceptstukken\"/>
    </mc:Choice>
  </mc:AlternateContent>
  <xr:revisionPtr revIDLastSave="0" documentId="13_ncr:1_{7A67812A-93A9-4F3E-9FC6-281DD8AE3577}" xr6:coauthVersionLast="47" xr6:coauthVersionMax="47" xr10:uidLastSave="{00000000-0000-0000-0000-000000000000}"/>
  <bookViews>
    <workbookView xWindow="-120" yWindow="-120" windowWidth="29040" windowHeight="14040" xr2:uid="{5BE245A3-7B00-4C88-BD72-C6796B72150F}"/>
  </bookViews>
  <sheets>
    <sheet name="Prijzenblad" sheetId="6" r:id="rId1"/>
    <sheet name="EHP 1" sheetId="1" r:id="rId2"/>
    <sheet name="EHP 2" sheetId="2" r:id="rId3"/>
    <sheet name="EHP 3" sheetId="3" r:id="rId4"/>
    <sheet name="EHP 4" sheetId="4" r:id="rId5"/>
    <sheet name="EHP 5" sheetId="5" r:id="rId6"/>
    <sheet name="Perceel 1" sheetId="7" r:id="rId7"/>
    <sheet name="Perceel 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6" l="1"/>
  <c r="I63" i="6"/>
  <c r="E26" i="4"/>
  <c r="E27" i="4"/>
  <c r="E29" i="4"/>
  <c r="E30" i="4"/>
  <c r="E31" i="4"/>
  <c r="E34" i="4"/>
  <c r="E37" i="4"/>
  <c r="E38" i="4"/>
  <c r="E41" i="4"/>
  <c r="E42" i="4"/>
  <c r="E43" i="4"/>
  <c r="E44" i="4"/>
  <c r="E45" i="4"/>
  <c r="E48" i="4"/>
  <c r="E49" i="4"/>
  <c r="E50" i="4"/>
  <c r="E51" i="4"/>
  <c r="E52" i="4"/>
  <c r="E53" i="4"/>
  <c r="E54" i="4"/>
  <c r="E57" i="4"/>
  <c r="E58" i="4"/>
  <c r="E59" i="4"/>
  <c r="E60" i="4"/>
  <c r="E61" i="4"/>
  <c r="E62" i="4"/>
  <c r="E63" i="4"/>
  <c r="E25" i="4"/>
  <c r="E22" i="4"/>
  <c r="E21" i="4"/>
  <c r="E13" i="4"/>
  <c r="E14" i="4"/>
  <c r="E15" i="4"/>
  <c r="E16" i="4"/>
  <c r="E17" i="4"/>
  <c r="E7" i="4"/>
  <c r="E8" i="4"/>
  <c r="E9" i="4"/>
  <c r="E10" i="4"/>
  <c r="E11" i="4"/>
  <c r="E12" i="4"/>
  <c r="E6" i="4"/>
  <c r="E61" i="3"/>
  <c r="E58" i="3"/>
  <c r="E55" i="3"/>
  <c r="E51" i="3"/>
  <c r="E50" i="3"/>
  <c r="E47" i="3"/>
  <c r="E46" i="3"/>
  <c r="E43" i="3"/>
  <c r="E42" i="3"/>
  <c r="E27" i="3"/>
  <c r="E28" i="3"/>
  <c r="E29" i="3"/>
  <c r="E30" i="3"/>
  <c r="E31" i="3"/>
  <c r="E32" i="3"/>
  <c r="E33" i="3"/>
  <c r="E34" i="3"/>
  <c r="E35" i="3"/>
  <c r="E36" i="3"/>
  <c r="E37" i="3"/>
  <c r="E26" i="3"/>
  <c r="E21" i="3"/>
  <c r="E22" i="3"/>
  <c r="E23" i="3"/>
  <c r="E20" i="3"/>
  <c r="E15" i="3"/>
  <c r="E16" i="3"/>
  <c r="E17" i="3"/>
  <c r="E14" i="3"/>
  <c r="E9" i="3"/>
  <c r="E10" i="3"/>
  <c r="E11" i="3"/>
  <c r="E8" i="3"/>
  <c r="E62" i="2"/>
  <c r="E57" i="2"/>
  <c r="E58" i="2"/>
  <c r="E59" i="2"/>
  <c r="E56" i="2"/>
  <c r="E51" i="2"/>
  <c r="E52" i="2"/>
  <c r="E53" i="2"/>
  <c r="E50" i="2"/>
  <c r="E45" i="2"/>
  <c r="E46" i="2"/>
  <c r="E47" i="2"/>
  <c r="E44" i="2"/>
  <c r="E39" i="2"/>
  <c r="E40" i="2"/>
  <c r="E41" i="2"/>
  <c r="E38" i="2"/>
  <c r="E33" i="2"/>
  <c r="E34" i="2"/>
  <c r="E35" i="2"/>
  <c r="E32" i="2"/>
  <c r="E27" i="2"/>
  <c r="E28" i="2"/>
  <c r="E29" i="2"/>
  <c r="E26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5" i="2"/>
  <c r="J22" i="8" l="1"/>
  <c r="J21" i="8"/>
  <c r="J20" i="8"/>
  <c r="J19" i="8"/>
  <c r="J18" i="8"/>
  <c r="J17" i="8"/>
  <c r="J16" i="8"/>
  <c r="J15" i="8"/>
  <c r="J14" i="8"/>
  <c r="J13" i="8"/>
  <c r="J11" i="8"/>
  <c r="J12" i="8"/>
  <c r="J10" i="8"/>
  <c r="J9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J22" i="7"/>
  <c r="I42" i="6"/>
  <c r="I49" i="6" s="1"/>
  <c r="K42" i="6"/>
  <c r="K49" i="6" s="1"/>
  <c r="C42" i="6"/>
  <c r="K22" i="7" l="1"/>
  <c r="K23" i="7"/>
  <c r="K24" i="7"/>
  <c r="J8" i="8"/>
  <c r="K8" i="8" s="1"/>
  <c r="K25" i="8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I76" i="6"/>
  <c r="E76" i="6"/>
  <c r="U72" i="1"/>
  <c r="I72" i="1"/>
  <c r="H72" i="1"/>
  <c r="I71" i="1"/>
  <c r="R71" i="1" s="1"/>
  <c r="U71" i="1" s="1"/>
  <c r="H71" i="1"/>
  <c r="I70" i="1"/>
  <c r="R70" i="1" s="1"/>
  <c r="U70" i="1" s="1"/>
  <c r="H70" i="1"/>
  <c r="I69" i="1"/>
  <c r="R69" i="1" s="1"/>
  <c r="U69" i="1" s="1"/>
  <c r="H69" i="1"/>
  <c r="I68" i="1"/>
  <c r="R68" i="1" s="1"/>
  <c r="U68" i="1" s="1"/>
  <c r="H68" i="1"/>
  <c r="U67" i="1"/>
  <c r="I67" i="1"/>
  <c r="H67" i="1"/>
  <c r="U66" i="1"/>
  <c r="I66" i="1"/>
  <c r="H66" i="1"/>
  <c r="U65" i="1"/>
  <c r="I65" i="1"/>
  <c r="H65" i="1"/>
  <c r="U64" i="1"/>
  <c r="I64" i="1"/>
  <c r="H64" i="1"/>
  <c r="U63" i="1"/>
  <c r="I63" i="1"/>
  <c r="H63" i="1"/>
  <c r="U62" i="1"/>
  <c r="I62" i="1"/>
  <c r="H62" i="1"/>
  <c r="U61" i="1"/>
  <c r="I61" i="1"/>
  <c r="H61" i="1"/>
  <c r="U60" i="1"/>
  <c r="I60" i="1"/>
  <c r="H60" i="1"/>
  <c r="U59" i="1"/>
  <c r="I59" i="1"/>
  <c r="H59" i="1"/>
  <c r="U58" i="1"/>
  <c r="I58" i="1"/>
  <c r="H58" i="1"/>
  <c r="U57" i="1"/>
  <c r="I57" i="1"/>
  <c r="H57" i="1"/>
  <c r="U56" i="1"/>
  <c r="I56" i="1"/>
  <c r="H56" i="1"/>
  <c r="U55" i="1"/>
  <c r="I55" i="1"/>
  <c r="H55" i="1"/>
  <c r="U54" i="1"/>
  <c r="I54" i="1"/>
  <c r="H54" i="1"/>
  <c r="I53" i="1"/>
  <c r="N53" i="1" s="1"/>
  <c r="U53" i="1" s="1"/>
  <c r="H53" i="1"/>
  <c r="I52" i="1"/>
  <c r="N52" i="1" s="1"/>
  <c r="U52" i="1" s="1"/>
  <c r="H52" i="1"/>
  <c r="I51" i="1"/>
  <c r="N51" i="1" s="1"/>
  <c r="U51" i="1" s="1"/>
  <c r="H51" i="1"/>
  <c r="I50" i="1"/>
  <c r="N50" i="1" s="1"/>
  <c r="U50" i="1" s="1"/>
  <c r="H50" i="1"/>
  <c r="I49" i="1"/>
  <c r="T49" i="1" s="1"/>
  <c r="U49" i="1" s="1"/>
  <c r="H49" i="1"/>
  <c r="I48" i="1"/>
  <c r="T48" i="1" s="1"/>
  <c r="U48" i="1" s="1"/>
  <c r="H48" i="1"/>
  <c r="I47" i="1"/>
  <c r="T47" i="1" s="1"/>
  <c r="U47" i="1" s="1"/>
  <c r="H47" i="1"/>
  <c r="I46" i="1"/>
  <c r="T46" i="1" s="1"/>
  <c r="U46" i="1" s="1"/>
  <c r="H46" i="1"/>
  <c r="I45" i="1"/>
  <c r="T45" i="1" s="1"/>
  <c r="U45" i="1" s="1"/>
  <c r="H45" i="1"/>
  <c r="I44" i="1"/>
  <c r="T44" i="1" s="1"/>
  <c r="U44" i="1" s="1"/>
  <c r="H44" i="1"/>
  <c r="I42" i="1"/>
  <c r="N42" i="1" s="1"/>
  <c r="U42" i="1" s="1"/>
  <c r="H42" i="1"/>
  <c r="I41" i="1"/>
  <c r="N41" i="1" s="1"/>
  <c r="U41" i="1" s="1"/>
  <c r="H41" i="1"/>
  <c r="I40" i="1"/>
  <c r="N40" i="1" s="1"/>
  <c r="U40" i="1" s="1"/>
  <c r="H40" i="1"/>
  <c r="J38" i="1"/>
  <c r="I38" i="1"/>
  <c r="J37" i="1"/>
  <c r="I37" i="1"/>
  <c r="J36" i="1"/>
  <c r="I36" i="1"/>
  <c r="I33" i="1"/>
  <c r="L33" i="1" s="1"/>
  <c r="U33" i="1" s="1"/>
  <c r="H33" i="1"/>
  <c r="J32" i="1"/>
  <c r="I32" i="1"/>
  <c r="J31" i="1"/>
  <c r="I31" i="1"/>
  <c r="J30" i="1"/>
  <c r="I30" i="1"/>
  <c r="J29" i="1"/>
  <c r="I29" i="1"/>
  <c r="I28" i="1"/>
  <c r="H28" i="1"/>
  <c r="I27" i="1"/>
  <c r="L27" i="1" s="1"/>
  <c r="U27" i="1" s="1"/>
  <c r="H27" i="1"/>
  <c r="I26" i="1"/>
  <c r="L26" i="1" s="1"/>
  <c r="U26" i="1" s="1"/>
  <c r="H26" i="1"/>
  <c r="I25" i="1"/>
  <c r="L25" i="1" s="1"/>
  <c r="U25" i="1" s="1"/>
  <c r="H25" i="1"/>
  <c r="I24" i="1"/>
  <c r="L24" i="1" s="1"/>
  <c r="U24" i="1" s="1"/>
  <c r="H24" i="1"/>
  <c r="I23" i="1"/>
  <c r="L23" i="1" s="1"/>
  <c r="U23" i="1" s="1"/>
  <c r="H23" i="1"/>
  <c r="I22" i="1"/>
  <c r="L22" i="1" s="1"/>
  <c r="U22" i="1" s="1"/>
  <c r="H22" i="1"/>
  <c r="I21" i="1"/>
  <c r="T21" i="1" s="1"/>
  <c r="U21" i="1" s="1"/>
  <c r="H21" i="1"/>
  <c r="I20" i="1"/>
  <c r="T20" i="1" s="1"/>
  <c r="U20" i="1" s="1"/>
  <c r="H20" i="1"/>
  <c r="I19" i="1"/>
  <c r="K19" i="1" s="1"/>
  <c r="U19" i="1" s="1"/>
  <c r="H19" i="1"/>
  <c r="I18" i="1"/>
  <c r="H18" i="1"/>
  <c r="I17" i="1"/>
  <c r="K17" i="1" s="1"/>
  <c r="U17" i="1" s="1"/>
  <c r="H17" i="1"/>
  <c r="I16" i="1"/>
  <c r="K16" i="1" s="1"/>
  <c r="U16" i="1" s="1"/>
  <c r="H16" i="1"/>
  <c r="I15" i="1"/>
  <c r="K15" i="1" s="1"/>
  <c r="U15" i="1" s="1"/>
  <c r="H15" i="1"/>
  <c r="I14" i="1"/>
  <c r="K14" i="1" s="1"/>
  <c r="U14" i="1" s="1"/>
  <c r="H14" i="1"/>
  <c r="I13" i="1"/>
  <c r="K13" i="1" s="1"/>
  <c r="U13" i="1" s="1"/>
  <c r="H13" i="1"/>
  <c r="I12" i="1"/>
  <c r="K12" i="1" s="1"/>
  <c r="U12" i="1" s="1"/>
  <c r="H12" i="1"/>
  <c r="I11" i="1"/>
  <c r="N11" i="1" s="1"/>
  <c r="U11" i="1" s="1"/>
  <c r="H11" i="1"/>
  <c r="I10" i="1"/>
  <c r="N10" i="1" s="1"/>
  <c r="U10" i="1" s="1"/>
  <c r="H10" i="1"/>
  <c r="I9" i="1"/>
  <c r="N9" i="1" s="1"/>
  <c r="U9" i="1" s="1"/>
  <c r="H9" i="1"/>
  <c r="H6" i="1"/>
  <c r="I62" i="2"/>
  <c r="H62" i="2"/>
  <c r="I59" i="2"/>
  <c r="H59" i="2"/>
  <c r="I58" i="2"/>
  <c r="H58" i="2"/>
  <c r="I57" i="2"/>
  <c r="H57" i="2"/>
  <c r="I56" i="2"/>
  <c r="H56" i="2"/>
  <c r="I53" i="2"/>
  <c r="H53" i="2"/>
  <c r="I52" i="2"/>
  <c r="H52" i="2"/>
  <c r="I51" i="2"/>
  <c r="H51" i="2"/>
  <c r="I50" i="2"/>
  <c r="H50" i="2"/>
  <c r="I47" i="2"/>
  <c r="H47" i="2"/>
  <c r="I46" i="2"/>
  <c r="H46" i="2"/>
  <c r="I45" i="2"/>
  <c r="H45" i="2"/>
  <c r="I44" i="2"/>
  <c r="H44" i="2"/>
  <c r="I41" i="2"/>
  <c r="H41" i="2"/>
  <c r="I40" i="2"/>
  <c r="H40" i="2"/>
  <c r="I39" i="2"/>
  <c r="H39" i="2"/>
  <c r="I38" i="2"/>
  <c r="H38" i="2"/>
  <c r="I35" i="2"/>
  <c r="H35" i="2"/>
  <c r="I34" i="2"/>
  <c r="H34" i="2"/>
  <c r="I33" i="2"/>
  <c r="H33" i="2"/>
  <c r="I32" i="2"/>
  <c r="H32" i="2"/>
  <c r="I29" i="2"/>
  <c r="H29" i="2"/>
  <c r="I28" i="2"/>
  <c r="H28" i="2"/>
  <c r="I27" i="2"/>
  <c r="H27" i="2"/>
  <c r="I26" i="2"/>
  <c r="H26" i="2"/>
  <c r="U21" i="2"/>
  <c r="I21" i="2"/>
  <c r="H21" i="2"/>
  <c r="U20" i="2"/>
  <c r="I20" i="2"/>
  <c r="H20" i="2"/>
  <c r="U19" i="2"/>
  <c r="I19" i="2"/>
  <c r="H19" i="2"/>
  <c r="U18" i="2"/>
  <c r="I18" i="2"/>
  <c r="H18" i="2"/>
  <c r="U17" i="2"/>
  <c r="I17" i="2"/>
  <c r="H17" i="2"/>
  <c r="U16" i="2"/>
  <c r="I16" i="2"/>
  <c r="H16" i="2"/>
  <c r="U15" i="2"/>
  <c r="I15" i="2"/>
  <c r="H15" i="2"/>
  <c r="U14" i="2"/>
  <c r="I14" i="2"/>
  <c r="H14" i="2"/>
  <c r="U13" i="2"/>
  <c r="I13" i="2"/>
  <c r="H13" i="2"/>
  <c r="U12" i="2"/>
  <c r="I12" i="2"/>
  <c r="H12" i="2"/>
  <c r="U11" i="2"/>
  <c r="I11" i="2"/>
  <c r="H11" i="2"/>
  <c r="U10" i="2"/>
  <c r="I10" i="2"/>
  <c r="H10" i="2"/>
  <c r="U9" i="2"/>
  <c r="I9" i="2"/>
  <c r="H9" i="2"/>
  <c r="U8" i="2"/>
  <c r="I8" i="2"/>
  <c r="H8" i="2"/>
  <c r="U7" i="2"/>
  <c r="I7" i="2"/>
  <c r="H7" i="2"/>
  <c r="U6" i="2"/>
  <c r="I6" i="2"/>
  <c r="H6" i="2"/>
  <c r="U5" i="2"/>
  <c r="I5" i="2"/>
  <c r="H5" i="2"/>
  <c r="I61" i="3"/>
  <c r="H61" i="3"/>
  <c r="I58" i="3"/>
  <c r="H58" i="3"/>
  <c r="I55" i="3"/>
  <c r="H55" i="3"/>
  <c r="I51" i="3"/>
  <c r="H51" i="3"/>
  <c r="I50" i="3"/>
  <c r="H50" i="3"/>
  <c r="I47" i="3"/>
  <c r="H47" i="3"/>
  <c r="I46" i="3"/>
  <c r="H46" i="3"/>
  <c r="I43" i="3"/>
  <c r="H43" i="3"/>
  <c r="I42" i="3"/>
  <c r="H42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3" i="3"/>
  <c r="H23" i="3"/>
  <c r="I22" i="3"/>
  <c r="H22" i="3"/>
  <c r="I21" i="3"/>
  <c r="H21" i="3"/>
  <c r="I20" i="3"/>
  <c r="H20" i="3"/>
  <c r="I17" i="3"/>
  <c r="H17" i="3"/>
  <c r="I16" i="3"/>
  <c r="H16" i="3"/>
  <c r="I15" i="3"/>
  <c r="H15" i="3"/>
  <c r="I14" i="3"/>
  <c r="H14" i="3"/>
  <c r="I11" i="3"/>
  <c r="H11" i="3"/>
  <c r="I10" i="3"/>
  <c r="H10" i="3"/>
  <c r="I9" i="3"/>
  <c r="H9" i="3"/>
  <c r="I8" i="3"/>
  <c r="H8" i="3"/>
  <c r="I62" i="4"/>
  <c r="H62" i="4"/>
  <c r="I61" i="4"/>
  <c r="H61" i="4"/>
  <c r="U60" i="4"/>
  <c r="I60" i="4"/>
  <c r="H60" i="4"/>
  <c r="U59" i="4"/>
  <c r="I59" i="4"/>
  <c r="H59" i="4"/>
  <c r="U58" i="4"/>
  <c r="I58" i="4"/>
  <c r="H58" i="4"/>
  <c r="U57" i="4"/>
  <c r="I57" i="4"/>
  <c r="H57" i="4"/>
  <c r="U54" i="4"/>
  <c r="V54" i="4" s="1"/>
  <c r="I53" i="4"/>
  <c r="H53" i="4"/>
  <c r="I52" i="4"/>
  <c r="H52" i="4"/>
  <c r="U51" i="4"/>
  <c r="I51" i="4"/>
  <c r="H51" i="4"/>
  <c r="U50" i="4"/>
  <c r="I50" i="4"/>
  <c r="H50" i="4"/>
  <c r="U49" i="4"/>
  <c r="I49" i="4"/>
  <c r="H49" i="4"/>
  <c r="U48" i="4"/>
  <c r="I48" i="4"/>
  <c r="H48" i="4"/>
  <c r="I43" i="4"/>
  <c r="H43" i="4"/>
  <c r="I42" i="4"/>
  <c r="H42" i="4"/>
  <c r="I41" i="4"/>
  <c r="H41" i="4"/>
  <c r="I38" i="4"/>
  <c r="H38" i="4"/>
  <c r="I37" i="4"/>
  <c r="H37" i="4"/>
  <c r="I34" i="4"/>
  <c r="H34" i="4"/>
  <c r="I31" i="4"/>
  <c r="H31" i="4"/>
  <c r="I30" i="4"/>
  <c r="H30" i="4"/>
  <c r="I29" i="4"/>
  <c r="H29" i="4"/>
  <c r="U27" i="4"/>
  <c r="I27" i="4"/>
  <c r="H27" i="4"/>
  <c r="U26" i="4"/>
  <c r="I26" i="4"/>
  <c r="H26" i="4"/>
  <c r="U25" i="4"/>
  <c r="I25" i="4"/>
  <c r="H25" i="4"/>
  <c r="U22" i="4"/>
  <c r="I22" i="4"/>
  <c r="H22" i="4"/>
  <c r="U21" i="4"/>
  <c r="I21" i="4"/>
  <c r="H21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C63" i="6" l="1"/>
  <c r="F63" i="6" s="1"/>
  <c r="O60" i="6" s="1"/>
  <c r="K8" i="7"/>
  <c r="K26" i="7" s="1"/>
  <c r="J6" i="1"/>
  <c r="V6" i="1" s="1"/>
  <c r="J9" i="1"/>
  <c r="V9" i="1" s="1"/>
  <c r="J10" i="1"/>
  <c r="V10" i="1" s="1"/>
  <c r="J11" i="1"/>
  <c r="V11" i="1" s="1"/>
  <c r="J12" i="1"/>
  <c r="V12" i="1" s="1"/>
  <c r="J13" i="1"/>
  <c r="V13" i="1" s="1"/>
  <c r="J14" i="1"/>
  <c r="V14" i="1" s="1"/>
  <c r="J15" i="1"/>
  <c r="V15" i="1" s="1"/>
  <c r="J16" i="1"/>
  <c r="V16" i="1" s="1"/>
  <c r="J17" i="1"/>
  <c r="V17" i="1" s="1"/>
  <c r="J18" i="1"/>
  <c r="N18" i="1"/>
  <c r="K18" i="1"/>
  <c r="U18" i="1" s="1"/>
  <c r="J19" i="1"/>
  <c r="V19" i="1" s="1"/>
  <c r="J20" i="1"/>
  <c r="V20" i="1" s="1"/>
  <c r="J21" i="1"/>
  <c r="V21" i="1" s="1"/>
  <c r="J22" i="1"/>
  <c r="V22" i="1" s="1"/>
  <c r="J23" i="1"/>
  <c r="V23" i="1" s="1"/>
  <c r="J24" i="1"/>
  <c r="V24" i="1" s="1"/>
  <c r="J25" i="1"/>
  <c r="V25" i="1" s="1"/>
  <c r="J26" i="1"/>
  <c r="V26" i="1" s="1"/>
  <c r="J27" i="1"/>
  <c r="V27" i="1" s="1"/>
  <c r="J28" i="1"/>
  <c r="T28" i="1"/>
  <c r="L28" i="1"/>
  <c r="U28" i="1" s="1"/>
  <c r="L29" i="1"/>
  <c r="U29" i="1" s="1"/>
  <c r="V29" i="1" s="1"/>
  <c r="L30" i="1"/>
  <c r="U30" i="1" s="1"/>
  <c r="V30" i="1" s="1"/>
  <c r="L31" i="1"/>
  <c r="U31" i="1" s="1"/>
  <c r="V31" i="1" s="1"/>
  <c r="L32" i="1"/>
  <c r="U32" i="1" s="1"/>
  <c r="V32" i="1" s="1"/>
  <c r="J33" i="1"/>
  <c r="V33" i="1" s="1"/>
  <c r="R36" i="1"/>
  <c r="L36" i="1"/>
  <c r="U36" i="1" s="1"/>
  <c r="V36" i="1" s="1"/>
  <c r="R37" i="1"/>
  <c r="L37" i="1"/>
  <c r="U37" i="1" s="1"/>
  <c r="V37" i="1" s="1"/>
  <c r="L38" i="1"/>
  <c r="U38" i="1" s="1"/>
  <c r="V38" i="1" s="1"/>
  <c r="J40" i="1"/>
  <c r="V40" i="1" s="1"/>
  <c r="J41" i="1"/>
  <c r="V41" i="1" s="1"/>
  <c r="J42" i="1"/>
  <c r="V42" i="1" s="1"/>
  <c r="J44" i="1"/>
  <c r="V44" i="1" s="1"/>
  <c r="J45" i="1"/>
  <c r="V45" i="1" s="1"/>
  <c r="J46" i="1"/>
  <c r="V46" i="1" s="1"/>
  <c r="J47" i="1"/>
  <c r="V47" i="1" s="1"/>
  <c r="J48" i="1"/>
  <c r="V48" i="1" s="1"/>
  <c r="J49" i="1"/>
  <c r="V49" i="1" s="1"/>
  <c r="J50" i="1"/>
  <c r="V50" i="1" s="1"/>
  <c r="J51" i="1"/>
  <c r="V51" i="1" s="1"/>
  <c r="J52" i="1"/>
  <c r="V52" i="1" s="1"/>
  <c r="J53" i="1"/>
  <c r="V53" i="1" s="1"/>
  <c r="J54" i="1"/>
  <c r="V54" i="1" s="1"/>
  <c r="J55" i="1"/>
  <c r="V55" i="1" s="1"/>
  <c r="J56" i="1"/>
  <c r="V56" i="1" s="1"/>
  <c r="J57" i="1"/>
  <c r="V57" i="1" s="1"/>
  <c r="J58" i="1"/>
  <c r="V58" i="1" s="1"/>
  <c r="J59" i="1"/>
  <c r="V59" i="1" s="1"/>
  <c r="J60" i="1"/>
  <c r="V60" i="1" s="1"/>
  <c r="J61" i="1"/>
  <c r="V61" i="1" s="1"/>
  <c r="J62" i="1"/>
  <c r="V62" i="1" s="1"/>
  <c r="J63" i="1"/>
  <c r="V63" i="1" s="1"/>
  <c r="J64" i="1"/>
  <c r="V64" i="1" s="1"/>
  <c r="J65" i="1"/>
  <c r="V65" i="1" s="1"/>
  <c r="J66" i="1"/>
  <c r="V66" i="1" s="1"/>
  <c r="J67" i="1"/>
  <c r="V67" i="1" s="1"/>
  <c r="J68" i="1"/>
  <c r="V68" i="1" s="1"/>
  <c r="J69" i="1"/>
  <c r="V69" i="1" s="1"/>
  <c r="J70" i="1"/>
  <c r="V70" i="1" s="1"/>
  <c r="J71" i="1"/>
  <c r="V71" i="1" s="1"/>
  <c r="J72" i="1"/>
  <c r="V72" i="1" s="1"/>
  <c r="J5" i="2"/>
  <c r="V5" i="2" s="1"/>
  <c r="J6" i="2"/>
  <c r="V6" i="2" s="1"/>
  <c r="J7" i="2"/>
  <c r="V7" i="2" s="1"/>
  <c r="J8" i="2"/>
  <c r="V8" i="2" s="1"/>
  <c r="J9" i="2"/>
  <c r="V9" i="2" s="1"/>
  <c r="J10" i="2"/>
  <c r="V10" i="2" s="1"/>
  <c r="J11" i="2"/>
  <c r="V11" i="2" s="1"/>
  <c r="J12" i="2"/>
  <c r="V12" i="2" s="1"/>
  <c r="J13" i="2"/>
  <c r="V13" i="2" s="1"/>
  <c r="J14" i="2"/>
  <c r="V14" i="2" s="1"/>
  <c r="J15" i="2"/>
  <c r="V15" i="2" s="1"/>
  <c r="J16" i="2"/>
  <c r="V16" i="2" s="1"/>
  <c r="J17" i="2"/>
  <c r="V17" i="2" s="1"/>
  <c r="J18" i="2"/>
  <c r="V18" i="2" s="1"/>
  <c r="J19" i="2"/>
  <c r="V19" i="2" s="1"/>
  <c r="J20" i="2"/>
  <c r="V20" i="2" s="1"/>
  <c r="J21" i="2"/>
  <c r="V21" i="2" s="1"/>
  <c r="J26" i="2"/>
  <c r="V26" i="2" s="1"/>
  <c r="N26" i="2"/>
  <c r="J27" i="2"/>
  <c r="V27" i="2" s="1"/>
  <c r="N27" i="2"/>
  <c r="J28" i="2"/>
  <c r="V28" i="2" s="1"/>
  <c r="N28" i="2"/>
  <c r="J29" i="2"/>
  <c r="V29" i="2" s="1"/>
  <c r="N29" i="2"/>
  <c r="J32" i="2"/>
  <c r="V32" i="2" s="1"/>
  <c r="N32" i="2"/>
  <c r="J33" i="2"/>
  <c r="V33" i="2" s="1"/>
  <c r="N33" i="2"/>
  <c r="J34" i="2"/>
  <c r="V34" i="2" s="1"/>
  <c r="N34" i="2"/>
  <c r="J35" i="2"/>
  <c r="V35" i="2" s="1"/>
  <c r="N35" i="2"/>
  <c r="J38" i="2"/>
  <c r="V38" i="2" s="1"/>
  <c r="N38" i="2"/>
  <c r="J39" i="2"/>
  <c r="V39" i="2" s="1"/>
  <c r="N39" i="2"/>
  <c r="J40" i="2"/>
  <c r="V40" i="2" s="1"/>
  <c r="N40" i="2"/>
  <c r="J41" i="2"/>
  <c r="V41" i="2" s="1"/>
  <c r="N41" i="2"/>
  <c r="J44" i="2"/>
  <c r="V44" i="2" s="1"/>
  <c r="N44" i="2"/>
  <c r="J45" i="2"/>
  <c r="V45" i="2" s="1"/>
  <c r="N45" i="2"/>
  <c r="J46" i="2"/>
  <c r="V46" i="2" s="1"/>
  <c r="N46" i="2"/>
  <c r="J47" i="2"/>
  <c r="V47" i="2" s="1"/>
  <c r="N47" i="2"/>
  <c r="J50" i="2"/>
  <c r="V50" i="2" s="1"/>
  <c r="N50" i="2"/>
  <c r="J51" i="2"/>
  <c r="V51" i="2" s="1"/>
  <c r="N51" i="2"/>
  <c r="J52" i="2"/>
  <c r="V52" i="2" s="1"/>
  <c r="N52" i="2"/>
  <c r="J53" i="2"/>
  <c r="V53" i="2" s="1"/>
  <c r="N53" i="2"/>
  <c r="J56" i="2"/>
  <c r="V56" i="2" s="1"/>
  <c r="N56" i="2"/>
  <c r="J57" i="2"/>
  <c r="V57" i="2" s="1"/>
  <c r="N57" i="2"/>
  <c r="J58" i="2"/>
  <c r="V58" i="2" s="1"/>
  <c r="N58" i="2"/>
  <c r="J59" i="2"/>
  <c r="V59" i="2" s="1"/>
  <c r="N59" i="2"/>
  <c r="J62" i="2"/>
  <c r="V62" i="2" s="1"/>
  <c r="N62" i="2"/>
  <c r="J8" i="3"/>
  <c r="V8" i="3" s="1"/>
  <c r="N8" i="3"/>
  <c r="J9" i="3"/>
  <c r="N9" i="3"/>
  <c r="U9" i="3" s="1"/>
  <c r="J10" i="3"/>
  <c r="N10" i="3"/>
  <c r="U10" i="3" s="1"/>
  <c r="J11" i="3"/>
  <c r="N11" i="3"/>
  <c r="U11" i="3" s="1"/>
  <c r="J14" i="3"/>
  <c r="N14" i="3"/>
  <c r="U14" i="3" s="1"/>
  <c r="J15" i="3"/>
  <c r="N15" i="3"/>
  <c r="U15" i="3" s="1"/>
  <c r="J16" i="3"/>
  <c r="N16" i="3"/>
  <c r="U16" i="3" s="1"/>
  <c r="J17" i="3"/>
  <c r="N17" i="3"/>
  <c r="U17" i="3" s="1"/>
  <c r="J20" i="3"/>
  <c r="N20" i="3"/>
  <c r="U20" i="3" s="1"/>
  <c r="J21" i="3"/>
  <c r="N21" i="3"/>
  <c r="U21" i="3" s="1"/>
  <c r="J22" i="3"/>
  <c r="N22" i="3"/>
  <c r="U22" i="3" s="1"/>
  <c r="J23" i="3"/>
  <c r="N23" i="3"/>
  <c r="U23" i="3" s="1"/>
  <c r="J26" i="3"/>
  <c r="T26" i="3"/>
  <c r="U26" i="3" s="1"/>
  <c r="J27" i="3"/>
  <c r="T27" i="3"/>
  <c r="U27" i="3" s="1"/>
  <c r="J28" i="3"/>
  <c r="T28" i="3"/>
  <c r="U28" i="3" s="1"/>
  <c r="J29" i="3"/>
  <c r="T29" i="3"/>
  <c r="U29" i="3" s="1"/>
  <c r="J30" i="3"/>
  <c r="N30" i="3"/>
  <c r="U30" i="3" s="1"/>
  <c r="J31" i="3"/>
  <c r="N31" i="3"/>
  <c r="U31" i="3" s="1"/>
  <c r="J32" i="3"/>
  <c r="N32" i="3"/>
  <c r="U32" i="3" s="1"/>
  <c r="J33" i="3"/>
  <c r="N33" i="3"/>
  <c r="U33" i="3" s="1"/>
  <c r="J34" i="3"/>
  <c r="T34" i="3"/>
  <c r="U34" i="3" s="1"/>
  <c r="J35" i="3"/>
  <c r="T35" i="3"/>
  <c r="U35" i="3" s="1"/>
  <c r="J36" i="3"/>
  <c r="T36" i="3"/>
  <c r="U36" i="3" s="1"/>
  <c r="J37" i="3"/>
  <c r="T37" i="3"/>
  <c r="U37" i="3" s="1"/>
  <c r="J42" i="3"/>
  <c r="N42" i="3"/>
  <c r="U42" i="3" s="1"/>
  <c r="J43" i="3"/>
  <c r="N43" i="3"/>
  <c r="U43" i="3" s="1"/>
  <c r="J46" i="3"/>
  <c r="N46" i="3"/>
  <c r="U46" i="3" s="1"/>
  <c r="J47" i="3"/>
  <c r="N47" i="3"/>
  <c r="U47" i="3" s="1"/>
  <c r="J50" i="3"/>
  <c r="N50" i="3"/>
  <c r="U50" i="3" s="1"/>
  <c r="J51" i="3"/>
  <c r="N51" i="3"/>
  <c r="U51" i="3" s="1"/>
  <c r="J55" i="3"/>
  <c r="N55" i="3"/>
  <c r="U55" i="3" s="1"/>
  <c r="J58" i="3"/>
  <c r="N58" i="3"/>
  <c r="U58" i="3" s="1"/>
  <c r="J61" i="3"/>
  <c r="N61" i="3"/>
  <c r="U61" i="3" s="1"/>
  <c r="J6" i="4"/>
  <c r="T6" i="4"/>
  <c r="U6" i="4" s="1"/>
  <c r="J7" i="4"/>
  <c r="T7" i="4"/>
  <c r="U7" i="4" s="1"/>
  <c r="J8" i="4"/>
  <c r="T8" i="4"/>
  <c r="U8" i="4" s="1"/>
  <c r="J9" i="4"/>
  <c r="T9" i="4"/>
  <c r="U9" i="4" s="1"/>
  <c r="J10" i="4"/>
  <c r="T10" i="4"/>
  <c r="U10" i="4" s="1"/>
  <c r="J11" i="4"/>
  <c r="T11" i="4"/>
  <c r="U11" i="4" s="1"/>
  <c r="J12" i="4"/>
  <c r="T12" i="4"/>
  <c r="U12" i="4" s="1"/>
  <c r="J13" i="4"/>
  <c r="T13" i="4"/>
  <c r="U13" i="4" s="1"/>
  <c r="J14" i="4"/>
  <c r="T14" i="4"/>
  <c r="U14" i="4" s="1"/>
  <c r="J15" i="4"/>
  <c r="T15" i="4"/>
  <c r="U15" i="4" s="1"/>
  <c r="J16" i="4"/>
  <c r="T16" i="4"/>
  <c r="U16" i="4" s="1"/>
  <c r="J17" i="4"/>
  <c r="T17" i="4"/>
  <c r="U17" i="4" s="1"/>
  <c r="J21" i="4"/>
  <c r="V21" i="4" s="1"/>
  <c r="J22" i="4"/>
  <c r="V22" i="4" s="1"/>
  <c r="J25" i="4"/>
  <c r="V25" i="4" s="1"/>
  <c r="J26" i="4"/>
  <c r="V26" i="4" s="1"/>
  <c r="J27" i="4"/>
  <c r="V27" i="4" s="1"/>
  <c r="J29" i="4"/>
  <c r="T29" i="4"/>
  <c r="U29" i="4" s="1"/>
  <c r="J30" i="4"/>
  <c r="T30" i="4"/>
  <c r="U30" i="4" s="1"/>
  <c r="J31" i="4"/>
  <c r="T31" i="4"/>
  <c r="U31" i="4" s="1"/>
  <c r="J34" i="4"/>
  <c r="T34" i="4"/>
  <c r="U34" i="4" s="1"/>
  <c r="J37" i="4"/>
  <c r="T37" i="4"/>
  <c r="U37" i="4" s="1"/>
  <c r="J38" i="4"/>
  <c r="T38" i="4"/>
  <c r="U38" i="4" s="1"/>
  <c r="J41" i="4"/>
  <c r="T41" i="4"/>
  <c r="U41" i="4" s="1"/>
  <c r="J42" i="4"/>
  <c r="T42" i="4"/>
  <c r="U42" i="4" s="1"/>
  <c r="J43" i="4"/>
  <c r="T43" i="4"/>
  <c r="U43" i="4" s="1"/>
  <c r="J48" i="4"/>
  <c r="V48" i="4" s="1"/>
  <c r="J49" i="4"/>
  <c r="V49" i="4" s="1"/>
  <c r="J50" i="4"/>
  <c r="V50" i="4" s="1"/>
  <c r="J51" i="4"/>
  <c r="V51" i="4" s="1"/>
  <c r="J52" i="4"/>
  <c r="T52" i="4"/>
  <c r="U52" i="4" s="1"/>
  <c r="J53" i="4"/>
  <c r="T53" i="4"/>
  <c r="U53" i="4" s="1"/>
  <c r="J57" i="4"/>
  <c r="V57" i="4" s="1"/>
  <c r="J58" i="4"/>
  <c r="V58" i="4" s="1"/>
  <c r="J59" i="4"/>
  <c r="V59" i="4" s="1"/>
  <c r="J60" i="4"/>
  <c r="V60" i="4" s="1"/>
  <c r="J61" i="4"/>
  <c r="T61" i="4"/>
  <c r="U61" i="4" s="1"/>
  <c r="J62" i="4"/>
  <c r="T62" i="4"/>
  <c r="U62" i="4" s="1"/>
  <c r="C45" i="6" l="1"/>
  <c r="C49" i="6" s="1"/>
  <c r="O42" i="6" s="1"/>
  <c r="V28" i="1"/>
  <c r="V18" i="1"/>
  <c r="V61" i="3"/>
  <c r="V58" i="3"/>
  <c r="V55" i="3"/>
  <c r="V51" i="3"/>
  <c r="V50" i="3"/>
  <c r="V47" i="3"/>
  <c r="V46" i="3"/>
  <c r="V43" i="3"/>
  <c r="V42" i="3"/>
  <c r="V37" i="3"/>
  <c r="V36" i="3"/>
  <c r="V35" i="3"/>
  <c r="V34" i="3"/>
  <c r="V33" i="3"/>
  <c r="V32" i="3"/>
  <c r="V31" i="3"/>
  <c r="V30" i="3"/>
  <c r="V29" i="3"/>
  <c r="V28" i="3"/>
  <c r="V27" i="3"/>
  <c r="V26" i="3"/>
  <c r="V23" i="3"/>
  <c r="V22" i="3"/>
  <c r="V21" i="3"/>
  <c r="V20" i="3"/>
  <c r="V17" i="3"/>
  <c r="V16" i="3"/>
  <c r="V15" i="3"/>
  <c r="V14" i="3"/>
  <c r="V11" i="3"/>
  <c r="V10" i="3"/>
  <c r="V9" i="3"/>
  <c r="V62" i="4"/>
  <c r="V61" i="4"/>
  <c r="V53" i="4"/>
  <c r="V52" i="4"/>
  <c r="V43" i="4"/>
  <c r="V42" i="4"/>
  <c r="V41" i="4"/>
  <c r="V38" i="4"/>
  <c r="V37" i="4"/>
  <c r="V34" i="4"/>
  <c r="V31" i="4"/>
  <c r="V30" i="4"/>
  <c r="V29" i="4"/>
  <c r="V17" i="4"/>
  <c r="V16" i="4"/>
  <c r="V15" i="4"/>
  <c r="V14" i="4"/>
  <c r="V13" i="4"/>
  <c r="V12" i="4"/>
  <c r="V11" i="4"/>
  <c r="V10" i="4"/>
  <c r="V9" i="4"/>
  <c r="V8" i="4"/>
  <c r="V7" i="4"/>
  <c r="V6" i="4"/>
</calcChain>
</file>

<file path=xl/sharedStrings.xml><?xml version="1.0" encoding="utf-8"?>
<sst xmlns="http://schemas.openxmlformats.org/spreadsheetml/2006/main" count="1588" uniqueCount="426">
  <si>
    <t>BG01</t>
  </si>
  <si>
    <t>Herstel kitvoegen met elastische kit</t>
  </si>
  <si>
    <t>ja</t>
  </si>
  <si>
    <t>m1</t>
  </si>
  <si>
    <t>BG02</t>
  </si>
  <si>
    <t>Herstel stopverf in hout met elastische stopverf</t>
  </si>
  <si>
    <t>BG03</t>
  </si>
  <si>
    <t>Herstel stopverf in metaal met elastische stopverf</t>
  </si>
  <si>
    <t>BG04</t>
  </si>
  <si>
    <t>Aanbrengen neuslatten &lt; 1 m1</t>
  </si>
  <si>
    <t>stuks</t>
  </si>
  <si>
    <t>Aanbrengen neuslatten &gt; 1 m1</t>
  </si>
  <si>
    <t>BG04a</t>
  </si>
  <si>
    <t>Aanbrengen neuslatten &lt; 1 m1 inclusief 2 stuks contramallen</t>
  </si>
  <si>
    <t>Aanbrengen neuslatten &gt; 1 m1 inclusief 2 stuks contramallen</t>
  </si>
  <si>
    <t>BG05</t>
  </si>
  <si>
    <t>Vervangen glaslatten &lt; 1 m1</t>
  </si>
  <si>
    <t>Vervangen glaslatten &gt; 1 m1</t>
  </si>
  <si>
    <t>BG13</t>
  </si>
  <si>
    <t>Herstel droge beglazingsprofielen</t>
  </si>
  <si>
    <t>BG30</t>
  </si>
  <si>
    <t>Glas en panelen herplaatsen</t>
  </si>
  <si>
    <t>m2</t>
  </si>
  <si>
    <t>BG31</t>
  </si>
  <si>
    <t>Raam de- en monteren t.b.v. deelvervanging</t>
  </si>
  <si>
    <t>Deur de- en monteren t.b.v. deelvervanging</t>
  </si>
  <si>
    <t>Meerprijs eenzijdig gelaagd conform wet- en regelgeving</t>
  </si>
  <si>
    <t>Meerprijs tweezijdig gelaagd conform wet- en regelgeving</t>
  </si>
  <si>
    <t>Meerprijs sponning uitfrezen</t>
  </si>
  <si>
    <t>Projectprijs</t>
  </si>
  <si>
    <t>BG 40</t>
  </si>
  <si>
    <t>Vervangen HG klep Type 1</t>
  </si>
  <si>
    <t>BG 41</t>
  </si>
  <si>
    <t>Vervangen HG klep Type 2</t>
  </si>
  <si>
    <t>BG 42</t>
  </si>
  <si>
    <t>Vervangen HG klep Type 3</t>
  </si>
  <si>
    <t>BG 43</t>
  </si>
  <si>
    <t>Vervangen HG klep Type 4</t>
  </si>
  <si>
    <t>BG 50</t>
  </si>
  <si>
    <t>Aanbrengen sponningverhogende lat</t>
  </si>
  <si>
    <t>BG 60</t>
  </si>
  <si>
    <t>Ventilatierooster ZR met stangbediening</t>
  </si>
  <si>
    <t>BG 61</t>
  </si>
  <si>
    <t>Ventilatierooster Acoustream</t>
  </si>
  <si>
    <t>HR01</t>
  </si>
  <si>
    <t>Dichten van scheuren met een elastische epoxy</t>
  </si>
  <si>
    <t>HR02</t>
  </si>
  <si>
    <t>Herstel aangetaste verbindingen met elastische epoxy</t>
  </si>
  <si>
    <t>HR03</t>
  </si>
  <si>
    <t>Dichten openstaande verbindingen met elastische kit</t>
  </si>
  <si>
    <t>HR05</t>
  </si>
  <si>
    <t>HR06</t>
  </si>
  <si>
    <t>HR06a</t>
  </si>
  <si>
    <t>HR07</t>
  </si>
  <si>
    <t>Reparatie houtschade met elastische epoxy &lt; 75 cm3</t>
  </si>
  <si>
    <t>HR08</t>
  </si>
  <si>
    <t>Reparatie door lamineren &lt; 30 cm</t>
  </si>
  <si>
    <t>HR08a</t>
  </si>
  <si>
    <t>Reparatie door lamineren &gt; 30 cm en &lt; 100 cm</t>
  </si>
  <si>
    <t>HR08b</t>
  </si>
  <si>
    <t>Reparatie door lamineren &gt; 100 cm &lt; 250 cm</t>
  </si>
  <si>
    <t>HR09</t>
  </si>
  <si>
    <t>Vervangen van een dorpel met een stijlstuk &lt; 200 cm</t>
  </si>
  <si>
    <t>Vervangen van een dorpel met een stijlstuk &gt; 200 cm</t>
  </si>
  <si>
    <t>HR10</t>
  </si>
  <si>
    <t>Vervangen van een dorpel met twee stijlstukken &lt; 200 cm</t>
  </si>
  <si>
    <t>Vervangen van een dorpel met twee stijlstukken &gt; 200 cm</t>
  </si>
  <si>
    <t>HR11</t>
  </si>
  <si>
    <t>Vervangen van een dorpel met drie stijlstukken &lt; 200 cm</t>
  </si>
  <si>
    <t>Vervangen van een dorpel met drie stijlstukken &gt; 200 cm</t>
  </si>
  <si>
    <t>HR12</t>
  </si>
  <si>
    <t>HR22</t>
  </si>
  <si>
    <t>HR26</t>
  </si>
  <si>
    <t>Inkorten twee kozijnstijlen</t>
  </si>
  <si>
    <t>HR30</t>
  </si>
  <si>
    <t>Vervangen weldorpel</t>
  </si>
  <si>
    <t>HR41</t>
  </si>
  <si>
    <t>Plaatsen slijtstrip aluminium opbouw</t>
  </si>
  <si>
    <t>HR43</t>
  </si>
  <si>
    <t>Plaatsen hoekprofiel aluminium opbouw</t>
  </si>
  <si>
    <t>HR46</t>
  </si>
  <si>
    <t>Plaatsen schopplaat vlak exclusief weldorpel rvs</t>
  </si>
  <si>
    <t>HR47</t>
  </si>
  <si>
    <t>Plaatsen schopplaat inclusief weldorpel rvs</t>
  </si>
  <si>
    <t>nee</t>
  </si>
  <si>
    <t>HR51</t>
  </si>
  <si>
    <t>Vervangen draairaam &lt; 0,8 m2</t>
  </si>
  <si>
    <t>uur</t>
  </si>
  <si>
    <t>Totaal</t>
  </si>
  <si>
    <t>-</t>
  </si>
  <si>
    <t>Onderhoud.nl</t>
  </si>
  <si>
    <t>Verf producten</t>
  </si>
  <si>
    <t>BDB</t>
  </si>
  <si>
    <t>hout</t>
  </si>
  <si>
    <t>Algemeen</t>
  </si>
  <si>
    <t>Glas</t>
  </si>
  <si>
    <t>Hout</t>
  </si>
  <si>
    <t>Aluminium</t>
  </si>
  <si>
    <t>6,66-</t>
  </si>
  <si>
    <t>7,35-</t>
  </si>
  <si>
    <t>8,19-</t>
  </si>
  <si>
    <t>10,14-</t>
  </si>
  <si>
    <t>11,35-</t>
  </si>
  <si>
    <t>12,53-</t>
  </si>
  <si>
    <t>5,46-</t>
  </si>
  <si>
    <t>10,35-</t>
  </si>
  <si>
    <t>0,55-</t>
  </si>
  <si>
    <t>1,98-</t>
  </si>
  <si>
    <t>combi hout/glas/schilderspr.</t>
  </si>
  <si>
    <t>HR52</t>
  </si>
  <si>
    <t>Vervangen draairaam &gt; 0,8 m2</t>
  </si>
  <si>
    <t>HR53</t>
  </si>
  <si>
    <t>HR54</t>
  </si>
  <si>
    <t>HR56</t>
  </si>
  <si>
    <t>Klep vervangen multiplex geisoleerd</t>
  </si>
  <si>
    <t>HR60</t>
  </si>
  <si>
    <t>Vervangen voordeur glas</t>
  </si>
  <si>
    <t>HR61</t>
  </si>
  <si>
    <t>Vervangen voordeur vlak smalle ruit</t>
  </si>
  <si>
    <t>HR62</t>
  </si>
  <si>
    <t>Vervangen voordeur vlak ronde ruit</t>
  </si>
  <si>
    <t>HR63</t>
  </si>
  <si>
    <t>Vervangen achterdeur glas</t>
  </si>
  <si>
    <t>HR64</t>
  </si>
  <si>
    <t>Vervangen balkondeur glas</t>
  </si>
  <si>
    <t>HR65</t>
  </si>
  <si>
    <t>Vervangen bergingsdeur glas</t>
  </si>
  <si>
    <t>HR66</t>
  </si>
  <si>
    <t>Vervangen bergingsdeur vlak</t>
  </si>
  <si>
    <t>HR70</t>
  </si>
  <si>
    <t>HR71</t>
  </si>
  <si>
    <t>Vervangen rabat schroten</t>
  </si>
  <si>
    <t>HR80</t>
  </si>
  <si>
    <t>Aanbrengen steenvezel plaatmateriaal</t>
  </si>
  <si>
    <t>HR81</t>
  </si>
  <si>
    <t>Aanbrengen kunststof plaatmateriaal</t>
  </si>
  <si>
    <t>HR90</t>
  </si>
  <si>
    <t>Deelvervangen daklijsten en boeidelen</t>
  </si>
  <si>
    <t>Onderdelen &lt; 30 cm (kozijnen, ramen en aftimmeringen)</t>
  </si>
  <si>
    <t>Onderdelen &gt; 30 cm (vlakke deuren, panelen en aftimmeringen)</t>
  </si>
  <si>
    <t>Onderdelen &gt; 30 cm (geprofileerd zoals schroten, rabat, gootbakken,</t>
  </si>
  <si>
    <t>Onderdelen stuks, kleppen, gootklossen</t>
  </si>
  <si>
    <t>Onderdelen stuks</t>
  </si>
  <si>
    <t>Onderdelen &lt; 30 cm (kozijnen en ramen)</t>
  </si>
  <si>
    <t>Onderdelen &lt; 30 cm (kozijnen, ramen, leuningen en balusters)</t>
  </si>
  <si>
    <t>Onderdelen &gt; 30 cm (deuren, beplating vlak, constructie)</t>
  </si>
  <si>
    <t>Onderdelen &gt; 30 cm (geprofileerd zoals garagedeuren, hekwerkvulling</t>
  </si>
  <si>
    <t>Onderdelen stuks (muurankers e.d.)</t>
  </si>
  <si>
    <t>SR01</t>
  </si>
  <si>
    <t>Reparatie met een gemodificeerde minerale mortel &lt; 100 cm3</t>
  </si>
  <si>
    <t>Reparatie met een gemodificeerde minerale mortel &gt; 100 cm3 en &lt; 5</t>
  </si>
  <si>
    <t>Reparatie met een gemodificeerde minerale mortel &gt; 500 cm3 en &lt; 1</t>
  </si>
  <si>
    <t>SR02</t>
  </si>
  <si>
    <t>Reparatie met een epoxymortel &lt; 100 cm3</t>
  </si>
  <si>
    <t>SR50</t>
  </si>
  <si>
    <t>Herstel dilatatievoeg met een elastiche kit</t>
  </si>
  <si>
    <t>SR64</t>
  </si>
  <si>
    <t>Vervangen dilatatievoeg (brugvoeg, bestaande kitvoeg handhaven)</t>
  </si>
  <si>
    <t>SR64a</t>
  </si>
  <si>
    <t>Vervangen dilatatievoeg (brugvoeg, incl kitvoeg vervangen)</t>
  </si>
  <si>
    <t>SR68</t>
  </si>
  <si>
    <t>Vervangen gevelsteen incidenteel</t>
  </si>
  <si>
    <t>SR72</t>
  </si>
  <si>
    <t>Vervangen voegwerk platvol stofarm vanaf 100 m2 tot 500 m2</t>
  </si>
  <si>
    <t>SR80</t>
  </si>
  <si>
    <t>Vervangen voegwerk raamdorpelstenen</t>
  </si>
  <si>
    <t>SR81</t>
  </si>
  <si>
    <t>Vervangen raamdorpelstenen</t>
  </si>
  <si>
    <t>Onderdelen &lt; 30 cm</t>
  </si>
  <si>
    <t>Onderdelen &gt; 30 cm</t>
  </si>
  <si>
    <t>Gevels</t>
  </si>
  <si>
    <t>RE01</t>
  </si>
  <si>
    <t>Reinigen kunststof / volkern inclusief waxen</t>
  </si>
  <si>
    <t>RE01a</t>
  </si>
  <si>
    <t>Reinigen kunststof / volkern exclusief waxen</t>
  </si>
  <si>
    <t>RE02</t>
  </si>
  <si>
    <t>Reinigen d.m.v. HD</t>
  </si>
  <si>
    <t>RE02a</t>
  </si>
  <si>
    <t>Reinigen d.m.v. HD mandag arbeid inclusief unit en brandstof</t>
  </si>
  <si>
    <t>dag</t>
  </si>
  <si>
    <t>RE03</t>
  </si>
  <si>
    <t>Reinigen onbehandeld beton inclusief alg- en mosbehandeling</t>
  </si>
  <si>
    <t>RE04</t>
  </si>
  <si>
    <t>Reinigen ventilatierooster</t>
  </si>
  <si>
    <t>RE05</t>
  </si>
  <si>
    <t>Glasbewassing</t>
  </si>
  <si>
    <t>RE06</t>
  </si>
  <si>
    <t>Reinigen goten i.c.m. steigerwerk (los vuil verwijderen)</t>
  </si>
  <si>
    <t>BK00</t>
  </si>
  <si>
    <t>Opduwsteiger breedte 305 cm</t>
  </si>
  <si>
    <t>Montage en demontage opduwsteiger</t>
  </si>
  <si>
    <t>Huurkosten opduwsteiger</t>
  </si>
  <si>
    <t>week</t>
  </si>
  <si>
    <t>BK01</t>
  </si>
  <si>
    <t>Rolsteiger</t>
  </si>
  <si>
    <t>Montage en demontage rolsteiger vloerhoogte 6 meter</t>
  </si>
  <si>
    <t>Montage en demontage rolsteiger vloerhoogte 9 meter</t>
  </si>
  <si>
    <t>Montage en demontage rolsteiger vloerhoogte 12 meter</t>
  </si>
  <si>
    <t>Huurkosten rolsteiger vloerhoogte 6 meter</t>
  </si>
  <si>
    <t>Huurkosten rolsteiger vloerhoogte 9 meter</t>
  </si>
  <si>
    <t>Huurkosten rolsteiger vloerhoogte 12 meter</t>
  </si>
  <si>
    <t>BK02</t>
  </si>
  <si>
    <t>Schaarhoogwerker</t>
  </si>
  <si>
    <t>Schaarhoogwerker werkhoogte tot 12 meter huurkosten</t>
  </si>
  <si>
    <t>BK03</t>
  </si>
  <si>
    <t>Zelfrijdende hoogwerker</t>
  </si>
  <si>
    <t>Zelfrijdende hoogwerker werkhoogte 14 meter huurkosten</t>
  </si>
  <si>
    <t>Zelfrijdende hoogwerker werkhoogte 20 meter huurkosten</t>
  </si>
  <si>
    <t>BK08</t>
  </si>
  <si>
    <t>Overig</t>
  </si>
  <si>
    <t>Rijplaten kunststof t.b.v. hoogwerkers 6 stuks huurkosten</t>
  </si>
  <si>
    <t>Aan- en afvoerkosten hoogwerkers (per rit)</t>
  </si>
  <si>
    <t>Aan- en afvoerkosten steigers</t>
  </si>
  <si>
    <t>Vergunningen</t>
  </si>
  <si>
    <t>Afzettingen</t>
  </si>
  <si>
    <t>BK05</t>
  </si>
  <si>
    <t>Aan- en afvoerkosten</t>
  </si>
  <si>
    <t>Montage- demontage &lt; 150 m2</t>
  </si>
  <si>
    <t>Montage- demontage kapconstructie</t>
  </si>
  <si>
    <t>Montage- demontage windreducerend gaas</t>
  </si>
  <si>
    <t>Huurkosten gevelsteiger</t>
  </si>
  <si>
    <t>Huurkosten kapconstructie</t>
  </si>
  <si>
    <t>Transport naar achtergevel</t>
  </si>
  <si>
    <t>BK06</t>
  </si>
  <si>
    <t>Montage- demontage &gt; 150 m2</t>
  </si>
  <si>
    <t>Rolsteiger vloerhoogte tot 6 meter</t>
  </si>
  <si>
    <t>%</t>
  </si>
  <si>
    <t>Rolsteiger vloerhoogte tot 9 meter</t>
  </si>
  <si>
    <t>Rolsteiger vloerhoogte tot 12 meter</t>
  </si>
  <si>
    <t>Opduwsteiger vloerhoogte 3 meter</t>
  </si>
  <si>
    <t>Schaarhoogwerker tot 12 meter</t>
  </si>
  <si>
    <t>Zelfrijdende hoogwerker hoogte 14 meter</t>
  </si>
  <si>
    <t>Vaste gevelsteiger (doorloop situatie)</t>
  </si>
  <si>
    <t>Schilderssteiger tot 6 meter hoogte</t>
  </si>
  <si>
    <t>Winst en risico</t>
  </si>
  <si>
    <t>Millieutoeslag over materiaal</t>
  </si>
  <si>
    <t>Huurkosten keetwagen</t>
  </si>
  <si>
    <t>Huurkosten opslagcontainer</t>
  </si>
  <si>
    <t>Aan- en afvoerkosten per rit</t>
  </si>
  <si>
    <t>Afvalcontainer 6 m3 gesloten inclusief transport</t>
  </si>
  <si>
    <t>Afvalcontainer 10 m3 gesloten inclusief transport</t>
  </si>
  <si>
    <t>EHP 2026</t>
  </si>
  <si>
    <t>Woonbedrijf Voorne aan Zee EHP 2026</t>
  </si>
  <si>
    <t>EHP 2028</t>
  </si>
  <si>
    <t>BG55</t>
  </si>
  <si>
    <t>vervangen tochtprofiel</t>
  </si>
  <si>
    <t>BG55a</t>
  </si>
  <si>
    <t>HR04</t>
  </si>
  <si>
    <t>Afronden scherpe kanten</t>
  </si>
  <si>
    <t>Corrigeren omtrekspeling raam inclusief de- en montage</t>
  </si>
  <si>
    <t>HR05a</t>
  </si>
  <si>
    <t>Corrigeren omtrekspeling raam zonder demonteren</t>
  </si>
  <si>
    <t>Corrigeren omtrekspeling deur zonder demonteren</t>
  </si>
  <si>
    <t>Corrigeren omtrekspeling deur inclusief de- en montage</t>
  </si>
  <si>
    <t>HR07a</t>
  </si>
  <si>
    <t>HR07b</t>
  </si>
  <si>
    <t>Reparatie houtschade met elastische epoxy &lt; 5 cm3</t>
  </si>
  <si>
    <t>Reparatie houtschade met elastische epoxy &lt; 25 cm3</t>
  </si>
  <si>
    <t xml:space="preserve">Vervangen van een dorpel zonder stijlstuk </t>
  </si>
  <si>
    <t>HR09a</t>
  </si>
  <si>
    <t>HR09b</t>
  </si>
  <si>
    <t>HR12a</t>
  </si>
  <si>
    <t>HR12b</t>
  </si>
  <si>
    <t>HR12c</t>
  </si>
  <si>
    <t>Vervangen stijlstuk&lt; 100 cm</t>
  </si>
  <si>
    <t>Vervangen stijlstuk &gt; 100 cm</t>
  </si>
  <si>
    <t>Vervangen stijlstuk &lt; 70 cm</t>
  </si>
  <si>
    <t>Vervangen stijlstuk &lt; 30 cm</t>
  </si>
  <si>
    <t>Inkorten twee stijlen en plaatsen twee hardstenen neuten o.g.</t>
  </si>
  <si>
    <t>Vervangen draai- valraam &lt; 0,8 m2 (wordt vaak intrekkozijn)</t>
  </si>
  <si>
    <t>Vervangen draai- valraam &gt; 0,8 m2 (wordt vaak intrekkozijn)</t>
  </si>
  <si>
    <t>Vervangen multiplex delen &lt;30cm</t>
  </si>
  <si>
    <t>Vervangen multiplex delen &gt;30 cm</t>
  </si>
  <si>
    <t>Herstel dilatatievoeg met een elastiche kit &lt;100 cm</t>
  </si>
  <si>
    <t>Plaat materiaal</t>
  </si>
  <si>
    <t>Verf OnderhoudNL</t>
  </si>
  <si>
    <t>Eenheid</t>
  </si>
  <si>
    <t>Materiaal</t>
  </si>
  <si>
    <t>Loon</t>
  </si>
  <si>
    <t>Index Arbeid</t>
  </si>
  <si>
    <t xml:space="preserve">Isolatieglas vervangen door isolatieglas HR++ binnenbeglazing </t>
  </si>
  <si>
    <t xml:space="preserve">Isolatieglas vervangen door isolatieglas HR++ buitenbeglazing </t>
  </si>
  <si>
    <t>aanbrengen tochtprofiel</t>
  </si>
  <si>
    <t>Uurloon inclusief algemene kosten</t>
  </si>
  <si>
    <r>
      <rPr>
        <b/>
        <sz val="8"/>
        <color rgb="FFFFFFFF"/>
        <rFont val="Calibri"/>
        <family val="2"/>
      </rPr>
      <t>Code</t>
    </r>
  </si>
  <si>
    <r>
      <rPr>
        <b/>
        <sz val="8"/>
        <color rgb="FFFFFFFF"/>
        <rFont val="Calibri"/>
        <family val="2"/>
      </rPr>
      <t>Omschrijving</t>
    </r>
  </si>
  <si>
    <r>
      <rPr>
        <b/>
        <sz val="8"/>
        <color rgb="FFFFFFFF"/>
        <rFont val="Calibri"/>
        <family val="2"/>
      </rPr>
      <t>Klim- en milleutoe slag</t>
    </r>
  </si>
  <si>
    <r>
      <rPr>
        <b/>
        <sz val="8"/>
        <color rgb="FFFFFFFF"/>
        <rFont val="Calibri"/>
        <family val="2"/>
      </rPr>
      <t>Hout</t>
    </r>
  </si>
  <si>
    <r>
      <rPr>
        <b/>
        <sz val="8"/>
        <color rgb="FFFFFFFF"/>
        <rFont val="Calibri"/>
        <family val="2"/>
      </rPr>
      <t>Glas</t>
    </r>
  </si>
  <si>
    <r>
      <rPr>
        <b/>
        <sz val="8"/>
        <color rgb="FFFFFFFF"/>
        <rFont val="Calibri"/>
        <family val="2"/>
      </rPr>
      <t>Schilder product BDB</t>
    </r>
  </si>
  <si>
    <r>
      <rPr>
        <b/>
        <sz val="8"/>
        <color rgb="FFFFFFFF"/>
        <rFont val="Calibri"/>
        <family val="2"/>
      </rPr>
      <t>Mix
ramen en deuren</t>
    </r>
  </si>
  <si>
    <r>
      <rPr>
        <b/>
        <sz val="8"/>
        <color rgb="FFFFFFFF"/>
        <rFont val="Calibri"/>
        <family val="2"/>
      </rPr>
      <t>Zink</t>
    </r>
  </si>
  <si>
    <r>
      <rPr>
        <b/>
        <sz val="8"/>
        <color rgb="FFFFFFFF"/>
        <rFont val="Calibri"/>
        <family val="2"/>
      </rPr>
      <t>PVC</t>
    </r>
  </si>
  <si>
    <r>
      <rPr>
        <b/>
        <sz val="8"/>
        <color rgb="FFFFFFFF"/>
        <rFont val="Calibri"/>
        <family val="2"/>
      </rPr>
      <t>Algemeen</t>
    </r>
  </si>
  <si>
    <r>
      <rPr>
        <b/>
        <sz val="8"/>
        <color rgb="FFFFFFFF"/>
        <rFont val="Calibri"/>
        <family val="2"/>
      </rPr>
      <t>Index Materiaal</t>
    </r>
  </si>
  <si>
    <r>
      <rPr>
        <b/>
        <sz val="8"/>
        <color rgb="FFFFFFFF"/>
        <rFont val="Calibri"/>
        <family val="2"/>
      </rPr>
      <t>Loon</t>
    </r>
  </si>
  <si>
    <r>
      <rPr>
        <b/>
        <sz val="8"/>
        <color rgb="FFFFFFFF"/>
        <rFont val="Calibri"/>
        <family val="2"/>
      </rPr>
      <t>Mat</t>
    </r>
  </si>
  <si>
    <r>
      <rPr>
        <b/>
        <sz val="8"/>
        <color rgb="FFFFFFFF"/>
        <rFont val="Calibri"/>
        <family val="2"/>
      </rPr>
      <t>Index loon</t>
    </r>
  </si>
  <si>
    <r>
      <rPr>
        <b/>
        <sz val="8"/>
        <color rgb="FFFFFFFF"/>
        <rFont val="Calibri"/>
        <family val="2"/>
      </rPr>
      <t>Index mat.</t>
    </r>
  </si>
  <si>
    <r>
      <rPr>
        <b/>
        <sz val="8"/>
        <color rgb="FFFFFFFF"/>
        <rFont val="Calibri"/>
        <family val="2"/>
      </rPr>
      <t>Materiaal groep</t>
    </r>
  </si>
  <si>
    <r>
      <rPr>
        <b/>
        <sz val="8"/>
        <color rgb="FFFFFFFF"/>
        <rFont val="Calibri"/>
        <family val="2"/>
      </rPr>
      <t>%</t>
    </r>
  </si>
  <si>
    <r>
      <rPr>
        <b/>
        <sz val="8"/>
        <color rgb="FFFFFFFF"/>
        <rFont val="Calibri"/>
        <family val="2"/>
      </rPr>
      <t>1.1 Herstel beglazingssystemen</t>
    </r>
  </si>
  <si>
    <r>
      <rPr>
        <b/>
        <sz val="8"/>
        <color rgb="FFFFFFFF"/>
        <rFont val="Calibri"/>
        <family val="2"/>
      </rPr>
      <t>1.2 Herstel houten ondergronden</t>
    </r>
  </si>
  <si>
    <r>
      <rPr>
        <b/>
        <sz val="8"/>
        <color rgb="FFFFFFFF"/>
        <rFont val="Calibri"/>
        <family val="2"/>
      </rPr>
      <t>Index Arbeid</t>
    </r>
  </si>
  <si>
    <r>
      <rPr>
        <b/>
        <sz val="8"/>
        <color rgb="FFFFFFFF"/>
        <rFont val="Calibri"/>
        <family val="2"/>
      </rPr>
      <t>Verf Onderhoud NL</t>
    </r>
  </si>
  <si>
    <r>
      <rPr>
        <b/>
        <sz val="8"/>
        <color rgb="FFFFFFFF"/>
        <rFont val="Calibri"/>
        <family val="2"/>
      </rPr>
      <t>Alu</t>
    </r>
  </si>
  <si>
    <r>
      <rPr>
        <b/>
        <sz val="8"/>
        <color rgb="FFFFFFFF"/>
        <rFont val="Calibri"/>
        <family val="2"/>
      </rPr>
      <t>1.3 Buitenschilderwerk op houten ondergronden</t>
    </r>
  </si>
  <si>
    <r>
      <rPr>
        <b/>
        <sz val="8"/>
        <color rgb="FFFFFFFF"/>
        <rFont val="Calibri"/>
        <family val="2"/>
      </rPr>
      <t>HA01</t>
    </r>
  </si>
  <si>
    <r>
      <rPr>
        <b/>
        <sz val="8"/>
        <color rgb="FFFFFFFF"/>
        <rFont val="Calibri"/>
        <family val="2"/>
      </rPr>
      <t>Eenlaagssysteem dekverf 10-10-100</t>
    </r>
  </si>
  <si>
    <r>
      <rPr>
        <b/>
        <sz val="8"/>
        <color rgb="FFFFFFFF"/>
        <rFont val="Calibri"/>
        <family val="2"/>
      </rPr>
      <t>HA02</t>
    </r>
  </si>
  <si>
    <r>
      <rPr>
        <b/>
        <sz val="8"/>
        <color rgb="FFFFFFFF"/>
        <rFont val="Calibri"/>
        <family val="2"/>
      </rPr>
      <t>Tweelaagssysteem dekverf 10-100-100</t>
    </r>
  </si>
  <si>
    <r>
      <rPr>
        <b/>
        <sz val="8"/>
        <color rgb="FFFFFFFF"/>
        <rFont val="Calibri"/>
        <family val="2"/>
      </rPr>
      <t>HA03</t>
    </r>
  </si>
  <si>
    <r>
      <rPr>
        <b/>
        <sz val="8"/>
        <color rgb="FFFFFFFF"/>
        <rFont val="Calibri"/>
        <family val="2"/>
      </rPr>
      <t>Tweelaagssysteem dekverf 25-100-100</t>
    </r>
  </si>
  <si>
    <r>
      <rPr>
        <b/>
        <sz val="8"/>
        <color rgb="FFFFFFFF"/>
        <rFont val="Calibri"/>
        <family val="2"/>
      </rPr>
      <t>HA04</t>
    </r>
  </si>
  <si>
    <r>
      <rPr>
        <b/>
        <sz val="8"/>
        <color rgb="FFFFFFFF"/>
        <rFont val="Calibri"/>
        <family val="2"/>
      </rPr>
      <t>Drielaagssysteem dekverf 100-100-100</t>
    </r>
  </si>
  <si>
    <r>
      <rPr>
        <b/>
        <sz val="8"/>
        <color rgb="FFFFFFFF"/>
        <rFont val="Calibri"/>
        <family val="2"/>
      </rPr>
      <t>HA05</t>
    </r>
  </si>
  <si>
    <r>
      <rPr>
        <b/>
        <sz val="8"/>
        <color rgb="FFFFFFFF"/>
        <rFont val="Calibri"/>
        <family val="2"/>
      </rPr>
      <t>Tweelaags dekverf inclusief toplagen verwijderen</t>
    </r>
  </si>
  <si>
    <r>
      <rPr>
        <b/>
        <sz val="8"/>
        <color rgb="FFFFFFFF"/>
        <rFont val="Calibri"/>
        <family val="2"/>
      </rPr>
      <t>HA06</t>
    </r>
  </si>
  <si>
    <r>
      <rPr>
        <b/>
        <sz val="8"/>
        <color rgb="FFFFFFFF"/>
        <rFont val="Calibri"/>
        <family val="2"/>
      </rPr>
      <t>Eenlaagssysteem dekverf 25-25-100</t>
    </r>
  </si>
  <si>
    <r>
      <rPr>
        <b/>
        <sz val="8"/>
        <color rgb="FFFFFFFF"/>
        <rFont val="Calibri"/>
        <family val="2"/>
      </rPr>
      <t>HA10</t>
    </r>
  </si>
  <si>
    <r>
      <rPr>
        <b/>
        <sz val="8"/>
        <color rgb="FFFFFFFF"/>
        <rFont val="Calibri"/>
        <family val="2"/>
      </rPr>
      <t>Eenlaagssysteem acrylaat dekverf (100% verwijderen)</t>
    </r>
  </si>
  <si>
    <r>
      <rPr>
        <b/>
        <sz val="8"/>
        <color rgb="FFFFFFFF"/>
        <rFont val="Calibri"/>
        <family val="2"/>
      </rPr>
      <t>Plaatma t</t>
    </r>
  </si>
  <si>
    <r>
      <rPr>
        <b/>
        <sz val="8"/>
        <color rgb="FFFFFFFF"/>
        <rFont val="Calibri"/>
        <family val="2"/>
      </rPr>
      <t>1.5 Buitenschilderwerk op metalen ondergronden</t>
    </r>
  </si>
  <si>
    <r>
      <rPr>
        <b/>
        <sz val="8"/>
        <color rgb="FFFFFFFF"/>
        <rFont val="Calibri"/>
        <family val="2"/>
      </rPr>
      <t>MA01</t>
    </r>
  </si>
  <si>
    <r>
      <rPr>
        <b/>
        <sz val="8"/>
        <color rgb="FFFFFFFF"/>
        <rFont val="Calibri"/>
        <family val="2"/>
      </rPr>
      <t>Eenlaagsysteem 10-10-100</t>
    </r>
  </si>
  <si>
    <r>
      <rPr>
        <b/>
        <sz val="8"/>
        <color rgb="FFFFFFFF"/>
        <rFont val="Calibri"/>
        <family val="2"/>
      </rPr>
      <t>MA02</t>
    </r>
  </si>
  <si>
    <r>
      <rPr>
        <b/>
        <sz val="8"/>
        <color rgb="FFFFFFFF"/>
        <rFont val="Calibri"/>
        <family val="2"/>
      </rPr>
      <t>Tweelaagsysteem 25-100-100</t>
    </r>
  </si>
  <si>
    <r>
      <rPr>
        <b/>
        <sz val="8"/>
        <color rgb="FFFFFFFF"/>
        <rFont val="Calibri"/>
        <family val="2"/>
      </rPr>
      <t>MA03</t>
    </r>
  </si>
  <si>
    <r>
      <rPr>
        <b/>
        <sz val="8"/>
        <color rgb="FFFFFFFF"/>
        <rFont val="Calibri"/>
        <family val="2"/>
      </rPr>
      <t>Drielaagsysteem 100-100-100</t>
    </r>
  </si>
  <si>
    <r>
      <rPr>
        <b/>
        <sz val="8"/>
        <color rgb="FFFFFFFF"/>
        <rFont val="Calibri"/>
        <family val="2"/>
      </rPr>
      <t>1.7 Herstel steenachtige ondergronden</t>
    </r>
  </si>
  <si>
    <r>
      <rPr>
        <b/>
        <sz val="8"/>
        <color rgb="FFFFFFFF"/>
        <rFont val="Calibri"/>
        <family val="2"/>
      </rPr>
      <t>1.8 Buitenschilderwerk op steenachtige ondergronden</t>
    </r>
  </si>
  <si>
    <r>
      <rPr>
        <b/>
        <sz val="8"/>
        <color rgb="FFFFFFFF"/>
        <rFont val="Calibri"/>
        <family val="2"/>
      </rPr>
      <t>SA01</t>
    </r>
  </si>
  <si>
    <r>
      <rPr>
        <b/>
        <sz val="8"/>
        <color rgb="FFFFFFFF"/>
        <rFont val="Calibri"/>
        <family val="2"/>
      </rPr>
      <t>SA02</t>
    </r>
  </si>
  <si>
    <r>
      <rPr>
        <b/>
        <sz val="8"/>
        <color rgb="FFFFFFFF"/>
        <rFont val="Calibri"/>
        <family val="2"/>
      </rPr>
      <t>SA03</t>
    </r>
  </si>
  <si>
    <r>
      <rPr>
        <b/>
        <sz val="8"/>
        <color rgb="FFFFFFFF"/>
        <rFont val="Calibri"/>
        <family val="2"/>
      </rPr>
      <t>SA07</t>
    </r>
  </si>
  <si>
    <r>
      <rPr>
        <b/>
        <sz val="8"/>
        <color rgb="FFFFFFFF"/>
        <rFont val="Calibri"/>
        <family val="2"/>
      </rPr>
      <t>Eenlaagssysteem ISPO</t>
    </r>
  </si>
  <si>
    <r>
      <rPr>
        <b/>
        <sz val="8"/>
        <color rgb="FFFFFFFF"/>
        <rFont val="Calibri"/>
        <family val="2"/>
      </rPr>
      <t>SA08</t>
    </r>
  </si>
  <si>
    <r>
      <rPr>
        <b/>
        <sz val="8"/>
        <color rgb="FFFFFFFF"/>
        <rFont val="Calibri"/>
        <family val="2"/>
      </rPr>
      <t>Tweelaagssysteem ISPO</t>
    </r>
  </si>
  <si>
    <r>
      <rPr>
        <b/>
        <sz val="8"/>
        <color rgb="FFFFFFFF"/>
        <rFont val="Calibri"/>
        <family val="2"/>
      </rPr>
      <t>SA09</t>
    </r>
  </si>
  <si>
    <r>
      <rPr>
        <b/>
        <sz val="8"/>
        <color rgb="FFFFFFFF"/>
        <rFont val="Calibri"/>
        <family val="2"/>
      </rPr>
      <t>Drielaagssysteem ISPO</t>
    </r>
  </si>
  <si>
    <r>
      <rPr>
        <b/>
        <sz val="8"/>
        <color rgb="FFFFFFFF"/>
        <rFont val="Calibri"/>
        <family val="2"/>
      </rPr>
      <t>1.10 Reinigingswerk</t>
    </r>
  </si>
  <si>
    <r>
      <rPr>
        <b/>
        <sz val="8"/>
        <color rgb="FFFFFFFF"/>
        <rFont val="Calibri"/>
        <family val="2"/>
      </rPr>
      <t>Bereikbaarheidskosten</t>
    </r>
  </si>
  <si>
    <r>
      <rPr>
        <b/>
        <sz val="8"/>
        <color rgb="FFFFFFFF"/>
        <rFont val="Calibri"/>
        <family val="2"/>
      </rPr>
      <t>Klimtoeslag</t>
    </r>
  </si>
  <si>
    <r>
      <rPr>
        <b/>
        <sz val="8"/>
        <color rgb="FFFFFFFF"/>
        <rFont val="Calibri"/>
        <family val="2"/>
      </rPr>
      <t>Overige kosten</t>
    </r>
  </si>
  <si>
    <t>Prijsbasis t/m 31-12-2027</t>
  </si>
  <si>
    <t xml:space="preserve">BG32 </t>
  </si>
  <si>
    <t xml:space="preserve">BG33 </t>
  </si>
  <si>
    <t xml:space="preserve">BG34 </t>
  </si>
  <si>
    <t xml:space="preserve">BG35 </t>
  </si>
  <si>
    <t>Prijzenblad schilderwerkzaamheden 2026- 2035</t>
  </si>
  <si>
    <t>Gemeente Voorne aan Zee</t>
  </si>
  <si>
    <t xml:space="preserve">Publicatiedatum: </t>
  </si>
  <si>
    <t>Tenderned nummer:</t>
  </si>
  <si>
    <t>U vult het prijzenblad in op basis van de aanbestedingsstukken behorende bij de opdracht;</t>
  </si>
  <si>
    <t>De door u ingevulde eenheidsprijzen zijn de basis voor de verdere opdrachten onder de raamovereenkomst;</t>
  </si>
  <si>
    <t>Invulinstructie en uitgangspunten</t>
  </si>
  <si>
    <r>
      <rPr>
        <b/>
        <sz val="11"/>
        <color theme="1"/>
        <rFont val="Aptos Narrow"/>
        <family val="2"/>
        <scheme val="minor"/>
      </rPr>
      <t xml:space="preserve">Let op: </t>
    </r>
    <r>
      <rPr>
        <sz val="11"/>
        <color theme="1"/>
        <rFont val="Aptos Narrow"/>
        <family val="2"/>
        <scheme val="minor"/>
      </rPr>
      <t xml:space="preserve">Op- of aanmerkingen c.q. vragen over het prijzenblad stelt u in de Nota van Inlichtingen. </t>
    </r>
  </si>
  <si>
    <t>Uw inschrijfprijs</t>
  </si>
  <si>
    <t>Minimum prijs</t>
  </si>
  <si>
    <t>Maximum prijs</t>
  </si>
  <si>
    <t>Punten</t>
  </si>
  <si>
    <t>Min</t>
  </si>
  <si>
    <t>max</t>
  </si>
  <si>
    <t>Inschrijfprijs Perceel 2</t>
  </si>
  <si>
    <t>Ondertekening</t>
  </si>
  <si>
    <t>Functie:</t>
  </si>
  <si>
    <t>Naam:</t>
  </si>
  <si>
    <t xml:space="preserve">Datum: </t>
  </si>
  <si>
    <t xml:space="preserve">Handtekening: </t>
  </si>
  <si>
    <t>Max</t>
  </si>
  <si>
    <t>Inschrijfprijs Perceel 1: Mercuriuslaan en Vogelgaarde</t>
  </si>
  <si>
    <t>Inschrijfprijs perceel 2: Brielseweg</t>
  </si>
  <si>
    <t>Onderdelen stuks, kleppen , gootklossen</t>
  </si>
  <si>
    <t>maximum prijs</t>
  </si>
  <si>
    <t>Mercuriuslaan 17 - 14 Rockanje  (16 woningen; 10 huur, 6 particulier eigendom)</t>
  </si>
  <si>
    <t>Vogelgaarde 2 - 14 Rockanje  (7 woningen; 6 huur, 1 particulier eigendom)</t>
  </si>
  <si>
    <t>Brielseweg  59-87, Oostvoorne (15 woningen; 12 huur, 3 particulier eigendom)</t>
  </si>
  <si>
    <t>Het schilderen van koopwoningen is niet meegenomen op het prijzenblad, uw prijs dient enkel voor de huurwoningen (wijzigingen voorbehouden);</t>
  </si>
  <si>
    <t xml:space="preserve">U zorgt voor een rechtsgeldige ondertekening van het prijzenblad; </t>
  </si>
  <si>
    <t xml:space="preserve">De rechtsgeldige ondertekening is te herleiden uit bijgevoegd uittreksel KvK (eventueel inclusief machtigingen). </t>
  </si>
  <si>
    <t>Huurkosten toilet incl. reinigen</t>
  </si>
  <si>
    <t>Vaste gevelsteiger  &lt; 150 m2</t>
  </si>
  <si>
    <t>Vaste gevelsteiger &gt; 150 m2</t>
  </si>
  <si>
    <r>
      <rPr>
        <b/>
        <sz val="8"/>
        <color rgb="FFFFFFFF"/>
        <rFont val="Calibri"/>
        <family val="2"/>
      </rPr>
      <t xml:space="preserve">Woonbedrijf Voorne aan Zee EHP 2026                          </t>
    </r>
    <r>
      <rPr>
        <sz val="8"/>
        <color rgb="FFFFFFFF"/>
        <rFont val="Calibri"/>
        <family val="2"/>
      </rPr>
      <t xml:space="preserve">
</t>
    </r>
  </si>
  <si>
    <t>Voorkeursperceel</t>
  </si>
  <si>
    <t xml:space="preserve">Perceel 1: </t>
  </si>
  <si>
    <t>Perceel 2:</t>
  </si>
  <si>
    <t>Voorkeur 1</t>
  </si>
  <si>
    <t>Voorkeur 2</t>
  </si>
  <si>
    <t>Algemene Kosten</t>
  </si>
  <si>
    <t>Woonbedrijf gemeente Voorne aan Zee</t>
  </si>
  <si>
    <t>Voorbeeld</t>
  </si>
  <si>
    <t>x</t>
  </si>
  <si>
    <t>Geef hier aan, indien u op beide percelen inschrijft, welk perceel uw voorkeur heeft door middel van een kruisje:</t>
  </si>
  <si>
    <t>*in dit voorbeeld is op beide percelen ingeschreven en de voorkeur uitgesproken voor perceel 1</t>
  </si>
  <si>
    <t xml:space="preserve">Perceel 1 </t>
  </si>
  <si>
    <t>Code</t>
  </si>
  <si>
    <t>Omschrijving</t>
  </si>
  <si>
    <t xml:space="preserve">Bron </t>
  </si>
  <si>
    <t>EHP1</t>
  </si>
  <si>
    <t>Totaal prijs</t>
  </si>
  <si>
    <t>(fictief-) Aantal</t>
  </si>
  <si>
    <t>Uurloon</t>
  </si>
  <si>
    <t>EHP2</t>
  </si>
  <si>
    <t>EHP3</t>
  </si>
  <si>
    <t>EHP4</t>
  </si>
  <si>
    <t xml:space="preserve">Glas vervangen door isolatieglas HR++ binnenbeglazing </t>
  </si>
  <si>
    <t xml:space="preserve">Glas vervangen door isolatieglas HR++ buitenbeglazing </t>
  </si>
  <si>
    <t>Perceel 2</t>
  </si>
  <si>
    <t>Brielseweg</t>
  </si>
  <si>
    <t>prijs p/e</t>
  </si>
  <si>
    <t>Mercuriuslaan /Vogelgaarde</t>
  </si>
  <si>
    <t>=</t>
  </si>
  <si>
    <t>Totaal inschrijfprijs</t>
  </si>
  <si>
    <t>Totaal Punten</t>
  </si>
  <si>
    <t>Fictief Extra werk perceel 1</t>
  </si>
  <si>
    <t>Fictief Extra werk perceel 2</t>
  </si>
  <si>
    <t>U vult  het prijzenblad in per perceel waarvoor u een inschrijving doet;</t>
  </si>
  <si>
    <t xml:space="preserve">Perceel 2: U vult Cel C60 in. Cellen C60, C63, F63 en O60 dienen groen te zijn bij inschrijving; </t>
  </si>
  <si>
    <t>11-06-2026</t>
  </si>
  <si>
    <t>13,647,39</t>
  </si>
  <si>
    <t xml:space="preserve">Fict. </t>
  </si>
  <si>
    <t>Fict.</t>
  </si>
  <si>
    <t>U vult onder de tabbladen in het prijzenblad de eenheidsprijzen in (EHP1 tm EHP5), deze dienen als basis voor de totaalprijs;</t>
  </si>
  <si>
    <t>Perceel 1: U vult Cellen C32 en C37 in. Cellen C32, C37, C42, C49 en O42 dienen groen te zijn bij inschrijving;</t>
  </si>
  <si>
    <t>U geeft op het prijzenblad eveneens uw voorkeursperceel aan;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</si>
</sst>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\€\ 0.00"/>
  </numFmts>
  <fonts count="25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7F7F7F"/>
      </patternFill>
    </fill>
    <fill>
      <patternFill patternType="solid">
        <fgColor rgb="FF91CE4F"/>
      </patternFill>
    </fill>
    <fill>
      <patternFill patternType="solid">
        <fgColor rgb="FFBFBFBF"/>
      </patternFill>
    </fill>
    <fill>
      <patternFill patternType="solid">
        <fgColor rgb="FF93B2D6"/>
      </patternFill>
    </fill>
    <fill>
      <patternFill patternType="solid">
        <fgColor rgb="FFD8D8D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4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shrinkToFit="1"/>
    </xf>
    <xf numFmtId="9" fontId="4" fillId="0" borderId="1" xfId="1" applyNumberFormat="1" applyFont="1" applyBorder="1" applyAlignment="1">
      <alignment horizontal="center" vertical="top" shrinkToFit="1"/>
    </xf>
    <xf numFmtId="2" fontId="6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right" vertical="top" shrinkToFit="1"/>
    </xf>
    <xf numFmtId="2" fontId="4" fillId="0" borderId="1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 shrinkToFit="1"/>
    </xf>
    <xf numFmtId="0" fontId="6" fillId="0" borderId="1" xfId="1" applyFont="1" applyBorder="1" applyAlignment="1">
      <alignment horizontal="left" vertical="top" wrapText="1" indent="2"/>
    </xf>
    <xf numFmtId="0" fontId="4" fillId="9" borderId="1" xfId="1" applyFont="1" applyFill="1" applyBorder="1" applyAlignment="1">
      <alignment horizontal="left" wrapText="1"/>
    </xf>
    <xf numFmtId="0" fontId="4" fillId="3" borderId="0" xfId="1" applyFont="1" applyFill="1" applyAlignment="1">
      <alignment horizontal="left" vertical="center" wrapText="1"/>
    </xf>
    <xf numFmtId="0" fontId="2" fillId="0" borderId="0" xfId="0" applyFont="1"/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2" fontId="4" fillId="0" borderId="0" xfId="1" applyNumberFormat="1" applyFont="1" applyAlignment="1">
      <alignment horizontal="left" wrapText="1"/>
    </xf>
    <xf numFmtId="0" fontId="4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top" wrapText="1"/>
    </xf>
    <xf numFmtId="0" fontId="4" fillId="5" borderId="1" xfId="1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10" fontId="9" fillId="7" borderId="1" xfId="1" applyNumberFormat="1" applyFont="1" applyFill="1" applyBorder="1" applyAlignment="1">
      <alignment horizontal="center" vertical="center" shrinkToFi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7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vertical="top" wrapText="1"/>
    </xf>
    <xf numFmtId="10" fontId="9" fillId="7" borderId="1" xfId="1" applyNumberFormat="1" applyFont="1" applyFill="1" applyBorder="1" applyAlignment="1">
      <alignment vertical="center" shrinkToFit="1"/>
    </xf>
    <xf numFmtId="0" fontId="4" fillId="5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wrapText="1"/>
    </xf>
    <xf numFmtId="1" fontId="3" fillId="5" borderId="1" xfId="1" applyNumberFormat="1" applyFont="1" applyFill="1" applyBorder="1" applyAlignment="1">
      <alignment vertical="center" shrinkToFit="1"/>
    </xf>
    <xf numFmtId="0" fontId="4" fillId="9" borderId="0" xfId="1" applyFont="1" applyFill="1" applyAlignment="1">
      <alignment horizontal="left" wrapText="1"/>
    </xf>
    <xf numFmtId="0" fontId="4" fillId="0" borderId="0" xfId="1" applyFont="1" applyAlignment="1">
      <alignment horizontal="left" vertical="top"/>
    </xf>
    <xf numFmtId="0" fontId="4" fillId="5" borderId="1" xfId="1" applyFont="1" applyFill="1" applyBorder="1" applyAlignment="1">
      <alignment horizontal="left" wrapText="1"/>
    </xf>
    <xf numFmtId="0" fontId="12" fillId="0" borderId="0" xfId="0" applyFont="1"/>
    <xf numFmtId="0" fontId="14" fillId="0" borderId="0" xfId="0" applyFont="1"/>
    <xf numFmtId="49" fontId="0" fillId="0" borderId="0" xfId="0" applyNumberFormat="1"/>
    <xf numFmtId="0" fontId="12" fillId="10" borderId="2" xfId="0" applyFont="1" applyFill="1" applyBorder="1"/>
    <xf numFmtId="0" fontId="0" fillId="10" borderId="2" xfId="0" applyFill="1" applyBorder="1"/>
    <xf numFmtId="0" fontId="13" fillId="10" borderId="2" xfId="0" applyFont="1" applyFill="1" applyBorder="1"/>
    <xf numFmtId="0" fontId="15" fillId="11" borderId="2" xfId="0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/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12" fillId="12" borderId="0" xfId="0" applyFont="1" applyFill="1"/>
    <xf numFmtId="0" fontId="0" fillId="12" borderId="0" xfId="0" applyFill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0" fillId="11" borderId="16" xfId="0" applyFill="1" applyBorder="1"/>
    <xf numFmtId="0" fontId="17" fillId="0" borderId="0" xfId="0" applyFont="1"/>
    <xf numFmtId="0" fontId="18" fillId="0" borderId="0" xfId="0" applyFont="1"/>
    <xf numFmtId="0" fontId="5" fillId="3" borderId="1" xfId="1" applyFont="1" applyFill="1" applyBorder="1" applyAlignment="1">
      <alignment horizontal="left" vertical="top" wrapText="1"/>
    </xf>
    <xf numFmtId="2" fontId="0" fillId="0" borderId="0" xfId="0" applyNumberFormat="1"/>
    <xf numFmtId="0" fontId="9" fillId="3" borderId="1" xfId="1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1" applyFont="1" applyBorder="1" applyAlignment="1">
      <alignment horizontal="left" wrapText="1"/>
    </xf>
    <xf numFmtId="0" fontId="9" fillId="5" borderId="1" xfId="1" applyFont="1" applyFill="1" applyBorder="1" applyAlignment="1">
      <alignment horizontal="left" wrapText="1"/>
    </xf>
    <xf numFmtId="0" fontId="9" fillId="9" borderId="1" xfId="1" applyFont="1" applyFill="1" applyBorder="1" applyAlignment="1">
      <alignment horizontal="left" wrapText="1"/>
    </xf>
    <xf numFmtId="0" fontId="20" fillId="0" borderId="0" xfId="0" applyFont="1"/>
    <xf numFmtId="0" fontId="9" fillId="9" borderId="0" xfId="1" applyFont="1" applyFill="1" applyAlignment="1">
      <alignment horizontal="left" wrapText="1"/>
    </xf>
    <xf numFmtId="0" fontId="22" fillId="11" borderId="16" xfId="0" applyFont="1" applyFill="1" applyBorder="1"/>
    <xf numFmtId="0" fontId="21" fillId="11" borderId="16" xfId="0" applyFont="1" applyFill="1" applyBorder="1"/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2" fillId="13" borderId="0" xfId="0" applyFont="1" applyFill="1"/>
    <xf numFmtId="0" fontId="12" fillId="14" borderId="6" xfId="0" applyFont="1" applyFill="1" applyBorder="1"/>
    <xf numFmtId="0" fontId="0" fillId="14" borderId="15" xfId="0" applyFill="1" applyBorder="1"/>
    <xf numFmtId="0" fontId="0" fillId="14" borderId="7" xfId="0" applyFill="1" applyBorder="1"/>
    <xf numFmtId="0" fontId="12" fillId="13" borderId="17" xfId="0" applyFont="1" applyFill="1" applyBorder="1"/>
    <xf numFmtId="0" fontId="12" fillId="13" borderId="16" xfId="0" applyFont="1" applyFill="1" applyBorder="1"/>
    <xf numFmtId="0" fontId="0" fillId="0" borderId="21" xfId="0" applyBorder="1" applyAlignment="1">
      <alignment horizontal="center"/>
    </xf>
    <xf numFmtId="0" fontId="12" fillId="13" borderId="8" xfId="0" applyFon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3" fillId="0" borderId="0" xfId="0" applyFont="1"/>
    <xf numFmtId="0" fontId="0" fillId="13" borderId="0" xfId="0" applyFill="1"/>
    <xf numFmtId="44" fontId="0" fillId="0" borderId="0" xfId="0" applyNumberFormat="1"/>
    <xf numFmtId="2" fontId="4" fillId="10" borderId="1" xfId="1" applyNumberFormat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left" wrapText="1"/>
    </xf>
    <xf numFmtId="2" fontId="4" fillId="10" borderId="1" xfId="1" applyNumberFormat="1" applyFont="1" applyFill="1" applyBorder="1" applyAlignment="1">
      <alignment horizontal="center" vertical="top" wrapText="1"/>
    </xf>
    <xf numFmtId="1" fontId="4" fillId="10" borderId="1" xfId="1" applyNumberFormat="1" applyFont="1" applyFill="1" applyBorder="1" applyAlignment="1">
      <alignment horizontal="center" vertical="top" shrinkToFit="1"/>
    </xf>
    <xf numFmtId="0" fontId="24" fillId="0" borderId="0" xfId="0" applyFont="1" applyAlignment="1">
      <alignment horizontal="center" vertical="center"/>
    </xf>
    <xf numFmtId="0" fontId="0" fillId="0" borderId="24" xfId="0" applyBorder="1"/>
    <xf numFmtId="0" fontId="0" fillId="0" borderId="26" xfId="0" applyBorder="1"/>
    <xf numFmtId="0" fontId="12" fillId="12" borderId="28" xfId="0" applyFont="1" applyFill="1" applyBorder="1"/>
    <xf numFmtId="0" fontId="9" fillId="15" borderId="1" xfId="1" applyFont="1" applyFill="1" applyBorder="1" applyAlignment="1">
      <alignment horizontal="left" wrapText="1"/>
    </xf>
    <xf numFmtId="1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15" borderId="1" xfId="1" applyNumberFormat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 indent="3"/>
    </xf>
    <xf numFmtId="0" fontId="5" fillId="3" borderId="20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8" fillId="8" borderId="1" xfId="1" applyFont="1" applyFill="1" applyBorder="1" applyAlignment="1">
      <alignment horizontal="left" vertical="top" wrapText="1"/>
    </xf>
    <xf numFmtId="0" fontId="15" fillId="16" borderId="0" xfId="0" applyFont="1" applyFill="1"/>
    <xf numFmtId="0" fontId="22" fillId="16" borderId="0" xfId="0" applyFont="1" applyFill="1"/>
    <xf numFmtId="44" fontId="0" fillId="0" borderId="0" xfId="0" applyNumberFormat="1" applyAlignment="1">
      <alignment horizontal="center"/>
    </xf>
    <xf numFmtId="0" fontId="16" fillId="11" borderId="0" xfId="0" applyFont="1" applyFill="1" applyAlignment="1">
      <alignment horizontal="left" vertical="center"/>
    </xf>
    <xf numFmtId="0" fontId="16" fillId="11" borderId="14" xfId="0" applyFont="1" applyFill="1" applyBorder="1" applyAlignment="1">
      <alignment horizontal="left" vertical="center"/>
    </xf>
    <xf numFmtId="44" fontId="0" fillId="12" borderId="10" xfId="0" applyNumberFormat="1" applyFill="1" applyBorder="1" applyAlignment="1">
      <alignment horizontal="left" vertical="center"/>
    </xf>
    <xf numFmtId="44" fontId="0" fillId="12" borderId="11" xfId="0" applyNumberFormat="1" applyFill="1" applyBorder="1" applyAlignment="1">
      <alignment horizontal="left" vertical="center"/>
    </xf>
    <xf numFmtId="44" fontId="0" fillId="12" borderId="12" xfId="0" applyNumberFormat="1" applyFill="1" applyBorder="1" applyAlignment="1">
      <alignment horizontal="left" vertical="center"/>
    </xf>
    <xf numFmtId="44" fontId="0" fillId="12" borderId="13" xfId="0" applyNumberFormat="1" applyFill="1" applyBorder="1" applyAlignment="1">
      <alignment horizontal="left" vertical="center"/>
    </xf>
    <xf numFmtId="44" fontId="0" fillId="0" borderId="29" xfId="0" applyNumberFormat="1" applyBorder="1" applyAlignment="1" applyProtection="1">
      <alignment horizontal="center" vertical="center"/>
      <protection locked="0"/>
    </xf>
    <xf numFmtId="44" fontId="0" fillId="0" borderId="27" xfId="0" applyNumberFormat="1" applyBorder="1" applyAlignment="1" applyProtection="1">
      <alignment horizontal="center" vertical="center"/>
      <protection locked="0"/>
    </xf>
    <xf numFmtId="44" fontId="0" fillId="0" borderId="25" xfId="0" applyNumberFormat="1" applyBorder="1" applyAlignment="1" applyProtection="1">
      <alignment horizontal="center" vertical="center"/>
      <protection locked="0"/>
    </xf>
    <xf numFmtId="44" fontId="0" fillId="0" borderId="30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left" vertical="center"/>
    </xf>
    <xf numFmtId="44" fontId="0" fillId="0" borderId="7" xfId="0" applyNumberFormat="1" applyBorder="1" applyAlignment="1">
      <alignment horizontal="left" vertical="center"/>
    </xf>
    <xf numFmtId="44" fontId="0" fillId="0" borderId="8" xfId="0" applyNumberFormat="1" applyBorder="1" applyAlignment="1">
      <alignment horizontal="left" vertical="center"/>
    </xf>
    <xf numFmtId="44" fontId="0" fillId="0" borderId="9" xfId="0" applyNumberFormat="1" applyBorder="1" applyAlignment="1">
      <alignment horizontal="left" vertical="center"/>
    </xf>
    <xf numFmtId="44" fontId="0" fillId="0" borderId="6" xfId="0" applyNumberFormat="1" applyBorder="1" applyAlignment="1" applyProtection="1">
      <alignment horizontal="left" vertical="center"/>
      <protection locked="0"/>
    </xf>
    <xf numFmtId="44" fontId="0" fillId="0" borderId="7" xfId="0" applyNumberFormat="1" applyBorder="1" applyAlignment="1" applyProtection="1">
      <alignment horizontal="left" vertical="center"/>
      <protection locked="0"/>
    </xf>
    <xf numFmtId="44" fontId="0" fillId="0" borderId="8" xfId="0" applyNumberFormat="1" applyBorder="1" applyAlignment="1" applyProtection="1">
      <alignment horizontal="left" vertical="center"/>
      <protection locked="0"/>
    </xf>
    <xf numFmtId="44" fontId="0" fillId="0" borderId="9" xfId="0" applyNumberFormat="1" applyBorder="1" applyAlignment="1" applyProtection="1">
      <alignment horizontal="left" vertical="center"/>
      <protection locked="0"/>
    </xf>
    <xf numFmtId="0" fontId="12" fillId="12" borderId="18" xfId="0" applyFont="1" applyFill="1" applyBorder="1"/>
    <xf numFmtId="44" fontId="0" fillId="0" borderId="6" xfId="0" applyNumberFormat="1" applyBorder="1" applyAlignment="1" applyProtection="1">
      <alignment horizontal="center" vertical="center"/>
      <protection locked="0"/>
    </xf>
    <xf numFmtId="44" fontId="0" fillId="0" borderId="7" xfId="0" applyNumberFormat="1" applyBorder="1" applyAlignment="1" applyProtection="1">
      <alignment horizontal="center" vertical="center"/>
      <protection locked="0"/>
    </xf>
    <xf numFmtId="44" fontId="0" fillId="0" borderId="8" xfId="0" applyNumberFormat="1" applyBorder="1" applyAlignment="1" applyProtection="1">
      <alignment horizontal="center" vertical="center"/>
      <protection locked="0"/>
    </xf>
    <xf numFmtId="44" fontId="0" fillId="0" borderId="9" xfId="0" applyNumberFormat="1" applyBorder="1" applyAlignment="1" applyProtection="1">
      <alignment horizontal="center" vertical="center"/>
      <protection locked="0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left" vertical="top" wrapText="1" indent="3"/>
    </xf>
    <xf numFmtId="0" fontId="3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center" wrapText="1" indent="1"/>
    </xf>
    <xf numFmtId="0" fontId="7" fillId="3" borderId="1" xfId="1" applyFont="1" applyFill="1" applyBorder="1" applyAlignment="1">
      <alignment horizontal="left" vertical="center" wrapText="1" indent="1"/>
    </xf>
    <xf numFmtId="0" fontId="8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3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left" vertical="center" wrapText="1" indent="1"/>
    </xf>
    <xf numFmtId="0" fontId="3" fillId="3" borderId="32" xfId="1" applyFont="1" applyFill="1" applyBorder="1" applyAlignment="1">
      <alignment horizontal="left" vertical="center" wrapText="1" indent="1"/>
    </xf>
    <xf numFmtId="0" fontId="3" fillId="5" borderId="1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top" wrapText="1"/>
    </xf>
    <xf numFmtId="0" fontId="5" fillId="3" borderId="20" xfId="1" applyFont="1" applyFill="1" applyBorder="1" applyAlignment="1">
      <alignment horizontal="center" vertical="top" wrapText="1"/>
    </xf>
    <xf numFmtId="0" fontId="5" fillId="3" borderId="19" xfId="1" applyFont="1" applyFill="1" applyBorder="1" applyAlignment="1">
      <alignment horizontal="left" vertical="top" wrapText="1"/>
    </xf>
    <xf numFmtId="0" fontId="5" fillId="3" borderId="20" xfId="1" applyFont="1" applyFill="1" applyBorder="1" applyAlignment="1">
      <alignment horizontal="left" vertical="top" wrapText="1"/>
    </xf>
    <xf numFmtId="0" fontId="8" fillId="8" borderId="1" xfId="1" applyFont="1" applyFill="1" applyBorder="1" applyAlignment="1">
      <alignment horizontal="left" vertical="top" wrapText="1"/>
    </xf>
    <xf numFmtId="0" fontId="4" fillId="8" borderId="1" xfId="1" applyFont="1" applyFill="1" applyBorder="1" applyAlignment="1">
      <alignment horizontal="left" wrapText="1"/>
    </xf>
    <xf numFmtId="0" fontId="4" fillId="5" borderId="1" xfId="1" applyFont="1" applyFill="1" applyBorder="1" applyAlignment="1">
      <alignment horizontal="left" wrapText="1"/>
    </xf>
    <xf numFmtId="44" fontId="0" fillId="13" borderId="0" xfId="0" applyNumberFormat="1" applyFill="1" applyAlignment="1">
      <alignment horizontal="center"/>
    </xf>
  </cellXfs>
  <cellStyles count="2">
    <cellStyle name="Standaard" xfId="0" builtinId="0"/>
    <cellStyle name="Standaard 2" xfId="1" xr:uid="{93B40B59-11A3-4E64-B79D-E964CD5A654F}"/>
  </cellStyles>
  <dxfs count="3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79B"/>
      <color rgb="FFFFC1C4"/>
      <color rgb="FFFF9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166429</xdr:colOff>
      <xdr:row>1</xdr:row>
      <xdr:rowOff>11206</xdr:rowOff>
    </xdr:from>
    <xdr:to>
      <xdr:col>20</xdr:col>
      <xdr:colOff>55196</xdr:colOff>
      <xdr:row>4</xdr:row>
      <xdr:rowOff>235323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58ABE0-EBEC-A967-2476-A5B8C99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8223" y="201706"/>
          <a:ext cx="3519473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E295-0C09-4773-8025-2813C6B0F280}">
  <dimension ref="B3:AA89"/>
  <sheetViews>
    <sheetView showGridLines="0" tabSelected="1" zoomScale="85" zoomScaleNormal="85" workbookViewId="0">
      <selection activeCell="W13" sqref="W13"/>
    </sheetView>
  </sheetViews>
  <sheetFormatPr defaultRowHeight="15" x14ac:dyDescent="0.25"/>
  <cols>
    <col min="3" max="3" width="11.42578125" bestFit="1" customWidth="1"/>
    <col min="6" max="6" width="13.28515625" bestFit="1" customWidth="1"/>
    <col min="23" max="23" width="11.42578125" bestFit="1" customWidth="1"/>
    <col min="24" max="24" width="10.5703125" bestFit="1" customWidth="1"/>
    <col min="25" max="25" width="12" bestFit="1" customWidth="1"/>
    <col min="26" max="26" width="10.5703125" bestFit="1" customWidth="1"/>
    <col min="27" max="27" width="9.5703125" bestFit="1" customWidth="1"/>
  </cols>
  <sheetData>
    <row r="3" spans="2:20" ht="31.5" x14ac:dyDescent="0.5">
      <c r="B3" s="74" t="s">
        <v>349</v>
      </c>
    </row>
    <row r="4" spans="2:20" ht="26.25" x14ac:dyDescent="0.4">
      <c r="B4" s="75" t="s">
        <v>390</v>
      </c>
    </row>
    <row r="5" spans="2:20" ht="21" x14ac:dyDescent="0.35">
      <c r="B5" s="53" t="s">
        <v>350</v>
      </c>
    </row>
    <row r="7" spans="2:20" x14ac:dyDescent="0.25">
      <c r="B7" s="52" t="s">
        <v>352</v>
      </c>
      <c r="E7" s="100">
        <v>591241</v>
      </c>
    </row>
    <row r="8" spans="2:20" x14ac:dyDescent="0.25">
      <c r="B8" s="52" t="s">
        <v>351</v>
      </c>
      <c r="E8" s="54" t="s">
        <v>419</v>
      </c>
    </row>
    <row r="12" spans="2:20" ht="19.5" thickBot="1" x14ac:dyDescent="0.35">
      <c r="B12" s="57" t="s">
        <v>355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2:20" x14ac:dyDescent="0.25">
      <c r="B13">
        <v>1</v>
      </c>
      <c r="C13" t="s">
        <v>353</v>
      </c>
    </row>
    <row r="14" spans="2:20" x14ac:dyDescent="0.25">
      <c r="B14">
        <v>2</v>
      </c>
      <c r="C14" t="s">
        <v>417</v>
      </c>
    </row>
    <row r="15" spans="2:20" x14ac:dyDescent="0.25">
      <c r="B15">
        <v>3</v>
      </c>
      <c r="C15" t="s">
        <v>377</v>
      </c>
    </row>
    <row r="16" spans="2:20" x14ac:dyDescent="0.25">
      <c r="B16">
        <v>4</v>
      </c>
      <c r="C16" t="s">
        <v>423</v>
      </c>
    </row>
    <row r="17" spans="2:24" x14ac:dyDescent="0.25">
      <c r="B17">
        <v>5</v>
      </c>
      <c r="C17" t="s">
        <v>354</v>
      </c>
    </row>
    <row r="18" spans="2:24" x14ac:dyDescent="0.25">
      <c r="B18">
        <v>6</v>
      </c>
      <c r="C18" t="s">
        <v>424</v>
      </c>
    </row>
    <row r="19" spans="2:24" x14ac:dyDescent="0.25">
      <c r="B19">
        <v>7</v>
      </c>
      <c r="C19" t="s">
        <v>418</v>
      </c>
    </row>
    <row r="20" spans="2:24" x14ac:dyDescent="0.25">
      <c r="B20">
        <v>8</v>
      </c>
      <c r="C20" t="s">
        <v>425</v>
      </c>
    </row>
    <row r="21" spans="2:24" x14ac:dyDescent="0.25">
      <c r="B21">
        <v>9</v>
      </c>
      <c r="C21" t="s">
        <v>378</v>
      </c>
    </row>
    <row r="22" spans="2:24" x14ac:dyDescent="0.25">
      <c r="B22">
        <v>10</v>
      </c>
      <c r="C22" t="s">
        <v>379</v>
      </c>
    </row>
    <row r="24" spans="2:24" x14ac:dyDescent="0.25">
      <c r="B24" t="s">
        <v>356</v>
      </c>
    </row>
    <row r="25" spans="2:24" ht="15.75" thickBot="1" x14ac:dyDescent="0.3"/>
    <row r="26" spans="2:24" x14ac:dyDescent="0.25"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5"/>
    </row>
    <row r="27" spans="2:24" ht="19.5" customHeight="1" x14ac:dyDescent="0.25">
      <c r="B27" s="73"/>
      <c r="C27" s="126" t="s">
        <v>370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67"/>
    </row>
    <row r="28" spans="2:24" ht="15.75" thickBot="1" x14ac:dyDescent="0.3">
      <c r="B28" s="73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67"/>
      <c r="V28" s="52"/>
    </row>
    <row r="29" spans="2:24" x14ac:dyDescent="0.25">
      <c r="B29" s="66"/>
      <c r="T29" s="67"/>
    </row>
    <row r="30" spans="2:24" ht="19.5" thickBot="1" x14ac:dyDescent="0.35">
      <c r="B30" s="57"/>
      <c r="C30" s="57" t="s">
        <v>374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67"/>
      <c r="V30" s="52"/>
      <c r="W30" s="52"/>
      <c r="X30" s="52"/>
    </row>
    <row r="31" spans="2:24" ht="15.75" thickBot="1" x14ac:dyDescent="0.3">
      <c r="B31" s="66"/>
      <c r="C31" s="68" t="s">
        <v>357</v>
      </c>
      <c r="D31" s="68"/>
      <c r="E31" s="68"/>
      <c r="F31" s="68"/>
      <c r="G31" s="68"/>
      <c r="H31" s="68"/>
      <c r="I31" s="148" t="s">
        <v>358</v>
      </c>
      <c r="J31" s="148"/>
      <c r="K31" s="148" t="s">
        <v>359</v>
      </c>
      <c r="L31" s="148"/>
      <c r="M31" s="68"/>
      <c r="N31" s="68"/>
      <c r="O31" s="68"/>
      <c r="P31" s="68"/>
      <c r="Q31" s="68"/>
      <c r="R31" s="69"/>
      <c r="S31" s="69"/>
      <c r="T31" s="67"/>
      <c r="W31" s="77"/>
      <c r="X31" s="77"/>
    </row>
    <row r="32" spans="2:24" x14ac:dyDescent="0.25">
      <c r="B32" s="66"/>
      <c r="C32" s="144">
        <v>0</v>
      </c>
      <c r="D32" s="145"/>
      <c r="I32" s="128">
        <v>25312.5</v>
      </c>
      <c r="J32" s="129"/>
      <c r="K32" s="128">
        <v>35625</v>
      </c>
      <c r="L32" s="129"/>
      <c r="T32" s="67"/>
      <c r="W32" s="77"/>
      <c r="X32" s="77"/>
    </row>
    <row r="33" spans="2:27" ht="15.75" thickBot="1" x14ac:dyDescent="0.3">
      <c r="B33" s="66"/>
      <c r="C33" s="146"/>
      <c r="D33" s="147"/>
      <c r="I33" s="130"/>
      <c r="J33" s="131"/>
      <c r="K33" s="130"/>
      <c r="L33" s="131"/>
      <c r="T33" s="67"/>
      <c r="X33" s="77"/>
    </row>
    <row r="34" spans="2:27" x14ac:dyDescent="0.25">
      <c r="B34" s="66"/>
      <c r="T34" s="67"/>
      <c r="Y34" s="52"/>
      <c r="Z34" s="52"/>
      <c r="AA34" s="52"/>
    </row>
    <row r="35" spans="2:27" ht="19.5" thickBot="1" x14ac:dyDescent="0.35">
      <c r="B35" s="57"/>
      <c r="C35" s="57" t="s">
        <v>375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67"/>
      <c r="X35" s="77"/>
      <c r="Y35" s="77"/>
      <c r="Z35" s="77"/>
      <c r="AA35" s="77"/>
    </row>
    <row r="36" spans="2:27" ht="15.75" thickBot="1" x14ac:dyDescent="0.3">
      <c r="B36" s="66"/>
      <c r="C36" s="68" t="s">
        <v>357</v>
      </c>
      <c r="D36" s="68"/>
      <c r="E36" s="68"/>
      <c r="F36" s="68"/>
      <c r="G36" s="68"/>
      <c r="H36" s="68"/>
      <c r="I36" s="68" t="s">
        <v>358</v>
      </c>
      <c r="J36" s="68"/>
      <c r="K36" s="68" t="s">
        <v>359</v>
      </c>
      <c r="L36" s="68"/>
      <c r="M36" s="69"/>
      <c r="N36" s="69"/>
      <c r="O36" s="69"/>
      <c r="P36" s="69"/>
      <c r="Q36" s="69"/>
      <c r="R36" s="69"/>
      <c r="S36" s="69"/>
      <c r="T36" s="67"/>
      <c r="X36" s="77"/>
      <c r="Y36" s="77"/>
      <c r="Z36" s="77"/>
      <c r="AA36" s="77"/>
    </row>
    <row r="37" spans="2:27" x14ac:dyDescent="0.25">
      <c r="B37" s="66"/>
      <c r="C37" s="144">
        <v>0</v>
      </c>
      <c r="D37" s="145"/>
      <c r="I37" s="128">
        <v>15187.15</v>
      </c>
      <c r="J37" s="129"/>
      <c r="K37" s="128">
        <v>21375</v>
      </c>
      <c r="L37" s="129"/>
      <c r="T37" s="67"/>
    </row>
    <row r="38" spans="2:27" ht="15.75" thickBot="1" x14ac:dyDescent="0.3">
      <c r="B38" s="66"/>
      <c r="C38" s="146"/>
      <c r="D38" s="147"/>
      <c r="I38" s="130"/>
      <c r="J38" s="131"/>
      <c r="K38" s="130"/>
      <c r="L38" s="131"/>
      <c r="T38" s="67"/>
      <c r="W38" s="52"/>
      <c r="Y38" s="52"/>
      <c r="Z38" s="52"/>
      <c r="AA38" s="52"/>
    </row>
    <row r="39" spans="2:27" x14ac:dyDescent="0.25">
      <c r="B39" s="66"/>
      <c r="T39" s="67"/>
      <c r="X39" s="77"/>
      <c r="Y39" s="77"/>
      <c r="Z39" s="77"/>
      <c r="AA39" s="77"/>
    </row>
    <row r="40" spans="2:27" ht="19.5" thickBot="1" x14ac:dyDescent="0.35">
      <c r="B40" s="57"/>
      <c r="C40" s="57" t="s">
        <v>413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5"/>
      <c r="O40" s="57" t="s">
        <v>414</v>
      </c>
      <c r="P40" s="55"/>
      <c r="Q40" s="55"/>
      <c r="R40" s="56"/>
      <c r="S40" s="56"/>
      <c r="T40" s="67"/>
      <c r="W40" s="103"/>
      <c r="X40" s="77"/>
      <c r="Y40" s="77"/>
      <c r="Z40" s="77"/>
      <c r="AA40" s="77"/>
    </row>
    <row r="41" spans="2:27" ht="15.75" thickBot="1" x14ac:dyDescent="0.3">
      <c r="B41" s="66"/>
      <c r="C41" s="68" t="s">
        <v>357</v>
      </c>
      <c r="D41" s="69"/>
      <c r="E41" s="69"/>
      <c r="F41" s="68"/>
      <c r="G41" s="68"/>
      <c r="H41" s="68"/>
      <c r="I41" s="68" t="s">
        <v>358</v>
      </c>
      <c r="J41" s="69"/>
      <c r="K41" s="68" t="s">
        <v>359</v>
      </c>
      <c r="L41" s="69"/>
      <c r="M41" s="69"/>
      <c r="N41" s="69"/>
      <c r="O41" s="68" t="s">
        <v>360</v>
      </c>
      <c r="P41" s="68"/>
      <c r="Q41" s="68" t="s">
        <v>361</v>
      </c>
      <c r="R41" s="68" t="s">
        <v>369</v>
      </c>
      <c r="S41" s="69"/>
      <c r="T41" s="67"/>
    </row>
    <row r="42" spans="2:27" x14ac:dyDescent="0.25">
      <c r="B42" s="66"/>
      <c r="C42" s="149">
        <f>C32+C37</f>
        <v>0</v>
      </c>
      <c r="D42" s="150"/>
      <c r="I42" s="128">
        <f>I32+I37</f>
        <v>40499.65</v>
      </c>
      <c r="J42" s="129"/>
      <c r="K42" s="128">
        <f>K32+K37</f>
        <v>57000</v>
      </c>
      <c r="L42" s="129"/>
      <c r="O42" s="136">
        <f>((K49-C49)/(K49-I49))*R42</f>
        <v>90.480411798311181</v>
      </c>
      <c r="P42" s="137"/>
      <c r="Q42" s="69">
        <v>0</v>
      </c>
      <c r="R42" s="69">
        <v>30</v>
      </c>
      <c r="T42" s="67"/>
      <c r="W42" s="52"/>
      <c r="Y42" s="52"/>
      <c r="Z42" s="52"/>
      <c r="AA42" s="52"/>
    </row>
    <row r="43" spans="2:27" ht="15.75" thickBot="1" x14ac:dyDescent="0.3">
      <c r="B43" s="66"/>
      <c r="C43" s="151"/>
      <c r="D43" s="152"/>
      <c r="I43" s="130"/>
      <c r="J43" s="131"/>
      <c r="K43" s="130"/>
      <c r="L43" s="131"/>
      <c r="O43" s="138"/>
      <c r="P43" s="139"/>
      <c r="T43" s="67"/>
      <c r="Y43" s="77"/>
      <c r="Z43" s="77"/>
      <c r="AA43" s="77"/>
    </row>
    <row r="44" spans="2:27" ht="15.75" thickBot="1" x14ac:dyDescent="0.3">
      <c r="B44" s="66"/>
      <c r="C44" s="68" t="s">
        <v>415</v>
      </c>
      <c r="D44" s="69"/>
      <c r="E44" s="69"/>
      <c r="F44" s="69"/>
      <c r="G44" s="69"/>
      <c r="H44" s="69"/>
      <c r="I44" s="68" t="s">
        <v>358</v>
      </c>
      <c r="J44" s="68"/>
      <c r="K44" s="68" t="s">
        <v>359</v>
      </c>
      <c r="L44" s="69"/>
      <c r="M44" s="69"/>
      <c r="N44" s="69"/>
      <c r="O44" s="69"/>
      <c r="P44" s="69"/>
      <c r="Q44" s="69"/>
      <c r="R44" s="69"/>
      <c r="S44" s="69"/>
      <c r="T44" s="67"/>
      <c r="Y44" s="77"/>
      <c r="Z44" s="77"/>
      <c r="AA44" s="77"/>
    </row>
    <row r="45" spans="2:27" x14ac:dyDescent="0.25">
      <c r="B45" s="66"/>
      <c r="C45" s="140">
        <f>'Perceel 1'!K26</f>
        <v>0</v>
      </c>
      <c r="D45" s="141"/>
      <c r="H45" s="52" t="s">
        <v>422</v>
      </c>
      <c r="I45" s="125">
        <v>21326.33</v>
      </c>
      <c r="J45" s="125"/>
      <c r="K45" s="125">
        <v>35493.42</v>
      </c>
      <c r="L45" s="125"/>
      <c r="T45" s="67"/>
      <c r="Y45" s="77"/>
      <c r="Z45" s="77"/>
      <c r="AA45" s="77"/>
    </row>
    <row r="46" spans="2:27" ht="15.75" thickBot="1" x14ac:dyDescent="0.3">
      <c r="B46" s="66"/>
      <c r="C46" s="142"/>
      <c r="D46" s="143"/>
      <c r="T46" s="67"/>
      <c r="W46" s="103"/>
      <c r="Y46" s="77"/>
      <c r="Z46" s="77"/>
      <c r="AA46" s="77"/>
    </row>
    <row r="47" spans="2:27" x14ac:dyDescent="0.25">
      <c r="B47" s="66"/>
      <c r="T47" s="67"/>
      <c r="W47" s="103"/>
      <c r="Y47" s="77"/>
      <c r="Z47" s="77"/>
      <c r="AA47" s="77"/>
    </row>
    <row r="48" spans="2:27" ht="15.75" thickBot="1" x14ac:dyDescent="0.3">
      <c r="B48" s="66"/>
      <c r="C48" s="68" t="s">
        <v>357</v>
      </c>
      <c r="D48" s="69"/>
      <c r="E48" s="69"/>
      <c r="F48" s="69"/>
      <c r="G48" s="69"/>
      <c r="H48" s="69"/>
      <c r="I48" s="68" t="s">
        <v>358</v>
      </c>
      <c r="J48" s="68"/>
      <c r="K48" s="68" t="s">
        <v>359</v>
      </c>
      <c r="L48" s="69"/>
      <c r="M48" s="69"/>
      <c r="N48" s="69"/>
      <c r="O48" s="69"/>
      <c r="P48" s="69"/>
      <c r="Q48" s="69"/>
      <c r="R48" s="69"/>
      <c r="S48" s="69"/>
      <c r="T48" s="67"/>
      <c r="Y48" s="77"/>
      <c r="Z48" s="77"/>
      <c r="AA48" s="77"/>
    </row>
    <row r="49" spans="2:27" x14ac:dyDescent="0.25">
      <c r="B49" s="66"/>
      <c r="C49" s="153">
        <f>C42+C45</f>
        <v>0</v>
      </c>
      <c r="D49" s="154"/>
      <c r="I49" s="128">
        <f>I42+21326.33</f>
        <v>61825.98</v>
      </c>
      <c r="J49" s="129"/>
      <c r="K49" s="128">
        <f>K42+35493.42</f>
        <v>92493.42</v>
      </c>
      <c r="L49" s="129"/>
      <c r="T49" s="67"/>
      <c r="Y49" s="77"/>
      <c r="Z49" s="77"/>
      <c r="AA49" s="77"/>
    </row>
    <row r="50" spans="2:27" ht="15.75" thickBot="1" x14ac:dyDescent="0.3">
      <c r="B50" s="66"/>
      <c r="C50" s="155"/>
      <c r="D50" s="156"/>
      <c r="I50" s="130"/>
      <c r="J50" s="131"/>
      <c r="K50" s="130"/>
      <c r="L50" s="131"/>
      <c r="T50" s="67"/>
      <c r="Y50" s="77"/>
      <c r="Z50" s="77"/>
      <c r="AA50" s="77"/>
    </row>
    <row r="51" spans="2:27" ht="15.75" thickBot="1" x14ac:dyDescent="0.3"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2"/>
      <c r="Y51" s="77"/>
      <c r="Z51" s="77"/>
      <c r="AA51" s="77"/>
    </row>
    <row r="53" spans="2:27" ht="15.75" thickBot="1" x14ac:dyDescent="0.3"/>
    <row r="54" spans="2:27" x14ac:dyDescent="0.25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5"/>
    </row>
    <row r="55" spans="2:27" x14ac:dyDescent="0.25">
      <c r="B55" s="73"/>
      <c r="C55" s="126" t="s">
        <v>371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67"/>
    </row>
    <row r="56" spans="2:27" ht="15.75" thickBot="1" x14ac:dyDescent="0.3">
      <c r="B56" s="73"/>
      <c r="C56" s="127" t="s">
        <v>363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67"/>
    </row>
    <row r="57" spans="2:27" x14ac:dyDescent="0.25">
      <c r="B57" s="66"/>
      <c r="T57" s="67"/>
    </row>
    <row r="58" spans="2:27" ht="19.5" thickBot="1" x14ac:dyDescent="0.35">
      <c r="B58" s="57"/>
      <c r="C58" s="57" t="s">
        <v>376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7" t="s">
        <v>414</v>
      </c>
      <c r="P58" s="56"/>
      <c r="Q58" s="56"/>
      <c r="R58" s="56"/>
      <c r="S58" s="56"/>
      <c r="T58" s="67"/>
    </row>
    <row r="59" spans="2:27" ht="15.75" thickBot="1" x14ac:dyDescent="0.3">
      <c r="B59" s="66"/>
      <c r="C59" s="112" t="s">
        <v>357</v>
      </c>
      <c r="D59" s="68"/>
      <c r="E59" s="69"/>
      <c r="F59" s="69"/>
      <c r="G59" s="69"/>
      <c r="H59" s="68"/>
      <c r="I59" s="68" t="s">
        <v>358</v>
      </c>
      <c r="J59" s="68"/>
      <c r="K59" s="68" t="s">
        <v>359</v>
      </c>
      <c r="L59" s="68"/>
      <c r="M59" s="68"/>
      <c r="N59" s="68"/>
      <c r="O59" s="68" t="s">
        <v>360</v>
      </c>
      <c r="P59" s="68"/>
      <c r="Q59" s="68" t="s">
        <v>361</v>
      </c>
      <c r="R59" s="68" t="s">
        <v>362</v>
      </c>
      <c r="S59" s="68"/>
      <c r="T59" s="67"/>
    </row>
    <row r="60" spans="2:27" ht="15.75" thickTop="1" x14ac:dyDescent="0.25">
      <c r="B60" s="110"/>
      <c r="C60" s="132">
        <v>0</v>
      </c>
      <c r="D60" s="133"/>
      <c r="I60" s="128">
        <v>30500</v>
      </c>
      <c r="J60" s="129"/>
      <c r="K60" s="128">
        <v>42500</v>
      </c>
      <c r="L60" s="129"/>
      <c r="O60" s="136">
        <f>((K63-F63)/(K63-I63))*R60</f>
        <v>92.867302987524525</v>
      </c>
      <c r="P60" s="137"/>
      <c r="Q60" s="69">
        <v>0</v>
      </c>
      <c r="R60" s="69">
        <v>30</v>
      </c>
      <c r="T60" s="67"/>
    </row>
    <row r="61" spans="2:27" ht="15.75" thickBot="1" x14ac:dyDescent="0.3">
      <c r="B61" s="110"/>
      <c r="C61" s="134"/>
      <c r="D61" s="135"/>
      <c r="E61" s="111"/>
      <c r="I61" s="130"/>
      <c r="J61" s="131"/>
      <c r="K61" s="130"/>
      <c r="L61" s="131"/>
      <c r="O61" s="138"/>
      <c r="P61" s="139"/>
      <c r="T61" s="67"/>
    </row>
    <row r="62" spans="2:27" ht="16.5" thickTop="1" thickBot="1" x14ac:dyDescent="0.3">
      <c r="B62" s="66"/>
      <c r="C62" s="68" t="s">
        <v>416</v>
      </c>
      <c r="D62" s="68"/>
      <c r="I62" s="68" t="s">
        <v>358</v>
      </c>
      <c r="J62" s="68"/>
      <c r="K62" s="68" t="s">
        <v>359</v>
      </c>
      <c r="L62" s="68"/>
      <c r="T62" s="67"/>
    </row>
    <row r="63" spans="2:27" ht="19.5" customHeight="1" x14ac:dyDescent="0.25">
      <c r="B63" s="66"/>
      <c r="C63" s="144">
        <f>'Perceel 2'!K25</f>
        <v>0</v>
      </c>
      <c r="D63" s="145"/>
      <c r="E63" s="109" t="s">
        <v>412</v>
      </c>
      <c r="F63" s="140">
        <f>C60+C63</f>
        <v>0</v>
      </c>
      <c r="G63" s="141"/>
      <c r="I63" s="128">
        <f>30500+13647.39</f>
        <v>44147.39</v>
      </c>
      <c r="J63" s="129"/>
      <c r="K63" s="128">
        <f>42500+22714.33</f>
        <v>65214.33</v>
      </c>
      <c r="L63" s="129"/>
      <c r="T63" s="67"/>
    </row>
    <row r="64" spans="2:27" ht="15.75" thickBot="1" x14ac:dyDescent="0.3">
      <c r="B64" s="66"/>
      <c r="C64" s="146"/>
      <c r="D64" s="147"/>
      <c r="F64" s="142"/>
      <c r="G64" s="143"/>
      <c r="I64" s="130"/>
      <c r="J64" s="131"/>
      <c r="K64" s="130"/>
      <c r="L64" s="131"/>
      <c r="T64" s="67"/>
    </row>
    <row r="65" spans="2:21" x14ac:dyDescent="0.25">
      <c r="B65" s="66"/>
      <c r="I65" s="68" t="s">
        <v>358</v>
      </c>
      <c r="J65" s="68"/>
      <c r="K65" s="68" t="s">
        <v>359</v>
      </c>
      <c r="L65" s="68"/>
      <c r="T65" s="67"/>
    </row>
    <row r="66" spans="2:21" x14ac:dyDescent="0.25">
      <c r="B66" s="66"/>
      <c r="H66" s="52" t="s">
        <v>421</v>
      </c>
      <c r="I66" s="125" t="s">
        <v>420</v>
      </c>
      <c r="J66" s="125"/>
      <c r="K66" s="125">
        <v>22714.33</v>
      </c>
      <c r="L66" s="125"/>
      <c r="T66" s="67"/>
    </row>
    <row r="67" spans="2:21" ht="15.75" thickBot="1" x14ac:dyDescent="0.3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2"/>
    </row>
    <row r="70" spans="2:21" x14ac:dyDescent="0.25">
      <c r="B70" s="86"/>
      <c r="C70" s="126" t="s">
        <v>384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</row>
    <row r="71" spans="2:21" ht="15.75" thickBot="1" x14ac:dyDescent="0.3">
      <c r="B71" s="85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</row>
    <row r="72" spans="2:21" x14ac:dyDescent="0.25">
      <c r="C72" s="52" t="s">
        <v>393</v>
      </c>
    </row>
    <row r="73" spans="2:21" ht="15.75" thickBot="1" x14ac:dyDescent="0.3"/>
    <row r="74" spans="2:21" x14ac:dyDescent="0.25">
      <c r="G74" s="90" t="s">
        <v>391</v>
      </c>
      <c r="H74" s="91"/>
      <c r="I74" s="92"/>
      <c r="J74" t="s">
        <v>394</v>
      </c>
    </row>
    <row r="75" spans="2:21" x14ac:dyDescent="0.25">
      <c r="D75" s="89" t="s">
        <v>387</v>
      </c>
      <c r="E75" s="89" t="s">
        <v>388</v>
      </c>
      <c r="G75" s="66"/>
      <c r="H75" s="89" t="s">
        <v>387</v>
      </c>
      <c r="I75" s="93" t="s">
        <v>388</v>
      </c>
    </row>
    <row r="76" spans="2:21" x14ac:dyDescent="0.25">
      <c r="C76" s="89" t="s">
        <v>385</v>
      </c>
      <c r="D76" s="99"/>
      <c r="E76" s="99" t="str">
        <f>IF(D77="x","x","")</f>
        <v/>
      </c>
      <c r="G76" s="94" t="s">
        <v>385</v>
      </c>
      <c r="H76" s="88" t="s">
        <v>392</v>
      </c>
      <c r="I76" s="95" t="str">
        <f>IF(H77="x","x","")</f>
        <v/>
      </c>
    </row>
    <row r="77" spans="2:21" ht="15.75" thickBot="1" x14ac:dyDescent="0.3">
      <c r="C77" s="89" t="s">
        <v>386</v>
      </c>
      <c r="D77" s="99"/>
      <c r="E77" s="99"/>
      <c r="G77" s="96" t="s">
        <v>386</v>
      </c>
      <c r="H77" s="97"/>
      <c r="I77" s="98" t="s">
        <v>392</v>
      </c>
    </row>
    <row r="79" spans="2:21" ht="19.5" thickBot="1" x14ac:dyDescent="0.35">
      <c r="B79" s="58" t="s">
        <v>364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2:21" x14ac:dyDescent="0.25">
      <c r="U80" s="62"/>
    </row>
    <row r="81" spans="2:20" x14ac:dyDescent="0.25">
      <c r="B81" s="52" t="s">
        <v>366</v>
      </c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62"/>
      <c r="R81" s="62"/>
      <c r="S81" s="62"/>
      <c r="T81" s="62"/>
    </row>
    <row r="82" spans="2:20" x14ac:dyDescent="0.25">
      <c r="B82" s="52" t="s">
        <v>365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2:20" x14ac:dyDescent="0.25">
      <c r="B83" s="52" t="s">
        <v>367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2:20" x14ac:dyDescent="0.25">
      <c r="B84" s="52" t="s">
        <v>368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2"/>
      <c r="R84" s="62"/>
      <c r="S84" s="62"/>
      <c r="T84" s="62"/>
    </row>
    <row r="85" spans="2:20" x14ac:dyDescent="0.25"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</row>
    <row r="86" spans="2:20" x14ac:dyDescent="0.25"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</row>
    <row r="87" spans="2:20" x14ac:dyDescent="0.25"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</row>
    <row r="88" spans="2:20" x14ac:dyDescent="0.25"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</row>
    <row r="89" spans="2:20" x14ac:dyDescent="0.25"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</row>
  </sheetData>
  <sheetProtection algorithmName="SHA-512" hashValue="SqugWo2bMjxHDVbTFqImgRwPsjRyXiiS/f6IV4H+WJtblZ5HMEzv/wdrOlVUOC5phGsBXrlFYPvSaiiFdrwA+A==" saltValue="qHmFXoxa/JkWvyky7ul+gw==" spinCount="100000" sheet="1" objects="1" scenarios="1"/>
  <mergeCells count="31">
    <mergeCell ref="C27:S28"/>
    <mergeCell ref="C55:S56"/>
    <mergeCell ref="K31:L31"/>
    <mergeCell ref="I31:J31"/>
    <mergeCell ref="I42:J43"/>
    <mergeCell ref="K42:L43"/>
    <mergeCell ref="C45:D46"/>
    <mergeCell ref="O42:P43"/>
    <mergeCell ref="I32:J33"/>
    <mergeCell ref="K32:L33"/>
    <mergeCell ref="C32:D33"/>
    <mergeCell ref="C37:D38"/>
    <mergeCell ref="I37:J38"/>
    <mergeCell ref="K37:L38"/>
    <mergeCell ref="C42:D43"/>
    <mergeCell ref="C49:D50"/>
    <mergeCell ref="I45:J45"/>
    <mergeCell ref="K45:L45"/>
    <mergeCell ref="I66:J66"/>
    <mergeCell ref="K66:L66"/>
    <mergeCell ref="C70:S71"/>
    <mergeCell ref="I60:J61"/>
    <mergeCell ref="K60:L61"/>
    <mergeCell ref="C60:D61"/>
    <mergeCell ref="O60:P61"/>
    <mergeCell ref="F63:G64"/>
    <mergeCell ref="I63:J64"/>
    <mergeCell ref="K63:L64"/>
    <mergeCell ref="C63:D64"/>
    <mergeCell ref="I49:J50"/>
    <mergeCell ref="K49:L50"/>
  </mergeCells>
  <conditionalFormatting sqref="C42">
    <cfRule type="cellIs" dxfId="366" priority="106" operator="between">
      <formula>$I$42</formula>
      <formula>$K$42</formula>
    </cfRule>
    <cfRule type="cellIs" dxfId="365" priority="107" operator="lessThan">
      <formula>$I$42</formula>
    </cfRule>
    <cfRule type="cellIs" dxfId="364" priority="108" operator="greaterThan">
      <formula>$K$42</formula>
    </cfRule>
  </conditionalFormatting>
  <conditionalFormatting sqref="C32:D33">
    <cfRule type="cellIs" dxfId="363" priority="38" operator="between">
      <formula>$I$32</formula>
      <formula>$K$32</formula>
    </cfRule>
    <cfRule type="cellIs" dxfId="362" priority="40" operator="lessThan">
      <formula>$I$32</formula>
    </cfRule>
    <cfRule type="cellIs" dxfId="361" priority="42" operator="greaterThan">
      <formula>$K$32</formula>
    </cfRule>
  </conditionalFormatting>
  <conditionalFormatting sqref="C37:D38">
    <cfRule type="cellIs" dxfId="360" priority="43" operator="between">
      <formula>$I$37</formula>
      <formula>$K$37</formula>
    </cfRule>
    <cfRule type="cellIs" dxfId="359" priority="44" operator="lessThan">
      <formula>$I$37</formula>
    </cfRule>
    <cfRule type="cellIs" dxfId="358" priority="45" operator="greaterThan">
      <formula>$K$37</formula>
    </cfRule>
  </conditionalFormatting>
  <conditionalFormatting sqref="C45:D46">
    <cfRule type="cellIs" dxfId="357" priority="4" operator="between">
      <formula>$I$45</formula>
      <formula>$K$45</formula>
    </cfRule>
    <cfRule type="cellIs" dxfId="356" priority="5" operator="lessThan">
      <formula>$I$45</formula>
    </cfRule>
    <cfRule type="cellIs" dxfId="355" priority="6" operator="greaterThan">
      <formula>$K$45</formula>
    </cfRule>
  </conditionalFormatting>
  <conditionalFormatting sqref="C49:D50">
    <cfRule type="cellIs" dxfId="354" priority="14" operator="between">
      <formula>$I$49</formula>
      <formula>$K$49</formula>
    </cfRule>
    <cfRule type="cellIs" dxfId="353" priority="15" operator="lessThan">
      <formula>$I$49</formula>
    </cfRule>
    <cfRule type="cellIs" dxfId="352" priority="16" operator="greaterThan">
      <formula>$K$49</formula>
    </cfRule>
  </conditionalFormatting>
  <conditionalFormatting sqref="C60:D61">
    <cfRule type="cellIs" dxfId="351" priority="7" operator="between">
      <formula>$I$60</formula>
      <formula>$K$60</formula>
    </cfRule>
    <cfRule type="cellIs" dxfId="350" priority="8" operator="lessThan">
      <formula>$I$60</formula>
    </cfRule>
    <cfRule type="cellIs" dxfId="349" priority="9" operator="greaterThan">
      <formula>$K$60</formula>
    </cfRule>
  </conditionalFormatting>
  <conditionalFormatting sqref="C63:D64">
    <cfRule type="cellIs" dxfId="348" priority="1" operator="between">
      <formula>$I$66</formula>
      <formula>$K$66</formula>
    </cfRule>
    <cfRule type="cellIs" dxfId="347" priority="2" operator="lessThan">
      <formula>$I$66</formula>
    </cfRule>
    <cfRule type="cellIs" dxfId="346" priority="3" operator="greaterThan">
      <formula>$K$66</formula>
    </cfRule>
  </conditionalFormatting>
  <conditionalFormatting sqref="F63:G64">
    <cfRule type="cellIs" dxfId="345" priority="124" operator="between">
      <formula>$I$63</formula>
      <formula>$K$63</formula>
    </cfRule>
    <cfRule type="cellIs" dxfId="344" priority="125" operator="lessThan">
      <formula>$I$60+$I$63</formula>
    </cfRule>
    <cfRule type="cellIs" dxfId="343" priority="126" operator="greaterThan">
      <formula>$K$63</formula>
    </cfRule>
  </conditionalFormatting>
  <conditionalFormatting sqref="O42 O60:P61">
    <cfRule type="cellIs" dxfId="342" priority="52" operator="between">
      <formula>$Q$42</formula>
      <formula>$R$42</formula>
    </cfRule>
    <cfRule type="cellIs" dxfId="341" priority="53" operator="lessThan">
      <formula>$Q$42</formula>
    </cfRule>
    <cfRule type="cellIs" dxfId="340" priority="54" operator="greaterThan">
      <formula>$R$42</formula>
    </cfRule>
  </conditionalFormatting>
  <dataValidations count="2">
    <dataValidation type="custom" allowBlank="1" showInputMessage="1" showErrorMessage="1" sqref="D76 H76" xr:uid="{BFFD013F-A354-4364-8BF5-05C8DC1CA476}">
      <formula1>ISBLANK(D77)</formula1>
    </dataValidation>
    <dataValidation type="custom" allowBlank="1" showInputMessage="1" showErrorMessage="1" sqref="D77 H77" xr:uid="{8F3552A4-E0A8-4A38-9111-8BDB677F1280}">
      <formula1>ISBLANK(D76)</formula1>
    </dataValidation>
  </dataValidations>
  <pageMargins left="0.7" right="0.7" top="0.75" bottom="0.75" header="0.3" footer="0.3"/>
  <pageSetup paperSize="9" orientation="portrait" r:id="rId1"/>
  <ignoredErrors>
    <ignoredError sqref="E7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7225-F53B-4672-826F-520F2F654253}">
  <dimension ref="A1:AD72"/>
  <sheetViews>
    <sheetView zoomScale="115" zoomScaleNormal="115" workbookViewId="0">
      <pane ySplit="3" topLeftCell="A4" activePane="bottomLeft" state="frozen"/>
      <selection pane="bottomLeft" activeCell="AH67" sqref="AH67"/>
    </sheetView>
  </sheetViews>
  <sheetFormatPr defaultRowHeight="15" x14ac:dyDescent="0.25"/>
  <cols>
    <col min="2" max="2" width="31.28515625" customWidth="1"/>
    <col min="6" max="6" width="9.140625" style="52" customWidth="1"/>
    <col min="7" max="8" width="9.140625" customWidth="1"/>
    <col min="10" max="13" width="0" hidden="1" customWidth="1"/>
    <col min="14" max="14" width="11.85546875" hidden="1" customWidth="1"/>
    <col min="15" max="17" width="0" hidden="1" customWidth="1"/>
    <col min="18" max="18" width="9.5703125" hidden="1" customWidth="1"/>
    <col min="19" max="19" width="9.42578125" hidden="1" customWidth="1"/>
    <col min="20" max="21" width="0" hidden="1" customWidth="1"/>
    <col min="22" max="22" width="7.5703125" hidden="1" customWidth="1"/>
    <col min="25" max="25" width="10.28515625" hidden="1" customWidth="1"/>
    <col min="26" max="26" width="10.42578125" hidden="1" customWidth="1"/>
    <col min="27" max="27" width="9.85546875" hidden="1" customWidth="1"/>
  </cols>
  <sheetData>
    <row r="1" spans="1:30" s="14" customFormat="1" ht="30" customHeight="1" x14ac:dyDescent="0.2">
      <c r="A1" s="161" t="s">
        <v>242</v>
      </c>
      <c r="B1" s="162"/>
      <c r="C1" s="163" t="s">
        <v>344</v>
      </c>
      <c r="D1" s="164"/>
      <c r="E1" s="118"/>
      <c r="F1" s="78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30" s="14" customFormat="1" ht="33.75" customHeight="1" x14ac:dyDescent="0.2">
      <c r="A2" s="165" t="s">
        <v>284</v>
      </c>
      <c r="B2" s="165" t="s">
        <v>285</v>
      </c>
      <c r="C2" s="166" t="s">
        <v>286</v>
      </c>
      <c r="D2" s="167" t="s">
        <v>276</v>
      </c>
      <c r="E2" s="172" t="s">
        <v>358</v>
      </c>
      <c r="F2" s="170" t="s">
        <v>241</v>
      </c>
      <c r="G2" s="167" t="s">
        <v>373</v>
      </c>
      <c r="H2" s="169" t="s">
        <v>278</v>
      </c>
      <c r="I2" s="169" t="s">
        <v>277</v>
      </c>
      <c r="J2" s="25" t="s">
        <v>279</v>
      </c>
      <c r="K2" s="26" t="s">
        <v>287</v>
      </c>
      <c r="L2" s="26" t="s">
        <v>288</v>
      </c>
      <c r="M2" s="27" t="s">
        <v>289</v>
      </c>
      <c r="N2" s="28" t="s">
        <v>275</v>
      </c>
      <c r="O2" s="29" t="s">
        <v>290</v>
      </c>
      <c r="P2" s="30" t="s">
        <v>291</v>
      </c>
      <c r="Q2" s="30" t="s">
        <v>292</v>
      </c>
      <c r="R2" s="31" t="s">
        <v>97</v>
      </c>
      <c r="S2" s="32" t="s">
        <v>274</v>
      </c>
      <c r="T2" s="26" t="s">
        <v>293</v>
      </c>
      <c r="U2" s="26" t="s">
        <v>294</v>
      </c>
      <c r="V2" s="171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30" s="14" customFormat="1" ht="11.25" x14ac:dyDescent="0.2">
      <c r="A3" s="165"/>
      <c r="B3" s="165"/>
      <c r="C3" s="166"/>
      <c r="D3" s="168"/>
      <c r="E3" s="173"/>
      <c r="F3" s="170"/>
      <c r="G3" s="168"/>
      <c r="H3" s="169"/>
      <c r="I3" s="169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71"/>
      <c r="W3" s="24" t="s">
        <v>300</v>
      </c>
      <c r="X3" s="24" t="s">
        <v>300</v>
      </c>
      <c r="Y3" s="13"/>
      <c r="Z3" s="13"/>
      <c r="AA3" s="13"/>
    </row>
    <row r="4" spans="1:30" s="14" customFormat="1" ht="11.25" x14ac:dyDescent="0.2">
      <c r="A4" s="159"/>
      <c r="B4" s="159"/>
      <c r="C4" s="159"/>
      <c r="D4" s="159"/>
      <c r="E4" s="1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"/>
      <c r="X4" s="1"/>
      <c r="Y4" s="17"/>
      <c r="Z4" s="17"/>
      <c r="AA4" s="17"/>
    </row>
    <row r="5" spans="1:30" s="14" customFormat="1" ht="11.25" x14ac:dyDescent="0.2">
      <c r="A5" s="160" t="s">
        <v>293</v>
      </c>
      <c r="B5" s="160"/>
      <c r="C5" s="160"/>
      <c r="D5" s="160"/>
      <c r="E5" s="119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38"/>
      <c r="X5" s="38"/>
      <c r="Y5" s="18"/>
      <c r="Z5" s="18"/>
      <c r="AA5" s="18"/>
    </row>
    <row r="6" spans="1:30" s="14" customFormat="1" ht="22.5" customHeight="1" x14ac:dyDescent="0.2">
      <c r="A6" s="1"/>
      <c r="B6" s="2" t="s">
        <v>283</v>
      </c>
      <c r="C6" s="1"/>
      <c r="D6" s="3" t="s">
        <v>87</v>
      </c>
      <c r="E6" s="104">
        <v>38.880000000000003</v>
      </c>
      <c r="F6" s="115">
        <v>0</v>
      </c>
      <c r="G6" s="104">
        <v>64.800000000000011</v>
      </c>
      <c r="H6" s="4">
        <f>F6*W6</f>
        <v>0</v>
      </c>
      <c r="I6" s="3" t="s">
        <v>89</v>
      </c>
      <c r="J6" s="4">
        <f>H6*J3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4">
        <f>H6+J6</f>
        <v>0</v>
      </c>
      <c r="W6" s="5">
        <v>1</v>
      </c>
      <c r="X6" s="5">
        <v>0</v>
      </c>
      <c r="Y6" s="20" t="s">
        <v>90</v>
      </c>
      <c r="Z6" s="21"/>
      <c r="AA6" s="17"/>
    </row>
    <row r="7" spans="1:30" s="14" customFormat="1" x14ac:dyDescent="0.25">
      <c r="A7" s="159"/>
      <c r="B7" s="159"/>
      <c r="C7" s="159"/>
      <c r="D7" s="159"/>
      <c r="E7" s="1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"/>
      <c r="X7" s="1"/>
      <c r="Y7" s="17"/>
      <c r="Z7" s="17"/>
      <c r="AA7" s="17"/>
      <c r="AC7"/>
      <c r="AD7"/>
    </row>
    <row r="8" spans="1:30" s="14" customFormat="1" x14ac:dyDescent="0.25">
      <c r="A8" s="157" t="s">
        <v>301</v>
      </c>
      <c r="B8" s="157"/>
      <c r="C8" s="157"/>
      <c r="D8" s="157"/>
      <c r="E8" s="39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38"/>
      <c r="X8" s="38"/>
      <c r="Y8" s="18"/>
      <c r="Z8" s="18"/>
      <c r="AA8" s="18"/>
      <c r="AC8"/>
      <c r="AD8"/>
    </row>
    <row r="9" spans="1:30" s="14" customFormat="1" ht="24.95" customHeight="1" x14ac:dyDescent="0.25">
      <c r="A9" s="2" t="s">
        <v>0</v>
      </c>
      <c r="B9" s="2" t="s">
        <v>1</v>
      </c>
      <c r="C9" s="3" t="s">
        <v>2</v>
      </c>
      <c r="D9" s="3" t="s">
        <v>3</v>
      </c>
      <c r="E9" s="104">
        <v>3.24</v>
      </c>
      <c r="F9" s="115">
        <v>0</v>
      </c>
      <c r="G9" s="104">
        <v>5.4</v>
      </c>
      <c r="H9" s="4">
        <f t="shared" ref="H9:H28" si="0">F9*W9</f>
        <v>0</v>
      </c>
      <c r="I9" s="4">
        <f t="shared" ref="I9:I33" si="1"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SUM(K9:T9)</f>
        <v>0</v>
      </c>
      <c r="V9" s="4">
        <f>H9+I9+J9+U9</f>
        <v>0</v>
      </c>
      <c r="W9" s="5">
        <v>0.84</v>
      </c>
      <c r="X9" s="5">
        <v>0.16</v>
      </c>
      <c r="Y9" s="20" t="s">
        <v>90</v>
      </c>
      <c r="Z9" s="20" t="s">
        <v>90</v>
      </c>
      <c r="AA9" s="19" t="s">
        <v>91</v>
      </c>
      <c r="AC9"/>
      <c r="AD9"/>
    </row>
    <row r="10" spans="1:30" s="14" customFormat="1" ht="24.95" customHeight="1" x14ac:dyDescent="0.25">
      <c r="A10" s="2" t="s">
        <v>4</v>
      </c>
      <c r="B10" s="2" t="s">
        <v>5</v>
      </c>
      <c r="C10" s="3" t="s">
        <v>2</v>
      </c>
      <c r="D10" s="3" t="s">
        <v>3</v>
      </c>
      <c r="E10" s="104">
        <v>6.09</v>
      </c>
      <c r="F10" s="115">
        <v>0</v>
      </c>
      <c r="G10" s="104">
        <v>10.15</v>
      </c>
      <c r="H10" s="4">
        <f t="shared" si="0"/>
        <v>0</v>
      </c>
      <c r="I10" s="4">
        <f t="shared" si="1"/>
        <v>0</v>
      </c>
      <c r="J10" s="4">
        <f>H10*$J$3</f>
        <v>0</v>
      </c>
      <c r="K10" s="1"/>
      <c r="L10" s="1"/>
      <c r="M10" s="1"/>
      <c r="N10" s="4">
        <f t="shared" ref="N10:N11" si="2">I10*$N$3</f>
        <v>0</v>
      </c>
      <c r="O10" s="1"/>
      <c r="P10" s="1"/>
      <c r="Q10" s="1"/>
      <c r="R10" s="1"/>
      <c r="S10" s="1"/>
      <c r="T10" s="1"/>
      <c r="U10" s="4">
        <f>SUM(K10:T10)</f>
        <v>0</v>
      </c>
      <c r="V10" s="4">
        <f t="shared" ref="V10:V72" si="3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  <c r="AD10"/>
    </row>
    <row r="11" spans="1:30" s="14" customFormat="1" ht="24.95" customHeight="1" x14ac:dyDescent="0.25">
      <c r="A11" s="2" t="s">
        <v>6</v>
      </c>
      <c r="B11" s="2" t="s">
        <v>7</v>
      </c>
      <c r="C11" s="3" t="s">
        <v>2</v>
      </c>
      <c r="D11" s="3" t="s">
        <v>3</v>
      </c>
      <c r="E11" s="104">
        <v>6.09</v>
      </c>
      <c r="F11" s="115">
        <v>0</v>
      </c>
      <c r="G11" s="104">
        <v>10.15</v>
      </c>
      <c r="H11" s="4">
        <f t="shared" si="0"/>
        <v>0</v>
      </c>
      <c r="I11" s="4">
        <f t="shared" si="1"/>
        <v>0</v>
      </c>
      <c r="J11" s="4">
        <f>H11*$J$3</f>
        <v>0</v>
      </c>
      <c r="K11" s="1"/>
      <c r="L11" s="1"/>
      <c r="M11" s="1"/>
      <c r="N11" s="4">
        <f t="shared" si="2"/>
        <v>0</v>
      </c>
      <c r="O11" s="1"/>
      <c r="P11" s="1"/>
      <c r="Q11" s="1"/>
      <c r="R11" s="1"/>
      <c r="S11" s="1"/>
      <c r="T11" s="1"/>
      <c r="U11" s="4">
        <f>SUM(K11:T11)</f>
        <v>0</v>
      </c>
      <c r="V11" s="4">
        <f t="shared" si="3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  <c r="AC11"/>
      <c r="AD11"/>
    </row>
    <row r="12" spans="1:30" s="14" customFormat="1" ht="24.95" customHeight="1" x14ac:dyDescent="0.25">
      <c r="A12" s="2" t="s">
        <v>8</v>
      </c>
      <c r="B12" s="2" t="s">
        <v>9</v>
      </c>
      <c r="C12" s="3" t="s">
        <v>2</v>
      </c>
      <c r="D12" s="3" t="s">
        <v>10</v>
      </c>
      <c r="E12" s="104">
        <v>13.48</v>
      </c>
      <c r="F12" s="115">
        <v>0</v>
      </c>
      <c r="G12" s="104">
        <v>22.47</v>
      </c>
      <c r="H12" s="4">
        <f t="shared" si="0"/>
        <v>0</v>
      </c>
      <c r="I12" s="4">
        <f t="shared" si="1"/>
        <v>0</v>
      </c>
      <c r="J12" s="4">
        <f>H12*$J$3</f>
        <v>0</v>
      </c>
      <c r="K12" s="6">
        <f>I12*$K$3</f>
        <v>0</v>
      </c>
      <c r="L12" s="1"/>
      <c r="M12" s="1"/>
      <c r="N12" s="1"/>
      <c r="O12" s="1"/>
      <c r="P12" s="1"/>
      <c r="Q12" s="1"/>
      <c r="R12" s="1"/>
      <c r="S12" s="1"/>
      <c r="T12" s="1"/>
      <c r="U12" s="4">
        <f t="shared" ref="U12:U38" si="4">SUM(K12:T12)</f>
        <v>0</v>
      </c>
      <c r="V12" s="4">
        <f t="shared" si="3"/>
        <v>0</v>
      </c>
      <c r="W12" s="5">
        <v>0.66</v>
      </c>
      <c r="X12" s="5">
        <v>0.34</v>
      </c>
      <c r="Y12" s="20" t="s">
        <v>90</v>
      </c>
      <c r="Z12" s="20" t="s">
        <v>92</v>
      </c>
      <c r="AA12" s="19" t="s">
        <v>93</v>
      </c>
      <c r="AC12"/>
      <c r="AD12"/>
    </row>
    <row r="13" spans="1:30" s="14" customFormat="1" ht="24.95" customHeight="1" x14ac:dyDescent="0.25">
      <c r="A13" s="2" t="s">
        <v>8</v>
      </c>
      <c r="B13" s="2" t="s">
        <v>11</v>
      </c>
      <c r="C13" s="3" t="s">
        <v>2</v>
      </c>
      <c r="D13" s="3" t="s">
        <v>3</v>
      </c>
      <c r="E13" s="104">
        <v>13.48</v>
      </c>
      <c r="F13" s="115">
        <v>0</v>
      </c>
      <c r="G13" s="104">
        <v>22.47</v>
      </c>
      <c r="H13" s="4">
        <f t="shared" si="0"/>
        <v>0</v>
      </c>
      <c r="I13" s="4">
        <f t="shared" si="1"/>
        <v>0</v>
      </c>
      <c r="J13" s="4">
        <f t="shared" ref="J13:J25" si="5">H13*$J$3</f>
        <v>0</v>
      </c>
      <c r="K13" s="6">
        <f t="shared" ref="K13:K19" si="6">I13*$K$3</f>
        <v>0</v>
      </c>
      <c r="L13" s="1"/>
      <c r="M13" s="1"/>
      <c r="N13" s="1"/>
      <c r="O13" s="1"/>
      <c r="P13" s="1"/>
      <c r="Q13" s="1"/>
      <c r="R13" s="1"/>
      <c r="S13" s="1"/>
      <c r="T13" s="1"/>
      <c r="U13" s="4">
        <f t="shared" si="4"/>
        <v>0</v>
      </c>
      <c r="V13" s="4">
        <f t="shared" si="3"/>
        <v>0</v>
      </c>
      <c r="W13" s="5">
        <v>0.66</v>
      </c>
      <c r="X13" s="5">
        <v>0.34</v>
      </c>
      <c r="Y13" s="20" t="s">
        <v>90</v>
      </c>
      <c r="Z13" s="20" t="s">
        <v>92</v>
      </c>
      <c r="AA13" s="19" t="s">
        <v>93</v>
      </c>
      <c r="AC13"/>
      <c r="AD13"/>
    </row>
    <row r="14" spans="1:30" s="14" customFormat="1" ht="24.95" customHeight="1" x14ac:dyDescent="0.25">
      <c r="A14" s="2" t="s">
        <v>12</v>
      </c>
      <c r="B14" s="2" t="s">
        <v>13</v>
      </c>
      <c r="C14" s="3" t="s">
        <v>2</v>
      </c>
      <c r="D14" s="3" t="s">
        <v>10</v>
      </c>
      <c r="E14" s="104">
        <v>18.47</v>
      </c>
      <c r="F14" s="115">
        <v>0</v>
      </c>
      <c r="G14" s="104">
        <v>30.78</v>
      </c>
      <c r="H14" s="4">
        <f t="shared" si="0"/>
        <v>0</v>
      </c>
      <c r="I14" s="4">
        <f t="shared" si="1"/>
        <v>0</v>
      </c>
      <c r="J14" s="4">
        <f t="shared" si="5"/>
        <v>0</v>
      </c>
      <c r="K14" s="6">
        <f t="shared" si="6"/>
        <v>0</v>
      </c>
      <c r="L14" s="1"/>
      <c r="M14" s="1"/>
      <c r="N14" s="1"/>
      <c r="O14" s="1"/>
      <c r="P14" s="1"/>
      <c r="Q14" s="1"/>
      <c r="R14" s="1"/>
      <c r="S14" s="1"/>
      <c r="T14" s="1"/>
      <c r="U14" s="4">
        <f t="shared" si="4"/>
        <v>0</v>
      </c>
      <c r="V14" s="4">
        <f t="shared" si="3"/>
        <v>0</v>
      </c>
      <c r="W14" s="5">
        <v>0.66</v>
      </c>
      <c r="X14" s="5">
        <v>0.34</v>
      </c>
      <c r="Y14" s="20" t="s">
        <v>90</v>
      </c>
      <c r="Z14" s="20" t="s">
        <v>92</v>
      </c>
      <c r="AA14" s="19" t="s">
        <v>93</v>
      </c>
      <c r="AC14"/>
      <c r="AD14"/>
    </row>
    <row r="15" spans="1:30" s="14" customFormat="1" ht="24.95" customHeight="1" x14ac:dyDescent="0.25">
      <c r="A15" s="2" t="s">
        <v>12</v>
      </c>
      <c r="B15" s="2" t="s">
        <v>14</v>
      </c>
      <c r="C15" s="3" t="s">
        <v>2</v>
      </c>
      <c r="D15" s="3" t="s">
        <v>3</v>
      </c>
      <c r="E15" s="104">
        <v>18.47</v>
      </c>
      <c r="F15" s="115">
        <v>0</v>
      </c>
      <c r="G15" s="104">
        <v>30.78</v>
      </c>
      <c r="H15" s="4">
        <f t="shared" si="0"/>
        <v>0</v>
      </c>
      <c r="I15" s="4">
        <f t="shared" si="1"/>
        <v>0</v>
      </c>
      <c r="J15" s="4">
        <f t="shared" si="5"/>
        <v>0</v>
      </c>
      <c r="K15" s="6">
        <f t="shared" si="6"/>
        <v>0</v>
      </c>
      <c r="L15" s="1"/>
      <c r="M15" s="1"/>
      <c r="N15" s="1"/>
      <c r="O15" s="1"/>
      <c r="P15" s="1"/>
      <c r="Q15" s="1"/>
      <c r="R15" s="1"/>
      <c r="S15" s="1"/>
      <c r="T15" s="1"/>
      <c r="U15" s="4">
        <f t="shared" si="4"/>
        <v>0</v>
      </c>
      <c r="V15" s="4">
        <f t="shared" si="3"/>
        <v>0</v>
      </c>
      <c r="W15" s="5">
        <v>0.66</v>
      </c>
      <c r="X15" s="5">
        <v>0.34</v>
      </c>
      <c r="Y15" s="20" t="s">
        <v>90</v>
      </c>
      <c r="Z15" s="20" t="s">
        <v>92</v>
      </c>
      <c r="AA15" s="19" t="s">
        <v>93</v>
      </c>
      <c r="AC15"/>
      <c r="AD15"/>
    </row>
    <row r="16" spans="1:30" s="14" customFormat="1" ht="24.95" customHeight="1" x14ac:dyDescent="0.25">
      <c r="A16" s="2" t="s">
        <v>15</v>
      </c>
      <c r="B16" s="2" t="s">
        <v>16</v>
      </c>
      <c r="C16" s="3" t="s">
        <v>2</v>
      </c>
      <c r="D16" s="3" t="s">
        <v>10</v>
      </c>
      <c r="E16" s="104">
        <v>9.58</v>
      </c>
      <c r="F16" s="115">
        <v>0</v>
      </c>
      <c r="G16" s="104">
        <v>15.97</v>
      </c>
      <c r="H16" s="4">
        <f t="shared" si="0"/>
        <v>0</v>
      </c>
      <c r="I16" s="4">
        <f t="shared" si="1"/>
        <v>0</v>
      </c>
      <c r="J16" s="4">
        <f t="shared" si="5"/>
        <v>0</v>
      </c>
      <c r="K16" s="6">
        <f t="shared" si="6"/>
        <v>0</v>
      </c>
      <c r="L16" s="1"/>
      <c r="M16" s="1"/>
      <c r="N16" s="1"/>
      <c r="O16" s="1"/>
      <c r="P16" s="1"/>
      <c r="Q16" s="1"/>
      <c r="R16" s="1"/>
      <c r="S16" s="1"/>
      <c r="T16" s="1"/>
      <c r="U16" s="4">
        <f t="shared" si="4"/>
        <v>0</v>
      </c>
      <c r="V16" s="4">
        <f t="shared" si="3"/>
        <v>0</v>
      </c>
      <c r="W16" s="5">
        <v>0.66</v>
      </c>
      <c r="X16" s="5">
        <v>0.34</v>
      </c>
      <c r="Y16" s="20" t="s">
        <v>90</v>
      </c>
      <c r="Z16" s="20" t="s">
        <v>92</v>
      </c>
      <c r="AA16" s="19" t="s">
        <v>93</v>
      </c>
      <c r="AC16"/>
      <c r="AD16"/>
    </row>
    <row r="17" spans="1:30" s="14" customFormat="1" ht="24.95" customHeight="1" x14ac:dyDescent="0.25">
      <c r="A17" s="2" t="s">
        <v>15</v>
      </c>
      <c r="B17" s="2" t="s">
        <v>17</v>
      </c>
      <c r="C17" s="3" t="s">
        <v>2</v>
      </c>
      <c r="D17" s="3" t="s">
        <v>3</v>
      </c>
      <c r="E17" s="104">
        <v>9.58</v>
      </c>
      <c r="F17" s="115">
        <v>0</v>
      </c>
      <c r="G17" s="104">
        <v>15.97</v>
      </c>
      <c r="H17" s="4">
        <f t="shared" si="0"/>
        <v>0</v>
      </c>
      <c r="I17" s="4">
        <f t="shared" si="1"/>
        <v>0</v>
      </c>
      <c r="J17" s="4">
        <f t="shared" si="5"/>
        <v>0</v>
      </c>
      <c r="K17" s="6">
        <f t="shared" si="6"/>
        <v>0</v>
      </c>
      <c r="L17" s="1"/>
      <c r="M17" s="1"/>
      <c r="N17" s="1"/>
      <c r="O17" s="1"/>
      <c r="P17" s="1"/>
      <c r="Q17" s="1"/>
      <c r="R17" s="1"/>
      <c r="S17" s="1"/>
      <c r="T17" s="1"/>
      <c r="U17" s="4">
        <f t="shared" si="4"/>
        <v>0</v>
      </c>
      <c r="V17" s="4">
        <f t="shared" si="3"/>
        <v>0</v>
      </c>
      <c r="W17" s="5">
        <v>0.66</v>
      </c>
      <c r="X17" s="5">
        <v>0.34</v>
      </c>
      <c r="Y17" s="20" t="s">
        <v>90</v>
      </c>
      <c r="Z17" s="20" t="s">
        <v>92</v>
      </c>
      <c r="AA17" s="19" t="s">
        <v>93</v>
      </c>
      <c r="AC17"/>
      <c r="AD17"/>
    </row>
    <row r="18" spans="1:30" s="14" customFormat="1" ht="24.95" customHeight="1" x14ac:dyDescent="0.25">
      <c r="A18" s="2" t="s">
        <v>18</v>
      </c>
      <c r="B18" s="2" t="s">
        <v>19</v>
      </c>
      <c r="C18" s="3" t="s">
        <v>2</v>
      </c>
      <c r="D18" s="3" t="s">
        <v>3</v>
      </c>
      <c r="E18" s="104">
        <v>4.21</v>
      </c>
      <c r="F18" s="115">
        <v>0</v>
      </c>
      <c r="G18" s="104">
        <v>7.01</v>
      </c>
      <c r="H18" s="4">
        <f t="shared" si="0"/>
        <v>0</v>
      </c>
      <c r="I18" s="4">
        <f t="shared" si="1"/>
        <v>0</v>
      </c>
      <c r="J18" s="4">
        <f t="shared" si="5"/>
        <v>0</v>
      </c>
      <c r="K18" s="6">
        <f t="shared" si="6"/>
        <v>0</v>
      </c>
      <c r="L18" s="1"/>
      <c r="M18" s="1"/>
      <c r="N18" s="4">
        <f t="shared" ref="N18" si="7">I18*$N$3</f>
        <v>0</v>
      </c>
      <c r="O18" s="1"/>
      <c r="P18" s="1"/>
      <c r="Q18" s="1"/>
      <c r="R18" s="1"/>
      <c r="S18" s="1"/>
      <c r="T18" s="1"/>
      <c r="U18" s="4">
        <f t="shared" si="4"/>
        <v>0</v>
      </c>
      <c r="V18" s="4">
        <f t="shared" si="3"/>
        <v>0</v>
      </c>
      <c r="W18" s="5">
        <v>0.84</v>
      </c>
      <c r="X18" s="5">
        <v>0.16</v>
      </c>
      <c r="Y18" s="20" t="s">
        <v>90</v>
      </c>
      <c r="Z18" s="20" t="s">
        <v>90</v>
      </c>
      <c r="AA18" s="19" t="s">
        <v>91</v>
      </c>
      <c r="AC18"/>
      <c r="AD18"/>
    </row>
    <row r="19" spans="1:30" s="14" customFormat="1" ht="24.95" customHeight="1" x14ac:dyDescent="0.25">
      <c r="A19" s="2" t="s">
        <v>20</v>
      </c>
      <c r="B19" s="2" t="s">
        <v>21</v>
      </c>
      <c r="C19" s="3" t="s">
        <v>2</v>
      </c>
      <c r="D19" s="3" t="s">
        <v>22</v>
      </c>
      <c r="E19" s="104">
        <v>37.78</v>
      </c>
      <c r="F19" s="115">
        <v>0</v>
      </c>
      <c r="G19" s="104">
        <v>62.97</v>
      </c>
      <c r="H19" s="4">
        <f t="shared" si="0"/>
        <v>0</v>
      </c>
      <c r="I19" s="4">
        <f t="shared" si="1"/>
        <v>0</v>
      </c>
      <c r="J19" s="4">
        <f t="shared" si="5"/>
        <v>0</v>
      </c>
      <c r="K19" s="6">
        <f t="shared" si="6"/>
        <v>0</v>
      </c>
      <c r="L19" s="1"/>
      <c r="M19" s="1"/>
      <c r="N19" s="1"/>
      <c r="O19" s="1"/>
      <c r="P19" s="1"/>
      <c r="Q19" s="1"/>
      <c r="R19" s="1"/>
      <c r="S19" s="1"/>
      <c r="T19" s="1"/>
      <c r="U19" s="4">
        <f t="shared" si="4"/>
        <v>0</v>
      </c>
      <c r="V19" s="4">
        <f t="shared" si="3"/>
        <v>0</v>
      </c>
      <c r="W19" s="5">
        <v>0.85</v>
      </c>
      <c r="X19" s="5">
        <v>0.15</v>
      </c>
      <c r="Y19" s="20" t="s">
        <v>90</v>
      </c>
      <c r="Z19" s="20" t="s">
        <v>92</v>
      </c>
      <c r="AA19" s="19" t="s">
        <v>93</v>
      </c>
      <c r="AC19"/>
      <c r="AD19"/>
    </row>
    <row r="20" spans="1:30" s="14" customFormat="1" ht="24.95" customHeight="1" x14ac:dyDescent="0.25">
      <c r="A20" s="2" t="s">
        <v>23</v>
      </c>
      <c r="B20" s="2" t="s">
        <v>24</v>
      </c>
      <c r="C20" s="3" t="s">
        <v>2</v>
      </c>
      <c r="D20" s="3" t="s">
        <v>10</v>
      </c>
      <c r="E20" s="104">
        <v>16.97</v>
      </c>
      <c r="F20" s="115">
        <v>0</v>
      </c>
      <c r="G20" s="104">
        <v>28.29</v>
      </c>
      <c r="H20" s="4">
        <f t="shared" si="0"/>
        <v>0</v>
      </c>
      <c r="I20" s="4">
        <f t="shared" si="1"/>
        <v>0</v>
      </c>
      <c r="J20" s="4">
        <f t="shared" si="5"/>
        <v>0</v>
      </c>
      <c r="K20" s="1"/>
      <c r="L20" s="1"/>
      <c r="M20" s="1"/>
      <c r="N20" s="1"/>
      <c r="O20" s="1"/>
      <c r="P20" s="1"/>
      <c r="Q20" s="1"/>
      <c r="R20" s="1"/>
      <c r="S20" s="1"/>
      <c r="T20" s="7">
        <f>I20*$T$3</f>
        <v>0</v>
      </c>
      <c r="U20" s="4">
        <f t="shared" si="4"/>
        <v>0</v>
      </c>
      <c r="V20" s="4">
        <f t="shared" si="3"/>
        <v>0</v>
      </c>
      <c r="W20" s="5">
        <v>0.85</v>
      </c>
      <c r="X20" s="5">
        <v>0.15</v>
      </c>
      <c r="Y20" s="20" t="s">
        <v>90</v>
      </c>
      <c r="Z20" s="20" t="s">
        <v>92</v>
      </c>
      <c r="AA20" s="19" t="s">
        <v>94</v>
      </c>
      <c r="AC20"/>
      <c r="AD20"/>
    </row>
    <row r="21" spans="1:30" s="14" customFormat="1" ht="24.95" customHeight="1" x14ac:dyDescent="0.2">
      <c r="A21" s="2" t="s">
        <v>23</v>
      </c>
      <c r="B21" s="2" t="s">
        <v>25</v>
      </c>
      <c r="C21" s="3" t="s">
        <v>2</v>
      </c>
      <c r="D21" s="3" t="s">
        <v>10</v>
      </c>
      <c r="E21" s="104">
        <v>22.63</v>
      </c>
      <c r="F21" s="115">
        <v>0</v>
      </c>
      <c r="G21" s="104">
        <v>37.409999999999997</v>
      </c>
      <c r="H21" s="4">
        <f t="shared" si="0"/>
        <v>0</v>
      </c>
      <c r="I21" s="4">
        <f t="shared" si="1"/>
        <v>0</v>
      </c>
      <c r="J21" s="4">
        <f t="shared" si="5"/>
        <v>0</v>
      </c>
      <c r="K21" s="1"/>
      <c r="L21" s="1"/>
      <c r="M21" s="1"/>
      <c r="N21" s="1"/>
      <c r="O21" s="1"/>
      <c r="P21" s="1"/>
      <c r="Q21" s="1"/>
      <c r="R21" s="1"/>
      <c r="S21" s="1"/>
      <c r="T21" s="7">
        <f>I21*$T$3</f>
        <v>0</v>
      </c>
      <c r="U21" s="4">
        <f t="shared" si="4"/>
        <v>0</v>
      </c>
      <c r="V21" s="4">
        <f t="shared" si="3"/>
        <v>0</v>
      </c>
      <c r="W21" s="5">
        <v>0.85</v>
      </c>
      <c r="X21" s="5">
        <v>0.15</v>
      </c>
      <c r="Y21" s="20" t="s">
        <v>90</v>
      </c>
      <c r="Z21" s="20" t="s">
        <v>92</v>
      </c>
      <c r="AA21" s="19" t="s">
        <v>94</v>
      </c>
    </row>
    <row r="22" spans="1:30" s="14" customFormat="1" ht="24.95" customHeight="1" x14ac:dyDescent="0.2">
      <c r="A22" s="2" t="s">
        <v>345</v>
      </c>
      <c r="B22" s="2" t="s">
        <v>406</v>
      </c>
      <c r="C22" s="3" t="s">
        <v>2</v>
      </c>
      <c r="D22" s="3" t="s">
        <v>22</v>
      </c>
      <c r="E22" s="104">
        <v>139.41</v>
      </c>
      <c r="F22" s="115">
        <v>0</v>
      </c>
      <c r="G22" s="104">
        <v>232.42</v>
      </c>
      <c r="H22" s="4">
        <f t="shared" si="0"/>
        <v>0</v>
      </c>
      <c r="I22" s="4">
        <f t="shared" si="1"/>
        <v>0</v>
      </c>
      <c r="J22" s="4">
        <f t="shared" si="5"/>
        <v>0</v>
      </c>
      <c r="K22" s="1"/>
      <c r="L22" s="6">
        <f>I22*$L$3</f>
        <v>0</v>
      </c>
      <c r="M22" s="1"/>
      <c r="N22" s="1"/>
      <c r="O22" s="1"/>
      <c r="P22" s="1"/>
      <c r="Q22" s="1"/>
      <c r="R22" s="1"/>
      <c r="S22" s="1"/>
      <c r="T22" s="1"/>
      <c r="U22" s="4">
        <f t="shared" si="4"/>
        <v>0</v>
      </c>
      <c r="V22" s="4">
        <f t="shared" si="3"/>
        <v>0</v>
      </c>
      <c r="W22" s="5">
        <v>0.41</v>
      </c>
      <c r="X22" s="5">
        <v>0.59</v>
      </c>
      <c r="Y22" s="20" t="s">
        <v>90</v>
      </c>
      <c r="Z22" s="20" t="s">
        <v>92</v>
      </c>
      <c r="AA22" s="19" t="s">
        <v>95</v>
      </c>
    </row>
    <row r="23" spans="1:30" s="14" customFormat="1" ht="24.95" customHeight="1" x14ac:dyDescent="0.2">
      <c r="A23" s="2" t="s">
        <v>346</v>
      </c>
      <c r="B23" s="2" t="s">
        <v>407</v>
      </c>
      <c r="C23" s="3" t="s">
        <v>2</v>
      </c>
      <c r="D23" s="3" t="s">
        <v>22</v>
      </c>
      <c r="E23" s="104">
        <v>139.38999999999999</v>
      </c>
      <c r="F23" s="115">
        <v>0</v>
      </c>
      <c r="G23" s="104">
        <v>231.55</v>
      </c>
      <c r="H23" s="4">
        <f t="shared" si="0"/>
        <v>0</v>
      </c>
      <c r="I23" s="4">
        <f t="shared" si="1"/>
        <v>0</v>
      </c>
      <c r="J23" s="4">
        <f t="shared" si="5"/>
        <v>0</v>
      </c>
      <c r="K23" s="1"/>
      <c r="L23" s="6">
        <f t="shared" ref="L23:L38" si="8">I23*$L$3</f>
        <v>0</v>
      </c>
      <c r="M23" s="1"/>
      <c r="N23" s="1"/>
      <c r="O23" s="1"/>
      <c r="P23" s="1"/>
      <c r="Q23" s="1"/>
      <c r="R23" s="1"/>
      <c r="S23" s="1"/>
      <c r="T23" s="1"/>
      <c r="U23" s="4">
        <f t="shared" si="4"/>
        <v>0</v>
      </c>
      <c r="V23" s="4">
        <f t="shared" si="3"/>
        <v>0</v>
      </c>
      <c r="W23" s="5">
        <v>0.41</v>
      </c>
      <c r="X23" s="5">
        <v>0.59</v>
      </c>
      <c r="Y23" s="20" t="s">
        <v>90</v>
      </c>
      <c r="Z23" s="20" t="s">
        <v>92</v>
      </c>
      <c r="AA23" s="19" t="s">
        <v>95</v>
      </c>
    </row>
    <row r="24" spans="1:30" s="14" customFormat="1" ht="24.95" customHeight="1" x14ac:dyDescent="0.2">
      <c r="A24" s="2" t="s">
        <v>347</v>
      </c>
      <c r="B24" s="2" t="s">
        <v>280</v>
      </c>
      <c r="C24" s="3" t="s">
        <v>2</v>
      </c>
      <c r="D24" s="3" t="s">
        <v>22</v>
      </c>
      <c r="E24" s="104">
        <v>132.87</v>
      </c>
      <c r="F24" s="115">
        <v>0</v>
      </c>
      <c r="G24" s="104">
        <v>221.44</v>
      </c>
      <c r="H24" s="4">
        <f t="shared" si="0"/>
        <v>0</v>
      </c>
      <c r="I24" s="4">
        <f t="shared" si="1"/>
        <v>0</v>
      </c>
      <c r="J24" s="4">
        <f t="shared" si="5"/>
        <v>0</v>
      </c>
      <c r="K24" s="1"/>
      <c r="L24" s="6">
        <f t="shared" si="8"/>
        <v>0</v>
      </c>
      <c r="M24" s="1"/>
      <c r="N24" s="1"/>
      <c r="O24" s="1"/>
      <c r="P24" s="1"/>
      <c r="Q24" s="1"/>
      <c r="R24" s="1"/>
      <c r="S24" s="1"/>
      <c r="T24" s="1"/>
      <c r="U24" s="4">
        <f t="shared" si="4"/>
        <v>0</v>
      </c>
      <c r="V24" s="4">
        <f t="shared" si="3"/>
        <v>0</v>
      </c>
      <c r="W24" s="5">
        <v>0.41</v>
      </c>
      <c r="X24" s="5">
        <v>0.59</v>
      </c>
      <c r="Y24" s="20" t="s">
        <v>90</v>
      </c>
      <c r="Z24" s="20" t="s">
        <v>92</v>
      </c>
      <c r="AA24" s="19" t="s">
        <v>95</v>
      </c>
    </row>
    <row r="25" spans="1:30" s="14" customFormat="1" ht="24.95" customHeight="1" x14ac:dyDescent="0.2">
      <c r="A25" s="2" t="s">
        <v>348</v>
      </c>
      <c r="B25" s="2" t="s">
        <v>281</v>
      </c>
      <c r="C25" s="3" t="s">
        <v>2</v>
      </c>
      <c r="D25" s="3" t="s">
        <v>22</v>
      </c>
      <c r="E25" s="104">
        <v>132.5</v>
      </c>
      <c r="F25" s="115">
        <v>0</v>
      </c>
      <c r="G25" s="104">
        <v>220.83</v>
      </c>
      <c r="H25" s="4">
        <f t="shared" si="0"/>
        <v>0</v>
      </c>
      <c r="I25" s="4">
        <f t="shared" si="1"/>
        <v>0</v>
      </c>
      <c r="J25" s="4">
        <f t="shared" si="5"/>
        <v>0</v>
      </c>
      <c r="K25" s="1"/>
      <c r="L25" s="6">
        <f t="shared" si="8"/>
        <v>0</v>
      </c>
      <c r="M25" s="1"/>
      <c r="N25" s="1"/>
      <c r="O25" s="1"/>
      <c r="P25" s="1"/>
      <c r="Q25" s="1"/>
      <c r="R25" s="1"/>
      <c r="S25" s="1"/>
      <c r="T25" s="1"/>
      <c r="U25" s="4">
        <f t="shared" si="4"/>
        <v>0</v>
      </c>
      <c r="V25" s="4">
        <f t="shared" si="3"/>
        <v>0</v>
      </c>
      <c r="W25" s="5">
        <v>0.41</v>
      </c>
      <c r="X25" s="5">
        <v>0.59</v>
      </c>
      <c r="Y25" s="20" t="s">
        <v>90</v>
      </c>
      <c r="Z25" s="20" t="s">
        <v>92</v>
      </c>
      <c r="AA25" s="19" t="s">
        <v>95</v>
      </c>
    </row>
    <row r="26" spans="1:30" s="14" customFormat="1" ht="24.95" customHeight="1" x14ac:dyDescent="0.2">
      <c r="A26" s="1"/>
      <c r="B26" s="2" t="s">
        <v>26</v>
      </c>
      <c r="C26" s="3" t="s">
        <v>2</v>
      </c>
      <c r="D26" s="3" t="s">
        <v>22</v>
      </c>
      <c r="E26" s="104">
        <v>34.15</v>
      </c>
      <c r="F26" s="115">
        <v>0</v>
      </c>
      <c r="G26" s="104">
        <v>56.91</v>
      </c>
      <c r="H26" s="4">
        <f t="shared" si="0"/>
        <v>0</v>
      </c>
      <c r="I26" s="4">
        <f t="shared" si="1"/>
        <v>0</v>
      </c>
      <c r="J26" s="4">
        <f>H26*$J$3</f>
        <v>0</v>
      </c>
      <c r="K26" s="1"/>
      <c r="L26" s="6">
        <f t="shared" si="8"/>
        <v>0</v>
      </c>
      <c r="M26" s="1"/>
      <c r="N26" s="1"/>
      <c r="O26" s="1"/>
      <c r="P26" s="1"/>
      <c r="Q26" s="1"/>
      <c r="R26" s="1"/>
      <c r="S26" s="1"/>
      <c r="T26" s="1"/>
      <c r="U26" s="4">
        <f t="shared" si="4"/>
        <v>0</v>
      </c>
      <c r="V26" s="4">
        <f t="shared" si="3"/>
        <v>0</v>
      </c>
      <c r="W26" s="5">
        <v>0</v>
      </c>
      <c r="X26" s="5">
        <v>1</v>
      </c>
      <c r="Y26" s="17"/>
      <c r="Z26" s="20" t="s">
        <v>92</v>
      </c>
      <c r="AA26" s="19" t="s">
        <v>95</v>
      </c>
    </row>
    <row r="27" spans="1:30" s="14" customFormat="1" ht="24.95" customHeight="1" x14ac:dyDescent="0.2">
      <c r="A27" s="1"/>
      <c r="B27" s="2" t="s">
        <v>27</v>
      </c>
      <c r="C27" s="3" t="s">
        <v>2</v>
      </c>
      <c r="D27" s="3" t="s">
        <v>22</v>
      </c>
      <c r="E27" s="104">
        <v>64.47</v>
      </c>
      <c r="F27" s="115">
        <v>0</v>
      </c>
      <c r="G27" s="104">
        <v>107.44</v>
      </c>
      <c r="H27" s="4">
        <f t="shared" si="0"/>
        <v>0</v>
      </c>
      <c r="I27" s="4">
        <f t="shared" si="1"/>
        <v>0</v>
      </c>
      <c r="J27" s="4">
        <f>H27*$J$3</f>
        <v>0</v>
      </c>
      <c r="K27" s="1"/>
      <c r="L27" s="6">
        <f t="shared" si="8"/>
        <v>0</v>
      </c>
      <c r="M27" s="1"/>
      <c r="N27" s="1"/>
      <c r="O27" s="1"/>
      <c r="P27" s="1"/>
      <c r="Q27" s="1"/>
      <c r="R27" s="1"/>
      <c r="S27" s="1"/>
      <c r="T27" s="1"/>
      <c r="U27" s="4">
        <f t="shared" si="4"/>
        <v>0</v>
      </c>
      <c r="V27" s="4">
        <f t="shared" si="3"/>
        <v>0</v>
      </c>
      <c r="W27" s="5">
        <v>0</v>
      </c>
      <c r="X27" s="5">
        <v>1</v>
      </c>
      <c r="Y27" s="17"/>
      <c r="Z27" s="20" t="s">
        <v>92</v>
      </c>
      <c r="AA27" s="19" t="s">
        <v>95</v>
      </c>
    </row>
    <row r="28" spans="1:30" s="14" customFormat="1" ht="24.95" customHeight="1" x14ac:dyDescent="0.2">
      <c r="A28" s="1"/>
      <c r="B28" s="2" t="s">
        <v>28</v>
      </c>
      <c r="C28" s="3" t="s">
        <v>2</v>
      </c>
      <c r="D28" s="3" t="s">
        <v>3</v>
      </c>
      <c r="E28" s="104">
        <v>9.6199999999999992</v>
      </c>
      <c r="F28" s="115">
        <v>0</v>
      </c>
      <c r="G28" s="104">
        <v>16.079999999999998</v>
      </c>
      <c r="H28" s="4">
        <f t="shared" si="0"/>
        <v>0</v>
      </c>
      <c r="I28" s="4">
        <f t="shared" si="1"/>
        <v>0</v>
      </c>
      <c r="J28" s="4">
        <f>H28*$J$3</f>
        <v>0</v>
      </c>
      <c r="K28" s="1"/>
      <c r="L28" s="6">
        <f t="shared" si="8"/>
        <v>0</v>
      </c>
      <c r="M28" s="1"/>
      <c r="N28" s="1"/>
      <c r="O28" s="1"/>
      <c r="P28" s="1"/>
      <c r="Q28" s="1"/>
      <c r="R28" s="1"/>
      <c r="S28" s="1"/>
      <c r="T28" s="7">
        <f>I28*$T$3</f>
        <v>0</v>
      </c>
      <c r="U28" s="4">
        <f t="shared" si="4"/>
        <v>0</v>
      </c>
      <c r="V28" s="4">
        <f t="shared" si="3"/>
        <v>0</v>
      </c>
      <c r="W28" s="5">
        <v>0.85</v>
      </c>
      <c r="X28" s="5">
        <v>0.15</v>
      </c>
      <c r="Y28" s="20" t="s">
        <v>90</v>
      </c>
      <c r="Z28" s="20" t="s">
        <v>92</v>
      </c>
      <c r="AA28" s="19" t="s">
        <v>94</v>
      </c>
    </row>
    <row r="29" spans="1:30" s="14" customFormat="1" ht="24.95" customHeight="1" x14ac:dyDescent="0.2">
      <c r="A29" s="2" t="s">
        <v>30</v>
      </c>
      <c r="B29" s="2" t="s">
        <v>31</v>
      </c>
      <c r="C29" s="3" t="s">
        <v>2</v>
      </c>
      <c r="D29" s="3" t="s">
        <v>29</v>
      </c>
      <c r="E29" s="105">
        <v>0</v>
      </c>
      <c r="F29" s="115">
        <v>0</v>
      </c>
      <c r="G29" s="105"/>
      <c r="H29" s="1"/>
      <c r="I29" s="4">
        <f t="shared" si="1"/>
        <v>0</v>
      </c>
      <c r="J29" s="4">
        <f t="shared" ref="J29:J38" si="9">H29*$J$3</f>
        <v>0</v>
      </c>
      <c r="K29" s="1"/>
      <c r="L29" s="6">
        <f>I29*$L$3</f>
        <v>0</v>
      </c>
      <c r="M29" s="1"/>
      <c r="N29" s="1"/>
      <c r="O29" s="1"/>
      <c r="P29" s="1"/>
      <c r="Q29" s="1"/>
      <c r="R29" s="1"/>
      <c r="S29" s="1"/>
      <c r="T29" s="1"/>
      <c r="U29" s="4">
        <f t="shared" si="4"/>
        <v>0</v>
      </c>
      <c r="V29" s="4">
        <f t="shared" si="3"/>
        <v>0</v>
      </c>
      <c r="W29" s="5">
        <v>0.3</v>
      </c>
      <c r="X29" s="5">
        <v>0.7</v>
      </c>
      <c r="Y29" s="20" t="s">
        <v>90</v>
      </c>
      <c r="Z29" s="20" t="s">
        <v>92</v>
      </c>
      <c r="AA29" s="19" t="s">
        <v>95</v>
      </c>
    </row>
    <row r="30" spans="1:30" s="14" customFormat="1" ht="24.95" customHeight="1" x14ac:dyDescent="0.2">
      <c r="A30" s="2" t="s">
        <v>32</v>
      </c>
      <c r="B30" s="2" t="s">
        <v>33</v>
      </c>
      <c r="C30" s="3" t="s">
        <v>2</v>
      </c>
      <c r="D30" s="3" t="s">
        <v>29</v>
      </c>
      <c r="E30" s="105">
        <v>0</v>
      </c>
      <c r="F30" s="115">
        <v>0</v>
      </c>
      <c r="G30" s="105"/>
      <c r="H30" s="1"/>
      <c r="I30" s="4">
        <f t="shared" si="1"/>
        <v>0</v>
      </c>
      <c r="J30" s="4">
        <f t="shared" si="9"/>
        <v>0</v>
      </c>
      <c r="K30" s="1"/>
      <c r="L30" s="6">
        <f t="shared" si="8"/>
        <v>0</v>
      </c>
      <c r="M30" s="1"/>
      <c r="N30" s="1"/>
      <c r="O30" s="1"/>
      <c r="P30" s="1"/>
      <c r="Q30" s="1"/>
      <c r="R30" s="1"/>
      <c r="S30" s="1"/>
      <c r="T30" s="1"/>
      <c r="U30" s="4">
        <f t="shared" si="4"/>
        <v>0</v>
      </c>
      <c r="V30" s="4">
        <f t="shared" si="3"/>
        <v>0</v>
      </c>
      <c r="W30" s="5">
        <v>0.3</v>
      </c>
      <c r="X30" s="5">
        <v>0.7</v>
      </c>
      <c r="Y30" s="20" t="s">
        <v>90</v>
      </c>
      <c r="Z30" s="20" t="s">
        <v>92</v>
      </c>
      <c r="AA30" s="19" t="s">
        <v>95</v>
      </c>
    </row>
    <row r="31" spans="1:30" s="14" customFormat="1" ht="24.95" customHeight="1" x14ac:dyDescent="0.2">
      <c r="A31" s="2" t="s">
        <v>34</v>
      </c>
      <c r="B31" s="2" t="s">
        <v>35</v>
      </c>
      <c r="C31" s="3" t="s">
        <v>2</v>
      </c>
      <c r="D31" s="3" t="s">
        <v>29</v>
      </c>
      <c r="E31" s="105">
        <v>0</v>
      </c>
      <c r="F31" s="115">
        <v>0</v>
      </c>
      <c r="G31" s="105"/>
      <c r="H31" s="1"/>
      <c r="I31" s="4">
        <f t="shared" si="1"/>
        <v>0</v>
      </c>
      <c r="J31" s="4">
        <f t="shared" si="9"/>
        <v>0</v>
      </c>
      <c r="K31" s="1"/>
      <c r="L31" s="6">
        <f t="shared" si="8"/>
        <v>0</v>
      </c>
      <c r="M31" s="1"/>
      <c r="N31" s="1"/>
      <c r="O31" s="1"/>
      <c r="P31" s="1"/>
      <c r="Q31" s="1"/>
      <c r="R31" s="1"/>
      <c r="S31" s="1"/>
      <c r="T31" s="1"/>
      <c r="U31" s="4">
        <f t="shared" si="4"/>
        <v>0</v>
      </c>
      <c r="V31" s="4">
        <f t="shared" si="3"/>
        <v>0</v>
      </c>
      <c r="W31" s="5">
        <v>0.3</v>
      </c>
      <c r="X31" s="5">
        <v>0.7</v>
      </c>
      <c r="Y31" s="20" t="s">
        <v>90</v>
      </c>
      <c r="Z31" s="20" t="s">
        <v>92</v>
      </c>
      <c r="AA31" s="19" t="s">
        <v>95</v>
      </c>
    </row>
    <row r="32" spans="1:30" s="14" customFormat="1" ht="24.95" customHeight="1" x14ac:dyDescent="0.2">
      <c r="A32" s="2" t="s">
        <v>36</v>
      </c>
      <c r="B32" s="2" t="s">
        <v>37</v>
      </c>
      <c r="C32" s="3" t="s">
        <v>2</v>
      </c>
      <c r="D32" s="3" t="s">
        <v>29</v>
      </c>
      <c r="E32" s="105">
        <v>0</v>
      </c>
      <c r="F32" s="115">
        <v>0</v>
      </c>
      <c r="G32" s="105"/>
      <c r="H32" s="1"/>
      <c r="I32" s="4">
        <f t="shared" si="1"/>
        <v>0</v>
      </c>
      <c r="J32" s="4">
        <f t="shared" si="9"/>
        <v>0</v>
      </c>
      <c r="K32" s="1"/>
      <c r="L32" s="6">
        <f t="shared" si="8"/>
        <v>0</v>
      </c>
      <c r="M32" s="1"/>
      <c r="N32" s="1"/>
      <c r="O32" s="1"/>
      <c r="P32" s="1"/>
      <c r="Q32" s="1"/>
      <c r="R32" s="1"/>
      <c r="S32" s="1"/>
      <c r="T32" s="1"/>
      <c r="U32" s="4">
        <f t="shared" si="4"/>
        <v>0</v>
      </c>
      <c r="V32" s="4">
        <f t="shared" si="3"/>
        <v>0</v>
      </c>
      <c r="W32" s="5">
        <v>0.3</v>
      </c>
      <c r="X32" s="5">
        <v>0.7</v>
      </c>
      <c r="Y32" s="20" t="s">
        <v>90</v>
      </c>
      <c r="Z32" s="20" t="s">
        <v>92</v>
      </c>
      <c r="AA32" s="19" t="s">
        <v>95</v>
      </c>
    </row>
    <row r="33" spans="1:29" s="14" customFormat="1" ht="24.95" customHeight="1" x14ac:dyDescent="0.2">
      <c r="A33" s="2" t="s">
        <v>38</v>
      </c>
      <c r="B33" s="2" t="s">
        <v>39</v>
      </c>
      <c r="C33" s="3" t="s">
        <v>2</v>
      </c>
      <c r="D33" s="3" t="s">
        <v>3</v>
      </c>
      <c r="E33" s="104">
        <v>9.65</v>
      </c>
      <c r="F33" s="115">
        <v>0</v>
      </c>
      <c r="G33" s="104">
        <v>16.079999999999998</v>
      </c>
      <c r="H33" s="4">
        <f>F33*W33</f>
        <v>0</v>
      </c>
      <c r="I33" s="4">
        <f t="shared" si="1"/>
        <v>0</v>
      </c>
      <c r="J33" s="4">
        <f t="shared" si="9"/>
        <v>0</v>
      </c>
      <c r="K33" s="3"/>
      <c r="L33" s="6">
        <f t="shared" si="8"/>
        <v>0</v>
      </c>
      <c r="M33" s="1"/>
      <c r="N33" s="1"/>
      <c r="O33" s="1"/>
      <c r="P33" s="1"/>
      <c r="Q33" s="1"/>
      <c r="R33" s="1"/>
      <c r="S33" s="1"/>
      <c r="T33" s="1"/>
      <c r="U33" s="4">
        <f t="shared" si="4"/>
        <v>0</v>
      </c>
      <c r="V33" s="4">
        <f t="shared" si="3"/>
        <v>0</v>
      </c>
      <c r="W33" s="5">
        <v>0.66</v>
      </c>
      <c r="X33" s="5">
        <v>0.34</v>
      </c>
      <c r="Y33" s="20" t="s">
        <v>90</v>
      </c>
      <c r="Z33" s="20" t="s">
        <v>92</v>
      </c>
      <c r="AA33" s="19" t="s">
        <v>96</v>
      </c>
    </row>
    <row r="34" spans="1:29" s="14" customFormat="1" ht="24.95" customHeight="1" x14ac:dyDescent="0.2">
      <c r="A34" s="2" t="s">
        <v>244</v>
      </c>
      <c r="B34" s="2" t="s">
        <v>245</v>
      </c>
      <c r="C34" s="3" t="s">
        <v>2</v>
      </c>
      <c r="D34" s="3" t="s">
        <v>3</v>
      </c>
      <c r="E34" s="104">
        <v>7.94</v>
      </c>
      <c r="F34" s="115">
        <v>0</v>
      </c>
      <c r="G34" s="104">
        <v>13.23</v>
      </c>
      <c r="H34" s="4"/>
      <c r="I34" s="4"/>
      <c r="J34" s="4"/>
      <c r="K34" s="3"/>
      <c r="L34" s="6"/>
      <c r="M34" s="1"/>
      <c r="N34" s="1"/>
      <c r="O34" s="1"/>
      <c r="P34" s="1"/>
      <c r="Q34" s="1"/>
      <c r="R34" s="1"/>
      <c r="S34" s="1"/>
      <c r="T34" s="1"/>
      <c r="U34" s="4"/>
      <c r="V34" s="4"/>
      <c r="W34" s="5"/>
      <c r="X34" s="5"/>
      <c r="Y34" s="20"/>
      <c r="Z34" s="20"/>
      <c r="AA34" s="19"/>
    </row>
    <row r="35" spans="1:29" s="14" customFormat="1" ht="24.95" customHeight="1" x14ac:dyDescent="0.2">
      <c r="A35" s="2" t="s">
        <v>246</v>
      </c>
      <c r="B35" s="2" t="s">
        <v>282</v>
      </c>
      <c r="C35" s="3" t="s">
        <v>2</v>
      </c>
      <c r="D35" s="3" t="s">
        <v>3</v>
      </c>
      <c r="E35" s="104">
        <v>6.56</v>
      </c>
      <c r="F35" s="115">
        <v>0</v>
      </c>
      <c r="G35" s="104">
        <v>10.93</v>
      </c>
      <c r="H35" s="4"/>
      <c r="I35" s="4"/>
      <c r="J35" s="4"/>
      <c r="K35" s="3"/>
      <c r="L35" s="6"/>
      <c r="M35" s="1"/>
      <c r="N35" s="1"/>
      <c r="O35" s="1"/>
      <c r="P35" s="1"/>
      <c r="Q35" s="1"/>
      <c r="R35" s="1"/>
      <c r="S35" s="1"/>
      <c r="T35" s="1"/>
      <c r="U35" s="4"/>
      <c r="V35" s="4"/>
      <c r="W35" s="5"/>
      <c r="X35" s="5"/>
      <c r="Y35" s="20"/>
      <c r="Z35" s="20"/>
      <c r="AA35" s="19"/>
    </row>
    <row r="36" spans="1:29" s="14" customFormat="1" ht="24.95" customHeight="1" x14ac:dyDescent="0.2">
      <c r="A36" s="2" t="s">
        <v>40</v>
      </c>
      <c r="B36" s="2" t="s">
        <v>41</v>
      </c>
      <c r="C36" s="3" t="s">
        <v>2</v>
      </c>
      <c r="D36" s="3" t="s">
        <v>29</v>
      </c>
      <c r="E36" s="105">
        <v>0</v>
      </c>
      <c r="F36" s="115">
        <v>0</v>
      </c>
      <c r="G36" s="105"/>
      <c r="H36" s="1"/>
      <c r="I36" s="4">
        <f>F36*X36</f>
        <v>0</v>
      </c>
      <c r="J36" s="4">
        <f t="shared" si="9"/>
        <v>0</v>
      </c>
      <c r="K36" s="1"/>
      <c r="L36" s="6">
        <f t="shared" si="8"/>
        <v>0</v>
      </c>
      <c r="M36" s="1"/>
      <c r="N36" s="1"/>
      <c r="O36" s="1"/>
      <c r="P36" s="1"/>
      <c r="Q36" s="1"/>
      <c r="R36" s="6">
        <f>I36*$R$3</f>
        <v>0</v>
      </c>
      <c r="S36" s="1"/>
      <c r="T36" s="1"/>
      <c r="U36" s="4">
        <f t="shared" si="4"/>
        <v>0</v>
      </c>
      <c r="V36" s="4">
        <f t="shared" si="3"/>
        <v>0</v>
      </c>
      <c r="W36" s="1"/>
      <c r="X36" s="5">
        <v>1</v>
      </c>
      <c r="Y36" s="17"/>
      <c r="Z36" s="20" t="s">
        <v>92</v>
      </c>
      <c r="AA36" s="19" t="s">
        <v>97</v>
      </c>
    </row>
    <row r="37" spans="1:29" s="14" customFormat="1" ht="24.95" customHeight="1" x14ac:dyDescent="0.2">
      <c r="A37" s="2" t="s">
        <v>42</v>
      </c>
      <c r="B37" s="2" t="s">
        <v>43</v>
      </c>
      <c r="C37" s="3" t="s">
        <v>2</v>
      </c>
      <c r="D37" s="3" t="s">
        <v>29</v>
      </c>
      <c r="E37" s="105">
        <v>0</v>
      </c>
      <c r="F37" s="115">
        <v>0</v>
      </c>
      <c r="G37" s="105"/>
      <c r="H37" s="1"/>
      <c r="I37" s="4">
        <f>F37*X37</f>
        <v>0</v>
      </c>
      <c r="J37" s="4">
        <f t="shared" si="9"/>
        <v>0</v>
      </c>
      <c r="K37" s="1"/>
      <c r="L37" s="6">
        <f t="shared" si="8"/>
        <v>0</v>
      </c>
      <c r="M37" s="1"/>
      <c r="N37" s="1"/>
      <c r="O37" s="1"/>
      <c r="P37" s="1"/>
      <c r="Q37" s="1"/>
      <c r="R37" s="6">
        <f>I37*$R$3</f>
        <v>0</v>
      </c>
      <c r="S37" s="1"/>
      <c r="T37" s="1"/>
      <c r="U37" s="4">
        <f t="shared" si="4"/>
        <v>0</v>
      </c>
      <c r="V37" s="4">
        <f t="shared" si="3"/>
        <v>0</v>
      </c>
      <c r="W37" s="1"/>
      <c r="X37" s="5">
        <v>1</v>
      </c>
      <c r="Y37" s="17"/>
      <c r="Z37" s="20" t="s">
        <v>92</v>
      </c>
      <c r="AA37" s="19" t="s">
        <v>97</v>
      </c>
    </row>
    <row r="38" spans="1:29" s="14" customFormat="1" ht="24.95" customHeight="1" x14ac:dyDescent="0.2">
      <c r="A38" s="1"/>
      <c r="B38" s="1"/>
      <c r="C38" s="1"/>
      <c r="D38" s="1"/>
      <c r="E38" s="1"/>
      <c r="F38" s="113"/>
      <c r="G38" s="106"/>
      <c r="H38" s="1"/>
      <c r="I38" s="4">
        <f>F38*X38</f>
        <v>0</v>
      </c>
      <c r="J38" s="4">
        <f t="shared" si="9"/>
        <v>0</v>
      </c>
      <c r="K38" s="1"/>
      <c r="L38" s="6">
        <f t="shared" si="8"/>
        <v>0</v>
      </c>
      <c r="M38" s="1"/>
      <c r="N38" s="1"/>
      <c r="O38" s="1"/>
      <c r="P38" s="1"/>
      <c r="Q38" s="1"/>
      <c r="R38" s="1"/>
      <c r="S38" s="1"/>
      <c r="T38" s="1"/>
      <c r="U38" s="4">
        <f t="shared" si="4"/>
        <v>0</v>
      </c>
      <c r="V38" s="4">
        <f t="shared" si="3"/>
        <v>0</v>
      </c>
      <c r="W38" s="1"/>
      <c r="X38" s="1"/>
      <c r="Y38" s="17"/>
      <c r="Z38" s="17"/>
      <c r="AA38" s="17"/>
    </row>
    <row r="39" spans="1:29" s="14" customFormat="1" ht="11.25" x14ac:dyDescent="0.2">
      <c r="A39" s="157" t="s">
        <v>302</v>
      </c>
      <c r="B39" s="157"/>
      <c r="C39" s="157"/>
      <c r="D39" s="157"/>
      <c r="E39" s="39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38"/>
      <c r="X39" s="38"/>
      <c r="Y39" s="18"/>
      <c r="Z39" s="18"/>
      <c r="AA39" s="18"/>
    </row>
    <row r="40" spans="1:29" s="14" customFormat="1" ht="22.5" x14ac:dyDescent="0.2">
      <c r="A40" s="2" t="s">
        <v>44</v>
      </c>
      <c r="B40" s="2" t="s">
        <v>45</v>
      </c>
      <c r="C40" s="3" t="s">
        <v>2</v>
      </c>
      <c r="D40" s="3" t="s">
        <v>10</v>
      </c>
      <c r="E40" s="104">
        <v>17.46</v>
      </c>
      <c r="F40" s="115">
        <v>0</v>
      </c>
      <c r="G40" s="104">
        <v>29.1</v>
      </c>
      <c r="H40" s="4">
        <f>F40*W40</f>
        <v>0</v>
      </c>
      <c r="I40" s="4">
        <f>F40*X40</f>
        <v>0</v>
      </c>
      <c r="J40" s="4">
        <f>H40*J3</f>
        <v>0</v>
      </c>
      <c r="K40" s="1"/>
      <c r="L40" s="1"/>
      <c r="M40" s="1"/>
      <c r="N40" s="4">
        <f t="shared" ref="N40:N42" si="10">I40*$N$3</f>
        <v>0</v>
      </c>
      <c r="O40" s="1"/>
      <c r="P40" s="1"/>
      <c r="Q40" s="1"/>
      <c r="R40" s="1"/>
      <c r="S40" s="1"/>
      <c r="T40" s="1"/>
      <c r="U40" s="4">
        <f>SUM(K40:T40)</f>
        <v>0</v>
      </c>
      <c r="V40" s="4">
        <f t="shared" si="3"/>
        <v>0</v>
      </c>
      <c r="W40" s="5">
        <v>0.63</v>
      </c>
      <c r="X40" s="5">
        <v>0.37</v>
      </c>
      <c r="Y40" s="20" t="s">
        <v>90</v>
      </c>
      <c r="Z40" s="20" t="s">
        <v>90</v>
      </c>
      <c r="AA40" s="19" t="s">
        <v>91</v>
      </c>
    </row>
    <row r="41" spans="1:29" s="14" customFormat="1" ht="22.5" x14ac:dyDescent="0.2">
      <c r="A41" s="2" t="s">
        <v>46</v>
      </c>
      <c r="B41" s="2" t="s">
        <v>47</v>
      </c>
      <c r="C41" s="3" t="s">
        <v>2</v>
      </c>
      <c r="D41" s="3" t="s">
        <v>10</v>
      </c>
      <c r="E41" s="104">
        <v>9.92</v>
      </c>
      <c r="F41" s="115">
        <v>0</v>
      </c>
      <c r="G41" s="104">
        <v>16.53</v>
      </c>
      <c r="H41" s="4">
        <f>F41*W41</f>
        <v>0</v>
      </c>
      <c r="I41" s="4">
        <f>F41*X41</f>
        <v>0</v>
      </c>
      <c r="J41" s="4">
        <f>H41*J4</f>
        <v>0</v>
      </c>
      <c r="K41" s="1"/>
      <c r="L41" s="1"/>
      <c r="M41" s="1"/>
      <c r="N41" s="4">
        <f t="shared" si="10"/>
        <v>0</v>
      </c>
      <c r="O41" s="1"/>
      <c r="P41" s="1"/>
      <c r="Q41" s="1"/>
      <c r="R41" s="1"/>
      <c r="S41" s="1"/>
      <c r="T41" s="1"/>
      <c r="U41" s="4">
        <f t="shared" ref="U41:U72" si="11">SUM(K41:T41)</f>
        <v>0</v>
      </c>
      <c r="V41" s="4">
        <f t="shared" si="3"/>
        <v>0</v>
      </c>
      <c r="W41" s="5">
        <v>0.63</v>
      </c>
      <c r="X41" s="5">
        <v>0.37</v>
      </c>
      <c r="Y41" s="20" t="s">
        <v>90</v>
      </c>
      <c r="Z41" s="20" t="s">
        <v>90</v>
      </c>
      <c r="AA41" s="19" t="s">
        <v>91</v>
      </c>
    </row>
    <row r="42" spans="1:29" s="14" customFormat="1" ht="22.5" x14ac:dyDescent="0.25">
      <c r="A42" s="2" t="s">
        <v>48</v>
      </c>
      <c r="B42" s="2" t="s">
        <v>49</v>
      </c>
      <c r="C42" s="3" t="s">
        <v>2</v>
      </c>
      <c r="D42" s="3" t="s">
        <v>10</v>
      </c>
      <c r="E42" s="104">
        <v>4.92</v>
      </c>
      <c r="F42" s="115">
        <v>0</v>
      </c>
      <c r="G42" s="104">
        <v>8.2100000000000009</v>
      </c>
      <c r="H42" s="4">
        <f>F42*W42</f>
        <v>0</v>
      </c>
      <c r="I42" s="4">
        <f>F42*X42</f>
        <v>0</v>
      </c>
      <c r="J42" s="4">
        <f>H42*J5</f>
        <v>0</v>
      </c>
      <c r="K42" s="1"/>
      <c r="L42" s="1"/>
      <c r="M42" s="1"/>
      <c r="N42" s="4">
        <f t="shared" si="10"/>
        <v>0</v>
      </c>
      <c r="O42" s="1"/>
      <c r="P42" s="1"/>
      <c r="Q42" s="1"/>
      <c r="R42" s="1"/>
      <c r="S42" s="1"/>
      <c r="T42" s="1"/>
      <c r="U42" s="4">
        <f t="shared" si="11"/>
        <v>0</v>
      </c>
      <c r="V42" s="4">
        <f t="shared" si="3"/>
        <v>0</v>
      </c>
      <c r="W42" s="5">
        <v>0.63</v>
      </c>
      <c r="X42" s="5">
        <v>0.37</v>
      </c>
      <c r="Y42" s="20" t="s">
        <v>90</v>
      </c>
      <c r="Z42" s="20" t="s">
        <v>90</v>
      </c>
      <c r="AA42" s="19" t="s">
        <v>91</v>
      </c>
      <c r="AC42"/>
    </row>
    <row r="43" spans="1:29" s="14" customFormat="1" ht="22.5" customHeight="1" x14ac:dyDescent="0.25">
      <c r="A43" s="2" t="s">
        <v>247</v>
      </c>
      <c r="B43" s="2" t="s">
        <v>248</v>
      </c>
      <c r="C43" s="3" t="s">
        <v>2</v>
      </c>
      <c r="D43" s="3" t="s">
        <v>3</v>
      </c>
      <c r="E43" s="104">
        <v>1.56</v>
      </c>
      <c r="F43" s="115">
        <v>0</v>
      </c>
      <c r="G43" s="104">
        <v>2.6</v>
      </c>
      <c r="H43" s="4"/>
      <c r="I43" s="4"/>
      <c r="J43" s="4"/>
      <c r="K43" s="1"/>
      <c r="L43" s="1"/>
      <c r="M43" s="1"/>
      <c r="N43" s="4"/>
      <c r="O43" s="1"/>
      <c r="P43" s="1"/>
      <c r="Q43" s="1"/>
      <c r="R43" s="1"/>
      <c r="S43" s="1"/>
      <c r="T43" s="1"/>
      <c r="U43" s="4"/>
      <c r="V43" s="4"/>
      <c r="W43" s="5"/>
      <c r="X43" s="5"/>
      <c r="Y43" s="20"/>
      <c r="Z43" s="20"/>
      <c r="AA43" s="19"/>
      <c r="AC43"/>
    </row>
    <row r="44" spans="1:29" s="14" customFormat="1" ht="22.5" x14ac:dyDescent="0.25">
      <c r="A44" s="2" t="s">
        <v>50</v>
      </c>
      <c r="B44" s="2" t="s">
        <v>251</v>
      </c>
      <c r="C44" s="3" t="s">
        <v>2</v>
      </c>
      <c r="D44" s="3" t="s">
        <v>10</v>
      </c>
      <c r="E44" s="104">
        <v>11.33</v>
      </c>
      <c r="F44" s="115">
        <v>0</v>
      </c>
      <c r="G44" s="104">
        <v>18.88</v>
      </c>
      <c r="H44" s="4">
        <f t="shared" ref="H44:H72" si="12">F44*W44</f>
        <v>0</v>
      </c>
      <c r="I44" s="4">
        <f t="shared" ref="I44:I72" si="13">F44*X44</f>
        <v>0</v>
      </c>
      <c r="J44" s="4">
        <f t="shared" ref="J44:J53" si="14">H44*J6</f>
        <v>0</v>
      </c>
      <c r="K44" s="1"/>
      <c r="L44" s="1"/>
      <c r="M44" s="1"/>
      <c r="N44" s="1"/>
      <c r="O44" s="1"/>
      <c r="P44" s="1"/>
      <c r="Q44" s="1"/>
      <c r="R44" s="1"/>
      <c r="S44" s="1"/>
      <c r="T44" s="7">
        <f t="shared" ref="T44:T49" si="15">I44*$T$3</f>
        <v>0</v>
      </c>
      <c r="U44" s="4">
        <f t="shared" si="11"/>
        <v>0</v>
      </c>
      <c r="V44" s="4">
        <f t="shared" si="3"/>
        <v>0</v>
      </c>
      <c r="W44" s="5">
        <v>0.85</v>
      </c>
      <c r="X44" s="5">
        <v>0.15</v>
      </c>
      <c r="Y44" s="20" t="s">
        <v>90</v>
      </c>
      <c r="Z44" s="20" t="s">
        <v>92</v>
      </c>
      <c r="AA44" s="19" t="s">
        <v>94</v>
      </c>
      <c r="AC44"/>
    </row>
    <row r="45" spans="1:29" s="14" customFormat="1" ht="22.5" x14ac:dyDescent="0.25">
      <c r="A45" s="2" t="s">
        <v>250</v>
      </c>
      <c r="B45" s="2" t="s">
        <v>249</v>
      </c>
      <c r="C45" s="3" t="s">
        <v>2</v>
      </c>
      <c r="D45" s="3" t="s">
        <v>10</v>
      </c>
      <c r="E45" s="104">
        <v>13.28</v>
      </c>
      <c r="F45" s="115">
        <v>0</v>
      </c>
      <c r="G45" s="104">
        <v>22.14</v>
      </c>
      <c r="H45" s="4">
        <f t="shared" si="12"/>
        <v>0</v>
      </c>
      <c r="I45" s="4">
        <f t="shared" si="13"/>
        <v>0</v>
      </c>
      <c r="J45" s="4">
        <f t="shared" si="14"/>
        <v>0</v>
      </c>
      <c r="K45" s="1"/>
      <c r="L45" s="1"/>
      <c r="M45" s="1"/>
      <c r="N45" s="1"/>
      <c r="O45" s="1"/>
      <c r="P45" s="1"/>
      <c r="Q45" s="1"/>
      <c r="R45" s="1"/>
      <c r="S45" s="1"/>
      <c r="T45" s="7">
        <f t="shared" si="15"/>
        <v>0</v>
      </c>
      <c r="U45" s="4">
        <f t="shared" si="11"/>
        <v>0</v>
      </c>
      <c r="V45" s="4">
        <f t="shared" si="3"/>
        <v>0</v>
      </c>
      <c r="W45" s="5">
        <v>0.85</v>
      </c>
      <c r="X45" s="5">
        <v>0.15</v>
      </c>
      <c r="Y45" s="20" t="s">
        <v>90</v>
      </c>
      <c r="Z45" s="20" t="s">
        <v>92</v>
      </c>
      <c r="AA45" s="19" t="s">
        <v>94</v>
      </c>
      <c r="AC45"/>
    </row>
    <row r="46" spans="1:29" s="14" customFormat="1" ht="22.5" x14ac:dyDescent="0.25">
      <c r="A46" s="2" t="s">
        <v>51</v>
      </c>
      <c r="B46" s="2" t="s">
        <v>252</v>
      </c>
      <c r="C46" s="3" t="s">
        <v>2</v>
      </c>
      <c r="D46" s="3" t="s">
        <v>10</v>
      </c>
      <c r="E46" s="104">
        <v>24.77</v>
      </c>
      <c r="F46" s="115">
        <v>0</v>
      </c>
      <c r="G46" s="104">
        <v>41.28</v>
      </c>
      <c r="H46" s="4">
        <f t="shared" si="12"/>
        <v>0</v>
      </c>
      <c r="I46" s="4">
        <f t="shared" si="13"/>
        <v>0</v>
      </c>
      <c r="J46" s="4">
        <f t="shared" si="14"/>
        <v>0</v>
      </c>
      <c r="K46" s="1"/>
      <c r="L46" s="1"/>
      <c r="M46" s="1"/>
      <c r="N46" s="1"/>
      <c r="O46" s="1"/>
      <c r="P46" s="1"/>
      <c r="Q46" s="1"/>
      <c r="R46" s="1"/>
      <c r="S46" s="1"/>
      <c r="T46" s="7">
        <f t="shared" si="15"/>
        <v>0</v>
      </c>
      <c r="U46" s="4">
        <f t="shared" si="11"/>
        <v>0</v>
      </c>
      <c r="V46" s="4">
        <f t="shared" si="3"/>
        <v>0</v>
      </c>
      <c r="W46" s="5">
        <v>0.85</v>
      </c>
      <c r="X46" s="5">
        <v>0.15</v>
      </c>
      <c r="Y46" s="20" t="s">
        <v>90</v>
      </c>
      <c r="Z46" s="20" t="s">
        <v>92</v>
      </c>
      <c r="AA46" s="19" t="s">
        <v>94</v>
      </c>
      <c r="AC46"/>
    </row>
    <row r="47" spans="1:29" s="14" customFormat="1" ht="22.5" x14ac:dyDescent="0.25">
      <c r="A47" s="2" t="s">
        <v>52</v>
      </c>
      <c r="B47" s="2" t="s">
        <v>253</v>
      </c>
      <c r="C47" s="3" t="s">
        <v>2</v>
      </c>
      <c r="D47" s="3" t="s">
        <v>10</v>
      </c>
      <c r="E47" s="104">
        <v>13.28</v>
      </c>
      <c r="F47" s="115">
        <v>0</v>
      </c>
      <c r="G47" s="104">
        <v>22.14</v>
      </c>
      <c r="H47" s="4">
        <f t="shared" si="12"/>
        <v>0</v>
      </c>
      <c r="I47" s="4">
        <f t="shared" si="13"/>
        <v>0</v>
      </c>
      <c r="J47" s="4">
        <f t="shared" si="14"/>
        <v>0</v>
      </c>
      <c r="K47" s="1"/>
      <c r="L47" s="1"/>
      <c r="M47" s="1"/>
      <c r="N47" s="1"/>
      <c r="O47" s="1"/>
      <c r="P47" s="1"/>
      <c r="Q47" s="1"/>
      <c r="R47" s="1"/>
      <c r="S47" s="1"/>
      <c r="T47" s="7">
        <f t="shared" si="15"/>
        <v>0</v>
      </c>
      <c r="U47" s="4">
        <f t="shared" si="11"/>
        <v>0</v>
      </c>
      <c r="V47" s="4">
        <f t="shared" si="3"/>
        <v>0</v>
      </c>
      <c r="W47" s="5">
        <v>0.85</v>
      </c>
      <c r="X47" s="5">
        <v>0.15</v>
      </c>
      <c r="Y47" s="20" t="s">
        <v>90</v>
      </c>
      <c r="Z47" s="20" t="s">
        <v>92</v>
      </c>
      <c r="AA47" s="19" t="s">
        <v>94</v>
      </c>
      <c r="AC47"/>
    </row>
    <row r="48" spans="1:29" s="14" customFormat="1" ht="22.5" x14ac:dyDescent="0.2">
      <c r="A48" s="2" t="s">
        <v>53</v>
      </c>
      <c r="B48" s="2" t="s">
        <v>256</v>
      </c>
      <c r="C48" s="3" t="s">
        <v>2</v>
      </c>
      <c r="D48" s="3" t="s">
        <v>10</v>
      </c>
      <c r="E48" s="104">
        <v>17.82</v>
      </c>
      <c r="F48" s="115">
        <v>0</v>
      </c>
      <c r="G48" s="104">
        <v>29.7</v>
      </c>
      <c r="H48" s="4">
        <f t="shared" si="12"/>
        <v>0</v>
      </c>
      <c r="I48" s="4">
        <f t="shared" si="13"/>
        <v>0</v>
      </c>
      <c r="J48" s="4">
        <f t="shared" si="14"/>
        <v>0</v>
      </c>
      <c r="K48" s="1"/>
      <c r="L48" s="1"/>
      <c r="M48" s="1"/>
      <c r="N48" s="1"/>
      <c r="O48" s="1"/>
      <c r="P48" s="1"/>
      <c r="Q48" s="1"/>
      <c r="R48" s="1"/>
      <c r="S48" s="1"/>
      <c r="T48" s="7">
        <f t="shared" si="15"/>
        <v>0</v>
      </c>
      <c r="U48" s="4">
        <f t="shared" si="11"/>
        <v>0</v>
      </c>
      <c r="V48" s="4">
        <f t="shared" si="3"/>
        <v>0</v>
      </c>
      <c r="W48" s="5">
        <v>0.85</v>
      </c>
      <c r="X48" s="5">
        <v>0.15</v>
      </c>
      <c r="Y48" s="20" t="s">
        <v>90</v>
      </c>
      <c r="Z48" s="20" t="s">
        <v>92</v>
      </c>
      <c r="AA48" s="19" t="s">
        <v>94</v>
      </c>
    </row>
    <row r="49" spans="1:27" s="14" customFormat="1" ht="24.95" customHeight="1" x14ac:dyDescent="0.2">
      <c r="A49" s="2" t="s">
        <v>254</v>
      </c>
      <c r="B49" s="2" t="s">
        <v>257</v>
      </c>
      <c r="C49" s="3" t="s">
        <v>2</v>
      </c>
      <c r="D49" s="3" t="s">
        <v>10</v>
      </c>
      <c r="E49" s="104">
        <v>22.68</v>
      </c>
      <c r="F49" s="115">
        <v>0</v>
      </c>
      <c r="G49" s="104">
        <v>37.799999999999997</v>
      </c>
      <c r="H49" s="4">
        <f t="shared" si="12"/>
        <v>0</v>
      </c>
      <c r="I49" s="4">
        <f t="shared" si="13"/>
        <v>0</v>
      </c>
      <c r="J49" s="4">
        <f t="shared" si="14"/>
        <v>0</v>
      </c>
      <c r="K49" s="1"/>
      <c r="L49" s="1"/>
      <c r="M49" s="1"/>
      <c r="N49" s="1"/>
      <c r="O49" s="1"/>
      <c r="P49" s="1"/>
      <c r="Q49" s="1"/>
      <c r="R49" s="1"/>
      <c r="S49" s="1"/>
      <c r="T49" s="7">
        <f t="shared" si="15"/>
        <v>0</v>
      </c>
      <c r="U49" s="4">
        <f t="shared" si="11"/>
        <v>0</v>
      </c>
      <c r="V49" s="4">
        <f t="shared" si="3"/>
        <v>0</v>
      </c>
      <c r="W49" s="5">
        <v>0.85</v>
      </c>
      <c r="X49" s="5">
        <v>0.15</v>
      </c>
      <c r="Y49" s="20" t="s">
        <v>90</v>
      </c>
      <c r="Z49" s="20" t="s">
        <v>92</v>
      </c>
      <c r="AA49" s="19" t="s">
        <v>94</v>
      </c>
    </row>
    <row r="50" spans="1:27" s="14" customFormat="1" ht="24.95" customHeight="1" x14ac:dyDescent="0.2">
      <c r="A50" s="2" t="s">
        <v>255</v>
      </c>
      <c r="B50" s="2" t="s">
        <v>54</v>
      </c>
      <c r="C50" s="3" t="s">
        <v>2</v>
      </c>
      <c r="D50" s="3" t="s">
        <v>10</v>
      </c>
      <c r="E50" s="104">
        <v>32.340000000000003</v>
      </c>
      <c r="F50" s="115">
        <v>0</v>
      </c>
      <c r="G50" s="104">
        <v>53.89</v>
      </c>
      <c r="H50" s="4">
        <f t="shared" si="12"/>
        <v>0</v>
      </c>
      <c r="I50" s="4">
        <f t="shared" si="13"/>
        <v>0</v>
      </c>
      <c r="J50" s="4">
        <f t="shared" si="14"/>
        <v>0</v>
      </c>
      <c r="K50" s="1"/>
      <c r="L50" s="1"/>
      <c r="M50" s="1"/>
      <c r="N50" s="4">
        <f t="shared" ref="N50:N53" si="16">I50*$N$3</f>
        <v>0</v>
      </c>
      <c r="O50" s="1"/>
      <c r="P50" s="1"/>
      <c r="Q50" s="1"/>
      <c r="R50" s="1"/>
      <c r="S50" s="1"/>
      <c r="T50" s="1"/>
      <c r="U50" s="4">
        <f t="shared" si="11"/>
        <v>0</v>
      </c>
      <c r="V50" s="4">
        <f t="shared" si="3"/>
        <v>0</v>
      </c>
      <c r="W50" s="5">
        <v>0.63</v>
      </c>
      <c r="X50" s="5">
        <v>0.37</v>
      </c>
      <c r="Y50" s="20" t="s">
        <v>90</v>
      </c>
      <c r="Z50" s="20" t="s">
        <v>90</v>
      </c>
      <c r="AA50" s="19" t="s">
        <v>91</v>
      </c>
    </row>
    <row r="51" spans="1:27" s="14" customFormat="1" ht="24.95" customHeight="1" x14ac:dyDescent="0.2">
      <c r="A51" s="2" t="s">
        <v>55</v>
      </c>
      <c r="B51" s="2" t="s">
        <v>56</v>
      </c>
      <c r="C51" s="3" t="s">
        <v>2</v>
      </c>
      <c r="D51" s="3" t="s">
        <v>10</v>
      </c>
      <c r="E51" s="104">
        <v>53.17</v>
      </c>
      <c r="F51" s="115">
        <v>0</v>
      </c>
      <c r="G51" s="104">
        <v>88.61</v>
      </c>
      <c r="H51" s="4">
        <f t="shared" si="12"/>
        <v>0</v>
      </c>
      <c r="I51" s="4">
        <f t="shared" si="13"/>
        <v>0</v>
      </c>
      <c r="J51" s="4">
        <f t="shared" si="14"/>
        <v>0</v>
      </c>
      <c r="K51" s="1"/>
      <c r="L51" s="1"/>
      <c r="M51" s="1"/>
      <c r="N51" s="4">
        <f t="shared" si="16"/>
        <v>0</v>
      </c>
      <c r="O51" s="1"/>
      <c r="P51" s="1"/>
      <c r="Q51" s="1"/>
      <c r="R51" s="1"/>
      <c r="S51" s="1"/>
      <c r="T51" s="1"/>
      <c r="U51" s="4">
        <f t="shared" si="11"/>
        <v>0</v>
      </c>
      <c r="V51" s="4">
        <f t="shared" si="3"/>
        <v>0</v>
      </c>
      <c r="W51" s="5">
        <v>0.63</v>
      </c>
      <c r="X51" s="5">
        <v>0.37</v>
      </c>
      <c r="Y51" s="20" t="s">
        <v>90</v>
      </c>
      <c r="Z51" s="20" t="s">
        <v>90</v>
      </c>
      <c r="AA51" s="19" t="s">
        <v>91</v>
      </c>
    </row>
    <row r="52" spans="1:27" s="14" customFormat="1" ht="24.95" customHeight="1" x14ac:dyDescent="0.2">
      <c r="A52" s="2" t="s">
        <v>57</v>
      </c>
      <c r="B52" s="2" t="s">
        <v>58</v>
      </c>
      <c r="C52" s="3" t="s">
        <v>2</v>
      </c>
      <c r="D52" s="3" t="s">
        <v>10</v>
      </c>
      <c r="E52" s="104">
        <v>88.14</v>
      </c>
      <c r="F52" s="115">
        <v>0</v>
      </c>
      <c r="G52" s="104">
        <v>146.9</v>
      </c>
      <c r="H52" s="4">
        <f t="shared" si="12"/>
        <v>0</v>
      </c>
      <c r="I52" s="4">
        <f t="shared" si="13"/>
        <v>0</v>
      </c>
      <c r="J52" s="4">
        <f t="shared" si="14"/>
        <v>0</v>
      </c>
      <c r="K52" s="1"/>
      <c r="L52" s="1"/>
      <c r="M52" s="1"/>
      <c r="N52" s="4">
        <f t="shared" si="16"/>
        <v>0</v>
      </c>
      <c r="O52" s="1"/>
      <c r="P52" s="1"/>
      <c r="Q52" s="1"/>
      <c r="R52" s="1"/>
      <c r="S52" s="1"/>
      <c r="T52" s="1"/>
      <c r="U52" s="4">
        <f t="shared" si="11"/>
        <v>0</v>
      </c>
      <c r="V52" s="4">
        <f t="shared" si="3"/>
        <v>0</v>
      </c>
      <c r="W52" s="5">
        <v>0.63</v>
      </c>
      <c r="X52" s="5">
        <v>0.37</v>
      </c>
      <c r="Y52" s="20" t="s">
        <v>90</v>
      </c>
      <c r="Z52" s="20" t="s">
        <v>90</v>
      </c>
      <c r="AA52" s="19" t="s">
        <v>91</v>
      </c>
    </row>
    <row r="53" spans="1:27" s="14" customFormat="1" ht="24.95" customHeight="1" x14ac:dyDescent="0.2">
      <c r="A53" s="2" t="s">
        <v>59</v>
      </c>
      <c r="B53" s="2" t="s">
        <v>60</v>
      </c>
      <c r="C53" s="3" t="s">
        <v>2</v>
      </c>
      <c r="D53" s="3" t="s">
        <v>10</v>
      </c>
      <c r="E53" s="104">
        <v>124.36</v>
      </c>
      <c r="F53" s="115">
        <v>0</v>
      </c>
      <c r="G53" s="104">
        <v>207.27</v>
      </c>
      <c r="H53" s="4">
        <f t="shared" si="12"/>
        <v>0</v>
      </c>
      <c r="I53" s="4">
        <f t="shared" si="13"/>
        <v>0</v>
      </c>
      <c r="J53" s="4">
        <f t="shared" si="14"/>
        <v>0</v>
      </c>
      <c r="K53" s="1"/>
      <c r="L53" s="1"/>
      <c r="M53" s="1"/>
      <c r="N53" s="4">
        <f t="shared" si="16"/>
        <v>0</v>
      </c>
      <c r="O53" s="1"/>
      <c r="P53" s="1"/>
      <c r="Q53" s="1"/>
      <c r="R53" s="1"/>
      <c r="S53" s="1"/>
      <c r="T53" s="1"/>
      <c r="U53" s="4">
        <f t="shared" si="11"/>
        <v>0</v>
      </c>
      <c r="V53" s="4">
        <f t="shared" si="3"/>
        <v>0</v>
      </c>
      <c r="W53" s="5">
        <v>0.63</v>
      </c>
      <c r="X53" s="5">
        <v>0.37</v>
      </c>
      <c r="Y53" s="20" t="s">
        <v>90</v>
      </c>
      <c r="Z53" s="20" t="s">
        <v>90</v>
      </c>
      <c r="AA53" s="19" t="s">
        <v>91</v>
      </c>
    </row>
    <row r="54" spans="1:27" s="14" customFormat="1" ht="24.95" customHeight="1" x14ac:dyDescent="0.2">
      <c r="A54" s="2" t="s">
        <v>61</v>
      </c>
      <c r="B54" s="2" t="s">
        <v>258</v>
      </c>
      <c r="C54" s="3" t="s">
        <v>2</v>
      </c>
      <c r="D54" s="3" t="s">
        <v>10</v>
      </c>
      <c r="E54" s="104">
        <v>153.58000000000001</v>
      </c>
      <c r="F54" s="115">
        <v>0</v>
      </c>
      <c r="G54" s="104">
        <v>255.96</v>
      </c>
      <c r="H54" s="4">
        <f t="shared" si="12"/>
        <v>0</v>
      </c>
      <c r="I54" s="4">
        <f t="shared" si="13"/>
        <v>0</v>
      </c>
      <c r="J54" s="4">
        <f t="shared" ref="J54:J60" si="17">H54*J15</f>
        <v>0</v>
      </c>
      <c r="K54" s="1" t="s">
        <v>98</v>
      </c>
      <c r="L54" s="1"/>
      <c r="M54" s="1"/>
      <c r="N54" s="4"/>
      <c r="O54" s="1"/>
      <c r="P54" s="1"/>
      <c r="Q54" s="1"/>
      <c r="R54" s="1"/>
      <c r="S54" s="1"/>
      <c r="T54" s="1"/>
      <c r="U54" s="4">
        <f t="shared" si="11"/>
        <v>0</v>
      </c>
      <c r="V54" s="4">
        <f t="shared" si="3"/>
        <v>0</v>
      </c>
      <c r="W54" s="5">
        <v>0.66</v>
      </c>
      <c r="X54" s="5">
        <v>0.34</v>
      </c>
      <c r="Y54" s="20" t="s">
        <v>90</v>
      </c>
      <c r="Z54" s="20" t="s">
        <v>92</v>
      </c>
      <c r="AA54" s="19" t="s">
        <v>96</v>
      </c>
    </row>
    <row r="55" spans="1:27" s="14" customFormat="1" ht="24.95" customHeight="1" x14ac:dyDescent="0.2">
      <c r="A55" s="2" t="s">
        <v>259</v>
      </c>
      <c r="B55" s="2" t="s">
        <v>62</v>
      </c>
      <c r="C55" s="3" t="s">
        <v>2</v>
      </c>
      <c r="D55" s="3" t="s">
        <v>10</v>
      </c>
      <c r="E55" s="104">
        <v>186.46</v>
      </c>
      <c r="F55" s="115">
        <v>0</v>
      </c>
      <c r="G55" s="104">
        <v>310.76</v>
      </c>
      <c r="H55" s="4">
        <f t="shared" si="12"/>
        <v>0</v>
      </c>
      <c r="I55" s="4">
        <f t="shared" si="13"/>
        <v>0</v>
      </c>
      <c r="J55" s="4">
        <f t="shared" si="17"/>
        <v>0</v>
      </c>
      <c r="K55" s="3" t="s">
        <v>98</v>
      </c>
      <c r="L55" s="1"/>
      <c r="M55" s="1"/>
      <c r="N55" s="1"/>
      <c r="O55" s="1"/>
      <c r="P55" s="1"/>
      <c r="Q55" s="1"/>
      <c r="R55" s="1"/>
      <c r="S55" s="1"/>
      <c r="T55" s="1"/>
      <c r="U55" s="4">
        <f t="shared" si="11"/>
        <v>0</v>
      </c>
      <c r="V55" s="4">
        <f t="shared" si="3"/>
        <v>0</v>
      </c>
      <c r="W55" s="5">
        <v>0.66</v>
      </c>
      <c r="X55" s="5">
        <v>0.34</v>
      </c>
      <c r="Y55" s="20" t="s">
        <v>90</v>
      </c>
      <c r="Z55" s="20" t="s">
        <v>92</v>
      </c>
      <c r="AA55" s="19" t="s">
        <v>96</v>
      </c>
    </row>
    <row r="56" spans="1:27" s="14" customFormat="1" ht="24.95" customHeight="1" x14ac:dyDescent="0.2">
      <c r="A56" s="2" t="s">
        <v>260</v>
      </c>
      <c r="B56" s="2" t="s">
        <v>63</v>
      </c>
      <c r="C56" s="3" t="s">
        <v>2</v>
      </c>
      <c r="D56" s="3" t="s">
        <v>10</v>
      </c>
      <c r="E56" s="104">
        <v>206.55</v>
      </c>
      <c r="F56" s="115">
        <v>0</v>
      </c>
      <c r="G56" s="104">
        <v>344.25</v>
      </c>
      <c r="H56" s="4">
        <f t="shared" si="12"/>
        <v>0</v>
      </c>
      <c r="I56" s="4">
        <f t="shared" si="13"/>
        <v>0</v>
      </c>
      <c r="J56" s="4">
        <f t="shared" si="17"/>
        <v>0</v>
      </c>
      <c r="K56" s="3" t="s">
        <v>99</v>
      </c>
      <c r="L56" s="1"/>
      <c r="M56" s="1"/>
      <c r="N56" s="1"/>
      <c r="O56" s="1"/>
      <c r="P56" s="1"/>
      <c r="Q56" s="1"/>
      <c r="R56" s="1"/>
      <c r="S56" s="1"/>
      <c r="T56" s="1"/>
      <c r="U56" s="4">
        <f t="shared" si="11"/>
        <v>0</v>
      </c>
      <c r="V56" s="4">
        <f t="shared" si="3"/>
        <v>0</v>
      </c>
      <c r="W56" s="5">
        <v>0.66</v>
      </c>
      <c r="X56" s="5">
        <v>0.34</v>
      </c>
      <c r="Y56" s="20" t="s">
        <v>90</v>
      </c>
      <c r="Z56" s="20" t="s">
        <v>92</v>
      </c>
      <c r="AA56" s="19" t="s">
        <v>96</v>
      </c>
    </row>
    <row r="57" spans="1:27" s="14" customFormat="1" ht="24.95" customHeight="1" x14ac:dyDescent="0.2">
      <c r="A57" s="2" t="s">
        <v>64</v>
      </c>
      <c r="B57" s="2" t="s">
        <v>65</v>
      </c>
      <c r="C57" s="3" t="s">
        <v>2</v>
      </c>
      <c r="D57" s="3" t="s">
        <v>10</v>
      </c>
      <c r="E57" s="104">
        <v>222.26</v>
      </c>
      <c r="F57" s="115">
        <v>0</v>
      </c>
      <c r="G57" s="104">
        <v>370.44</v>
      </c>
      <c r="H57" s="4">
        <f t="shared" si="12"/>
        <v>0</v>
      </c>
      <c r="I57" s="4">
        <f t="shared" si="13"/>
        <v>0</v>
      </c>
      <c r="J57" s="4">
        <f t="shared" si="17"/>
        <v>0</v>
      </c>
      <c r="K57" s="3" t="s">
        <v>100</v>
      </c>
      <c r="L57" s="1"/>
      <c r="M57" s="1"/>
      <c r="N57" s="1"/>
      <c r="O57" s="1"/>
      <c r="P57" s="1"/>
      <c r="Q57" s="1"/>
      <c r="R57" s="1"/>
      <c r="S57" s="1"/>
      <c r="T57" s="1"/>
      <c r="U57" s="4">
        <f t="shared" si="11"/>
        <v>0</v>
      </c>
      <c r="V57" s="4">
        <f t="shared" si="3"/>
        <v>0</v>
      </c>
      <c r="W57" s="5">
        <v>0.66</v>
      </c>
      <c r="X57" s="5">
        <v>0.34</v>
      </c>
      <c r="Y57" s="20" t="s">
        <v>90</v>
      </c>
      <c r="Z57" s="20" t="s">
        <v>92</v>
      </c>
      <c r="AA57" s="19" t="s">
        <v>96</v>
      </c>
    </row>
    <row r="58" spans="1:27" s="14" customFormat="1" ht="24.95" customHeight="1" x14ac:dyDescent="0.2">
      <c r="A58" s="2" t="s">
        <v>64</v>
      </c>
      <c r="B58" s="2" t="s">
        <v>66</v>
      </c>
      <c r="C58" s="3" t="s">
        <v>2</v>
      </c>
      <c r="D58" s="3" t="s">
        <v>10</v>
      </c>
      <c r="E58" s="104">
        <v>266.8</v>
      </c>
      <c r="F58" s="115">
        <v>0</v>
      </c>
      <c r="G58" s="104">
        <v>444.67</v>
      </c>
      <c r="H58" s="4">
        <f t="shared" si="12"/>
        <v>0</v>
      </c>
      <c r="I58" s="4">
        <f t="shared" si="13"/>
        <v>0</v>
      </c>
      <c r="J58" s="4">
        <f t="shared" si="17"/>
        <v>0</v>
      </c>
      <c r="K58" s="3" t="s">
        <v>101</v>
      </c>
      <c r="L58" s="1"/>
      <c r="M58" s="1"/>
      <c r="N58" s="1"/>
      <c r="O58" s="1"/>
      <c r="P58" s="1"/>
      <c r="Q58" s="1"/>
      <c r="R58" s="1"/>
      <c r="S58" s="1"/>
      <c r="T58" s="1"/>
      <c r="U58" s="4">
        <f t="shared" si="11"/>
        <v>0</v>
      </c>
      <c r="V58" s="4">
        <f t="shared" si="3"/>
        <v>0</v>
      </c>
      <c r="W58" s="5">
        <v>0.66</v>
      </c>
      <c r="X58" s="5">
        <v>0.34</v>
      </c>
      <c r="Y58" s="20" t="s">
        <v>90</v>
      </c>
      <c r="Z58" s="20" t="s">
        <v>92</v>
      </c>
      <c r="AA58" s="19" t="s">
        <v>96</v>
      </c>
    </row>
    <row r="59" spans="1:27" s="14" customFormat="1" ht="24.95" customHeight="1" x14ac:dyDescent="0.2">
      <c r="A59" s="2" t="s">
        <v>67</v>
      </c>
      <c r="B59" s="2" t="s">
        <v>68</v>
      </c>
      <c r="C59" s="3" t="s">
        <v>2</v>
      </c>
      <c r="D59" s="3" t="s">
        <v>10</v>
      </c>
      <c r="E59" s="104">
        <v>292.5</v>
      </c>
      <c r="F59" s="115">
        <v>0</v>
      </c>
      <c r="G59" s="104">
        <v>487.08</v>
      </c>
      <c r="H59" s="4">
        <f t="shared" si="12"/>
        <v>0</v>
      </c>
      <c r="I59" s="4">
        <f t="shared" si="13"/>
        <v>0</v>
      </c>
      <c r="J59" s="4">
        <f t="shared" si="17"/>
        <v>0</v>
      </c>
      <c r="K59" s="3" t="s">
        <v>102</v>
      </c>
      <c r="L59" s="1"/>
      <c r="M59" s="1"/>
      <c r="N59" s="1"/>
      <c r="O59" s="1"/>
      <c r="P59" s="1"/>
      <c r="Q59" s="1"/>
      <c r="R59" s="1"/>
      <c r="S59" s="1"/>
      <c r="T59" s="1"/>
      <c r="U59" s="4">
        <f t="shared" si="11"/>
        <v>0</v>
      </c>
      <c r="V59" s="4">
        <f t="shared" si="3"/>
        <v>0</v>
      </c>
      <c r="W59" s="5">
        <v>0.66</v>
      </c>
      <c r="X59" s="5">
        <v>0.34</v>
      </c>
      <c r="Y59" s="20" t="s">
        <v>90</v>
      </c>
      <c r="Z59" s="20" t="s">
        <v>92</v>
      </c>
      <c r="AA59" s="19" t="s">
        <v>96</v>
      </c>
    </row>
    <row r="60" spans="1:27" s="14" customFormat="1" ht="24.95" customHeight="1" x14ac:dyDescent="0.2">
      <c r="A60" s="2" t="s">
        <v>67</v>
      </c>
      <c r="B60" s="2" t="s">
        <v>69</v>
      </c>
      <c r="C60" s="3" t="s">
        <v>2</v>
      </c>
      <c r="D60" s="3" t="s">
        <v>10</v>
      </c>
      <c r="E60" s="104">
        <v>335.02</v>
      </c>
      <c r="F60" s="115">
        <v>0</v>
      </c>
      <c r="G60" s="104">
        <v>558.55999999999995</v>
      </c>
      <c r="H60" s="4">
        <f t="shared" si="12"/>
        <v>0</v>
      </c>
      <c r="I60" s="4">
        <f t="shared" si="13"/>
        <v>0</v>
      </c>
      <c r="J60" s="4">
        <f t="shared" si="17"/>
        <v>0</v>
      </c>
      <c r="K60" s="3" t="s">
        <v>103</v>
      </c>
      <c r="L60" s="1"/>
      <c r="M60" s="1"/>
      <c r="N60" s="1"/>
      <c r="O60" s="1"/>
      <c r="P60" s="1"/>
      <c r="Q60" s="1"/>
      <c r="R60" s="1"/>
      <c r="S60" s="1"/>
      <c r="T60" s="1"/>
      <c r="U60" s="4">
        <f t="shared" si="11"/>
        <v>0</v>
      </c>
      <c r="V60" s="4">
        <f t="shared" si="3"/>
        <v>0</v>
      </c>
      <c r="W60" s="5">
        <v>0.66</v>
      </c>
      <c r="X60" s="5">
        <v>0.34</v>
      </c>
      <c r="Y60" s="20" t="s">
        <v>90</v>
      </c>
      <c r="Z60" s="20" t="s">
        <v>92</v>
      </c>
      <c r="AA60" s="19" t="s">
        <v>96</v>
      </c>
    </row>
    <row r="61" spans="1:27" s="14" customFormat="1" ht="24.95" customHeight="1" x14ac:dyDescent="0.2">
      <c r="A61" s="2" t="s">
        <v>70</v>
      </c>
      <c r="B61" s="2" t="s">
        <v>267</v>
      </c>
      <c r="C61" s="3" t="s">
        <v>2</v>
      </c>
      <c r="D61" s="3" t="s">
        <v>10</v>
      </c>
      <c r="E61" s="104">
        <v>79.180000000000007</v>
      </c>
      <c r="F61" s="115">
        <v>0</v>
      </c>
      <c r="G61" s="104">
        <v>131.97</v>
      </c>
      <c r="H61" s="4">
        <f t="shared" si="12"/>
        <v>0</v>
      </c>
      <c r="I61" s="4">
        <f t="shared" si="13"/>
        <v>0</v>
      </c>
      <c r="J61" s="4">
        <f>H61*J18</f>
        <v>0</v>
      </c>
      <c r="K61" s="3" t="s">
        <v>104</v>
      </c>
      <c r="L61" s="1"/>
      <c r="M61" s="1"/>
      <c r="N61" s="1"/>
      <c r="O61" s="1"/>
      <c r="P61" s="1"/>
      <c r="Q61" s="1"/>
      <c r="R61" s="1"/>
      <c r="S61" s="1"/>
      <c r="T61" s="1"/>
      <c r="U61" s="4">
        <f t="shared" si="11"/>
        <v>0</v>
      </c>
      <c r="V61" s="4">
        <f t="shared" si="3"/>
        <v>0</v>
      </c>
      <c r="W61" s="5">
        <v>0.66</v>
      </c>
      <c r="X61" s="5">
        <v>0.34</v>
      </c>
      <c r="Y61" s="20" t="s">
        <v>90</v>
      </c>
      <c r="Z61" s="20" t="s">
        <v>92</v>
      </c>
      <c r="AA61" s="19" t="s">
        <v>96</v>
      </c>
    </row>
    <row r="62" spans="1:27" s="14" customFormat="1" ht="24.95" customHeight="1" x14ac:dyDescent="0.2">
      <c r="A62" s="2" t="s">
        <v>261</v>
      </c>
      <c r="B62" s="2" t="s">
        <v>266</v>
      </c>
      <c r="C62" s="3" t="s">
        <v>2</v>
      </c>
      <c r="D62" s="3" t="s">
        <v>10</v>
      </c>
      <c r="E62" s="104">
        <v>88.23</v>
      </c>
      <c r="F62" s="115">
        <v>0</v>
      </c>
      <c r="G62" s="104">
        <v>147.05000000000001</v>
      </c>
      <c r="H62" s="4">
        <f t="shared" si="12"/>
        <v>0</v>
      </c>
      <c r="I62" s="4">
        <f t="shared" si="13"/>
        <v>0</v>
      </c>
      <c r="J62" s="4">
        <f>H62*J19</f>
        <v>0</v>
      </c>
      <c r="K62" s="3" t="s">
        <v>104</v>
      </c>
      <c r="L62" s="1"/>
      <c r="M62" s="1"/>
      <c r="N62" s="1"/>
      <c r="O62" s="1"/>
      <c r="P62" s="1"/>
      <c r="Q62" s="1"/>
      <c r="R62" s="1"/>
      <c r="S62" s="1"/>
      <c r="T62" s="1"/>
      <c r="U62" s="4">
        <f t="shared" si="11"/>
        <v>0</v>
      </c>
      <c r="V62" s="4">
        <f t="shared" si="3"/>
        <v>0</v>
      </c>
      <c r="W62" s="5">
        <v>0.66</v>
      </c>
      <c r="X62" s="5">
        <v>0.34</v>
      </c>
      <c r="Y62" s="20" t="s">
        <v>90</v>
      </c>
      <c r="Z62" s="20" t="s">
        <v>92</v>
      </c>
      <c r="AA62" s="19" t="s">
        <v>96</v>
      </c>
    </row>
    <row r="63" spans="1:27" s="14" customFormat="1" ht="24.95" customHeight="1" x14ac:dyDescent="0.2">
      <c r="A63" s="2" t="s">
        <v>262</v>
      </c>
      <c r="B63" s="2" t="s">
        <v>264</v>
      </c>
      <c r="C63" s="3" t="s">
        <v>2</v>
      </c>
      <c r="D63" s="3" t="s">
        <v>10</v>
      </c>
      <c r="E63" s="104">
        <v>108.32</v>
      </c>
      <c r="F63" s="115">
        <v>0</v>
      </c>
      <c r="G63" s="104">
        <v>180.53</v>
      </c>
      <c r="H63" s="4">
        <f t="shared" si="12"/>
        <v>0</v>
      </c>
      <c r="I63" s="4">
        <f t="shared" si="13"/>
        <v>0</v>
      </c>
      <c r="J63" s="4">
        <f>H63*J20</f>
        <v>0</v>
      </c>
      <c r="K63" s="3" t="s">
        <v>104</v>
      </c>
      <c r="L63" s="1"/>
      <c r="M63" s="1"/>
      <c r="N63" s="1"/>
      <c r="O63" s="1"/>
      <c r="P63" s="1"/>
      <c r="Q63" s="1"/>
      <c r="R63" s="1"/>
      <c r="S63" s="1"/>
      <c r="T63" s="1"/>
      <c r="U63" s="4">
        <f t="shared" si="11"/>
        <v>0</v>
      </c>
      <c r="V63" s="4">
        <f t="shared" si="3"/>
        <v>0</v>
      </c>
      <c r="W63" s="5">
        <v>0.66</v>
      </c>
      <c r="X63" s="5">
        <v>0.34</v>
      </c>
      <c r="Y63" s="20" t="s">
        <v>90</v>
      </c>
      <c r="Z63" s="20" t="s">
        <v>92</v>
      </c>
      <c r="AA63" s="19" t="s">
        <v>96</v>
      </c>
    </row>
    <row r="64" spans="1:27" s="14" customFormat="1" ht="24.95" customHeight="1" x14ac:dyDescent="0.2">
      <c r="A64" s="2" t="s">
        <v>263</v>
      </c>
      <c r="B64" s="2" t="s">
        <v>265</v>
      </c>
      <c r="C64" s="3" t="s">
        <v>2</v>
      </c>
      <c r="D64" s="3" t="s">
        <v>3</v>
      </c>
      <c r="E64" s="104">
        <v>130.72</v>
      </c>
      <c r="F64" s="115">
        <v>0</v>
      </c>
      <c r="G64" s="104">
        <v>217.87</v>
      </c>
      <c r="H64" s="4">
        <f t="shared" si="12"/>
        <v>0</v>
      </c>
      <c r="I64" s="4">
        <f t="shared" si="13"/>
        <v>0</v>
      </c>
      <c r="J64" s="4">
        <f>H64*J21</f>
        <v>0</v>
      </c>
      <c r="K64" s="3" t="s">
        <v>104</v>
      </c>
      <c r="L64" s="1"/>
      <c r="M64" s="1"/>
      <c r="N64" s="1"/>
      <c r="O64" s="1"/>
      <c r="P64" s="1"/>
      <c r="Q64" s="1"/>
      <c r="R64" s="1"/>
      <c r="S64" s="1"/>
      <c r="T64" s="1"/>
      <c r="U64" s="4">
        <f t="shared" si="11"/>
        <v>0</v>
      </c>
      <c r="V64" s="4">
        <f t="shared" si="3"/>
        <v>0</v>
      </c>
      <c r="W64" s="5">
        <v>0.66</v>
      </c>
      <c r="X64" s="5">
        <v>0.34</v>
      </c>
      <c r="Y64" s="20" t="s">
        <v>90</v>
      </c>
      <c r="Z64" s="20" t="s">
        <v>92</v>
      </c>
      <c r="AA64" s="19" t="s">
        <v>96</v>
      </c>
    </row>
    <row r="65" spans="1:27" s="14" customFormat="1" ht="24.95" customHeight="1" x14ac:dyDescent="0.2">
      <c r="A65" s="2" t="s">
        <v>71</v>
      </c>
      <c r="B65" s="2" t="s">
        <v>268</v>
      </c>
      <c r="C65" s="3" t="s">
        <v>2</v>
      </c>
      <c r="D65" s="3" t="s">
        <v>10</v>
      </c>
      <c r="E65" s="104">
        <v>191.16</v>
      </c>
      <c r="F65" s="115">
        <v>0</v>
      </c>
      <c r="G65" s="104">
        <v>318.60000000000002</v>
      </c>
      <c r="H65" s="4">
        <f t="shared" si="12"/>
        <v>0</v>
      </c>
      <c r="I65" s="4">
        <f t="shared" si="13"/>
        <v>0</v>
      </c>
      <c r="J65" s="4">
        <f>H65*J23</f>
        <v>0</v>
      </c>
      <c r="K65" s="3" t="s">
        <v>105</v>
      </c>
      <c r="L65" s="1"/>
      <c r="M65" s="1"/>
      <c r="N65" s="1"/>
      <c r="O65" s="1"/>
      <c r="P65" s="1"/>
      <c r="Q65" s="1"/>
      <c r="R65" s="1"/>
      <c r="S65" s="1"/>
      <c r="T65" s="1"/>
      <c r="U65" s="4">
        <f t="shared" si="11"/>
        <v>0</v>
      </c>
      <c r="V65" s="4">
        <f t="shared" si="3"/>
        <v>0</v>
      </c>
      <c r="W65" s="5">
        <v>0.51</v>
      </c>
      <c r="X65" s="5">
        <v>0.49</v>
      </c>
      <c r="Y65" s="20" t="s">
        <v>90</v>
      </c>
      <c r="Z65" s="20" t="s">
        <v>92</v>
      </c>
      <c r="AA65" s="19" t="s">
        <v>96</v>
      </c>
    </row>
    <row r="66" spans="1:27" s="14" customFormat="1" ht="24.95" customHeight="1" x14ac:dyDescent="0.2">
      <c r="A66" s="2" t="s">
        <v>72</v>
      </c>
      <c r="B66" s="2" t="s">
        <v>73</v>
      </c>
      <c r="C66" s="3" t="s">
        <v>2</v>
      </c>
      <c r="D66" s="3" t="s">
        <v>10</v>
      </c>
      <c r="E66" s="104">
        <v>97.2</v>
      </c>
      <c r="F66" s="115">
        <v>0</v>
      </c>
      <c r="G66" s="104">
        <v>162</v>
      </c>
      <c r="H66" s="4">
        <f t="shared" si="12"/>
        <v>0</v>
      </c>
      <c r="I66" s="4">
        <f t="shared" si="13"/>
        <v>0</v>
      </c>
      <c r="J66" s="4">
        <f>H66*J24</f>
        <v>0</v>
      </c>
      <c r="K66" s="3" t="s">
        <v>106</v>
      </c>
      <c r="L66" s="1"/>
      <c r="M66" s="1"/>
      <c r="N66" s="1"/>
      <c r="O66" s="1"/>
      <c r="P66" s="1"/>
      <c r="Q66" s="1"/>
      <c r="R66" s="1"/>
      <c r="S66" s="1"/>
      <c r="T66" s="1"/>
      <c r="U66" s="4">
        <f t="shared" si="11"/>
        <v>0</v>
      </c>
      <c r="V66" s="4">
        <f t="shared" si="3"/>
        <v>0</v>
      </c>
      <c r="W66" s="5">
        <v>0.85</v>
      </c>
      <c r="X66" s="5">
        <v>0.15</v>
      </c>
      <c r="Y66" s="20" t="s">
        <v>90</v>
      </c>
      <c r="Z66" s="20" t="s">
        <v>92</v>
      </c>
      <c r="AA66" s="19" t="s">
        <v>96</v>
      </c>
    </row>
    <row r="67" spans="1:27" s="14" customFormat="1" ht="24.95" customHeight="1" x14ac:dyDescent="0.2">
      <c r="A67" s="2" t="s">
        <v>74</v>
      </c>
      <c r="B67" s="2" t="s">
        <v>75</v>
      </c>
      <c r="C67" s="3" t="s">
        <v>2</v>
      </c>
      <c r="D67" s="3" t="s">
        <v>10</v>
      </c>
      <c r="E67" s="104">
        <v>71.28</v>
      </c>
      <c r="F67" s="115">
        <v>0</v>
      </c>
      <c r="G67" s="104">
        <v>118.8</v>
      </c>
      <c r="H67" s="4">
        <f t="shared" si="12"/>
        <v>0</v>
      </c>
      <c r="I67" s="4">
        <f t="shared" si="13"/>
        <v>0</v>
      </c>
      <c r="J67" s="4">
        <f>H67*J25</f>
        <v>0</v>
      </c>
      <c r="K67" s="3" t="s">
        <v>107</v>
      </c>
      <c r="L67" s="1"/>
      <c r="M67" s="1"/>
      <c r="N67" s="1"/>
      <c r="O67" s="1"/>
      <c r="P67" s="1"/>
      <c r="Q67" s="1"/>
      <c r="R67" s="1"/>
      <c r="S67" s="1"/>
      <c r="T67" s="1"/>
      <c r="U67" s="4">
        <f t="shared" si="11"/>
        <v>0</v>
      </c>
      <c r="V67" s="4">
        <f t="shared" si="3"/>
        <v>0</v>
      </c>
      <c r="W67" s="5">
        <v>0.66</v>
      </c>
      <c r="X67" s="5">
        <v>0.34</v>
      </c>
      <c r="Y67" s="20" t="s">
        <v>90</v>
      </c>
      <c r="Z67" s="20" t="s">
        <v>92</v>
      </c>
      <c r="AA67" s="19" t="s">
        <v>96</v>
      </c>
    </row>
    <row r="68" spans="1:27" s="14" customFormat="1" ht="24.95" customHeight="1" x14ac:dyDescent="0.2">
      <c r="A68" s="2" t="s">
        <v>76</v>
      </c>
      <c r="B68" s="2" t="s">
        <v>77</v>
      </c>
      <c r="C68" s="3" t="s">
        <v>2</v>
      </c>
      <c r="D68" s="3" t="s">
        <v>10</v>
      </c>
      <c r="E68" s="104">
        <v>11.63</v>
      </c>
      <c r="F68" s="115">
        <v>0</v>
      </c>
      <c r="G68" s="104">
        <v>19.38</v>
      </c>
      <c r="H68" s="4">
        <f t="shared" si="12"/>
        <v>0</v>
      </c>
      <c r="I68" s="4">
        <f t="shared" si="13"/>
        <v>0</v>
      </c>
      <c r="J68" s="4">
        <f>H68*J26</f>
        <v>0</v>
      </c>
      <c r="K68" s="1"/>
      <c r="L68" s="1"/>
      <c r="M68" s="1"/>
      <c r="N68" s="1"/>
      <c r="O68" s="1"/>
      <c r="P68" s="1"/>
      <c r="Q68" s="1"/>
      <c r="R68" s="6">
        <f t="shared" ref="R68:R71" si="18">I68*$R$3</f>
        <v>0</v>
      </c>
      <c r="S68" s="1"/>
      <c r="T68" s="1"/>
      <c r="U68" s="4">
        <f t="shared" si="11"/>
        <v>0</v>
      </c>
      <c r="V68" s="4">
        <f t="shared" si="3"/>
        <v>0</v>
      </c>
      <c r="W68" s="5">
        <v>0.46</v>
      </c>
      <c r="X68" s="5">
        <v>0.54</v>
      </c>
      <c r="Y68" s="20" t="s">
        <v>90</v>
      </c>
      <c r="Z68" s="20" t="s">
        <v>92</v>
      </c>
      <c r="AA68" s="19" t="s">
        <v>97</v>
      </c>
    </row>
    <row r="69" spans="1:27" s="14" customFormat="1" ht="24.95" customHeight="1" x14ac:dyDescent="0.2">
      <c r="A69" s="2" t="s">
        <v>78</v>
      </c>
      <c r="B69" s="2" t="s">
        <v>79</v>
      </c>
      <c r="C69" s="3" t="s">
        <v>2</v>
      </c>
      <c r="D69" s="3" t="s">
        <v>10</v>
      </c>
      <c r="E69" s="104">
        <v>15.52</v>
      </c>
      <c r="F69" s="115">
        <v>0</v>
      </c>
      <c r="G69" s="104">
        <v>25.87</v>
      </c>
      <c r="H69" s="4">
        <f t="shared" si="12"/>
        <v>0</v>
      </c>
      <c r="I69" s="4">
        <f t="shared" si="13"/>
        <v>0</v>
      </c>
      <c r="J69" s="4">
        <f>H69*J27</f>
        <v>0</v>
      </c>
      <c r="K69" s="1"/>
      <c r="L69" s="1"/>
      <c r="M69" s="1"/>
      <c r="N69" s="1"/>
      <c r="O69" s="1"/>
      <c r="P69" s="1"/>
      <c r="Q69" s="1"/>
      <c r="R69" s="6">
        <f t="shared" si="18"/>
        <v>0</v>
      </c>
      <c r="S69" s="1"/>
      <c r="T69" s="1"/>
      <c r="U69" s="4">
        <f t="shared" si="11"/>
        <v>0</v>
      </c>
      <c r="V69" s="4">
        <f t="shared" si="3"/>
        <v>0</v>
      </c>
      <c r="W69" s="5">
        <v>0.46</v>
      </c>
      <c r="X69" s="5">
        <v>0.54</v>
      </c>
      <c r="Y69" s="20" t="s">
        <v>90</v>
      </c>
      <c r="Z69" s="20" t="s">
        <v>92</v>
      </c>
      <c r="AA69" s="19" t="s">
        <v>97</v>
      </c>
    </row>
    <row r="70" spans="1:27" s="14" customFormat="1" ht="24.95" customHeight="1" x14ac:dyDescent="0.2">
      <c r="A70" s="2" t="s">
        <v>80</v>
      </c>
      <c r="B70" s="2" t="s">
        <v>81</v>
      </c>
      <c r="C70" s="3" t="s">
        <v>2</v>
      </c>
      <c r="D70" s="3" t="s">
        <v>10</v>
      </c>
      <c r="E70" s="104">
        <v>71.28</v>
      </c>
      <c r="F70" s="115">
        <v>0</v>
      </c>
      <c r="G70" s="104">
        <v>118.8</v>
      </c>
      <c r="H70" s="4">
        <f t="shared" si="12"/>
        <v>0</v>
      </c>
      <c r="I70" s="4">
        <f t="shared" si="13"/>
        <v>0</v>
      </c>
      <c r="J70" s="4" t="e">
        <f>H70*#REF!</f>
        <v>#REF!</v>
      </c>
      <c r="K70" s="1"/>
      <c r="L70" s="1"/>
      <c r="M70" s="1"/>
      <c r="N70" s="1"/>
      <c r="O70" s="1"/>
      <c r="P70" s="1"/>
      <c r="Q70" s="1"/>
      <c r="R70" s="6">
        <f t="shared" si="18"/>
        <v>0</v>
      </c>
      <c r="S70" s="1"/>
      <c r="T70" s="1"/>
      <c r="U70" s="4">
        <f t="shared" si="11"/>
        <v>0</v>
      </c>
      <c r="V70" s="4" t="e">
        <f t="shared" si="3"/>
        <v>#REF!</v>
      </c>
      <c r="W70" s="5">
        <v>0.46</v>
      </c>
      <c r="X70" s="5">
        <v>0.54</v>
      </c>
      <c r="Y70" s="20" t="s">
        <v>90</v>
      </c>
      <c r="Z70" s="20" t="s">
        <v>92</v>
      </c>
      <c r="AA70" s="19" t="s">
        <v>97</v>
      </c>
    </row>
    <row r="71" spans="1:27" s="14" customFormat="1" ht="24.95" customHeight="1" x14ac:dyDescent="0.2">
      <c r="A71" s="2" t="s">
        <v>82</v>
      </c>
      <c r="B71" s="2" t="s">
        <v>83</v>
      </c>
      <c r="C71" s="3" t="s">
        <v>2</v>
      </c>
      <c r="D71" s="3" t="s">
        <v>10</v>
      </c>
      <c r="E71" s="104">
        <v>81</v>
      </c>
      <c r="F71" s="115">
        <v>0</v>
      </c>
      <c r="G71" s="104">
        <v>135</v>
      </c>
      <c r="H71" s="4">
        <f t="shared" si="12"/>
        <v>0</v>
      </c>
      <c r="I71" s="4">
        <f t="shared" si="13"/>
        <v>0</v>
      </c>
      <c r="J71" s="4">
        <f>H71*J28</f>
        <v>0</v>
      </c>
      <c r="K71" s="1"/>
      <c r="L71" s="1"/>
      <c r="M71" s="1"/>
      <c r="N71" s="1"/>
      <c r="O71" s="1"/>
      <c r="P71" s="1"/>
      <c r="Q71" s="1"/>
      <c r="R71" s="6">
        <f t="shared" si="18"/>
        <v>0</v>
      </c>
      <c r="S71" s="1"/>
      <c r="T71" s="1"/>
      <c r="U71" s="4">
        <f t="shared" si="11"/>
        <v>0</v>
      </c>
      <c r="V71" s="4">
        <f t="shared" si="3"/>
        <v>0</v>
      </c>
      <c r="W71" s="5">
        <v>0.27</v>
      </c>
      <c r="X71" s="5">
        <v>0.73</v>
      </c>
      <c r="Y71" s="20" t="s">
        <v>90</v>
      </c>
      <c r="Z71" s="20" t="s">
        <v>92</v>
      </c>
      <c r="AA71" s="19" t="s">
        <v>97</v>
      </c>
    </row>
    <row r="72" spans="1:27" s="14" customFormat="1" ht="24.95" customHeight="1" x14ac:dyDescent="0.2">
      <c r="A72" s="2" t="s">
        <v>85</v>
      </c>
      <c r="B72" s="2" t="s">
        <v>86</v>
      </c>
      <c r="C72" s="3" t="s">
        <v>84</v>
      </c>
      <c r="D72" s="3" t="s">
        <v>29</v>
      </c>
      <c r="E72" s="104">
        <v>346.86</v>
      </c>
      <c r="F72" s="115">
        <v>0</v>
      </c>
      <c r="G72" s="104">
        <v>577.79999999999995</v>
      </c>
      <c r="H72" s="4">
        <f t="shared" si="12"/>
        <v>0</v>
      </c>
      <c r="I72" s="4">
        <f t="shared" si="13"/>
        <v>0</v>
      </c>
      <c r="J72" s="4" t="e">
        <f>H72*#REF!</f>
        <v>#REF!</v>
      </c>
      <c r="K72" s="1"/>
      <c r="L72" s="1"/>
      <c r="M72" s="1"/>
      <c r="N72" s="1"/>
      <c r="O72" s="3" t="s">
        <v>89</v>
      </c>
      <c r="P72" s="1"/>
      <c r="Q72" s="1"/>
      <c r="R72" s="1"/>
      <c r="S72" s="1"/>
      <c r="T72" s="1"/>
      <c r="U72" s="4">
        <f t="shared" si="11"/>
        <v>0</v>
      </c>
      <c r="V72" s="3" t="e">
        <f t="shared" si="3"/>
        <v>#REF!</v>
      </c>
      <c r="W72" s="5">
        <v>0.3</v>
      </c>
      <c r="X72" s="5">
        <v>0.7</v>
      </c>
      <c r="Y72" s="20" t="s">
        <v>90</v>
      </c>
      <c r="Z72" s="20" t="s">
        <v>92</v>
      </c>
      <c r="AA72" s="19" t="s">
        <v>108</v>
      </c>
    </row>
  </sheetData>
  <sheetProtection algorithmName="SHA-512" hashValue="jjEc0jQBR9A85pDAnu1LY6q9g6FKBVjhffE/D8XOx99weEfJ0B22AnpPTifeUlwOz3X8JH/Xusy/BbY8aTx1Ug==" saltValue="QdBPAQ7NJeEpA6Eu5O6qVQ==" spinCount="100000" sheet="1" objects="1" scenarios="1"/>
  <mergeCells count="22">
    <mergeCell ref="A4:D4"/>
    <mergeCell ref="F4:V4"/>
    <mergeCell ref="A5:D5"/>
    <mergeCell ref="F5:V5"/>
    <mergeCell ref="A1:B1"/>
    <mergeCell ref="C1:D1"/>
    <mergeCell ref="A2:A3"/>
    <mergeCell ref="B2:B3"/>
    <mergeCell ref="C2:C3"/>
    <mergeCell ref="D2:D3"/>
    <mergeCell ref="H2:H3"/>
    <mergeCell ref="F2:F3"/>
    <mergeCell ref="I2:I3"/>
    <mergeCell ref="V2:V3"/>
    <mergeCell ref="G2:G3"/>
    <mergeCell ref="E2:E3"/>
    <mergeCell ref="A39:D39"/>
    <mergeCell ref="F39:V39"/>
    <mergeCell ref="A7:D7"/>
    <mergeCell ref="F7:V7"/>
    <mergeCell ref="A8:D8"/>
    <mergeCell ref="F8:V8"/>
  </mergeCells>
  <conditionalFormatting sqref="F6">
    <cfRule type="cellIs" dxfId="339" priority="118" operator="greaterThan">
      <formula>$G$6</formula>
    </cfRule>
    <cfRule type="cellIs" dxfId="338" priority="57" operator="lessThan">
      <formula>$E$6</formula>
    </cfRule>
  </conditionalFormatting>
  <conditionalFormatting sqref="F9">
    <cfRule type="cellIs" dxfId="337" priority="117" operator="greaterThan">
      <formula>$G$9</formula>
    </cfRule>
    <cfRule type="cellIs" dxfId="336" priority="56" operator="lessThan">
      <formula>$E$9</formula>
    </cfRule>
  </conditionalFormatting>
  <conditionalFormatting sqref="F10">
    <cfRule type="cellIs" dxfId="335" priority="116" operator="greaterThan">
      <formula>$G$10</formula>
    </cfRule>
    <cfRule type="cellIs" dxfId="334" priority="55" operator="lessThan">
      <formula>$E$10</formula>
    </cfRule>
  </conditionalFormatting>
  <conditionalFormatting sqref="F11">
    <cfRule type="cellIs" dxfId="333" priority="115" operator="greaterThan">
      <formula>$G$11</formula>
    </cfRule>
    <cfRule type="cellIs" dxfId="332" priority="54" operator="lessThan">
      <formula>$E$11</formula>
    </cfRule>
  </conditionalFormatting>
  <conditionalFormatting sqref="F12">
    <cfRule type="cellIs" dxfId="331" priority="114" operator="greaterThan">
      <formula>$G$12</formula>
    </cfRule>
    <cfRule type="cellIs" dxfId="330" priority="53" operator="lessThan">
      <formula>$E$12</formula>
    </cfRule>
  </conditionalFormatting>
  <conditionalFormatting sqref="F13">
    <cfRule type="cellIs" dxfId="329" priority="113" operator="greaterThan">
      <formula>$G$13</formula>
    </cfRule>
    <cfRule type="cellIs" dxfId="328" priority="52" operator="lessThan">
      <formula>$E$13</formula>
    </cfRule>
  </conditionalFormatting>
  <conditionalFormatting sqref="F14">
    <cfRule type="cellIs" dxfId="327" priority="112" operator="greaterThan">
      <formula>$G$14</formula>
    </cfRule>
    <cfRule type="cellIs" dxfId="326" priority="51" operator="lessThan">
      <formula>$E$14</formula>
    </cfRule>
  </conditionalFormatting>
  <conditionalFormatting sqref="F15">
    <cfRule type="cellIs" dxfId="325" priority="111" operator="greaterThan">
      <formula>$G$15</formula>
    </cfRule>
    <cfRule type="cellIs" dxfId="324" priority="50" operator="lessThan">
      <formula>$E$15</formula>
    </cfRule>
  </conditionalFormatting>
  <conditionalFormatting sqref="F16">
    <cfRule type="cellIs" dxfId="323" priority="110" operator="greaterThan">
      <formula>$G$16</formula>
    </cfRule>
    <cfRule type="cellIs" dxfId="322" priority="49" operator="lessThan">
      <formula>$E$16</formula>
    </cfRule>
  </conditionalFormatting>
  <conditionalFormatting sqref="F17">
    <cfRule type="cellIs" dxfId="321" priority="109" operator="greaterThan">
      <formula>$G$17</formula>
    </cfRule>
    <cfRule type="cellIs" dxfId="320" priority="48" operator="lessThan">
      <formula>$E$17</formula>
    </cfRule>
  </conditionalFormatting>
  <conditionalFormatting sqref="F18">
    <cfRule type="cellIs" dxfId="319" priority="108" operator="greaterThan">
      <formula>$G$18</formula>
    </cfRule>
    <cfRule type="cellIs" dxfId="318" priority="47" operator="lessThan">
      <formula>$E$18</formula>
    </cfRule>
  </conditionalFormatting>
  <conditionalFormatting sqref="F19">
    <cfRule type="cellIs" dxfId="317" priority="107" operator="greaterThan">
      <formula>$G$19</formula>
    </cfRule>
    <cfRule type="cellIs" dxfId="316" priority="46" operator="lessThan">
      <formula>$E$19</formula>
    </cfRule>
  </conditionalFormatting>
  <conditionalFormatting sqref="F20">
    <cfRule type="cellIs" dxfId="315" priority="106" operator="greaterThan">
      <formula>$G$20</formula>
    </cfRule>
    <cfRule type="cellIs" dxfId="314" priority="45" operator="lessThan">
      <formula>$E$20</formula>
    </cfRule>
  </conditionalFormatting>
  <conditionalFormatting sqref="F21">
    <cfRule type="cellIs" dxfId="313" priority="105" operator="greaterThan">
      <formula>$G$21</formula>
    </cfRule>
    <cfRule type="cellIs" dxfId="312" priority="44" operator="lessThan">
      <formula>$E$21</formula>
    </cfRule>
  </conditionalFormatting>
  <conditionalFormatting sqref="F22">
    <cfRule type="cellIs" dxfId="311" priority="104" operator="greaterThan">
      <formula>$G$22</formula>
    </cfRule>
    <cfRule type="cellIs" dxfId="310" priority="43" operator="lessThan">
      <formula>$E$22</formula>
    </cfRule>
  </conditionalFormatting>
  <conditionalFormatting sqref="F23">
    <cfRule type="cellIs" dxfId="309" priority="103" operator="greaterThan">
      <formula>$G$23</formula>
    </cfRule>
    <cfRule type="cellIs" dxfId="308" priority="42" operator="lessThan">
      <formula>$E$23</formula>
    </cfRule>
  </conditionalFormatting>
  <conditionalFormatting sqref="F24">
    <cfRule type="cellIs" dxfId="307" priority="102" operator="greaterThan">
      <formula>$G$24</formula>
    </cfRule>
    <cfRule type="cellIs" dxfId="306" priority="41" operator="lessThan">
      <formula>$E$24</formula>
    </cfRule>
  </conditionalFormatting>
  <conditionalFormatting sqref="F25">
    <cfRule type="cellIs" dxfId="305" priority="101" operator="greaterThan">
      <formula>$G$25</formula>
    </cfRule>
    <cfRule type="cellIs" dxfId="304" priority="40" operator="lessThan">
      <formula>$E$25</formula>
    </cfRule>
  </conditionalFormatting>
  <conditionalFormatting sqref="F26">
    <cfRule type="cellIs" dxfId="303" priority="100" operator="greaterThan">
      <formula>$G$26</formula>
    </cfRule>
    <cfRule type="cellIs" dxfId="302" priority="39" operator="lessThan">
      <formula>$E$26</formula>
    </cfRule>
  </conditionalFormatting>
  <conditionalFormatting sqref="F27">
    <cfRule type="cellIs" dxfId="301" priority="99" operator="greaterThan">
      <formula>$G$27</formula>
    </cfRule>
    <cfRule type="cellIs" dxfId="300" priority="38" operator="lessThan">
      <formula>$E$27</formula>
    </cfRule>
  </conditionalFormatting>
  <conditionalFormatting sqref="F28">
    <cfRule type="cellIs" dxfId="299" priority="98" operator="greaterThan">
      <formula>$G$28</formula>
    </cfRule>
    <cfRule type="cellIs" dxfId="298" priority="37" operator="lessThan">
      <formula>$E$28</formula>
    </cfRule>
  </conditionalFormatting>
  <conditionalFormatting sqref="F33">
    <cfRule type="cellIs" dxfId="297" priority="97" operator="greaterThan">
      <formula>$G$33</formula>
    </cfRule>
    <cfRule type="cellIs" dxfId="296" priority="36" operator="lessThan">
      <formula>$E$33</formula>
    </cfRule>
  </conditionalFormatting>
  <conditionalFormatting sqref="F34">
    <cfRule type="cellIs" dxfId="295" priority="95" operator="greaterThan">
      <formula>$G$34</formula>
    </cfRule>
    <cfRule type="cellIs" dxfId="294" priority="35" operator="lessThan">
      <formula>$E$34</formula>
    </cfRule>
  </conditionalFormatting>
  <conditionalFormatting sqref="F35">
    <cfRule type="cellIs" dxfId="293" priority="94" operator="greaterThan">
      <formula>$G$35</formula>
    </cfRule>
    <cfRule type="cellIs" dxfId="292" priority="34" operator="lessThan">
      <formula>$E$35</formula>
    </cfRule>
  </conditionalFormatting>
  <conditionalFormatting sqref="F40">
    <cfRule type="cellIs" dxfId="291" priority="93" operator="greaterThan">
      <formula>$G$40</formula>
    </cfRule>
    <cfRule type="cellIs" dxfId="290" priority="33" operator="lessThan">
      <formula>$E$40</formula>
    </cfRule>
  </conditionalFormatting>
  <conditionalFormatting sqref="F41">
    <cfRule type="cellIs" dxfId="289" priority="89" operator="greaterThan">
      <formula>$G$41</formula>
    </cfRule>
    <cfRule type="cellIs" dxfId="288" priority="32" operator="lessThan">
      <formula>$E$41</formula>
    </cfRule>
  </conditionalFormatting>
  <conditionalFormatting sqref="F42">
    <cfRule type="cellIs" dxfId="287" priority="88" operator="greaterThan">
      <formula>$G$42</formula>
    </cfRule>
    <cfRule type="cellIs" dxfId="286" priority="31" operator="lessThan">
      <formula>$E$42</formula>
    </cfRule>
  </conditionalFormatting>
  <conditionalFormatting sqref="F43">
    <cfRule type="cellIs" dxfId="285" priority="87" operator="greaterThan">
      <formula>$G$43</formula>
    </cfRule>
    <cfRule type="cellIs" dxfId="284" priority="30" operator="lessThan">
      <formula>$E$43</formula>
    </cfRule>
  </conditionalFormatting>
  <conditionalFormatting sqref="F44">
    <cfRule type="cellIs" dxfId="283" priority="86" operator="greaterThan">
      <formula>$G$44</formula>
    </cfRule>
    <cfRule type="cellIs" dxfId="282" priority="29" operator="lessThan">
      <formula>$E$44</formula>
    </cfRule>
  </conditionalFormatting>
  <conditionalFormatting sqref="F45">
    <cfRule type="cellIs" dxfId="281" priority="85" operator="greaterThan">
      <formula>$G$45</formula>
    </cfRule>
    <cfRule type="cellIs" dxfId="280" priority="28" operator="lessThan">
      <formula>$E$45</formula>
    </cfRule>
  </conditionalFormatting>
  <conditionalFormatting sqref="F46">
    <cfRule type="cellIs" dxfId="279" priority="84" operator="greaterThan">
      <formula>$G$46</formula>
    </cfRule>
    <cfRule type="cellIs" dxfId="278" priority="27" operator="lessThan">
      <formula>$E$46</formula>
    </cfRule>
  </conditionalFormatting>
  <conditionalFormatting sqref="F47">
    <cfRule type="cellIs" dxfId="277" priority="83" operator="greaterThan">
      <formula>$G$47</formula>
    </cfRule>
    <cfRule type="cellIs" dxfId="276" priority="26" operator="lessThan">
      <formula>$E$47</formula>
    </cfRule>
  </conditionalFormatting>
  <conditionalFormatting sqref="F48">
    <cfRule type="cellIs" dxfId="275" priority="82" operator="greaterThan">
      <formula>$G$48</formula>
    </cfRule>
    <cfRule type="cellIs" dxfId="274" priority="25" operator="lessThan">
      <formula>$E$48</formula>
    </cfRule>
  </conditionalFormatting>
  <conditionalFormatting sqref="F49">
    <cfRule type="cellIs" dxfId="273" priority="81" operator="greaterThan">
      <formula>$G$49</formula>
    </cfRule>
    <cfRule type="cellIs" dxfId="272" priority="24" operator="lessThan">
      <formula>$E$49</formula>
    </cfRule>
  </conditionalFormatting>
  <conditionalFormatting sqref="F50">
    <cfRule type="cellIs" dxfId="271" priority="80" operator="greaterThan">
      <formula>$G$50</formula>
    </cfRule>
    <cfRule type="cellIs" dxfId="270" priority="23" operator="lessThan">
      <formula>$E$50</formula>
    </cfRule>
  </conditionalFormatting>
  <conditionalFormatting sqref="F51">
    <cfRule type="cellIs" dxfId="269" priority="79" operator="greaterThan">
      <formula>$G$51</formula>
    </cfRule>
    <cfRule type="cellIs" dxfId="268" priority="22" operator="lessThan">
      <formula>$E$51</formula>
    </cfRule>
  </conditionalFormatting>
  <conditionalFormatting sqref="F52">
    <cfRule type="cellIs" dxfId="267" priority="78" operator="greaterThan">
      <formula>$G$52</formula>
    </cfRule>
    <cfRule type="cellIs" dxfId="266" priority="21" operator="lessThan">
      <formula>$E$52</formula>
    </cfRule>
  </conditionalFormatting>
  <conditionalFormatting sqref="F53">
    <cfRule type="cellIs" dxfId="265" priority="77" operator="greaterThan">
      <formula>$G$53</formula>
    </cfRule>
    <cfRule type="cellIs" dxfId="264" priority="20" operator="lessThan">
      <formula>$E$53</formula>
    </cfRule>
  </conditionalFormatting>
  <conditionalFormatting sqref="F54">
    <cfRule type="cellIs" dxfId="263" priority="76" operator="greaterThan">
      <formula>$G$54</formula>
    </cfRule>
    <cfRule type="cellIs" dxfId="262" priority="19" operator="lessThan">
      <formula>$E$54</formula>
    </cfRule>
  </conditionalFormatting>
  <conditionalFormatting sqref="F55">
    <cfRule type="cellIs" dxfId="261" priority="75" operator="greaterThan">
      <formula>$G$55</formula>
    </cfRule>
    <cfRule type="cellIs" dxfId="260" priority="18" operator="lessThan">
      <formula>$E$55</formula>
    </cfRule>
  </conditionalFormatting>
  <conditionalFormatting sqref="F56">
    <cfRule type="cellIs" dxfId="259" priority="74" operator="greaterThan">
      <formula>$G$56</formula>
    </cfRule>
    <cfRule type="cellIs" dxfId="258" priority="17" operator="lessThan">
      <formula>$E$56</formula>
    </cfRule>
  </conditionalFormatting>
  <conditionalFormatting sqref="F57">
    <cfRule type="cellIs" dxfId="257" priority="73" operator="greaterThan">
      <formula>$G$57</formula>
    </cfRule>
    <cfRule type="cellIs" dxfId="256" priority="16" operator="lessThan">
      <formula>$E$57</formula>
    </cfRule>
  </conditionalFormatting>
  <conditionalFormatting sqref="F58">
    <cfRule type="cellIs" dxfId="255" priority="72" operator="greaterThan">
      <formula>$G$58</formula>
    </cfRule>
    <cfRule type="cellIs" dxfId="254" priority="15" operator="lessThan">
      <formula>$E$58</formula>
    </cfRule>
  </conditionalFormatting>
  <conditionalFormatting sqref="F59">
    <cfRule type="cellIs" dxfId="253" priority="71" operator="greaterThan">
      <formula>$G$59</formula>
    </cfRule>
    <cfRule type="cellIs" dxfId="252" priority="14" operator="lessThan">
      <formula>$E$59</formula>
    </cfRule>
  </conditionalFormatting>
  <conditionalFormatting sqref="F60">
    <cfRule type="cellIs" dxfId="251" priority="70" operator="greaterThan">
      <formula>$G$60</formula>
    </cfRule>
    <cfRule type="cellIs" dxfId="250" priority="13" operator="lessThan">
      <formula>$E$60</formula>
    </cfRule>
  </conditionalFormatting>
  <conditionalFormatting sqref="F61">
    <cfRule type="cellIs" dxfId="249" priority="69" operator="greaterThan">
      <formula>$G$61</formula>
    </cfRule>
    <cfRule type="cellIs" dxfId="248" priority="12" operator="lessThan">
      <formula>$E$61</formula>
    </cfRule>
  </conditionalFormatting>
  <conditionalFormatting sqref="F62">
    <cfRule type="cellIs" dxfId="247" priority="68" operator="greaterThan">
      <formula>$G$62</formula>
    </cfRule>
    <cfRule type="cellIs" dxfId="246" priority="11" operator="lessThan">
      <formula>$E$62</formula>
    </cfRule>
  </conditionalFormatting>
  <conditionalFormatting sqref="F63">
    <cfRule type="cellIs" dxfId="245" priority="67" operator="greaterThan">
      <formula>$G$63</formula>
    </cfRule>
    <cfRule type="cellIs" dxfId="244" priority="10" operator="lessThan">
      <formula>$E$63</formula>
    </cfRule>
  </conditionalFormatting>
  <conditionalFormatting sqref="F64">
    <cfRule type="cellIs" dxfId="243" priority="66" operator="greaterThan">
      <formula>$G$64</formula>
    </cfRule>
    <cfRule type="cellIs" dxfId="242" priority="9" operator="lessThan">
      <formula>$E$64</formula>
    </cfRule>
  </conditionalFormatting>
  <conditionalFormatting sqref="F65">
    <cfRule type="cellIs" dxfId="241" priority="65" operator="greaterThan">
      <formula>$G$65</formula>
    </cfRule>
    <cfRule type="cellIs" dxfId="240" priority="8" operator="lessThan">
      <formula>$E$65</formula>
    </cfRule>
  </conditionalFormatting>
  <conditionalFormatting sqref="F66">
    <cfRule type="cellIs" dxfId="239" priority="64" operator="greaterThan">
      <formula>$G$66</formula>
    </cfRule>
    <cfRule type="cellIs" dxfId="238" priority="7" operator="lessThan">
      <formula>$E$66</formula>
    </cfRule>
  </conditionalFormatting>
  <conditionalFormatting sqref="F67">
    <cfRule type="cellIs" dxfId="237" priority="63" operator="greaterThan">
      <formula>$G$67</formula>
    </cfRule>
    <cfRule type="cellIs" dxfId="236" priority="6" operator="lessThan">
      <formula>$E$67</formula>
    </cfRule>
  </conditionalFormatting>
  <conditionalFormatting sqref="F68">
    <cfRule type="cellIs" dxfId="235" priority="62" operator="greaterThan">
      <formula>$G$68</formula>
    </cfRule>
    <cfRule type="cellIs" dxfId="234" priority="5" operator="lessThan">
      <formula>$E$68</formula>
    </cfRule>
  </conditionalFormatting>
  <conditionalFormatting sqref="F69">
    <cfRule type="cellIs" dxfId="233" priority="61" operator="greaterThan">
      <formula>$G$69</formula>
    </cfRule>
    <cfRule type="cellIs" dxfId="232" priority="4" operator="lessThan">
      <formula>$E$69</formula>
    </cfRule>
  </conditionalFormatting>
  <conditionalFormatting sqref="F70">
    <cfRule type="cellIs" dxfId="231" priority="60" operator="greaterThan">
      <formula>$G$70</formula>
    </cfRule>
    <cfRule type="cellIs" dxfId="230" priority="3" operator="lessThan">
      <formula>$E$70</formula>
    </cfRule>
  </conditionalFormatting>
  <conditionalFormatting sqref="F71">
    <cfRule type="cellIs" dxfId="229" priority="59" operator="greaterThan">
      <formula>$G$71</formula>
    </cfRule>
    <cfRule type="cellIs" dxfId="228" priority="2" operator="lessThan">
      <formula>$E$71</formula>
    </cfRule>
  </conditionalFormatting>
  <conditionalFormatting sqref="F72">
    <cfRule type="cellIs" dxfId="226" priority="58" operator="greaterThan">
      <formula>$G$72</formula>
    </cfRule>
    <cfRule type="cellIs" dxfId="227" priority="1" operator="lessThan">
      <formula>$E$72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1324-FD48-446C-B38A-66DEBD5A63FC}">
  <dimension ref="A1:AC63"/>
  <sheetViews>
    <sheetView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6" sqref="G66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9"/>
    <col min="7" max="9" width="9.140625" style="41"/>
    <col min="10" max="20" width="0" style="41" hidden="1" customWidth="1"/>
    <col min="21" max="21" width="11" style="41" hidden="1" customWidth="1"/>
    <col min="22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9" s="40" customFormat="1" ht="30" customHeight="1" x14ac:dyDescent="0.2">
      <c r="A1" s="161" t="s">
        <v>242</v>
      </c>
      <c r="B1" s="162"/>
      <c r="C1" s="163" t="s">
        <v>344</v>
      </c>
      <c r="D1" s="164"/>
      <c r="E1" s="118"/>
      <c r="F1" s="78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">
      <c r="A2" s="165" t="s">
        <v>284</v>
      </c>
      <c r="B2" s="165" t="s">
        <v>285</v>
      </c>
      <c r="C2" s="166" t="s">
        <v>286</v>
      </c>
      <c r="D2" s="167" t="s">
        <v>276</v>
      </c>
      <c r="E2" s="167" t="s">
        <v>358</v>
      </c>
      <c r="F2" s="175" t="s">
        <v>241</v>
      </c>
      <c r="G2" s="167" t="s">
        <v>373</v>
      </c>
      <c r="H2" s="176" t="s">
        <v>295</v>
      </c>
      <c r="I2" s="169" t="s">
        <v>277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29" t="s">
        <v>290</v>
      </c>
      <c r="P2" s="42" t="s">
        <v>291</v>
      </c>
      <c r="Q2" s="42" t="s">
        <v>292</v>
      </c>
      <c r="R2" s="42" t="s">
        <v>305</v>
      </c>
      <c r="S2" s="32" t="s">
        <v>274</v>
      </c>
      <c r="T2" s="26" t="s">
        <v>293</v>
      </c>
      <c r="U2" s="26" t="s">
        <v>294</v>
      </c>
      <c r="V2" s="171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1.25" x14ac:dyDescent="0.2">
      <c r="A3" s="165"/>
      <c r="B3" s="165"/>
      <c r="C3" s="166"/>
      <c r="D3" s="168"/>
      <c r="E3" s="168"/>
      <c r="F3" s="175"/>
      <c r="G3" s="168"/>
      <c r="H3" s="176"/>
      <c r="I3" s="169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44">
        <v>0</v>
      </c>
      <c r="U3" s="36" t="s">
        <v>88</v>
      </c>
      <c r="V3" s="171"/>
      <c r="W3" s="24" t="s">
        <v>300</v>
      </c>
      <c r="X3" s="24" t="s">
        <v>300</v>
      </c>
      <c r="Y3" s="13"/>
      <c r="Z3" s="13"/>
      <c r="AA3" s="13"/>
    </row>
    <row r="4" spans="1:29" s="40" customFormat="1" ht="11.25" x14ac:dyDescent="0.2">
      <c r="A4" s="159"/>
      <c r="B4" s="159"/>
      <c r="C4" s="159"/>
      <c r="D4" s="159"/>
      <c r="E4" s="1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"/>
      <c r="X4" s="1"/>
      <c r="Y4" s="17"/>
      <c r="Z4" s="17"/>
      <c r="AA4" s="17"/>
    </row>
    <row r="5" spans="1:29" s="40" customFormat="1" ht="22.5" customHeight="1" x14ac:dyDescent="0.2">
      <c r="A5" s="2" t="s">
        <v>109</v>
      </c>
      <c r="B5" s="2" t="s">
        <v>110</v>
      </c>
      <c r="C5" s="3" t="s">
        <v>84</v>
      </c>
      <c r="D5" s="3" t="s">
        <v>29</v>
      </c>
      <c r="E5" s="107">
        <f>G5*0.6</f>
        <v>346.67999999999995</v>
      </c>
      <c r="F5" s="117">
        <v>0</v>
      </c>
      <c r="G5" s="107">
        <v>577.79999999999995</v>
      </c>
      <c r="H5" s="8">
        <f t="shared" ref="H5:H21" si="0">F5*W5</f>
        <v>0</v>
      </c>
      <c r="I5" s="8">
        <f t="shared" ref="I5:I21" si="1">F5*X5</f>
        <v>0</v>
      </c>
      <c r="J5" s="6">
        <f>H5*$J$3</f>
        <v>0</v>
      </c>
      <c r="K5" s="1"/>
      <c r="L5" s="1"/>
      <c r="M5" s="1"/>
      <c r="N5" s="1"/>
      <c r="O5" s="3" t="s">
        <v>89</v>
      </c>
      <c r="P5" s="1"/>
      <c r="Q5" s="1"/>
      <c r="R5" s="1"/>
      <c r="S5" s="1"/>
      <c r="T5" s="1"/>
      <c r="U5" s="6">
        <f>SUM(K5:T5)</f>
        <v>0</v>
      </c>
      <c r="V5" s="6">
        <f>H5+I5+U5+J5</f>
        <v>0</v>
      </c>
      <c r="W5" s="5">
        <v>0.3</v>
      </c>
      <c r="X5" s="5">
        <v>0.7</v>
      </c>
      <c r="Y5" s="20" t="s">
        <v>90</v>
      </c>
      <c r="Z5" s="20" t="s">
        <v>92</v>
      </c>
      <c r="AA5" s="19" t="s">
        <v>108</v>
      </c>
    </row>
    <row r="6" spans="1:29" s="40" customFormat="1" ht="22.5" customHeight="1" x14ac:dyDescent="0.25">
      <c r="A6" s="2" t="s">
        <v>111</v>
      </c>
      <c r="B6" s="2" t="s">
        <v>269</v>
      </c>
      <c r="C6" s="3" t="s">
        <v>84</v>
      </c>
      <c r="D6" s="3" t="s">
        <v>29</v>
      </c>
      <c r="E6" s="107">
        <f t="shared" ref="E6:E21" si="2">G6*0.6</f>
        <v>430.92</v>
      </c>
      <c r="F6" s="117">
        <v>0</v>
      </c>
      <c r="G6" s="107">
        <v>718.2</v>
      </c>
      <c r="H6" s="8">
        <f t="shared" si="0"/>
        <v>0</v>
      </c>
      <c r="I6" s="8">
        <f t="shared" si="1"/>
        <v>0</v>
      </c>
      <c r="J6" s="6">
        <f t="shared" ref="J6:J21" si="3">H6*$J$3</f>
        <v>0</v>
      </c>
      <c r="K6" s="1"/>
      <c r="L6" s="1"/>
      <c r="M6" s="1"/>
      <c r="N6" s="1"/>
      <c r="O6" s="3" t="s">
        <v>89</v>
      </c>
      <c r="P6" s="1"/>
      <c r="Q6" s="1"/>
      <c r="R6" s="1"/>
      <c r="S6" s="1"/>
      <c r="T6" s="1"/>
      <c r="U6" s="6">
        <f t="shared" ref="U6:U21" si="4">SUM(K6:T6)</f>
        <v>0</v>
      </c>
      <c r="V6" s="6">
        <f t="shared" ref="V6:V21" si="5">H6+I6+U6+J6</f>
        <v>0</v>
      </c>
      <c r="W6" s="5">
        <v>0.3</v>
      </c>
      <c r="X6" s="5">
        <v>0.7</v>
      </c>
      <c r="Y6" s="20" t="s">
        <v>90</v>
      </c>
      <c r="Z6" s="20" t="s">
        <v>92</v>
      </c>
      <c r="AA6" s="19" t="s">
        <v>108</v>
      </c>
      <c r="AC6"/>
    </row>
    <row r="7" spans="1:29" s="40" customFormat="1" ht="22.5" customHeight="1" x14ac:dyDescent="0.25">
      <c r="A7" s="2" t="s">
        <v>112</v>
      </c>
      <c r="B7" s="2" t="s">
        <v>270</v>
      </c>
      <c r="C7" s="3" t="s">
        <v>84</v>
      </c>
      <c r="D7" s="3" t="s">
        <v>29</v>
      </c>
      <c r="E7" s="107">
        <f t="shared" si="2"/>
        <v>443.87999999999994</v>
      </c>
      <c r="F7" s="117">
        <v>0</v>
      </c>
      <c r="G7" s="107">
        <v>739.8</v>
      </c>
      <c r="H7" s="8">
        <f t="shared" si="0"/>
        <v>0</v>
      </c>
      <c r="I7" s="8">
        <f t="shared" si="1"/>
        <v>0</v>
      </c>
      <c r="J7" s="6">
        <f t="shared" si="3"/>
        <v>0</v>
      </c>
      <c r="K7" s="1"/>
      <c r="L7" s="1"/>
      <c r="M7" s="1"/>
      <c r="N7" s="1"/>
      <c r="O7" s="3" t="s">
        <v>89</v>
      </c>
      <c r="P7" s="1"/>
      <c r="Q7" s="1"/>
      <c r="R7" s="1"/>
      <c r="S7" s="1"/>
      <c r="T7" s="1"/>
      <c r="U7" s="6">
        <f t="shared" si="4"/>
        <v>0</v>
      </c>
      <c r="V7" s="6">
        <f t="shared" si="5"/>
        <v>0</v>
      </c>
      <c r="W7" s="5">
        <v>0.3</v>
      </c>
      <c r="X7" s="5">
        <v>0.7</v>
      </c>
      <c r="Y7" s="20" t="s">
        <v>90</v>
      </c>
      <c r="Z7" s="20" t="s">
        <v>92</v>
      </c>
      <c r="AA7" s="19" t="s">
        <v>108</v>
      </c>
      <c r="AC7"/>
    </row>
    <row r="8" spans="1:29" s="40" customFormat="1" ht="22.5" customHeight="1" x14ac:dyDescent="0.2">
      <c r="A8" s="2" t="s">
        <v>113</v>
      </c>
      <c r="B8" s="2" t="s">
        <v>114</v>
      </c>
      <c r="C8" s="3" t="s">
        <v>84</v>
      </c>
      <c r="D8" s="3" t="s">
        <v>29</v>
      </c>
      <c r="E8" s="107">
        <f t="shared" si="2"/>
        <v>233.28</v>
      </c>
      <c r="F8" s="117">
        <v>0</v>
      </c>
      <c r="G8" s="107">
        <v>388.8</v>
      </c>
      <c r="H8" s="8">
        <f t="shared" si="0"/>
        <v>0</v>
      </c>
      <c r="I8" s="8">
        <f t="shared" si="1"/>
        <v>0</v>
      </c>
      <c r="J8" s="6">
        <f t="shared" si="3"/>
        <v>0</v>
      </c>
      <c r="K8" s="1"/>
      <c r="L8" s="1"/>
      <c r="M8" s="1"/>
      <c r="N8" s="1"/>
      <c r="O8" s="3" t="s">
        <v>89</v>
      </c>
      <c r="P8" s="1"/>
      <c r="Q8" s="1"/>
      <c r="R8" s="1"/>
      <c r="S8" s="1"/>
      <c r="T8" s="1"/>
      <c r="U8" s="6">
        <f t="shared" si="4"/>
        <v>0</v>
      </c>
      <c r="V8" s="6">
        <f t="shared" si="5"/>
        <v>0</v>
      </c>
      <c r="W8" s="5">
        <v>0.3</v>
      </c>
      <c r="X8" s="5">
        <v>0.7</v>
      </c>
      <c r="Y8" s="20" t="s">
        <v>90</v>
      </c>
      <c r="Z8" s="20" t="s">
        <v>92</v>
      </c>
      <c r="AA8" s="19" t="s">
        <v>108</v>
      </c>
    </row>
    <row r="9" spans="1:29" s="40" customFormat="1" ht="22.5" customHeight="1" x14ac:dyDescent="0.2">
      <c r="A9" s="2" t="s">
        <v>115</v>
      </c>
      <c r="B9" s="2" t="s">
        <v>116</v>
      </c>
      <c r="C9" s="3" t="s">
        <v>84</v>
      </c>
      <c r="D9" s="3" t="s">
        <v>29</v>
      </c>
      <c r="E9" s="107">
        <f t="shared" si="2"/>
        <v>844.63199999999995</v>
      </c>
      <c r="F9" s="117">
        <v>0</v>
      </c>
      <c r="G9" s="107">
        <v>1407.72</v>
      </c>
      <c r="H9" s="8">
        <f t="shared" si="0"/>
        <v>0</v>
      </c>
      <c r="I9" s="8">
        <f t="shared" si="1"/>
        <v>0</v>
      </c>
      <c r="J9" s="6">
        <f t="shared" si="3"/>
        <v>0</v>
      </c>
      <c r="K9" s="1"/>
      <c r="L9" s="1"/>
      <c r="M9" s="1"/>
      <c r="N9" s="1"/>
      <c r="O9" s="3" t="s">
        <v>89</v>
      </c>
      <c r="P9" s="1"/>
      <c r="Q9" s="1"/>
      <c r="R9" s="1"/>
      <c r="S9" s="1"/>
      <c r="T9" s="1"/>
      <c r="U9" s="6">
        <f t="shared" si="4"/>
        <v>0</v>
      </c>
      <c r="V9" s="6">
        <f t="shared" si="5"/>
        <v>0</v>
      </c>
      <c r="W9" s="5">
        <v>0.3</v>
      </c>
      <c r="X9" s="5">
        <v>0.7</v>
      </c>
      <c r="Y9" s="20" t="s">
        <v>90</v>
      </c>
      <c r="Z9" s="20" t="s">
        <v>92</v>
      </c>
      <c r="AA9" s="19" t="s">
        <v>108</v>
      </c>
    </row>
    <row r="10" spans="1:29" s="40" customFormat="1" ht="22.5" customHeight="1" x14ac:dyDescent="0.2">
      <c r="A10" s="2" t="s">
        <v>117</v>
      </c>
      <c r="B10" s="2" t="s">
        <v>118</v>
      </c>
      <c r="C10" s="3" t="s">
        <v>84</v>
      </c>
      <c r="D10" s="3" t="s">
        <v>29</v>
      </c>
      <c r="E10" s="107">
        <f t="shared" si="2"/>
        <v>826.0859999999999</v>
      </c>
      <c r="F10" s="117">
        <v>0</v>
      </c>
      <c r="G10" s="107">
        <v>1376.81</v>
      </c>
      <c r="H10" s="8">
        <f t="shared" si="0"/>
        <v>0</v>
      </c>
      <c r="I10" s="8">
        <f t="shared" si="1"/>
        <v>0</v>
      </c>
      <c r="J10" s="6">
        <f t="shared" si="3"/>
        <v>0</v>
      </c>
      <c r="K10" s="1"/>
      <c r="L10" s="1"/>
      <c r="M10" s="1"/>
      <c r="N10" s="1"/>
      <c r="O10" s="3" t="s">
        <v>89</v>
      </c>
      <c r="P10" s="1"/>
      <c r="Q10" s="1"/>
      <c r="R10" s="1"/>
      <c r="S10" s="1"/>
      <c r="T10" s="1"/>
      <c r="U10" s="6">
        <f t="shared" si="4"/>
        <v>0</v>
      </c>
      <c r="V10" s="6">
        <f t="shared" si="5"/>
        <v>0</v>
      </c>
      <c r="W10" s="5">
        <v>0.3</v>
      </c>
      <c r="X10" s="5">
        <v>0.7</v>
      </c>
      <c r="Y10" s="20" t="s">
        <v>90</v>
      </c>
      <c r="Z10" s="20" t="s">
        <v>92</v>
      </c>
      <c r="AA10" s="19" t="s">
        <v>108</v>
      </c>
    </row>
    <row r="11" spans="1:29" s="40" customFormat="1" ht="22.5" customHeight="1" x14ac:dyDescent="0.2">
      <c r="A11" s="2" t="s">
        <v>119</v>
      </c>
      <c r="B11" s="2" t="s">
        <v>120</v>
      </c>
      <c r="C11" s="3" t="s">
        <v>84</v>
      </c>
      <c r="D11" s="3" t="s">
        <v>29</v>
      </c>
      <c r="E11" s="107">
        <f t="shared" si="2"/>
        <v>852.53399999999999</v>
      </c>
      <c r="F11" s="117">
        <v>0</v>
      </c>
      <c r="G11" s="107">
        <v>1420.89</v>
      </c>
      <c r="H11" s="8">
        <f t="shared" si="0"/>
        <v>0</v>
      </c>
      <c r="I11" s="8">
        <f t="shared" si="1"/>
        <v>0</v>
      </c>
      <c r="J11" s="6">
        <f t="shared" si="3"/>
        <v>0</v>
      </c>
      <c r="K11" s="1"/>
      <c r="L11" s="1"/>
      <c r="M11" s="1"/>
      <c r="N11" s="1"/>
      <c r="O11" s="3" t="s">
        <v>89</v>
      </c>
      <c r="P11" s="1"/>
      <c r="Q11" s="1"/>
      <c r="R11" s="1"/>
      <c r="S11" s="1"/>
      <c r="T11" s="1"/>
      <c r="U11" s="6">
        <f t="shared" si="4"/>
        <v>0</v>
      </c>
      <c r="V11" s="6">
        <f t="shared" si="5"/>
        <v>0</v>
      </c>
      <c r="W11" s="5">
        <v>0.3</v>
      </c>
      <c r="X11" s="5">
        <v>0.7</v>
      </c>
      <c r="Y11" s="20" t="s">
        <v>90</v>
      </c>
      <c r="Z11" s="20" t="s">
        <v>92</v>
      </c>
      <c r="AA11" s="19" t="s">
        <v>108</v>
      </c>
    </row>
    <row r="12" spans="1:29" s="40" customFormat="1" ht="22.5" customHeight="1" x14ac:dyDescent="0.2">
      <c r="A12" s="2" t="s">
        <v>121</v>
      </c>
      <c r="B12" s="2" t="s">
        <v>122</v>
      </c>
      <c r="C12" s="3" t="s">
        <v>84</v>
      </c>
      <c r="D12" s="3" t="s">
        <v>29</v>
      </c>
      <c r="E12" s="107">
        <f t="shared" si="2"/>
        <v>733.24799999999993</v>
      </c>
      <c r="F12" s="117">
        <v>0</v>
      </c>
      <c r="G12" s="107">
        <v>1222.08</v>
      </c>
      <c r="H12" s="8">
        <f t="shared" si="0"/>
        <v>0</v>
      </c>
      <c r="I12" s="8">
        <f t="shared" si="1"/>
        <v>0</v>
      </c>
      <c r="J12" s="6">
        <f t="shared" si="3"/>
        <v>0</v>
      </c>
      <c r="K12" s="1"/>
      <c r="L12" s="1"/>
      <c r="M12" s="1"/>
      <c r="N12" s="1"/>
      <c r="O12" s="3" t="s">
        <v>89</v>
      </c>
      <c r="P12" s="1"/>
      <c r="Q12" s="1"/>
      <c r="R12" s="1"/>
      <c r="S12" s="1"/>
      <c r="T12" s="1"/>
      <c r="U12" s="6">
        <f t="shared" si="4"/>
        <v>0</v>
      </c>
      <c r="V12" s="6">
        <f t="shared" si="5"/>
        <v>0</v>
      </c>
      <c r="W12" s="5">
        <v>0.3</v>
      </c>
      <c r="X12" s="5">
        <v>0.7</v>
      </c>
      <c r="Y12" s="20" t="s">
        <v>90</v>
      </c>
      <c r="Z12" s="20" t="s">
        <v>92</v>
      </c>
      <c r="AA12" s="19" t="s">
        <v>108</v>
      </c>
    </row>
    <row r="13" spans="1:29" s="40" customFormat="1" ht="22.5" customHeight="1" x14ac:dyDescent="0.2">
      <c r="A13" s="2" t="s">
        <v>123</v>
      </c>
      <c r="B13" s="2" t="s">
        <v>124</v>
      </c>
      <c r="C13" s="3" t="s">
        <v>84</v>
      </c>
      <c r="D13" s="3" t="s">
        <v>29</v>
      </c>
      <c r="E13" s="107">
        <f t="shared" si="2"/>
        <v>710.82</v>
      </c>
      <c r="F13" s="117">
        <v>0</v>
      </c>
      <c r="G13" s="107">
        <v>1184.7</v>
      </c>
      <c r="H13" s="8">
        <f t="shared" si="0"/>
        <v>0</v>
      </c>
      <c r="I13" s="8">
        <f t="shared" si="1"/>
        <v>0</v>
      </c>
      <c r="J13" s="6">
        <f t="shared" si="3"/>
        <v>0</v>
      </c>
      <c r="K13" s="1"/>
      <c r="L13" s="1"/>
      <c r="M13" s="1"/>
      <c r="N13" s="1"/>
      <c r="O13" s="3" t="s">
        <v>89</v>
      </c>
      <c r="P13" s="1"/>
      <c r="Q13" s="1"/>
      <c r="R13" s="1"/>
      <c r="S13" s="1"/>
      <c r="T13" s="1"/>
      <c r="U13" s="6">
        <f t="shared" si="4"/>
        <v>0</v>
      </c>
      <c r="V13" s="6">
        <f t="shared" si="5"/>
        <v>0</v>
      </c>
      <c r="W13" s="5">
        <v>0.3</v>
      </c>
      <c r="X13" s="5">
        <v>0.7</v>
      </c>
      <c r="Y13" s="20" t="s">
        <v>90</v>
      </c>
      <c r="Z13" s="20" t="s">
        <v>92</v>
      </c>
      <c r="AA13" s="19" t="s">
        <v>108</v>
      </c>
    </row>
    <row r="14" spans="1:29" s="40" customFormat="1" ht="22.5" customHeight="1" x14ac:dyDescent="0.2">
      <c r="A14" s="2" t="s">
        <v>125</v>
      </c>
      <c r="B14" s="2" t="s">
        <v>126</v>
      </c>
      <c r="C14" s="3" t="s">
        <v>84</v>
      </c>
      <c r="D14" s="3" t="s">
        <v>29</v>
      </c>
      <c r="E14" s="107">
        <f t="shared" si="2"/>
        <v>710.64</v>
      </c>
      <c r="F14" s="117">
        <v>0</v>
      </c>
      <c r="G14" s="107">
        <v>1184.4000000000001</v>
      </c>
      <c r="H14" s="8">
        <f t="shared" si="0"/>
        <v>0</v>
      </c>
      <c r="I14" s="8">
        <f t="shared" si="1"/>
        <v>0</v>
      </c>
      <c r="J14" s="6">
        <f t="shared" si="3"/>
        <v>0</v>
      </c>
      <c r="K14" s="1"/>
      <c r="L14" s="1"/>
      <c r="M14" s="1"/>
      <c r="N14" s="1"/>
      <c r="O14" s="3" t="s">
        <v>89</v>
      </c>
      <c r="P14" s="1"/>
      <c r="Q14" s="1"/>
      <c r="R14" s="1"/>
      <c r="S14" s="1"/>
      <c r="T14" s="1"/>
      <c r="U14" s="6">
        <f t="shared" si="4"/>
        <v>0</v>
      </c>
      <c r="V14" s="6">
        <f t="shared" si="5"/>
        <v>0</v>
      </c>
      <c r="W14" s="5">
        <v>0.3</v>
      </c>
      <c r="X14" s="5">
        <v>0.7</v>
      </c>
      <c r="Y14" s="20" t="s">
        <v>90</v>
      </c>
      <c r="Z14" s="20" t="s">
        <v>92</v>
      </c>
      <c r="AA14" s="19" t="s">
        <v>108</v>
      </c>
    </row>
    <row r="15" spans="1:29" s="40" customFormat="1" ht="22.5" customHeight="1" x14ac:dyDescent="0.2">
      <c r="A15" s="2" t="s">
        <v>127</v>
      </c>
      <c r="B15" s="2" t="s">
        <v>128</v>
      </c>
      <c r="C15" s="3" t="s">
        <v>84</v>
      </c>
      <c r="D15" s="3" t="s">
        <v>29</v>
      </c>
      <c r="E15" s="107">
        <f t="shared" si="2"/>
        <v>618.45600000000002</v>
      </c>
      <c r="F15" s="117">
        <v>0</v>
      </c>
      <c r="G15" s="107">
        <v>1030.76</v>
      </c>
      <c r="H15" s="8">
        <f t="shared" si="0"/>
        <v>0</v>
      </c>
      <c r="I15" s="8">
        <f t="shared" si="1"/>
        <v>0</v>
      </c>
      <c r="J15" s="6">
        <f t="shared" si="3"/>
        <v>0</v>
      </c>
      <c r="K15" s="1"/>
      <c r="L15" s="1"/>
      <c r="M15" s="1"/>
      <c r="N15" s="1"/>
      <c r="O15" s="3" t="s">
        <v>89</v>
      </c>
      <c r="P15" s="1"/>
      <c r="Q15" s="1"/>
      <c r="R15" s="1"/>
      <c r="S15" s="1"/>
      <c r="T15" s="1"/>
      <c r="U15" s="6">
        <f t="shared" si="4"/>
        <v>0</v>
      </c>
      <c r="V15" s="6">
        <f t="shared" si="5"/>
        <v>0</v>
      </c>
      <c r="W15" s="5">
        <v>0.3</v>
      </c>
      <c r="X15" s="5">
        <v>0.7</v>
      </c>
      <c r="Y15" s="20" t="s">
        <v>90</v>
      </c>
      <c r="Z15" s="20" t="s">
        <v>92</v>
      </c>
      <c r="AA15" s="19" t="s">
        <v>108</v>
      </c>
    </row>
    <row r="16" spans="1:29" s="40" customFormat="1" ht="22.5" customHeight="1" x14ac:dyDescent="0.2">
      <c r="A16" s="2" t="s">
        <v>129</v>
      </c>
      <c r="B16" s="2" t="s">
        <v>271</v>
      </c>
      <c r="C16" s="3" t="s">
        <v>2</v>
      </c>
      <c r="D16" s="3" t="s">
        <v>3</v>
      </c>
      <c r="E16" s="107">
        <f t="shared" si="2"/>
        <v>32.4</v>
      </c>
      <c r="F16" s="117">
        <v>0</v>
      </c>
      <c r="G16" s="107">
        <v>54</v>
      </c>
      <c r="H16" s="8">
        <f t="shared" si="0"/>
        <v>0</v>
      </c>
      <c r="I16" s="8">
        <f t="shared" si="1"/>
        <v>0</v>
      </c>
      <c r="J16" s="6">
        <f t="shared" si="3"/>
        <v>0</v>
      </c>
      <c r="K16" s="1"/>
      <c r="L16" s="1"/>
      <c r="M16" s="1"/>
      <c r="N16" s="1"/>
      <c r="O16" s="3" t="s">
        <v>89</v>
      </c>
      <c r="P16" s="1"/>
      <c r="Q16" s="1"/>
      <c r="R16" s="1"/>
      <c r="S16" s="1"/>
      <c r="T16" s="1"/>
      <c r="U16" s="6">
        <f t="shared" si="4"/>
        <v>0</v>
      </c>
      <c r="V16" s="6">
        <f t="shared" si="5"/>
        <v>0</v>
      </c>
      <c r="W16" s="5">
        <v>0.65</v>
      </c>
      <c r="X16" s="5">
        <v>0.35</v>
      </c>
      <c r="Y16" s="20" t="s">
        <v>90</v>
      </c>
      <c r="Z16" s="20" t="s">
        <v>92</v>
      </c>
      <c r="AA16" s="19" t="s">
        <v>108</v>
      </c>
    </row>
    <row r="17" spans="1:27" s="40" customFormat="1" ht="22.5" customHeight="1" x14ac:dyDescent="0.2">
      <c r="A17" s="2" t="s">
        <v>129</v>
      </c>
      <c r="B17" s="2" t="s">
        <v>272</v>
      </c>
      <c r="C17" s="3" t="s">
        <v>2</v>
      </c>
      <c r="D17" s="3" t="s">
        <v>22</v>
      </c>
      <c r="E17" s="107">
        <f t="shared" si="2"/>
        <v>66.095999999999989</v>
      </c>
      <c r="F17" s="117">
        <v>0</v>
      </c>
      <c r="G17" s="107">
        <v>110.16</v>
      </c>
      <c r="H17" s="8">
        <f t="shared" si="0"/>
        <v>0</v>
      </c>
      <c r="I17" s="8">
        <f t="shared" si="1"/>
        <v>0</v>
      </c>
      <c r="J17" s="6">
        <f t="shared" si="3"/>
        <v>0</v>
      </c>
      <c r="K17" s="1"/>
      <c r="L17" s="1"/>
      <c r="M17" s="1"/>
      <c r="N17" s="1"/>
      <c r="O17" s="3" t="s">
        <v>89</v>
      </c>
      <c r="P17" s="1"/>
      <c r="Q17" s="1"/>
      <c r="R17" s="1"/>
      <c r="S17" s="1"/>
      <c r="T17" s="1"/>
      <c r="U17" s="6">
        <f t="shared" si="4"/>
        <v>0</v>
      </c>
      <c r="V17" s="6">
        <f t="shared" si="5"/>
        <v>0</v>
      </c>
      <c r="W17" s="5">
        <v>0.65</v>
      </c>
      <c r="X17" s="5">
        <v>0.35</v>
      </c>
      <c r="Y17" s="20" t="s">
        <v>90</v>
      </c>
      <c r="Z17" s="20" t="s">
        <v>92</v>
      </c>
      <c r="AA17" s="19" t="s">
        <v>108</v>
      </c>
    </row>
    <row r="18" spans="1:27" s="40" customFormat="1" ht="22.5" customHeight="1" x14ac:dyDescent="0.2">
      <c r="A18" s="2" t="s">
        <v>130</v>
      </c>
      <c r="B18" s="2" t="s">
        <v>131</v>
      </c>
      <c r="C18" s="3" t="s">
        <v>2</v>
      </c>
      <c r="D18" s="3" t="s">
        <v>3</v>
      </c>
      <c r="E18" s="107">
        <f t="shared" si="2"/>
        <v>42.12</v>
      </c>
      <c r="F18" s="117">
        <v>0</v>
      </c>
      <c r="G18" s="107">
        <v>70.2</v>
      </c>
      <c r="H18" s="8">
        <f t="shared" si="0"/>
        <v>0</v>
      </c>
      <c r="I18" s="8">
        <f t="shared" si="1"/>
        <v>0</v>
      </c>
      <c r="J18" s="6">
        <f t="shared" si="3"/>
        <v>0</v>
      </c>
      <c r="K18" s="1"/>
      <c r="L18" s="1"/>
      <c r="M18" s="1"/>
      <c r="N18" s="1"/>
      <c r="O18" s="3" t="s">
        <v>89</v>
      </c>
      <c r="P18" s="1"/>
      <c r="Q18" s="1"/>
      <c r="R18" s="1"/>
      <c r="S18" s="1"/>
      <c r="T18" s="1"/>
      <c r="U18" s="6">
        <f t="shared" si="4"/>
        <v>0</v>
      </c>
      <c r="V18" s="6">
        <f t="shared" si="5"/>
        <v>0</v>
      </c>
      <c r="W18" s="5">
        <v>0.65</v>
      </c>
      <c r="X18" s="5">
        <v>0.35</v>
      </c>
      <c r="Y18" s="20" t="s">
        <v>90</v>
      </c>
      <c r="Z18" s="20" t="s">
        <v>92</v>
      </c>
      <c r="AA18" s="19" t="s">
        <v>108</v>
      </c>
    </row>
    <row r="19" spans="1:27" s="40" customFormat="1" ht="22.5" customHeight="1" x14ac:dyDescent="0.2">
      <c r="A19" s="2" t="s">
        <v>132</v>
      </c>
      <c r="B19" s="2" t="s">
        <v>133</v>
      </c>
      <c r="C19" s="3" t="s">
        <v>2</v>
      </c>
      <c r="D19" s="3" t="s">
        <v>29</v>
      </c>
      <c r="E19" s="107">
        <f t="shared" si="2"/>
        <v>0</v>
      </c>
      <c r="F19" s="117">
        <v>0</v>
      </c>
      <c r="G19" s="107">
        <v>0</v>
      </c>
      <c r="H19" s="8">
        <f t="shared" si="0"/>
        <v>0</v>
      </c>
      <c r="I19" s="8">
        <f t="shared" si="1"/>
        <v>0</v>
      </c>
      <c r="J19" s="6">
        <f t="shared" si="3"/>
        <v>0</v>
      </c>
      <c r="K19" s="1"/>
      <c r="L19" s="1"/>
      <c r="M19" s="1"/>
      <c r="N19" s="1"/>
      <c r="O19" s="3" t="s">
        <v>89</v>
      </c>
      <c r="P19" s="1"/>
      <c r="Q19" s="1"/>
      <c r="R19" s="1"/>
      <c r="S19" s="1"/>
      <c r="T19" s="1"/>
      <c r="U19" s="6">
        <f t="shared" si="4"/>
        <v>0</v>
      </c>
      <c r="V19" s="6">
        <f t="shared" si="5"/>
        <v>0</v>
      </c>
      <c r="W19" s="5">
        <v>0.5</v>
      </c>
      <c r="X19" s="5">
        <v>0.5</v>
      </c>
      <c r="Y19" s="20" t="s">
        <v>90</v>
      </c>
      <c r="Z19" s="20" t="s">
        <v>92</v>
      </c>
      <c r="AA19" s="19" t="s">
        <v>108</v>
      </c>
    </row>
    <row r="20" spans="1:27" s="40" customFormat="1" ht="22.5" customHeight="1" x14ac:dyDescent="0.2">
      <c r="A20" s="2" t="s">
        <v>134</v>
      </c>
      <c r="B20" s="2" t="s">
        <v>135</v>
      </c>
      <c r="C20" s="3" t="s">
        <v>2</v>
      </c>
      <c r="D20" s="3" t="s">
        <v>29</v>
      </c>
      <c r="E20" s="107">
        <f t="shared" si="2"/>
        <v>0</v>
      </c>
      <c r="F20" s="117">
        <v>0</v>
      </c>
      <c r="G20" s="107">
        <v>0</v>
      </c>
      <c r="H20" s="8">
        <f t="shared" si="0"/>
        <v>0</v>
      </c>
      <c r="I20" s="8">
        <f t="shared" si="1"/>
        <v>0</v>
      </c>
      <c r="J20" s="6">
        <f t="shared" si="3"/>
        <v>0</v>
      </c>
      <c r="K20" s="1"/>
      <c r="L20" s="1"/>
      <c r="M20" s="1"/>
      <c r="N20" s="1"/>
      <c r="O20" s="3" t="s">
        <v>89</v>
      </c>
      <c r="P20" s="1"/>
      <c r="Q20" s="1"/>
      <c r="R20" s="1"/>
      <c r="S20" s="1"/>
      <c r="T20" s="1"/>
      <c r="U20" s="6">
        <f t="shared" si="4"/>
        <v>0</v>
      </c>
      <c r="V20" s="6">
        <f t="shared" si="5"/>
        <v>0</v>
      </c>
      <c r="W20" s="5">
        <v>0.5</v>
      </c>
      <c r="X20" s="5">
        <v>0.5</v>
      </c>
      <c r="Y20" s="20" t="s">
        <v>90</v>
      </c>
      <c r="Z20" s="20" t="s">
        <v>92</v>
      </c>
      <c r="AA20" s="19" t="s">
        <v>108</v>
      </c>
    </row>
    <row r="21" spans="1:27" s="40" customFormat="1" ht="22.5" customHeight="1" x14ac:dyDescent="0.2">
      <c r="A21" s="2" t="s">
        <v>136</v>
      </c>
      <c r="B21" s="2" t="s">
        <v>137</v>
      </c>
      <c r="C21" s="3" t="s">
        <v>2</v>
      </c>
      <c r="D21" s="3" t="s">
        <v>29</v>
      </c>
      <c r="E21" s="107">
        <f t="shared" si="2"/>
        <v>0</v>
      </c>
      <c r="F21" s="117">
        <v>0</v>
      </c>
      <c r="G21" s="107">
        <v>0</v>
      </c>
      <c r="H21" s="8">
        <f t="shared" si="0"/>
        <v>0</v>
      </c>
      <c r="I21" s="8">
        <f t="shared" si="1"/>
        <v>0</v>
      </c>
      <c r="J21" s="6">
        <f t="shared" si="3"/>
        <v>0</v>
      </c>
      <c r="K21" s="1"/>
      <c r="L21" s="1"/>
      <c r="M21" s="1"/>
      <c r="N21" s="1"/>
      <c r="O21" s="3" t="s">
        <v>89</v>
      </c>
      <c r="P21" s="1"/>
      <c r="Q21" s="1"/>
      <c r="R21" s="1"/>
      <c r="S21" s="1"/>
      <c r="T21" s="1"/>
      <c r="U21" s="6">
        <f t="shared" si="4"/>
        <v>0</v>
      </c>
      <c r="V21" s="6">
        <f t="shared" si="5"/>
        <v>0</v>
      </c>
      <c r="W21" s="5">
        <v>0.65</v>
      </c>
      <c r="X21" s="5">
        <v>0.35</v>
      </c>
      <c r="Y21" s="20" t="s">
        <v>90</v>
      </c>
      <c r="Z21" s="20" t="s">
        <v>92</v>
      </c>
      <c r="AA21" s="19" t="s">
        <v>108</v>
      </c>
    </row>
    <row r="22" spans="1:27" s="40" customFormat="1" ht="11.25" x14ac:dyDescent="0.2">
      <c r="A22" s="159"/>
      <c r="B22" s="159"/>
      <c r="C22" s="159"/>
      <c r="D22" s="159"/>
      <c r="E22" s="1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"/>
      <c r="X22" s="1"/>
      <c r="Y22" s="17"/>
      <c r="Z22" s="17"/>
      <c r="AA22" s="17"/>
    </row>
    <row r="23" spans="1:27" s="40" customFormat="1" ht="11.25" x14ac:dyDescent="0.2">
      <c r="A23" s="157" t="s">
        <v>306</v>
      </c>
      <c r="B23" s="157"/>
      <c r="C23" s="157"/>
      <c r="D23" s="157"/>
      <c r="E23" s="39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38"/>
      <c r="X23" s="38"/>
      <c r="Y23" s="18"/>
      <c r="Z23" s="18"/>
      <c r="AA23" s="18"/>
    </row>
    <row r="24" spans="1:27" s="40" customFormat="1" ht="11.25" x14ac:dyDescent="0.2">
      <c r="A24" s="159"/>
      <c r="B24" s="159"/>
      <c r="C24" s="159"/>
      <c r="D24" s="159"/>
      <c r="E24" s="1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"/>
      <c r="X24" s="1"/>
      <c r="Y24" s="17"/>
      <c r="Z24" s="17"/>
      <c r="AA24" s="17"/>
    </row>
    <row r="25" spans="1:27" s="40" customFormat="1" ht="11.25" x14ac:dyDescent="0.2">
      <c r="A25" s="39" t="s">
        <v>307</v>
      </c>
      <c r="B25" s="39" t="s">
        <v>308</v>
      </c>
      <c r="C25" s="37"/>
      <c r="D25" s="37"/>
      <c r="E25" s="37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38"/>
      <c r="X25" s="38"/>
      <c r="Y25" s="18"/>
      <c r="Z25" s="18"/>
      <c r="AA25" s="18"/>
    </row>
    <row r="26" spans="1:27" s="40" customFormat="1" ht="22.5" customHeight="1" x14ac:dyDescent="0.2">
      <c r="A26" s="1"/>
      <c r="B26" s="2" t="s">
        <v>138</v>
      </c>
      <c r="C26" s="3" t="s">
        <v>2</v>
      </c>
      <c r="D26" s="3" t="s">
        <v>3</v>
      </c>
      <c r="E26" s="104">
        <f>G26*0.6</f>
        <v>4.032</v>
      </c>
      <c r="F26" s="115">
        <v>0</v>
      </c>
      <c r="G26" s="104">
        <v>6.72</v>
      </c>
      <c r="H26" s="4">
        <f>F26*W26</f>
        <v>0</v>
      </c>
      <c r="I26" s="4">
        <f>F26*X26</f>
        <v>0</v>
      </c>
      <c r="J26" s="4">
        <f t="shared" ref="J26:J29" si="6">H26*$J$3</f>
        <v>0</v>
      </c>
      <c r="K26" s="1"/>
      <c r="L26" s="1"/>
      <c r="M26" s="1"/>
      <c r="N26" s="4">
        <f>I26*$N$3</f>
        <v>0</v>
      </c>
      <c r="O26" s="1"/>
      <c r="P26" s="1"/>
      <c r="Q26" s="1"/>
      <c r="R26" s="1"/>
      <c r="S26" s="1"/>
      <c r="T26" s="1"/>
      <c r="U26" s="4">
        <v>0.02</v>
      </c>
      <c r="V26" s="4">
        <f t="shared" ref="V26:V29" si="7">H26+I26+U26+J26</f>
        <v>0.02</v>
      </c>
      <c r="W26" s="5">
        <v>0.85</v>
      </c>
      <c r="X26" s="5">
        <v>0.15</v>
      </c>
      <c r="Y26" s="20" t="s">
        <v>90</v>
      </c>
      <c r="Z26" s="20" t="s">
        <v>90</v>
      </c>
      <c r="AA26" s="19" t="s">
        <v>91</v>
      </c>
    </row>
    <row r="27" spans="1:27" s="40" customFormat="1" ht="22.5" customHeight="1" x14ac:dyDescent="0.2">
      <c r="A27" s="1"/>
      <c r="B27" s="2" t="s">
        <v>139</v>
      </c>
      <c r="C27" s="3" t="s">
        <v>2</v>
      </c>
      <c r="D27" s="3" t="s">
        <v>22</v>
      </c>
      <c r="E27" s="104">
        <f t="shared" ref="E27:E29" si="8">G27*0.6</f>
        <v>14.334</v>
      </c>
      <c r="F27" s="115">
        <v>0</v>
      </c>
      <c r="G27" s="104">
        <v>23.89</v>
      </c>
      <c r="H27" s="4">
        <f>F27*W27</f>
        <v>0</v>
      </c>
      <c r="I27" s="4">
        <f>F27*X27</f>
        <v>0</v>
      </c>
      <c r="J27" s="4">
        <f t="shared" si="6"/>
        <v>0</v>
      </c>
      <c r="K27" s="1"/>
      <c r="L27" s="1"/>
      <c r="M27" s="1"/>
      <c r="N27" s="4">
        <f t="shared" ref="N27:N29" si="9">I27*$N$3</f>
        <v>0</v>
      </c>
      <c r="O27" s="1"/>
      <c r="P27" s="1"/>
      <c r="Q27" s="1"/>
      <c r="R27" s="1"/>
      <c r="S27" s="1"/>
      <c r="T27" s="1"/>
      <c r="U27" s="4">
        <v>7.0000000000000007E-2</v>
      </c>
      <c r="V27" s="4">
        <f t="shared" si="7"/>
        <v>7.0000000000000007E-2</v>
      </c>
      <c r="W27" s="5">
        <v>0.85</v>
      </c>
      <c r="X27" s="5">
        <v>0.15</v>
      </c>
      <c r="Y27" s="20" t="s">
        <v>90</v>
      </c>
      <c r="Z27" s="20" t="s">
        <v>90</v>
      </c>
      <c r="AA27" s="19" t="s">
        <v>91</v>
      </c>
    </row>
    <row r="28" spans="1:27" s="40" customFormat="1" ht="22.5" customHeight="1" x14ac:dyDescent="0.2">
      <c r="A28" s="1"/>
      <c r="B28" s="2" t="s">
        <v>140</v>
      </c>
      <c r="C28" s="3" t="s">
        <v>2</v>
      </c>
      <c r="D28" s="3" t="s">
        <v>22</v>
      </c>
      <c r="E28" s="104">
        <f t="shared" si="8"/>
        <v>16.38</v>
      </c>
      <c r="F28" s="115">
        <v>0</v>
      </c>
      <c r="G28" s="104">
        <v>27.3</v>
      </c>
      <c r="H28" s="4">
        <f>F28*W28</f>
        <v>0</v>
      </c>
      <c r="I28" s="4">
        <f>F28*X28</f>
        <v>0</v>
      </c>
      <c r="J28" s="4">
        <f t="shared" si="6"/>
        <v>0</v>
      </c>
      <c r="K28" s="1"/>
      <c r="L28" s="1"/>
      <c r="M28" s="1"/>
      <c r="N28" s="4">
        <f t="shared" si="9"/>
        <v>0</v>
      </c>
      <c r="O28" s="1"/>
      <c r="P28" s="1"/>
      <c r="Q28" s="1"/>
      <c r="R28" s="1"/>
      <c r="S28" s="1"/>
      <c r="T28" s="1"/>
      <c r="U28" s="4">
        <v>0.08</v>
      </c>
      <c r="V28" s="4">
        <f t="shared" si="7"/>
        <v>0.08</v>
      </c>
      <c r="W28" s="5">
        <v>0.85</v>
      </c>
      <c r="X28" s="5">
        <v>0.15</v>
      </c>
      <c r="Y28" s="20" t="s">
        <v>90</v>
      </c>
      <c r="Z28" s="20" t="s">
        <v>90</v>
      </c>
      <c r="AA28" s="19" t="s">
        <v>91</v>
      </c>
    </row>
    <row r="29" spans="1:27" s="40" customFormat="1" ht="22.5" customHeight="1" x14ac:dyDescent="0.2">
      <c r="A29" s="1"/>
      <c r="B29" s="2" t="s">
        <v>141</v>
      </c>
      <c r="C29" s="3" t="s">
        <v>2</v>
      </c>
      <c r="D29" s="3" t="s">
        <v>10</v>
      </c>
      <c r="E29" s="104">
        <f t="shared" si="8"/>
        <v>6.0419999999999998</v>
      </c>
      <c r="F29" s="115">
        <v>0</v>
      </c>
      <c r="G29" s="104">
        <v>10.07</v>
      </c>
      <c r="H29" s="4">
        <f>F29*W29</f>
        <v>0</v>
      </c>
      <c r="I29" s="4">
        <f>F29*X29</f>
        <v>0</v>
      </c>
      <c r="J29" s="4">
        <f t="shared" si="6"/>
        <v>0</v>
      </c>
      <c r="K29" s="1"/>
      <c r="L29" s="1"/>
      <c r="M29" s="1"/>
      <c r="N29" s="4">
        <f t="shared" si="9"/>
        <v>0</v>
      </c>
      <c r="O29" s="1"/>
      <c r="P29" s="1"/>
      <c r="Q29" s="1"/>
      <c r="R29" s="1"/>
      <c r="S29" s="1"/>
      <c r="T29" s="1"/>
      <c r="U29" s="4">
        <v>0.03</v>
      </c>
      <c r="V29" s="4">
        <f t="shared" si="7"/>
        <v>0.03</v>
      </c>
      <c r="W29" s="5">
        <v>0.85</v>
      </c>
      <c r="X29" s="5">
        <v>0.15</v>
      </c>
      <c r="Y29" s="20" t="s">
        <v>90</v>
      </c>
      <c r="Z29" s="20" t="s">
        <v>90</v>
      </c>
      <c r="AA29" s="19" t="s">
        <v>91</v>
      </c>
    </row>
    <row r="30" spans="1:27" s="40" customFormat="1" ht="11.25" x14ac:dyDescent="0.2">
      <c r="A30" s="159"/>
      <c r="B30" s="159"/>
      <c r="C30" s="159"/>
      <c r="D30" s="159"/>
      <c r="E30" s="1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"/>
      <c r="X30" s="1"/>
      <c r="Y30" s="17"/>
      <c r="Z30" s="17"/>
      <c r="AA30" s="17"/>
    </row>
    <row r="31" spans="1:27" s="40" customFormat="1" ht="11.25" x14ac:dyDescent="0.2">
      <c r="A31" s="39" t="s">
        <v>309</v>
      </c>
      <c r="B31" s="39" t="s">
        <v>310</v>
      </c>
      <c r="C31" s="37"/>
      <c r="D31" s="37"/>
      <c r="E31" s="37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38"/>
      <c r="X31" s="38"/>
      <c r="Y31" s="18"/>
      <c r="Z31" s="18"/>
      <c r="AA31" s="18"/>
    </row>
    <row r="32" spans="1:27" s="40" customFormat="1" ht="22.5" customHeight="1" x14ac:dyDescent="0.2">
      <c r="A32" s="1"/>
      <c r="B32" s="2" t="s">
        <v>138</v>
      </c>
      <c r="C32" s="3" t="s">
        <v>2</v>
      </c>
      <c r="D32" s="3" t="s">
        <v>3</v>
      </c>
      <c r="E32" s="104">
        <f>G32*0.6</f>
        <v>5.761499999999999</v>
      </c>
      <c r="F32" s="115">
        <v>0</v>
      </c>
      <c r="G32" s="104">
        <v>9.6024999999999991</v>
      </c>
      <c r="H32" s="4">
        <f>F32*W32</f>
        <v>0</v>
      </c>
      <c r="I32" s="4">
        <f>F32*X32</f>
        <v>0</v>
      </c>
      <c r="J32" s="4">
        <f t="shared" ref="J32:J35" si="10">H32*$J$3</f>
        <v>0</v>
      </c>
      <c r="K32" s="1"/>
      <c r="L32" s="1"/>
      <c r="M32" s="1"/>
      <c r="N32" s="4">
        <f t="shared" ref="N32:N35" si="11">I32*$N$3</f>
        <v>0</v>
      </c>
      <c r="O32" s="1"/>
      <c r="P32" s="1"/>
      <c r="Q32" s="1"/>
      <c r="R32" s="1"/>
      <c r="S32" s="1"/>
      <c r="T32" s="1"/>
      <c r="U32" s="4">
        <v>0.03</v>
      </c>
      <c r="V32" s="4">
        <f t="shared" ref="V32:V35" si="12">H32+I32+U32+J32</f>
        <v>0.03</v>
      </c>
      <c r="W32" s="5">
        <v>0.85</v>
      </c>
      <c r="X32" s="5">
        <v>0.15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">
      <c r="A33" s="1"/>
      <c r="B33" s="2" t="s">
        <v>139</v>
      </c>
      <c r="C33" s="3" t="s">
        <v>2</v>
      </c>
      <c r="D33" s="3" t="s">
        <v>22</v>
      </c>
      <c r="E33" s="104">
        <f t="shared" ref="E33:E35" si="13">G33*0.6</f>
        <v>21.474</v>
      </c>
      <c r="F33" s="115">
        <v>0</v>
      </c>
      <c r="G33" s="104">
        <v>35.79</v>
      </c>
      <c r="H33" s="4">
        <f>F33*W33</f>
        <v>0</v>
      </c>
      <c r="I33" s="4">
        <f>F33*X33</f>
        <v>0</v>
      </c>
      <c r="J33" s="4">
        <f t="shared" si="10"/>
        <v>0</v>
      </c>
      <c r="K33" s="1"/>
      <c r="L33" s="1"/>
      <c r="M33" s="1"/>
      <c r="N33" s="4">
        <f t="shared" si="11"/>
        <v>0</v>
      </c>
      <c r="O33" s="1"/>
      <c r="P33" s="1"/>
      <c r="Q33" s="1"/>
      <c r="R33" s="1"/>
      <c r="S33" s="1"/>
      <c r="T33" s="1"/>
      <c r="U33" s="4">
        <v>0.1</v>
      </c>
      <c r="V33" s="4">
        <f t="shared" si="12"/>
        <v>0.1</v>
      </c>
      <c r="W33" s="5">
        <v>0.85</v>
      </c>
      <c r="X33" s="5">
        <v>0.15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">
      <c r="A34" s="1"/>
      <c r="B34" s="2" t="s">
        <v>140</v>
      </c>
      <c r="C34" s="3" t="s">
        <v>2</v>
      </c>
      <c r="D34" s="3" t="s">
        <v>22</v>
      </c>
      <c r="E34" s="104">
        <f t="shared" si="13"/>
        <v>23.4</v>
      </c>
      <c r="F34" s="115">
        <v>0</v>
      </c>
      <c r="G34" s="104">
        <v>39</v>
      </c>
      <c r="H34" s="4">
        <f>F34*W34</f>
        <v>0</v>
      </c>
      <c r="I34" s="4">
        <f>F34*X34</f>
        <v>0</v>
      </c>
      <c r="J34" s="4">
        <f t="shared" si="10"/>
        <v>0</v>
      </c>
      <c r="K34" s="1"/>
      <c r="L34" s="1"/>
      <c r="M34" s="1"/>
      <c r="N34" s="4">
        <f t="shared" si="11"/>
        <v>0</v>
      </c>
      <c r="O34" s="1"/>
      <c r="P34" s="1"/>
      <c r="Q34" s="1"/>
      <c r="R34" s="1"/>
      <c r="S34" s="1"/>
      <c r="T34" s="1"/>
      <c r="U34" s="4">
        <v>0.11</v>
      </c>
      <c r="V34" s="4">
        <f t="shared" si="12"/>
        <v>0.11</v>
      </c>
      <c r="W34" s="5">
        <v>0.85</v>
      </c>
      <c r="X34" s="5">
        <v>0.15</v>
      </c>
      <c r="Y34" s="20" t="s">
        <v>90</v>
      </c>
      <c r="Z34" s="20" t="s">
        <v>90</v>
      </c>
      <c r="AA34" s="19" t="s">
        <v>91</v>
      </c>
    </row>
    <row r="35" spans="1:27" s="40" customFormat="1" ht="22.5" customHeight="1" x14ac:dyDescent="0.2">
      <c r="A35" s="1"/>
      <c r="B35" s="2" t="s">
        <v>141</v>
      </c>
      <c r="C35" s="3" t="s">
        <v>2</v>
      </c>
      <c r="D35" s="3" t="s">
        <v>10</v>
      </c>
      <c r="E35" s="104">
        <f t="shared" si="13"/>
        <v>8.64</v>
      </c>
      <c r="F35" s="115">
        <v>0</v>
      </c>
      <c r="G35" s="104">
        <v>14.4</v>
      </c>
      <c r="H35" s="4">
        <f>F35*W35</f>
        <v>0</v>
      </c>
      <c r="I35" s="4">
        <f>F35*X35</f>
        <v>0</v>
      </c>
      <c r="J35" s="4">
        <f t="shared" si="10"/>
        <v>0</v>
      </c>
      <c r="K35" s="1"/>
      <c r="L35" s="1"/>
      <c r="M35" s="1"/>
      <c r="N35" s="4">
        <f t="shared" si="11"/>
        <v>0</v>
      </c>
      <c r="O35" s="1"/>
      <c r="P35" s="1"/>
      <c r="Q35" s="1"/>
      <c r="R35" s="1"/>
      <c r="S35" s="1"/>
      <c r="T35" s="1"/>
      <c r="U35" s="4">
        <v>0.04</v>
      </c>
      <c r="V35" s="4">
        <f t="shared" si="12"/>
        <v>0.04</v>
      </c>
      <c r="W35" s="5">
        <v>0.85</v>
      </c>
      <c r="X35" s="5">
        <v>0.15</v>
      </c>
      <c r="Y35" s="20" t="s">
        <v>90</v>
      </c>
      <c r="Z35" s="20" t="s">
        <v>90</v>
      </c>
      <c r="AA35" s="19" t="s">
        <v>91</v>
      </c>
    </row>
    <row r="36" spans="1:27" s="40" customFormat="1" ht="11.25" x14ac:dyDescent="0.2">
      <c r="A36" s="159"/>
      <c r="B36" s="159"/>
      <c r="C36" s="159"/>
      <c r="D36" s="159"/>
      <c r="E36" s="1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"/>
      <c r="X36" s="1"/>
      <c r="Y36" s="17"/>
      <c r="Z36" s="17"/>
      <c r="AA36" s="17"/>
    </row>
    <row r="37" spans="1:27" s="40" customFormat="1" ht="22.5" customHeight="1" x14ac:dyDescent="0.2">
      <c r="A37" s="39" t="s">
        <v>311</v>
      </c>
      <c r="B37" s="39" t="s">
        <v>312</v>
      </c>
      <c r="C37" s="37"/>
      <c r="D37" s="37"/>
      <c r="E37" s="3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38"/>
      <c r="X37" s="38"/>
      <c r="Y37" s="18"/>
      <c r="Z37" s="18"/>
      <c r="AA37" s="18"/>
    </row>
    <row r="38" spans="1:27" s="40" customFormat="1" ht="22.5" customHeight="1" x14ac:dyDescent="0.2">
      <c r="A38" s="1"/>
      <c r="B38" s="2" t="s">
        <v>138</v>
      </c>
      <c r="C38" s="3" t="s">
        <v>2</v>
      </c>
      <c r="D38" s="3" t="s">
        <v>3</v>
      </c>
      <c r="E38" s="104">
        <f>G38*0.6</f>
        <v>6.5699999999999994</v>
      </c>
      <c r="F38" s="115">
        <v>0</v>
      </c>
      <c r="G38" s="104">
        <v>10.95</v>
      </c>
      <c r="H38" s="4">
        <f>F38*W38</f>
        <v>0</v>
      </c>
      <c r="I38" s="4">
        <f>F38*X38</f>
        <v>0</v>
      </c>
      <c r="J38" s="4">
        <f t="shared" ref="J38:J41" si="14">H38*$J$3</f>
        <v>0</v>
      </c>
      <c r="K38" s="1"/>
      <c r="L38" s="1"/>
      <c r="M38" s="1"/>
      <c r="N38" s="4">
        <f t="shared" ref="N38:N41" si="15">I38*$N$3</f>
        <v>0</v>
      </c>
      <c r="O38" s="1"/>
      <c r="P38" s="1"/>
      <c r="Q38" s="1"/>
      <c r="R38" s="1"/>
      <c r="S38" s="1"/>
      <c r="T38" s="1"/>
      <c r="U38" s="4">
        <v>0.03</v>
      </c>
      <c r="V38" s="4">
        <f t="shared" ref="V38:V41" si="16">H38+I38+U38+J38</f>
        <v>0.03</v>
      </c>
      <c r="W38" s="5">
        <v>0.85</v>
      </c>
      <c r="X38" s="5">
        <v>0.15</v>
      </c>
      <c r="Y38" s="20" t="s">
        <v>90</v>
      </c>
      <c r="Z38" s="20" t="s">
        <v>90</v>
      </c>
      <c r="AA38" s="19" t="s">
        <v>91</v>
      </c>
    </row>
    <row r="39" spans="1:27" s="40" customFormat="1" ht="22.5" customHeight="1" x14ac:dyDescent="0.2">
      <c r="A39" s="1"/>
      <c r="B39" s="2" t="s">
        <v>139</v>
      </c>
      <c r="C39" s="3" t="s">
        <v>2</v>
      </c>
      <c r="D39" s="3" t="s">
        <v>22</v>
      </c>
      <c r="E39" s="104">
        <f t="shared" ref="E39:E41" si="17">G39*0.6</f>
        <v>24.071999999999999</v>
      </c>
      <c r="F39" s="115">
        <v>0</v>
      </c>
      <c r="G39" s="104">
        <v>40.119999999999997</v>
      </c>
      <c r="H39" s="4">
        <f>F39*W39</f>
        <v>0</v>
      </c>
      <c r="I39" s="4">
        <f>F39*X39</f>
        <v>0</v>
      </c>
      <c r="J39" s="4">
        <f t="shared" si="14"/>
        <v>0</v>
      </c>
      <c r="K39" s="1"/>
      <c r="L39" s="1"/>
      <c r="M39" s="1"/>
      <c r="N39" s="4">
        <f t="shared" si="15"/>
        <v>0</v>
      </c>
      <c r="O39" s="1"/>
      <c r="P39" s="1"/>
      <c r="Q39" s="1"/>
      <c r="R39" s="1"/>
      <c r="S39" s="1"/>
      <c r="T39" s="1"/>
      <c r="U39" s="4">
        <v>0.11</v>
      </c>
      <c r="V39" s="4">
        <f t="shared" si="16"/>
        <v>0.11</v>
      </c>
      <c r="W39" s="5">
        <v>0.85</v>
      </c>
      <c r="X39" s="5">
        <v>0.15</v>
      </c>
      <c r="Y39" s="20" t="s">
        <v>90</v>
      </c>
      <c r="Z39" s="20" t="s">
        <v>90</v>
      </c>
      <c r="AA39" s="19" t="s">
        <v>91</v>
      </c>
    </row>
    <row r="40" spans="1:27" s="40" customFormat="1" ht="22.5" customHeight="1" x14ac:dyDescent="0.2">
      <c r="A40" s="1"/>
      <c r="B40" s="2" t="s">
        <v>140</v>
      </c>
      <c r="C40" s="3" t="s">
        <v>2</v>
      </c>
      <c r="D40" s="3" t="s">
        <v>22</v>
      </c>
      <c r="E40" s="104">
        <f t="shared" si="17"/>
        <v>27.371999999999996</v>
      </c>
      <c r="F40" s="115">
        <v>0</v>
      </c>
      <c r="G40" s="104">
        <v>45.62</v>
      </c>
      <c r="H40" s="4">
        <f>F40*W40</f>
        <v>0</v>
      </c>
      <c r="I40" s="4">
        <f>F40*X40</f>
        <v>0</v>
      </c>
      <c r="J40" s="4">
        <f t="shared" si="14"/>
        <v>0</v>
      </c>
      <c r="K40" s="1"/>
      <c r="L40" s="1"/>
      <c r="M40" s="1"/>
      <c r="N40" s="4">
        <f t="shared" si="15"/>
        <v>0</v>
      </c>
      <c r="O40" s="1"/>
      <c r="P40" s="1"/>
      <c r="Q40" s="1"/>
      <c r="R40" s="1"/>
      <c r="S40" s="1"/>
      <c r="T40" s="1"/>
      <c r="U40" s="4">
        <v>0.13</v>
      </c>
      <c r="V40" s="4">
        <f t="shared" si="16"/>
        <v>0.13</v>
      </c>
      <c r="W40" s="5">
        <v>0.85</v>
      </c>
      <c r="X40" s="5">
        <v>0.15</v>
      </c>
      <c r="Y40" s="20" t="s">
        <v>90</v>
      </c>
      <c r="Z40" s="20" t="s">
        <v>90</v>
      </c>
      <c r="AA40" s="19" t="s">
        <v>91</v>
      </c>
    </row>
    <row r="41" spans="1:27" s="40" customFormat="1" ht="22.5" customHeight="1" x14ac:dyDescent="0.2">
      <c r="A41" s="1"/>
      <c r="B41" s="2" t="s">
        <v>372</v>
      </c>
      <c r="C41" s="3" t="s">
        <v>2</v>
      </c>
      <c r="D41" s="3" t="s">
        <v>10</v>
      </c>
      <c r="E41" s="104">
        <f t="shared" si="17"/>
        <v>9.8520000000000003</v>
      </c>
      <c r="F41" s="115">
        <v>0</v>
      </c>
      <c r="G41" s="104">
        <v>16.420000000000002</v>
      </c>
      <c r="H41" s="4">
        <f>F41*W41</f>
        <v>0</v>
      </c>
      <c r="I41" s="4">
        <f>F41*X41</f>
        <v>0</v>
      </c>
      <c r="J41" s="4">
        <f t="shared" si="14"/>
        <v>0</v>
      </c>
      <c r="K41" s="1"/>
      <c r="L41" s="1"/>
      <c r="M41" s="1"/>
      <c r="N41" s="4">
        <f t="shared" si="15"/>
        <v>0</v>
      </c>
      <c r="O41" s="1"/>
      <c r="P41" s="1"/>
      <c r="Q41" s="1"/>
      <c r="R41" s="1"/>
      <c r="S41" s="1"/>
      <c r="T41" s="1"/>
      <c r="U41" s="4">
        <v>0.05</v>
      </c>
      <c r="V41" s="4">
        <f t="shared" si="16"/>
        <v>0.05</v>
      </c>
      <c r="W41" s="5">
        <v>0.85</v>
      </c>
      <c r="X41" s="5">
        <v>0.15</v>
      </c>
      <c r="Y41" s="20" t="s">
        <v>90</v>
      </c>
      <c r="Z41" s="20" t="s">
        <v>90</v>
      </c>
      <c r="AA41" s="19" t="s">
        <v>91</v>
      </c>
    </row>
    <row r="42" spans="1:27" s="40" customFormat="1" ht="11.25" x14ac:dyDescent="0.2">
      <c r="A42" s="159"/>
      <c r="B42" s="159"/>
      <c r="C42" s="159"/>
      <c r="D42" s="159"/>
      <c r="E42" s="1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"/>
      <c r="X42" s="1"/>
      <c r="Y42" s="17"/>
      <c r="Z42" s="17"/>
      <c r="AA42" s="17"/>
    </row>
    <row r="43" spans="1:27" s="40" customFormat="1" ht="22.5" customHeight="1" x14ac:dyDescent="0.2">
      <c r="A43" s="39" t="s">
        <v>313</v>
      </c>
      <c r="B43" s="39" t="s">
        <v>314</v>
      </c>
      <c r="C43" s="37"/>
      <c r="D43" s="37"/>
      <c r="E43" s="3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38"/>
      <c r="X43" s="38"/>
      <c r="Y43" s="18"/>
      <c r="Z43" s="18"/>
      <c r="AA43" s="18"/>
    </row>
    <row r="44" spans="1:27" s="40" customFormat="1" ht="22.5" customHeight="1" x14ac:dyDescent="0.2">
      <c r="A44" s="1"/>
      <c r="B44" s="2" t="s">
        <v>138</v>
      </c>
      <c r="C44" s="3" t="s">
        <v>2</v>
      </c>
      <c r="D44" s="3" t="s">
        <v>3</v>
      </c>
      <c r="E44" s="104">
        <f>G44*0.6</f>
        <v>12.077999999999999</v>
      </c>
      <c r="F44" s="115">
        <v>0</v>
      </c>
      <c r="G44" s="104">
        <v>20.13</v>
      </c>
      <c r="H44" s="4">
        <f>F44*W44</f>
        <v>0</v>
      </c>
      <c r="I44" s="4">
        <f>F44*X44</f>
        <v>0</v>
      </c>
      <c r="J44" s="4">
        <f t="shared" ref="J44:J47" si="18">H44*$J$3</f>
        <v>0</v>
      </c>
      <c r="K44" s="1"/>
      <c r="L44" s="1"/>
      <c r="M44" s="1"/>
      <c r="N44" s="4">
        <f t="shared" ref="N44:N47" si="19">I44*$N$3</f>
        <v>0</v>
      </c>
      <c r="O44" s="1"/>
      <c r="P44" s="1"/>
      <c r="Q44" s="1"/>
      <c r="R44" s="1"/>
      <c r="S44" s="1"/>
      <c r="T44" s="1"/>
      <c r="U44" s="4">
        <v>0.06</v>
      </c>
      <c r="V44" s="4">
        <f t="shared" ref="V44:V47" si="20">H44+I44+U44+J44</f>
        <v>0.06</v>
      </c>
      <c r="W44" s="5">
        <v>0.85</v>
      </c>
      <c r="X44" s="5">
        <v>0.15</v>
      </c>
      <c r="Y44" s="20" t="s">
        <v>90</v>
      </c>
      <c r="Z44" s="20" t="s">
        <v>90</v>
      </c>
      <c r="AA44" s="19" t="s">
        <v>91</v>
      </c>
    </row>
    <row r="45" spans="1:27" s="40" customFormat="1" ht="22.5" customHeight="1" x14ac:dyDescent="0.2">
      <c r="A45" s="1"/>
      <c r="B45" s="2" t="s">
        <v>139</v>
      </c>
      <c r="C45" s="3" t="s">
        <v>2</v>
      </c>
      <c r="D45" s="3" t="s">
        <v>22</v>
      </c>
      <c r="E45" s="104">
        <f t="shared" ref="E45:E47" si="21">G45*0.6</f>
        <v>41.795999999999999</v>
      </c>
      <c r="F45" s="115">
        <v>0</v>
      </c>
      <c r="G45" s="104">
        <v>69.66</v>
      </c>
      <c r="H45" s="4">
        <f>F45*W45</f>
        <v>0</v>
      </c>
      <c r="I45" s="4">
        <f>F45*X45</f>
        <v>0</v>
      </c>
      <c r="J45" s="4">
        <f t="shared" si="18"/>
        <v>0</v>
      </c>
      <c r="K45" s="1"/>
      <c r="L45" s="1"/>
      <c r="M45" s="1"/>
      <c r="N45" s="4">
        <f t="shared" si="19"/>
        <v>0</v>
      </c>
      <c r="O45" s="1"/>
      <c r="P45" s="1"/>
      <c r="Q45" s="1"/>
      <c r="R45" s="1"/>
      <c r="S45" s="1"/>
      <c r="T45" s="1"/>
      <c r="U45" s="4">
        <v>0.19</v>
      </c>
      <c r="V45" s="4">
        <f t="shared" si="20"/>
        <v>0.19</v>
      </c>
      <c r="W45" s="5">
        <v>0.85</v>
      </c>
      <c r="X45" s="5">
        <v>0.15</v>
      </c>
      <c r="Y45" s="20" t="s">
        <v>90</v>
      </c>
      <c r="Z45" s="20" t="s">
        <v>90</v>
      </c>
      <c r="AA45" s="19" t="s">
        <v>91</v>
      </c>
    </row>
    <row r="46" spans="1:27" s="40" customFormat="1" ht="22.5" customHeight="1" x14ac:dyDescent="0.2">
      <c r="A46" s="1"/>
      <c r="B46" s="2" t="s">
        <v>140</v>
      </c>
      <c r="C46" s="3" t="s">
        <v>2</v>
      </c>
      <c r="D46" s="3" t="s">
        <v>22</v>
      </c>
      <c r="E46" s="104">
        <f t="shared" si="21"/>
        <v>47.879999999999995</v>
      </c>
      <c r="F46" s="115">
        <v>0</v>
      </c>
      <c r="G46" s="104">
        <v>79.8</v>
      </c>
      <c r="H46" s="4">
        <f>F46*W46</f>
        <v>0</v>
      </c>
      <c r="I46" s="4">
        <f>F46*X46</f>
        <v>0</v>
      </c>
      <c r="J46" s="4">
        <f t="shared" si="18"/>
        <v>0</v>
      </c>
      <c r="K46" s="1"/>
      <c r="L46" s="1"/>
      <c r="M46" s="1"/>
      <c r="N46" s="4">
        <f t="shared" si="19"/>
        <v>0</v>
      </c>
      <c r="O46" s="1"/>
      <c r="P46" s="1"/>
      <c r="Q46" s="1"/>
      <c r="R46" s="1"/>
      <c r="S46" s="1"/>
      <c r="T46" s="1"/>
      <c r="U46" s="4">
        <v>0.22</v>
      </c>
      <c r="V46" s="4">
        <f t="shared" si="20"/>
        <v>0.22</v>
      </c>
      <c r="W46" s="5">
        <v>0.85</v>
      </c>
      <c r="X46" s="5">
        <v>0.15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">
      <c r="A47" s="1"/>
      <c r="B47" s="2" t="s">
        <v>142</v>
      </c>
      <c r="C47" s="3" t="s">
        <v>2</v>
      </c>
      <c r="D47" s="3" t="s">
        <v>10</v>
      </c>
      <c r="E47" s="104">
        <f t="shared" si="21"/>
        <v>18.119999999999997</v>
      </c>
      <c r="F47" s="115">
        <v>0</v>
      </c>
      <c r="G47" s="104">
        <v>30.2</v>
      </c>
      <c r="H47" s="4">
        <f>F47*W47</f>
        <v>0</v>
      </c>
      <c r="I47" s="4">
        <f>F47*X47</f>
        <v>0</v>
      </c>
      <c r="J47" s="4">
        <f t="shared" si="18"/>
        <v>0</v>
      </c>
      <c r="K47" s="1"/>
      <c r="L47" s="1"/>
      <c r="M47" s="1"/>
      <c r="N47" s="4">
        <f t="shared" si="19"/>
        <v>0</v>
      </c>
      <c r="O47" s="1"/>
      <c r="P47" s="1"/>
      <c r="Q47" s="1"/>
      <c r="R47" s="1"/>
      <c r="S47" s="1"/>
      <c r="T47" s="1"/>
      <c r="U47" s="4">
        <v>0.08</v>
      </c>
      <c r="V47" s="4">
        <f t="shared" si="20"/>
        <v>0.08</v>
      </c>
      <c r="W47" s="5">
        <v>0.85</v>
      </c>
      <c r="X47" s="5">
        <v>0.15</v>
      </c>
      <c r="Y47" s="20" t="s">
        <v>90</v>
      </c>
      <c r="Z47" s="20" t="s">
        <v>90</v>
      </c>
      <c r="AA47" s="19" t="s">
        <v>91</v>
      </c>
    </row>
    <row r="48" spans="1:27" s="40" customFormat="1" ht="11.25" x14ac:dyDescent="0.2">
      <c r="A48" s="159"/>
      <c r="B48" s="159"/>
      <c r="C48" s="159"/>
      <c r="D48" s="159"/>
      <c r="E48" s="1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"/>
      <c r="X48" s="1"/>
      <c r="Y48" s="17"/>
      <c r="Z48" s="17"/>
      <c r="AA48" s="17"/>
    </row>
    <row r="49" spans="1:27" s="40" customFormat="1" ht="22.5" customHeight="1" x14ac:dyDescent="0.2">
      <c r="A49" s="39" t="s">
        <v>315</v>
      </c>
      <c r="B49" s="39" t="s">
        <v>316</v>
      </c>
      <c r="C49" s="37"/>
      <c r="D49" s="37"/>
      <c r="E49" s="3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38"/>
      <c r="X49" s="38"/>
      <c r="Y49" s="18"/>
      <c r="Z49" s="18"/>
      <c r="AA49" s="18"/>
    </row>
    <row r="50" spans="1:27" s="40" customFormat="1" ht="22.5" customHeight="1" x14ac:dyDescent="0.2">
      <c r="A50" s="1"/>
      <c r="B50" s="2" t="s">
        <v>138</v>
      </c>
      <c r="C50" s="3" t="s">
        <v>2</v>
      </c>
      <c r="D50" s="3" t="s">
        <v>3</v>
      </c>
      <c r="E50" s="104">
        <f>G50*0.6</f>
        <v>7.5059999999999993</v>
      </c>
      <c r="F50" s="115">
        <v>0</v>
      </c>
      <c r="G50" s="104">
        <v>12.51</v>
      </c>
      <c r="H50" s="4">
        <f>F50*W50</f>
        <v>0</v>
      </c>
      <c r="I50" s="4">
        <f>F50*X50</f>
        <v>0</v>
      </c>
      <c r="J50" s="4">
        <f t="shared" ref="J50:J53" si="22">H50*$J$3</f>
        <v>0</v>
      </c>
      <c r="K50" s="1"/>
      <c r="L50" s="1"/>
      <c r="M50" s="1"/>
      <c r="N50" s="4">
        <f t="shared" ref="N50:N53" si="23">I50*$N$3</f>
        <v>0</v>
      </c>
      <c r="O50" s="1"/>
      <c r="P50" s="1"/>
      <c r="Q50" s="1"/>
      <c r="R50" s="1"/>
      <c r="S50" s="1"/>
      <c r="T50" s="1"/>
      <c r="U50" s="4">
        <v>0.03</v>
      </c>
      <c r="V50" s="4">
        <f t="shared" ref="V50:V53" si="24">H50+I50+U50+J50</f>
        <v>0.03</v>
      </c>
      <c r="W50" s="5">
        <v>0.85</v>
      </c>
      <c r="X50" s="5">
        <v>0.15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">
      <c r="A51" s="1"/>
      <c r="B51" s="2" t="s">
        <v>139</v>
      </c>
      <c r="C51" s="3" t="s">
        <v>2</v>
      </c>
      <c r="D51" s="3" t="s">
        <v>22</v>
      </c>
      <c r="E51" s="104">
        <f t="shared" ref="E51:E53" si="25">G51*0.6</f>
        <v>25.8</v>
      </c>
      <c r="F51" s="115">
        <v>0</v>
      </c>
      <c r="G51" s="104">
        <v>43</v>
      </c>
      <c r="H51" s="4">
        <f>F51*W51</f>
        <v>0</v>
      </c>
      <c r="I51" s="4">
        <f>F51*X51</f>
        <v>0</v>
      </c>
      <c r="J51" s="4">
        <f t="shared" si="22"/>
        <v>0</v>
      </c>
      <c r="K51" s="1"/>
      <c r="L51" s="1"/>
      <c r="M51" s="1"/>
      <c r="N51" s="4">
        <f t="shared" si="23"/>
        <v>0</v>
      </c>
      <c r="O51" s="1"/>
      <c r="P51" s="1"/>
      <c r="Q51" s="1"/>
      <c r="R51" s="1"/>
      <c r="S51" s="1"/>
      <c r="T51" s="1"/>
      <c r="U51" s="4">
        <v>0.12</v>
      </c>
      <c r="V51" s="4">
        <f t="shared" si="24"/>
        <v>0.12</v>
      </c>
      <c r="W51" s="5">
        <v>0.85</v>
      </c>
      <c r="X51" s="5">
        <v>0.15</v>
      </c>
      <c r="Y51" s="20" t="s">
        <v>90</v>
      </c>
      <c r="Z51" s="20" t="s">
        <v>90</v>
      </c>
      <c r="AA51" s="19" t="s">
        <v>91</v>
      </c>
    </row>
    <row r="52" spans="1:27" s="40" customFormat="1" ht="22.5" customHeight="1" x14ac:dyDescent="0.2">
      <c r="A52" s="1"/>
      <c r="B52" s="2" t="s">
        <v>140</v>
      </c>
      <c r="C52" s="3" t="s">
        <v>2</v>
      </c>
      <c r="D52" s="3" t="s">
        <v>22</v>
      </c>
      <c r="E52" s="104">
        <f t="shared" si="25"/>
        <v>29.544</v>
      </c>
      <c r="F52" s="115">
        <v>0</v>
      </c>
      <c r="G52" s="104">
        <v>49.24</v>
      </c>
      <c r="H52" s="4">
        <f>F52*W52</f>
        <v>0</v>
      </c>
      <c r="I52" s="4">
        <f>F52*X52</f>
        <v>0</v>
      </c>
      <c r="J52" s="4">
        <f t="shared" si="22"/>
        <v>0</v>
      </c>
      <c r="K52" s="1"/>
      <c r="L52" s="1"/>
      <c r="M52" s="1"/>
      <c r="N52" s="4">
        <f t="shared" si="23"/>
        <v>0</v>
      </c>
      <c r="O52" s="1"/>
      <c r="P52" s="1"/>
      <c r="Q52" s="1"/>
      <c r="R52" s="1"/>
      <c r="S52" s="1"/>
      <c r="T52" s="1"/>
      <c r="U52" s="4">
        <v>0.14000000000000001</v>
      </c>
      <c r="V52" s="4">
        <f t="shared" si="24"/>
        <v>0.14000000000000001</v>
      </c>
      <c r="W52" s="5">
        <v>0.85</v>
      </c>
      <c r="X52" s="5">
        <v>0.15</v>
      </c>
      <c r="Y52" s="20" t="s">
        <v>90</v>
      </c>
      <c r="Z52" s="20" t="s">
        <v>90</v>
      </c>
      <c r="AA52" s="19" t="s">
        <v>91</v>
      </c>
    </row>
    <row r="53" spans="1:27" s="40" customFormat="1" ht="22.5" customHeight="1" x14ac:dyDescent="0.2">
      <c r="A53" s="1"/>
      <c r="B53" s="2" t="s">
        <v>142</v>
      </c>
      <c r="C53" s="3" t="s">
        <v>2</v>
      </c>
      <c r="D53" s="3" t="s">
        <v>10</v>
      </c>
      <c r="E53" s="104">
        <f t="shared" si="25"/>
        <v>11.268000000000001</v>
      </c>
      <c r="F53" s="115">
        <v>0</v>
      </c>
      <c r="G53" s="104">
        <v>18.78</v>
      </c>
      <c r="H53" s="4">
        <f>F53*W53</f>
        <v>0</v>
      </c>
      <c r="I53" s="4">
        <f>F53*X53</f>
        <v>0</v>
      </c>
      <c r="J53" s="4">
        <f t="shared" si="22"/>
        <v>0</v>
      </c>
      <c r="K53" s="1"/>
      <c r="L53" s="1"/>
      <c r="M53" s="1"/>
      <c r="N53" s="4">
        <f t="shared" si="23"/>
        <v>0</v>
      </c>
      <c r="O53" s="1"/>
      <c r="P53" s="1"/>
      <c r="Q53" s="1"/>
      <c r="R53" s="1"/>
      <c r="S53" s="1"/>
      <c r="T53" s="1"/>
      <c r="U53" s="4">
        <v>0.05</v>
      </c>
      <c r="V53" s="4">
        <f t="shared" si="24"/>
        <v>0.05</v>
      </c>
      <c r="W53" s="5">
        <v>0.85</v>
      </c>
      <c r="X53" s="5">
        <v>0.15</v>
      </c>
      <c r="Y53" s="20" t="s">
        <v>90</v>
      </c>
      <c r="Z53" s="20" t="s">
        <v>90</v>
      </c>
      <c r="AA53" s="19" t="s">
        <v>91</v>
      </c>
    </row>
    <row r="54" spans="1:27" s="40" customFormat="1" ht="11.25" x14ac:dyDescent="0.2">
      <c r="A54" s="159"/>
      <c r="B54" s="159"/>
      <c r="C54" s="159"/>
      <c r="D54" s="159"/>
      <c r="E54" s="1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"/>
      <c r="X54" s="1"/>
      <c r="Y54" s="17"/>
      <c r="Z54" s="17"/>
      <c r="AA54" s="17"/>
    </row>
    <row r="55" spans="1:27" s="40" customFormat="1" ht="22.5" customHeight="1" x14ac:dyDescent="0.2">
      <c r="A55" s="39" t="s">
        <v>317</v>
      </c>
      <c r="B55" s="39" t="s">
        <v>318</v>
      </c>
      <c r="C55" s="37"/>
      <c r="D55" s="37"/>
      <c r="E55" s="37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38"/>
      <c r="X55" s="38"/>
      <c r="Y55" s="18"/>
      <c r="Z55" s="18"/>
      <c r="AA55" s="18"/>
    </row>
    <row r="56" spans="1:27" s="40" customFormat="1" ht="22.5" customHeight="1" x14ac:dyDescent="0.2">
      <c r="A56" s="1"/>
      <c r="B56" s="2" t="s">
        <v>138</v>
      </c>
      <c r="C56" s="3" t="s">
        <v>2</v>
      </c>
      <c r="D56" s="3" t="s">
        <v>3</v>
      </c>
      <c r="E56" s="104">
        <f>G56*0.6</f>
        <v>4.823999999999999</v>
      </c>
      <c r="F56" s="115">
        <v>0</v>
      </c>
      <c r="G56" s="104">
        <v>8.0399999999999991</v>
      </c>
      <c r="H56" s="4">
        <f>F56*W56</f>
        <v>0</v>
      </c>
      <c r="I56" s="4">
        <f>F56*X56</f>
        <v>0</v>
      </c>
      <c r="J56" s="4">
        <f t="shared" ref="J56:J59" si="26">H56*$J$3</f>
        <v>0</v>
      </c>
      <c r="K56" s="1"/>
      <c r="L56" s="1"/>
      <c r="M56" s="1"/>
      <c r="N56" s="4">
        <f t="shared" ref="N56:N59" si="27">I56*$N$3</f>
        <v>0</v>
      </c>
      <c r="O56" s="1"/>
      <c r="P56" s="1"/>
      <c r="Q56" s="1"/>
      <c r="R56" s="1"/>
      <c r="S56" s="1"/>
      <c r="T56" s="1"/>
      <c r="U56" s="4">
        <v>0.02</v>
      </c>
      <c r="V56" s="4">
        <f t="shared" ref="V56:V59" si="28">H56+I56+U56+J56</f>
        <v>0.02</v>
      </c>
      <c r="W56" s="5">
        <v>0.85</v>
      </c>
      <c r="X56" s="5">
        <v>0.15</v>
      </c>
      <c r="Y56" s="20" t="s">
        <v>90</v>
      </c>
      <c r="Z56" s="20" t="s">
        <v>90</v>
      </c>
      <c r="AA56" s="19" t="s">
        <v>91</v>
      </c>
    </row>
    <row r="57" spans="1:27" s="40" customFormat="1" ht="22.5" customHeight="1" x14ac:dyDescent="0.2">
      <c r="A57" s="1"/>
      <c r="B57" s="2" t="s">
        <v>139</v>
      </c>
      <c r="C57" s="3" t="s">
        <v>2</v>
      </c>
      <c r="D57" s="3" t="s">
        <v>22</v>
      </c>
      <c r="E57" s="104">
        <f t="shared" ref="E57:E59" si="29">G57*0.6</f>
        <v>17.172000000000001</v>
      </c>
      <c r="F57" s="115">
        <v>0</v>
      </c>
      <c r="G57" s="104">
        <v>28.62</v>
      </c>
      <c r="H57" s="4">
        <f>F57*W57</f>
        <v>0</v>
      </c>
      <c r="I57" s="4">
        <f>F57*X57</f>
        <v>0</v>
      </c>
      <c r="J57" s="4">
        <f t="shared" si="26"/>
        <v>0</v>
      </c>
      <c r="K57" s="1"/>
      <c r="L57" s="1"/>
      <c r="M57" s="1"/>
      <c r="N57" s="4">
        <f t="shared" si="27"/>
        <v>0</v>
      </c>
      <c r="O57" s="1"/>
      <c r="P57" s="1"/>
      <c r="Q57" s="1"/>
      <c r="R57" s="1"/>
      <c r="S57" s="1"/>
      <c r="T57" s="1"/>
      <c r="U57" s="4">
        <v>0.08</v>
      </c>
      <c r="V57" s="4">
        <f t="shared" si="28"/>
        <v>0.08</v>
      </c>
      <c r="W57" s="5">
        <v>0.85</v>
      </c>
      <c r="X57" s="5">
        <v>0.15</v>
      </c>
      <c r="Y57" s="20" t="s">
        <v>90</v>
      </c>
      <c r="Z57" s="20" t="s">
        <v>90</v>
      </c>
      <c r="AA57" s="19" t="s">
        <v>91</v>
      </c>
    </row>
    <row r="58" spans="1:27" s="40" customFormat="1" ht="22.5" customHeight="1" x14ac:dyDescent="0.2">
      <c r="A58" s="1"/>
      <c r="B58" s="2" t="s">
        <v>140</v>
      </c>
      <c r="C58" s="3" t="s">
        <v>2</v>
      </c>
      <c r="D58" s="3" t="s">
        <v>22</v>
      </c>
      <c r="E58" s="104">
        <f t="shared" si="29"/>
        <v>19.302</v>
      </c>
      <c r="F58" s="115">
        <v>0</v>
      </c>
      <c r="G58" s="104">
        <v>32.17</v>
      </c>
      <c r="H58" s="4">
        <f>F58*W58</f>
        <v>0</v>
      </c>
      <c r="I58" s="4">
        <f>F58*X58</f>
        <v>0</v>
      </c>
      <c r="J58" s="4">
        <f t="shared" si="26"/>
        <v>0</v>
      </c>
      <c r="K58" s="1"/>
      <c r="L58" s="1"/>
      <c r="M58" s="1"/>
      <c r="N58" s="4">
        <f t="shared" si="27"/>
        <v>0</v>
      </c>
      <c r="O58" s="1"/>
      <c r="P58" s="1"/>
      <c r="Q58" s="1"/>
      <c r="R58" s="1"/>
      <c r="S58" s="1"/>
      <c r="T58" s="1"/>
      <c r="U58" s="4">
        <v>0.09</v>
      </c>
      <c r="V58" s="4">
        <f t="shared" si="28"/>
        <v>0.09</v>
      </c>
      <c r="W58" s="5">
        <v>0.85</v>
      </c>
      <c r="X58" s="5">
        <v>0.15</v>
      </c>
      <c r="Y58" s="20" t="s">
        <v>90</v>
      </c>
      <c r="Z58" s="20" t="s">
        <v>90</v>
      </c>
      <c r="AA58" s="19" t="s">
        <v>91</v>
      </c>
    </row>
    <row r="59" spans="1:27" s="40" customFormat="1" ht="22.5" customHeight="1" x14ac:dyDescent="0.2">
      <c r="A59" s="1"/>
      <c r="B59" s="2" t="s">
        <v>142</v>
      </c>
      <c r="C59" s="3" t="s">
        <v>2</v>
      </c>
      <c r="D59" s="3" t="s">
        <v>10</v>
      </c>
      <c r="E59" s="104">
        <f t="shared" si="29"/>
        <v>7.23</v>
      </c>
      <c r="F59" s="115">
        <v>0</v>
      </c>
      <c r="G59" s="104">
        <v>12.05</v>
      </c>
      <c r="H59" s="4">
        <f>F59*W59</f>
        <v>0</v>
      </c>
      <c r="I59" s="4">
        <f>F59*X59</f>
        <v>0</v>
      </c>
      <c r="J59" s="4">
        <f t="shared" si="26"/>
        <v>0</v>
      </c>
      <c r="K59" s="1"/>
      <c r="L59" s="1"/>
      <c r="M59" s="1"/>
      <c r="N59" s="4">
        <f t="shared" si="27"/>
        <v>0</v>
      </c>
      <c r="O59" s="1"/>
      <c r="P59" s="1"/>
      <c r="Q59" s="1"/>
      <c r="R59" s="1"/>
      <c r="S59" s="1"/>
      <c r="T59" s="1"/>
      <c r="U59" s="4">
        <v>0.03</v>
      </c>
      <c r="V59" s="4">
        <f t="shared" si="28"/>
        <v>0.03</v>
      </c>
      <c r="W59" s="5">
        <v>0.85</v>
      </c>
      <c r="X59" s="5">
        <v>0.15</v>
      </c>
      <c r="Y59" s="20" t="s">
        <v>90</v>
      </c>
      <c r="Z59" s="20" t="s">
        <v>90</v>
      </c>
      <c r="AA59" s="19" t="s">
        <v>91</v>
      </c>
    </row>
    <row r="60" spans="1:27" s="40" customFormat="1" ht="11.25" x14ac:dyDescent="0.2">
      <c r="A60" s="159"/>
      <c r="B60" s="159"/>
      <c r="C60" s="159"/>
      <c r="D60" s="159"/>
      <c r="E60" s="1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"/>
      <c r="X60" s="1"/>
      <c r="Y60" s="17"/>
      <c r="Z60" s="17"/>
      <c r="AA60" s="17"/>
    </row>
    <row r="61" spans="1:27" s="40" customFormat="1" ht="22.5" customHeight="1" x14ac:dyDescent="0.2">
      <c r="A61" s="39" t="s">
        <v>319</v>
      </c>
      <c r="B61" s="39" t="s">
        <v>320</v>
      </c>
      <c r="C61" s="37"/>
      <c r="D61" s="37"/>
      <c r="E61" s="37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38"/>
      <c r="X61" s="38"/>
      <c r="Y61" s="18"/>
      <c r="Z61" s="18"/>
      <c r="AA61" s="18"/>
    </row>
    <row r="62" spans="1:27" s="40" customFormat="1" ht="22.5" customHeight="1" x14ac:dyDescent="0.2">
      <c r="A62" s="1"/>
      <c r="B62" s="2" t="s">
        <v>143</v>
      </c>
      <c r="C62" s="3" t="s">
        <v>2</v>
      </c>
      <c r="D62" s="3" t="s">
        <v>3</v>
      </c>
      <c r="E62" s="104">
        <f>G62*0.6</f>
        <v>5.28</v>
      </c>
      <c r="F62" s="115">
        <v>0</v>
      </c>
      <c r="G62" s="104">
        <v>8.8000000000000007</v>
      </c>
      <c r="H62" s="4">
        <f>F62*W62</f>
        <v>0</v>
      </c>
      <c r="I62" s="4">
        <f>F62*X62</f>
        <v>0</v>
      </c>
      <c r="J62" s="4">
        <f t="shared" ref="J62" si="30">H62*$J$3</f>
        <v>0</v>
      </c>
      <c r="K62" s="1"/>
      <c r="L62" s="1"/>
      <c r="M62" s="1"/>
      <c r="N62" s="4">
        <f>I62*$N$3</f>
        <v>0</v>
      </c>
      <c r="O62" s="1"/>
      <c r="P62" s="1"/>
      <c r="Q62" s="1"/>
      <c r="R62" s="1"/>
      <c r="S62" s="1"/>
      <c r="T62" s="1"/>
      <c r="U62" s="4">
        <v>0.02</v>
      </c>
      <c r="V62" s="4">
        <f t="shared" ref="V62" si="31">H62+I62+U62+J62</f>
        <v>0.02</v>
      </c>
      <c r="W62" s="5">
        <v>0.85</v>
      </c>
      <c r="X62" s="5">
        <v>0.15</v>
      </c>
      <c r="Y62" s="20" t="s">
        <v>90</v>
      </c>
      <c r="Z62" s="20" t="s">
        <v>90</v>
      </c>
      <c r="AA62" s="19" t="s">
        <v>91</v>
      </c>
    </row>
    <row r="63" spans="1:27" s="40" customFormat="1" ht="11.25" x14ac:dyDescent="0.2">
      <c r="A63" s="174"/>
      <c r="B63" s="174"/>
      <c r="C63" s="174"/>
      <c r="D63" s="174"/>
      <c r="E63" s="17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"/>
      <c r="X63" s="17"/>
      <c r="Y63" s="17"/>
      <c r="Z63" s="17"/>
      <c r="AA63" s="17"/>
    </row>
  </sheetData>
  <sheetProtection algorithmName="SHA-512" hashValue="3FSbEWr7tj1DwQ/Rz+pr/3rN75NzqMgU3WpaFfvBTDUYbCVaDwDMeFTKcjedZZDH4ZeXAvGdExvSARZ/A0PkYg==" saltValue="kDqQjbM3KmEcN0T3XUbyzw==" spinCount="100000" sheet="1" objects="1" scenarios="1"/>
  <mergeCells count="41">
    <mergeCell ref="V2:V3"/>
    <mergeCell ref="F2:F3"/>
    <mergeCell ref="H2:H3"/>
    <mergeCell ref="I2:I3"/>
    <mergeCell ref="A1:B1"/>
    <mergeCell ref="C1:D1"/>
    <mergeCell ref="A2:A3"/>
    <mergeCell ref="B2:B3"/>
    <mergeCell ref="C2:C3"/>
    <mergeCell ref="D2:D3"/>
    <mergeCell ref="G2:G3"/>
    <mergeCell ref="E2:E3"/>
    <mergeCell ref="F31:V31"/>
    <mergeCell ref="A24:D24"/>
    <mergeCell ref="F24:V24"/>
    <mergeCell ref="F25:V25"/>
    <mergeCell ref="A22:D22"/>
    <mergeCell ref="F22:V22"/>
    <mergeCell ref="A23:D23"/>
    <mergeCell ref="F23:V23"/>
    <mergeCell ref="A54:D54"/>
    <mergeCell ref="F54:V54"/>
    <mergeCell ref="F55:V55"/>
    <mergeCell ref="F49:V49"/>
    <mergeCell ref="A4:D4"/>
    <mergeCell ref="F4:V4"/>
    <mergeCell ref="A48:D48"/>
    <mergeCell ref="F48:V48"/>
    <mergeCell ref="A42:D42"/>
    <mergeCell ref="F42:V42"/>
    <mergeCell ref="F43:V43"/>
    <mergeCell ref="A36:D36"/>
    <mergeCell ref="F36:V36"/>
    <mergeCell ref="F37:V37"/>
    <mergeCell ref="A30:D30"/>
    <mergeCell ref="F30:V30"/>
    <mergeCell ref="A60:D60"/>
    <mergeCell ref="F60:V60"/>
    <mergeCell ref="F61:V61"/>
    <mergeCell ref="A63:D63"/>
    <mergeCell ref="F63:V63"/>
  </mergeCells>
  <conditionalFormatting sqref="F5">
    <cfRule type="cellIs" dxfId="225" priority="79" operator="greaterThan">
      <formula>$G$5</formula>
    </cfRule>
    <cfRule type="cellIs" dxfId="224" priority="39" operator="lessThan">
      <formula>$E$5</formula>
    </cfRule>
  </conditionalFormatting>
  <conditionalFormatting sqref="F6">
    <cfRule type="cellIs" dxfId="223" priority="78" operator="greaterThan">
      <formula>$G$6</formula>
    </cfRule>
    <cfRule type="cellIs" dxfId="222" priority="38" operator="lessThan">
      <formula>$E$6</formula>
    </cfRule>
  </conditionalFormatting>
  <conditionalFormatting sqref="F7">
    <cfRule type="cellIs" dxfId="221" priority="77" operator="greaterThan">
      <formula>$G$7</formula>
    </cfRule>
    <cfRule type="cellIs" dxfId="220" priority="37" operator="lessThan">
      <formula>$E$7</formula>
    </cfRule>
  </conditionalFormatting>
  <conditionalFormatting sqref="F8">
    <cfRule type="cellIs" dxfId="219" priority="76" operator="greaterThan">
      <formula>$G$8</formula>
    </cfRule>
    <cfRule type="cellIs" dxfId="218" priority="36" operator="lessThan">
      <formula>$E$8</formula>
    </cfRule>
  </conditionalFormatting>
  <conditionalFormatting sqref="F9">
    <cfRule type="cellIs" dxfId="217" priority="75" operator="greaterThan">
      <formula>$G$9</formula>
    </cfRule>
    <cfRule type="cellIs" dxfId="216" priority="35" operator="lessThan">
      <formula>$E$9</formula>
    </cfRule>
  </conditionalFormatting>
  <conditionalFormatting sqref="F10">
    <cfRule type="cellIs" dxfId="215" priority="74" operator="greaterThan">
      <formula>$G$10</formula>
    </cfRule>
    <cfRule type="cellIs" dxfId="214" priority="34" operator="lessThan">
      <formula>$E$10</formula>
    </cfRule>
  </conditionalFormatting>
  <conditionalFormatting sqref="F11">
    <cfRule type="cellIs" dxfId="213" priority="73" operator="greaterThan">
      <formula>$G$11</formula>
    </cfRule>
    <cfRule type="cellIs" dxfId="212" priority="33" operator="lessThan">
      <formula>$E$11</formula>
    </cfRule>
  </conditionalFormatting>
  <conditionalFormatting sqref="F12">
    <cfRule type="cellIs" dxfId="211" priority="72" operator="greaterThan">
      <formula>$G$12</formula>
    </cfRule>
    <cfRule type="cellIs" dxfId="210" priority="32" operator="lessThan">
      <formula>$E$12</formula>
    </cfRule>
  </conditionalFormatting>
  <conditionalFormatting sqref="F13">
    <cfRule type="cellIs" dxfId="209" priority="71" operator="greaterThan">
      <formula>$G$13</formula>
    </cfRule>
    <cfRule type="cellIs" dxfId="208" priority="31" operator="lessThan">
      <formula>$E$13</formula>
    </cfRule>
  </conditionalFormatting>
  <conditionalFormatting sqref="F14">
    <cfRule type="cellIs" dxfId="207" priority="70" operator="greaterThan">
      <formula>$G$14</formula>
    </cfRule>
    <cfRule type="cellIs" dxfId="206" priority="30" operator="lessThan">
      <formula>$E$14</formula>
    </cfRule>
  </conditionalFormatting>
  <conditionalFormatting sqref="F15">
    <cfRule type="cellIs" dxfId="205" priority="69" operator="greaterThan">
      <formula>$G$15</formula>
    </cfRule>
    <cfRule type="cellIs" dxfId="204" priority="29" operator="lessThan">
      <formula>$E$15</formula>
    </cfRule>
  </conditionalFormatting>
  <conditionalFormatting sqref="F16">
    <cfRule type="cellIs" dxfId="203" priority="68" operator="greaterThan">
      <formula>$G$16</formula>
    </cfRule>
    <cfRule type="cellIs" dxfId="202" priority="28" operator="lessThan">
      <formula>$E$16</formula>
    </cfRule>
  </conditionalFormatting>
  <conditionalFormatting sqref="F17">
    <cfRule type="cellIs" dxfId="201" priority="67" operator="greaterThan">
      <formula>$G$17</formula>
    </cfRule>
    <cfRule type="cellIs" dxfId="200" priority="27" operator="lessThan">
      <formula>$E$17</formula>
    </cfRule>
  </conditionalFormatting>
  <conditionalFormatting sqref="F18">
    <cfRule type="cellIs" dxfId="199" priority="66" operator="greaterThan">
      <formula>$G$18</formula>
    </cfRule>
    <cfRule type="cellIs" dxfId="198" priority="26" operator="lessThan">
      <formula>$E$18</formula>
    </cfRule>
  </conditionalFormatting>
  <conditionalFormatting sqref="F26">
    <cfRule type="cellIs" dxfId="197" priority="65" operator="greaterThan">
      <formula>$G$26</formula>
    </cfRule>
    <cfRule type="cellIs" dxfId="196" priority="25" operator="lessThan">
      <formula>$E$26</formula>
    </cfRule>
  </conditionalFormatting>
  <conditionalFormatting sqref="F27">
    <cfRule type="cellIs" dxfId="195" priority="64" operator="greaterThan">
      <formula>$G$27</formula>
    </cfRule>
    <cfRule type="cellIs" dxfId="194" priority="24" operator="lessThan">
      <formula>$E$27</formula>
    </cfRule>
  </conditionalFormatting>
  <conditionalFormatting sqref="F28">
    <cfRule type="cellIs" dxfId="193" priority="63" operator="greaterThan">
      <formula>$G$28</formula>
    </cfRule>
    <cfRule type="cellIs" dxfId="192" priority="23" operator="lessThan">
      <formula>$E$28</formula>
    </cfRule>
  </conditionalFormatting>
  <conditionalFormatting sqref="F29">
    <cfRule type="cellIs" dxfId="191" priority="62" operator="greaterThan">
      <formula>$G$29</formula>
    </cfRule>
    <cfRule type="cellIs" dxfId="190" priority="22" operator="lessThan">
      <formula>$E$29</formula>
    </cfRule>
  </conditionalFormatting>
  <conditionalFormatting sqref="F32">
    <cfRule type="cellIs" dxfId="189" priority="61" operator="greaterThan">
      <formula>$G$32</formula>
    </cfRule>
    <cfRule type="cellIs" dxfId="188" priority="21" operator="lessThan">
      <formula>$E$32</formula>
    </cfRule>
  </conditionalFormatting>
  <conditionalFormatting sqref="F33">
    <cfRule type="cellIs" dxfId="187" priority="60" operator="greaterThan">
      <formula>$G$33</formula>
    </cfRule>
    <cfRule type="cellIs" dxfId="186" priority="20" operator="lessThan">
      <formula>$E$33</formula>
    </cfRule>
  </conditionalFormatting>
  <conditionalFormatting sqref="F34">
    <cfRule type="cellIs" dxfId="185" priority="58" operator="greaterThan">
      <formula>$G$34</formula>
    </cfRule>
    <cfRule type="cellIs" dxfId="184" priority="19" operator="lessThan">
      <formula>$E$34</formula>
    </cfRule>
  </conditionalFormatting>
  <conditionalFormatting sqref="F35">
    <cfRule type="cellIs" dxfId="183" priority="57" operator="greaterThan">
      <formula>$G$35</formula>
    </cfRule>
    <cfRule type="cellIs" dxfId="182" priority="18" operator="lessThan">
      <formula>$E$35</formula>
    </cfRule>
  </conditionalFormatting>
  <conditionalFormatting sqref="F38">
    <cfRule type="cellIs" dxfId="181" priority="56" operator="greaterThan">
      <formula>$G$38</formula>
    </cfRule>
    <cfRule type="cellIs" dxfId="180" priority="17" operator="lessThan">
      <formula>$E$38</formula>
    </cfRule>
  </conditionalFormatting>
  <conditionalFormatting sqref="F39">
    <cfRule type="cellIs" dxfId="179" priority="55" operator="greaterThan">
      <formula>$G$39</formula>
    </cfRule>
    <cfRule type="cellIs" dxfId="178" priority="16" operator="lessThan">
      <formula>$E$39</formula>
    </cfRule>
  </conditionalFormatting>
  <conditionalFormatting sqref="F40">
    <cfRule type="cellIs" dxfId="177" priority="54" operator="greaterThan">
      <formula>$G$40</formula>
    </cfRule>
    <cfRule type="cellIs" dxfId="176" priority="15" operator="lessThan">
      <formula>$E$40</formula>
    </cfRule>
  </conditionalFormatting>
  <conditionalFormatting sqref="F41">
    <cfRule type="cellIs" dxfId="175" priority="53" operator="greaterThan">
      <formula>$G$41</formula>
    </cfRule>
    <cfRule type="cellIs" dxfId="174" priority="14" operator="lessThan">
      <formula>$E$41</formula>
    </cfRule>
  </conditionalFormatting>
  <conditionalFormatting sqref="F44">
    <cfRule type="cellIs" dxfId="173" priority="52" operator="greaterThan">
      <formula>$G$44</formula>
    </cfRule>
    <cfRule type="cellIs" dxfId="172" priority="13" operator="lessThan">
      <formula>$E$44</formula>
    </cfRule>
  </conditionalFormatting>
  <conditionalFormatting sqref="F45">
    <cfRule type="cellIs" dxfId="171" priority="51" operator="greaterThan">
      <formula>$G$45</formula>
    </cfRule>
    <cfRule type="cellIs" dxfId="170" priority="12" operator="lessThan">
      <formula>$E$45</formula>
    </cfRule>
  </conditionalFormatting>
  <conditionalFormatting sqref="F46">
    <cfRule type="cellIs" dxfId="169" priority="50" operator="greaterThan">
      <formula>$G$46</formula>
    </cfRule>
    <cfRule type="cellIs" dxfId="168" priority="11" operator="lessThan">
      <formula>$E$46</formula>
    </cfRule>
  </conditionalFormatting>
  <conditionalFormatting sqref="F47">
    <cfRule type="cellIs" dxfId="167" priority="49" operator="greaterThan">
      <formula>$G$47</formula>
    </cfRule>
    <cfRule type="cellIs" dxfId="166" priority="10" operator="lessThan">
      <formula>$E$47</formula>
    </cfRule>
  </conditionalFormatting>
  <conditionalFormatting sqref="F50">
    <cfRule type="cellIs" dxfId="165" priority="48" operator="greaterThan">
      <formula>$G$50</formula>
    </cfRule>
    <cfRule type="cellIs" dxfId="164" priority="9" operator="lessThan">
      <formula>$E$50</formula>
    </cfRule>
  </conditionalFormatting>
  <conditionalFormatting sqref="F51">
    <cfRule type="cellIs" dxfId="163" priority="47" operator="greaterThan">
      <formula>$G$51</formula>
    </cfRule>
    <cfRule type="cellIs" dxfId="162" priority="8" operator="lessThan">
      <formula>$E$51</formula>
    </cfRule>
  </conditionalFormatting>
  <conditionalFormatting sqref="F52">
    <cfRule type="cellIs" dxfId="161" priority="46" operator="greaterThan">
      <formula>$G$52</formula>
    </cfRule>
    <cfRule type="cellIs" dxfId="160" priority="7" operator="lessThan">
      <formula>$E$52</formula>
    </cfRule>
  </conditionalFormatting>
  <conditionalFormatting sqref="F53">
    <cfRule type="cellIs" dxfId="159" priority="45" operator="greaterThan">
      <formula>$G$53</formula>
    </cfRule>
    <cfRule type="cellIs" dxfId="158" priority="6" operator="lessThan">
      <formula>$E$53</formula>
    </cfRule>
  </conditionalFormatting>
  <conditionalFormatting sqref="F56">
    <cfRule type="cellIs" dxfId="157" priority="44" operator="greaterThan">
      <formula>$G$56</formula>
    </cfRule>
    <cfRule type="cellIs" dxfId="156" priority="5" operator="lessThan">
      <formula>$E$56</formula>
    </cfRule>
  </conditionalFormatting>
  <conditionalFormatting sqref="F57">
    <cfRule type="cellIs" dxfId="155" priority="43" operator="greaterThan">
      <formula>$G$57</formula>
    </cfRule>
    <cfRule type="cellIs" dxfId="154" priority="4" operator="lessThan">
      <formula>$E$57</formula>
    </cfRule>
  </conditionalFormatting>
  <conditionalFormatting sqref="F58">
    <cfRule type="cellIs" dxfId="153" priority="42" operator="greaterThan">
      <formula>$G$58</formula>
    </cfRule>
    <cfRule type="cellIs" dxfId="152" priority="3" operator="lessThan">
      <formula>$E$58</formula>
    </cfRule>
  </conditionalFormatting>
  <conditionalFormatting sqref="F59">
    <cfRule type="cellIs" dxfId="151" priority="41" operator="greaterThan">
      <formula>$G$59</formula>
    </cfRule>
    <cfRule type="cellIs" dxfId="150" priority="2" operator="lessThan">
      <formula>$E$59</formula>
    </cfRule>
  </conditionalFormatting>
  <conditionalFormatting sqref="F62">
    <cfRule type="cellIs" dxfId="148" priority="40" operator="greaterThan">
      <formula>$G$62</formula>
    </cfRule>
    <cfRule type="cellIs" dxfId="149" priority="1" operator="lessThan">
      <formula>$E$62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9719-EE5D-4037-AAB1-0F60C244AE43}">
  <dimension ref="A1:AC61"/>
  <sheetViews>
    <sheetView zoomScale="115" zoomScaleNormal="115" workbookViewId="0">
      <pane ySplit="4" topLeftCell="A5" activePane="bottomLeft" state="frozen"/>
      <selection pane="bottomLeft" activeCell="F61" sqref="F61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9"/>
    <col min="7" max="9" width="9.140625" style="41"/>
    <col min="10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9" s="40" customFormat="1" ht="30" customHeight="1" x14ac:dyDescent="0.2">
      <c r="A1" s="161" t="s">
        <v>242</v>
      </c>
      <c r="B1" s="162"/>
      <c r="C1" s="163" t="s">
        <v>344</v>
      </c>
      <c r="D1" s="164"/>
      <c r="E1" s="118"/>
      <c r="F1" s="78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">
      <c r="A2" s="165" t="s">
        <v>284</v>
      </c>
      <c r="B2" s="165" t="s">
        <v>285</v>
      </c>
      <c r="C2" s="166" t="s">
        <v>286</v>
      </c>
      <c r="D2" s="167" t="s">
        <v>276</v>
      </c>
      <c r="E2" s="177" t="s">
        <v>358</v>
      </c>
      <c r="F2" s="175" t="s">
        <v>241</v>
      </c>
      <c r="G2" s="167" t="s">
        <v>373</v>
      </c>
      <c r="H2" s="26" t="s">
        <v>295</v>
      </c>
      <c r="I2" s="26" t="s">
        <v>296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45" t="s">
        <v>290</v>
      </c>
      <c r="P2" s="42" t="s">
        <v>291</v>
      </c>
      <c r="Q2" s="42" t="s">
        <v>292</v>
      </c>
      <c r="R2" s="42" t="s">
        <v>305</v>
      </c>
      <c r="S2" s="46" t="s">
        <v>321</v>
      </c>
      <c r="T2" s="47" t="s">
        <v>293</v>
      </c>
      <c r="U2" s="26" t="s">
        <v>294</v>
      </c>
      <c r="V2" s="171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1.25" x14ac:dyDescent="0.2">
      <c r="A3" s="165"/>
      <c r="B3" s="165"/>
      <c r="C3" s="166"/>
      <c r="D3" s="168"/>
      <c r="E3" s="178"/>
      <c r="F3" s="175"/>
      <c r="G3" s="168"/>
      <c r="H3" s="48">
        <v>2023</v>
      </c>
      <c r="I3" s="48">
        <v>2023</v>
      </c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5" t="s">
        <v>88</v>
      </c>
      <c r="V3" s="171"/>
      <c r="W3" s="24" t="s">
        <v>300</v>
      </c>
      <c r="X3" s="24" t="s">
        <v>300</v>
      </c>
      <c r="Y3" s="13"/>
      <c r="Z3" s="13"/>
      <c r="AA3" s="13"/>
    </row>
    <row r="4" spans="1:29" s="40" customFormat="1" ht="11.25" x14ac:dyDescent="0.2">
      <c r="A4" s="159"/>
      <c r="B4" s="159"/>
      <c r="C4" s="159"/>
      <c r="D4" s="159"/>
      <c r="E4" s="1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"/>
      <c r="X4" s="1"/>
      <c r="Y4" s="17"/>
      <c r="Z4" s="17"/>
      <c r="AA4" s="17"/>
    </row>
    <row r="5" spans="1:29" s="40" customFormat="1" ht="11.25" x14ac:dyDescent="0.2">
      <c r="A5" s="157" t="s">
        <v>322</v>
      </c>
      <c r="B5" s="157"/>
      <c r="C5" s="157"/>
      <c r="D5" s="157"/>
      <c r="E5" s="39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38"/>
      <c r="X5" s="38"/>
      <c r="Y5" s="18"/>
      <c r="Z5" s="18"/>
      <c r="AA5" s="18"/>
    </row>
    <row r="6" spans="1:29" s="40" customFormat="1" ht="11.25" x14ac:dyDescent="0.2">
      <c r="A6" s="159"/>
      <c r="B6" s="159"/>
      <c r="C6" s="159"/>
      <c r="D6" s="159"/>
      <c r="E6" s="1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"/>
      <c r="X6" s="1"/>
      <c r="Y6" s="17"/>
      <c r="Z6" s="17"/>
      <c r="AA6" s="17"/>
    </row>
    <row r="7" spans="1:29" s="40" customFormat="1" ht="22.5" customHeight="1" x14ac:dyDescent="0.2">
      <c r="A7" s="39" t="s">
        <v>323</v>
      </c>
      <c r="B7" s="39" t="s">
        <v>324</v>
      </c>
      <c r="C7" s="37"/>
      <c r="D7" s="37"/>
      <c r="E7" s="3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38"/>
      <c r="X7" s="38"/>
      <c r="Y7" s="18"/>
      <c r="Z7" s="18"/>
      <c r="AA7" s="18"/>
    </row>
    <row r="8" spans="1:29" s="40" customFormat="1" ht="22.5" customHeight="1" x14ac:dyDescent="0.2">
      <c r="A8" s="1"/>
      <c r="B8" s="2" t="s">
        <v>144</v>
      </c>
      <c r="C8" s="3" t="s">
        <v>2</v>
      </c>
      <c r="D8" s="3" t="s">
        <v>3</v>
      </c>
      <c r="E8" s="104">
        <f>G8*0.6</f>
        <v>4.266</v>
      </c>
      <c r="F8" s="115">
        <v>0</v>
      </c>
      <c r="G8" s="104">
        <v>7.11</v>
      </c>
      <c r="H8" s="4">
        <f>F8*W8</f>
        <v>0</v>
      </c>
      <c r="I8" s="4">
        <f>F8*X8</f>
        <v>0</v>
      </c>
      <c r="J8" s="4">
        <f t="shared" ref="J8" si="0">H8*$J$3</f>
        <v>0</v>
      </c>
      <c r="K8" s="1"/>
      <c r="L8" s="1"/>
      <c r="M8" s="1"/>
      <c r="N8" s="4">
        <f>I8*$N$3</f>
        <v>0</v>
      </c>
      <c r="O8" s="1"/>
      <c r="P8" s="1"/>
      <c r="Q8" s="1"/>
      <c r="R8" s="1"/>
      <c r="S8" s="1"/>
      <c r="T8" s="1"/>
      <c r="U8" s="4">
        <v>0.02</v>
      </c>
      <c r="V8" s="4">
        <f t="shared" ref="V8" si="1">H8+I8+U8+J8</f>
        <v>0.02</v>
      </c>
      <c r="W8" s="5">
        <v>0.85</v>
      </c>
      <c r="X8" s="5">
        <v>0.15</v>
      </c>
      <c r="Y8" s="20" t="s">
        <v>90</v>
      </c>
      <c r="Z8" s="20" t="s">
        <v>90</v>
      </c>
      <c r="AA8" s="19" t="s">
        <v>91</v>
      </c>
    </row>
    <row r="9" spans="1:29" s="40" customFormat="1" ht="22.5" customHeight="1" x14ac:dyDescent="0.25">
      <c r="A9" s="1"/>
      <c r="B9" s="2" t="s">
        <v>145</v>
      </c>
      <c r="C9" s="3" t="s">
        <v>2</v>
      </c>
      <c r="D9" s="3" t="s">
        <v>22</v>
      </c>
      <c r="E9" s="104">
        <f t="shared" ref="E9:E11" si="2">G9*0.6</f>
        <v>14.58</v>
      </c>
      <c r="F9" s="115">
        <v>0</v>
      </c>
      <c r="G9" s="104">
        <v>24.3</v>
      </c>
      <c r="H9" s="4">
        <f>F9*W9</f>
        <v>0</v>
      </c>
      <c r="I9" s="4">
        <f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K9+L9+M9+N9+O9+P9+Q9+R9+S9+T9</f>
        <v>0</v>
      </c>
      <c r="V9" s="4">
        <f>H9+I9+J9+U9</f>
        <v>0</v>
      </c>
      <c r="W9" s="5">
        <v>0.85</v>
      </c>
      <c r="X9" s="5">
        <v>0.15</v>
      </c>
      <c r="Y9" s="20" t="s">
        <v>90</v>
      </c>
      <c r="Z9" s="20" t="s">
        <v>90</v>
      </c>
      <c r="AA9" s="19" t="s">
        <v>91</v>
      </c>
      <c r="AC9"/>
    </row>
    <row r="10" spans="1:29" s="40" customFormat="1" ht="22.5" customHeight="1" x14ac:dyDescent="0.25">
      <c r="A10" s="1"/>
      <c r="B10" s="2" t="s">
        <v>146</v>
      </c>
      <c r="C10" s="3" t="s">
        <v>2</v>
      </c>
      <c r="D10" s="3" t="s">
        <v>22</v>
      </c>
      <c r="E10" s="104">
        <f t="shared" si="2"/>
        <v>15.93</v>
      </c>
      <c r="F10" s="115">
        <v>0</v>
      </c>
      <c r="G10" s="104">
        <v>26.55</v>
      </c>
      <c r="H10" s="4">
        <f>F10*W10</f>
        <v>0</v>
      </c>
      <c r="I10" s="4">
        <f>F10*X10</f>
        <v>0</v>
      </c>
      <c r="J10" s="4">
        <f t="shared" ref="J10:J11" si="3">H10*$J$3</f>
        <v>0</v>
      </c>
      <c r="K10" s="1"/>
      <c r="L10" s="1"/>
      <c r="M10" s="1"/>
      <c r="N10" s="4">
        <f t="shared" ref="N10:N11" si="4">I10*$N$3</f>
        <v>0</v>
      </c>
      <c r="O10" s="1"/>
      <c r="P10" s="1"/>
      <c r="Q10" s="1"/>
      <c r="R10" s="1"/>
      <c r="S10" s="1"/>
      <c r="T10" s="1"/>
      <c r="U10" s="4">
        <f t="shared" ref="U10:U11" si="5">K10+L10+M10+N10+O10+P10+Q10+R10+S10+T10</f>
        <v>0</v>
      </c>
      <c r="V10" s="4">
        <f t="shared" ref="V10:V11" si="6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</row>
    <row r="11" spans="1:29" s="40" customFormat="1" ht="22.5" customHeight="1" x14ac:dyDescent="0.2">
      <c r="A11" s="1"/>
      <c r="B11" s="2" t="s">
        <v>147</v>
      </c>
      <c r="C11" s="3" t="s">
        <v>2</v>
      </c>
      <c r="D11" s="3" t="s">
        <v>10</v>
      </c>
      <c r="E11" s="104">
        <f t="shared" si="2"/>
        <v>6.5280000000000005</v>
      </c>
      <c r="F11" s="115">
        <v>0</v>
      </c>
      <c r="G11" s="104">
        <v>10.88</v>
      </c>
      <c r="H11" s="4">
        <f>F11*W11</f>
        <v>0</v>
      </c>
      <c r="I11" s="4">
        <f>F11*X11</f>
        <v>0</v>
      </c>
      <c r="J11" s="4">
        <f t="shared" si="3"/>
        <v>0</v>
      </c>
      <c r="K11" s="1"/>
      <c r="L11" s="1"/>
      <c r="M11" s="1"/>
      <c r="N11" s="4">
        <f t="shared" si="4"/>
        <v>0</v>
      </c>
      <c r="O11" s="1"/>
      <c r="P11" s="1"/>
      <c r="Q11" s="1"/>
      <c r="R11" s="1"/>
      <c r="S11" s="1"/>
      <c r="T11" s="1"/>
      <c r="U11" s="4">
        <f t="shared" si="5"/>
        <v>0</v>
      </c>
      <c r="V11" s="4">
        <f t="shared" si="6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</row>
    <row r="12" spans="1:29" s="40" customFormat="1" ht="11.25" x14ac:dyDescent="0.2">
      <c r="A12" s="159"/>
      <c r="B12" s="159"/>
      <c r="C12" s="159"/>
      <c r="D12" s="159"/>
      <c r="E12" s="1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"/>
      <c r="X12" s="1"/>
      <c r="Y12" s="17"/>
      <c r="Z12" s="17"/>
      <c r="AA12" s="17"/>
    </row>
    <row r="13" spans="1:29" s="40" customFormat="1" ht="22.5" customHeight="1" x14ac:dyDescent="0.2">
      <c r="A13" s="39" t="s">
        <v>325</v>
      </c>
      <c r="B13" s="39" t="s">
        <v>326</v>
      </c>
      <c r="C13" s="37"/>
      <c r="D13" s="37"/>
      <c r="E13" s="37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38"/>
      <c r="X13" s="38"/>
      <c r="Y13" s="18"/>
      <c r="Z13" s="18"/>
      <c r="AA13" s="18"/>
    </row>
    <row r="14" spans="1:29" s="40" customFormat="1" ht="22.5" customHeight="1" x14ac:dyDescent="0.2">
      <c r="A14" s="1"/>
      <c r="B14" s="2" t="s">
        <v>144</v>
      </c>
      <c r="C14" s="3" t="s">
        <v>2</v>
      </c>
      <c r="D14" s="3" t="s">
        <v>3</v>
      </c>
      <c r="E14" s="104">
        <f>G14*0.6</f>
        <v>7.0260000000000007</v>
      </c>
      <c r="F14" s="115">
        <v>0</v>
      </c>
      <c r="G14" s="104">
        <v>11.71</v>
      </c>
      <c r="H14" s="4">
        <f>F14*W14</f>
        <v>0</v>
      </c>
      <c r="I14" s="4">
        <f>F14*X14</f>
        <v>0</v>
      </c>
      <c r="J14" s="4">
        <f t="shared" ref="J14:J17" si="7">H14*$J$3</f>
        <v>0</v>
      </c>
      <c r="K14" s="1"/>
      <c r="L14" s="1"/>
      <c r="M14" s="1"/>
      <c r="N14" s="4">
        <f t="shared" ref="N14:N17" si="8">I14*$N$3</f>
        <v>0</v>
      </c>
      <c r="O14" s="1"/>
      <c r="P14" s="1"/>
      <c r="Q14" s="1"/>
      <c r="R14" s="1"/>
      <c r="S14" s="1"/>
      <c r="T14" s="1"/>
      <c r="U14" s="4">
        <f t="shared" ref="U14:U17" si="9">K14+L14+M14+N14+O14+P14+Q14+R14+S14+T14</f>
        <v>0</v>
      </c>
      <c r="V14" s="4">
        <f t="shared" ref="V14:V17" si="10">H14+I14+J14+U14</f>
        <v>0</v>
      </c>
      <c r="W14" s="5">
        <v>0.85</v>
      </c>
      <c r="X14" s="5">
        <v>0.15</v>
      </c>
      <c r="Y14" s="20" t="s">
        <v>90</v>
      </c>
      <c r="Z14" s="20" t="s">
        <v>90</v>
      </c>
      <c r="AA14" s="19" t="s">
        <v>91</v>
      </c>
    </row>
    <row r="15" spans="1:29" s="40" customFormat="1" ht="22.5" customHeight="1" x14ac:dyDescent="0.2">
      <c r="A15" s="1"/>
      <c r="B15" s="2" t="s">
        <v>145</v>
      </c>
      <c r="C15" s="3" t="s">
        <v>2</v>
      </c>
      <c r="D15" s="3" t="s">
        <v>22</v>
      </c>
      <c r="E15" s="104">
        <f t="shared" ref="E15:E17" si="11">G15*0.6</f>
        <v>25.086000000000002</v>
      </c>
      <c r="F15" s="115">
        <v>0</v>
      </c>
      <c r="G15" s="104">
        <v>41.81</v>
      </c>
      <c r="H15" s="4">
        <f>F15*W15</f>
        <v>0</v>
      </c>
      <c r="I15" s="4">
        <f>F15*X15</f>
        <v>0</v>
      </c>
      <c r="J15" s="4">
        <f t="shared" si="7"/>
        <v>0</v>
      </c>
      <c r="K15" s="1"/>
      <c r="L15" s="1"/>
      <c r="M15" s="1"/>
      <c r="N15" s="4">
        <f t="shared" si="8"/>
        <v>0</v>
      </c>
      <c r="O15" s="1"/>
      <c r="P15" s="1"/>
      <c r="Q15" s="1"/>
      <c r="R15" s="1"/>
      <c r="S15" s="1"/>
      <c r="T15" s="1"/>
      <c r="U15" s="4">
        <f t="shared" si="9"/>
        <v>0</v>
      </c>
      <c r="V15" s="4">
        <f t="shared" si="10"/>
        <v>0</v>
      </c>
      <c r="W15" s="5">
        <v>0.85</v>
      </c>
      <c r="X15" s="5">
        <v>0.15</v>
      </c>
      <c r="Y15" s="20" t="s">
        <v>90</v>
      </c>
      <c r="Z15" s="20" t="s">
        <v>90</v>
      </c>
      <c r="AA15" s="19" t="s">
        <v>91</v>
      </c>
    </row>
    <row r="16" spans="1:29" s="40" customFormat="1" ht="22.5" customHeight="1" x14ac:dyDescent="0.2">
      <c r="A16" s="1"/>
      <c r="B16" s="2" t="s">
        <v>146</v>
      </c>
      <c r="C16" s="3" t="s">
        <v>2</v>
      </c>
      <c r="D16" s="3" t="s">
        <v>22</v>
      </c>
      <c r="E16" s="104">
        <f t="shared" si="11"/>
        <v>27.197999999999997</v>
      </c>
      <c r="F16" s="115">
        <v>0</v>
      </c>
      <c r="G16" s="104">
        <v>45.33</v>
      </c>
      <c r="H16" s="4">
        <f>F16*W16</f>
        <v>0</v>
      </c>
      <c r="I16" s="4">
        <f>F16*X16</f>
        <v>0</v>
      </c>
      <c r="J16" s="4">
        <f t="shared" si="7"/>
        <v>0</v>
      </c>
      <c r="K16" s="1"/>
      <c r="L16" s="1"/>
      <c r="M16" s="1"/>
      <c r="N16" s="4">
        <f t="shared" si="8"/>
        <v>0</v>
      </c>
      <c r="O16" s="1"/>
      <c r="P16" s="1"/>
      <c r="Q16" s="1"/>
      <c r="R16" s="1"/>
      <c r="S16" s="1"/>
      <c r="T16" s="1"/>
      <c r="U16" s="4">
        <f t="shared" si="9"/>
        <v>0</v>
      </c>
      <c r="V16" s="4">
        <f t="shared" si="10"/>
        <v>0</v>
      </c>
      <c r="W16" s="5">
        <v>0.85</v>
      </c>
      <c r="X16" s="5">
        <v>0.15</v>
      </c>
      <c r="Y16" s="20" t="s">
        <v>90</v>
      </c>
      <c r="Z16" s="20" t="s">
        <v>90</v>
      </c>
      <c r="AA16" s="19" t="s">
        <v>91</v>
      </c>
    </row>
    <row r="17" spans="1:27" s="40" customFormat="1" ht="22.5" customHeight="1" x14ac:dyDescent="0.2">
      <c r="A17" s="1"/>
      <c r="B17" s="2" t="s">
        <v>147</v>
      </c>
      <c r="C17" s="3" t="s">
        <v>2</v>
      </c>
      <c r="D17" s="3" t="s">
        <v>10</v>
      </c>
      <c r="E17" s="104">
        <f t="shared" si="11"/>
        <v>10.824</v>
      </c>
      <c r="F17" s="115">
        <v>0</v>
      </c>
      <c r="G17" s="104">
        <v>18.04</v>
      </c>
      <c r="H17" s="4">
        <f>F17*W17</f>
        <v>0</v>
      </c>
      <c r="I17" s="4">
        <f>F17*X17</f>
        <v>0</v>
      </c>
      <c r="J17" s="4">
        <f t="shared" si="7"/>
        <v>0</v>
      </c>
      <c r="K17" s="1"/>
      <c r="L17" s="1"/>
      <c r="M17" s="1"/>
      <c r="N17" s="4">
        <f t="shared" si="8"/>
        <v>0</v>
      </c>
      <c r="O17" s="1"/>
      <c r="P17" s="1"/>
      <c r="Q17" s="1"/>
      <c r="R17" s="1"/>
      <c r="S17" s="1"/>
      <c r="T17" s="1"/>
      <c r="U17" s="4">
        <f t="shared" si="9"/>
        <v>0</v>
      </c>
      <c r="V17" s="4">
        <f t="shared" si="10"/>
        <v>0</v>
      </c>
      <c r="W17" s="5">
        <v>0.85</v>
      </c>
      <c r="X17" s="5">
        <v>0.15</v>
      </c>
      <c r="Y17" s="20" t="s">
        <v>90</v>
      </c>
      <c r="Z17" s="20" t="s">
        <v>90</v>
      </c>
      <c r="AA17" s="19" t="s">
        <v>91</v>
      </c>
    </row>
    <row r="18" spans="1:27" s="40" customFormat="1" ht="11.25" x14ac:dyDescent="0.2">
      <c r="A18" s="159"/>
      <c r="B18" s="159"/>
      <c r="C18" s="159"/>
      <c r="D18" s="159"/>
      <c r="E18" s="1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"/>
      <c r="X18" s="1"/>
      <c r="Y18" s="17"/>
      <c r="Z18" s="17"/>
      <c r="AA18" s="17"/>
    </row>
    <row r="19" spans="1:27" s="40" customFormat="1" ht="22.5" customHeight="1" x14ac:dyDescent="0.2">
      <c r="A19" s="39" t="s">
        <v>327</v>
      </c>
      <c r="B19" s="39" t="s">
        <v>328</v>
      </c>
      <c r="C19" s="37"/>
      <c r="D19" s="37"/>
      <c r="E19" s="37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38"/>
      <c r="X19" s="38"/>
      <c r="Y19" s="18"/>
      <c r="Z19" s="18"/>
      <c r="AA19" s="18"/>
    </row>
    <row r="20" spans="1:27" s="40" customFormat="1" ht="22.5" customHeight="1" x14ac:dyDescent="0.2">
      <c r="A20" s="1"/>
      <c r="B20" s="2" t="s">
        <v>144</v>
      </c>
      <c r="C20" s="3" t="s">
        <v>2</v>
      </c>
      <c r="D20" s="3" t="s">
        <v>3</v>
      </c>
      <c r="E20" s="104">
        <f>G20*0.6</f>
        <v>11.58</v>
      </c>
      <c r="F20" s="115">
        <v>0</v>
      </c>
      <c r="G20" s="104">
        <v>19.3</v>
      </c>
      <c r="H20" s="4">
        <f>F20*W20</f>
        <v>0</v>
      </c>
      <c r="I20" s="4">
        <f>F20*X20</f>
        <v>0</v>
      </c>
      <c r="J20" s="4">
        <f t="shared" ref="J20:J23" si="12">H20*$J$3</f>
        <v>0</v>
      </c>
      <c r="K20" s="1"/>
      <c r="L20" s="1"/>
      <c r="M20" s="1"/>
      <c r="N20" s="4">
        <f t="shared" ref="N20:N23" si="13">I20*$N$3</f>
        <v>0</v>
      </c>
      <c r="O20" s="1"/>
      <c r="P20" s="1"/>
      <c r="Q20" s="1"/>
      <c r="R20" s="1"/>
      <c r="S20" s="1"/>
      <c r="T20" s="1"/>
      <c r="U20" s="4">
        <f t="shared" ref="U20:U23" si="14">K20+L20+M20+N20+O20+P20+Q20+R20+S20+T20</f>
        <v>0</v>
      </c>
      <c r="V20" s="4">
        <f t="shared" ref="V20:V23" si="15">H20+I20+J20+U20</f>
        <v>0</v>
      </c>
      <c r="W20" s="5">
        <v>0.85</v>
      </c>
      <c r="X20" s="5">
        <v>0.15</v>
      </c>
      <c r="Y20" s="20" t="s">
        <v>90</v>
      </c>
      <c r="Z20" s="20" t="s">
        <v>90</v>
      </c>
      <c r="AA20" s="19" t="s">
        <v>91</v>
      </c>
    </row>
    <row r="21" spans="1:27" s="40" customFormat="1" ht="22.5" customHeight="1" x14ac:dyDescent="0.2">
      <c r="A21" s="1"/>
      <c r="B21" s="2" t="s">
        <v>145</v>
      </c>
      <c r="C21" s="3" t="s">
        <v>2</v>
      </c>
      <c r="D21" s="3" t="s">
        <v>22</v>
      </c>
      <c r="E21" s="104">
        <f t="shared" ref="E21:E23" si="16">G21*0.6</f>
        <v>39.713999999999999</v>
      </c>
      <c r="F21" s="115">
        <v>0</v>
      </c>
      <c r="G21" s="104">
        <v>66.19</v>
      </c>
      <c r="H21" s="4">
        <f>F21*W21</f>
        <v>0</v>
      </c>
      <c r="I21" s="4">
        <f>F21*X21</f>
        <v>0</v>
      </c>
      <c r="J21" s="4">
        <f t="shared" si="12"/>
        <v>0</v>
      </c>
      <c r="K21" s="1"/>
      <c r="L21" s="1"/>
      <c r="M21" s="1"/>
      <c r="N21" s="4">
        <f t="shared" si="13"/>
        <v>0</v>
      </c>
      <c r="O21" s="1"/>
      <c r="P21" s="1"/>
      <c r="Q21" s="1"/>
      <c r="R21" s="1"/>
      <c r="S21" s="1"/>
      <c r="T21" s="1"/>
      <c r="U21" s="4">
        <f t="shared" si="14"/>
        <v>0</v>
      </c>
      <c r="V21" s="4">
        <f t="shared" si="15"/>
        <v>0</v>
      </c>
      <c r="W21" s="5">
        <v>0.85</v>
      </c>
      <c r="X21" s="5">
        <v>0.15</v>
      </c>
      <c r="Y21" s="20" t="s">
        <v>90</v>
      </c>
      <c r="Z21" s="20" t="s">
        <v>90</v>
      </c>
      <c r="AA21" s="19" t="s">
        <v>91</v>
      </c>
    </row>
    <row r="22" spans="1:27" s="40" customFormat="1" ht="22.5" customHeight="1" x14ac:dyDescent="0.2">
      <c r="A22" s="1"/>
      <c r="B22" s="2" t="s">
        <v>146</v>
      </c>
      <c r="C22" s="3" t="s">
        <v>2</v>
      </c>
      <c r="D22" s="3" t="s">
        <v>22</v>
      </c>
      <c r="E22" s="104">
        <f t="shared" si="16"/>
        <v>44.82</v>
      </c>
      <c r="F22" s="115">
        <v>0</v>
      </c>
      <c r="G22" s="104">
        <v>74.7</v>
      </c>
      <c r="H22" s="4">
        <f>F22*W22</f>
        <v>0</v>
      </c>
      <c r="I22" s="4">
        <f>F22*X22</f>
        <v>0</v>
      </c>
      <c r="J22" s="4">
        <f t="shared" si="12"/>
        <v>0</v>
      </c>
      <c r="K22" s="1"/>
      <c r="L22" s="1"/>
      <c r="M22" s="1"/>
      <c r="N22" s="4">
        <f t="shared" si="13"/>
        <v>0</v>
      </c>
      <c r="O22" s="1"/>
      <c r="P22" s="1"/>
      <c r="Q22" s="1"/>
      <c r="R22" s="1"/>
      <c r="S22" s="1"/>
      <c r="T22" s="1"/>
      <c r="U22" s="4">
        <f t="shared" si="14"/>
        <v>0</v>
      </c>
      <c r="V22" s="4">
        <f t="shared" si="15"/>
        <v>0</v>
      </c>
      <c r="W22" s="5">
        <v>0.85</v>
      </c>
      <c r="X22" s="5">
        <v>0.15</v>
      </c>
      <c r="Y22" s="20" t="s">
        <v>90</v>
      </c>
      <c r="Z22" s="20" t="s">
        <v>90</v>
      </c>
      <c r="AA22" s="19" t="s">
        <v>91</v>
      </c>
    </row>
    <row r="23" spans="1:27" s="40" customFormat="1" ht="22.5" customHeight="1" x14ac:dyDescent="0.2">
      <c r="A23" s="1"/>
      <c r="B23" s="2" t="s">
        <v>147</v>
      </c>
      <c r="C23" s="3" t="s">
        <v>2</v>
      </c>
      <c r="D23" s="3" t="s">
        <v>10</v>
      </c>
      <c r="E23" s="104">
        <f t="shared" si="16"/>
        <v>18.407999999999998</v>
      </c>
      <c r="F23" s="115">
        <v>0</v>
      </c>
      <c r="G23" s="104">
        <v>30.68</v>
      </c>
      <c r="H23" s="4">
        <f>F23*W23</f>
        <v>0</v>
      </c>
      <c r="I23" s="4">
        <f>F23*X23</f>
        <v>0</v>
      </c>
      <c r="J23" s="4">
        <f t="shared" si="12"/>
        <v>0</v>
      </c>
      <c r="K23" s="1"/>
      <c r="L23" s="1"/>
      <c r="M23" s="1"/>
      <c r="N23" s="4">
        <f t="shared" si="13"/>
        <v>0</v>
      </c>
      <c r="O23" s="1"/>
      <c r="P23" s="1"/>
      <c r="Q23" s="1"/>
      <c r="R23" s="1"/>
      <c r="S23" s="1"/>
      <c r="T23" s="1"/>
      <c r="U23" s="4">
        <f t="shared" si="14"/>
        <v>0</v>
      </c>
      <c r="V23" s="4">
        <f t="shared" si="15"/>
        <v>0</v>
      </c>
      <c r="W23" s="5">
        <v>0.85</v>
      </c>
      <c r="X23" s="5">
        <v>0.15</v>
      </c>
      <c r="Y23" s="20" t="s">
        <v>90</v>
      </c>
      <c r="Z23" s="20" t="s">
        <v>90</v>
      </c>
      <c r="AA23" s="19" t="s">
        <v>91</v>
      </c>
    </row>
    <row r="24" spans="1:27" s="40" customFormat="1" ht="11.25" x14ac:dyDescent="0.2">
      <c r="A24" s="159"/>
      <c r="B24" s="159"/>
      <c r="C24" s="159"/>
      <c r="D24" s="159"/>
      <c r="E24" s="1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"/>
      <c r="X24" s="1"/>
      <c r="Y24" s="17"/>
      <c r="Z24" s="17"/>
      <c r="AA24" s="17"/>
    </row>
    <row r="25" spans="1:27" s="40" customFormat="1" ht="22.5" customHeight="1" x14ac:dyDescent="0.2">
      <c r="A25" s="157" t="s">
        <v>329</v>
      </c>
      <c r="B25" s="157"/>
      <c r="C25" s="157"/>
      <c r="D25" s="157"/>
      <c r="E25" s="39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38"/>
      <c r="X25" s="38"/>
      <c r="Y25" s="18"/>
      <c r="Z25" s="18"/>
      <c r="AA25" s="18"/>
    </row>
    <row r="26" spans="1:27" s="40" customFormat="1" ht="22.5" customHeight="1" x14ac:dyDescent="0.2">
      <c r="A26" s="2" t="s">
        <v>148</v>
      </c>
      <c r="B26" s="2" t="s">
        <v>149</v>
      </c>
      <c r="C26" s="3" t="s">
        <v>2</v>
      </c>
      <c r="D26" s="3" t="s">
        <v>10</v>
      </c>
      <c r="E26" s="104">
        <f>G26*0.6</f>
        <v>38.58</v>
      </c>
      <c r="F26" s="115">
        <v>0</v>
      </c>
      <c r="G26" s="104">
        <v>64.3</v>
      </c>
      <c r="H26" s="4">
        <f t="shared" ref="H26:H37" si="17">F26*W26</f>
        <v>0</v>
      </c>
      <c r="I26" s="4">
        <f t="shared" ref="I26:I37" si="18">F26*X26</f>
        <v>0</v>
      </c>
      <c r="J26" s="4">
        <f t="shared" ref="J26:J37" si="19">H26*$J$3</f>
        <v>0</v>
      </c>
      <c r="K26" s="1"/>
      <c r="L26" s="1"/>
      <c r="M26" s="1"/>
      <c r="N26" s="1"/>
      <c r="O26" s="1"/>
      <c r="P26" s="1"/>
      <c r="Q26" s="1"/>
      <c r="R26" s="1"/>
      <c r="S26" s="1"/>
      <c r="T26" s="7">
        <f>I26*$T$3</f>
        <v>0</v>
      </c>
      <c r="U26" s="4">
        <f t="shared" ref="U26:U37" si="20">K26+L26+M26+N26+O26+P26+Q26+R26+S26+T26</f>
        <v>0</v>
      </c>
      <c r="V26" s="4">
        <f t="shared" ref="V26:V37" si="21">H26+I26+J26+U26</f>
        <v>0</v>
      </c>
      <c r="W26" s="5">
        <v>0.8</v>
      </c>
      <c r="X26" s="5">
        <v>0.2</v>
      </c>
      <c r="Y26" s="20" t="s">
        <v>90</v>
      </c>
      <c r="Z26" s="20" t="s">
        <v>92</v>
      </c>
      <c r="AA26" s="19" t="s">
        <v>94</v>
      </c>
    </row>
    <row r="27" spans="1:27" s="40" customFormat="1" ht="22.5" customHeight="1" x14ac:dyDescent="0.2">
      <c r="A27" s="2" t="s">
        <v>148</v>
      </c>
      <c r="B27" s="2" t="s">
        <v>150</v>
      </c>
      <c r="C27" s="3" t="s">
        <v>2</v>
      </c>
      <c r="D27" s="3" t="s">
        <v>10</v>
      </c>
      <c r="E27" s="104">
        <f t="shared" ref="E27:E37" si="22">G27*0.6</f>
        <v>46.704000000000001</v>
      </c>
      <c r="F27" s="115">
        <v>0</v>
      </c>
      <c r="G27" s="104">
        <v>77.84</v>
      </c>
      <c r="H27" s="4">
        <f t="shared" si="17"/>
        <v>0</v>
      </c>
      <c r="I27" s="4">
        <f t="shared" si="18"/>
        <v>0</v>
      </c>
      <c r="J27" s="4">
        <f t="shared" si="19"/>
        <v>0</v>
      </c>
      <c r="K27" s="1"/>
      <c r="L27" s="1"/>
      <c r="M27" s="1"/>
      <c r="N27" s="1"/>
      <c r="O27" s="1"/>
      <c r="P27" s="1"/>
      <c r="Q27" s="1"/>
      <c r="R27" s="1"/>
      <c r="S27" s="1"/>
      <c r="T27" s="7">
        <f t="shared" ref="T27:T29" si="23">I27*$T$3</f>
        <v>0</v>
      </c>
      <c r="U27" s="4">
        <f t="shared" si="20"/>
        <v>0</v>
      </c>
      <c r="V27" s="4">
        <f t="shared" si="21"/>
        <v>0</v>
      </c>
      <c r="W27" s="5">
        <v>0.8</v>
      </c>
      <c r="X27" s="5">
        <v>0.2</v>
      </c>
      <c r="Y27" s="20" t="s">
        <v>90</v>
      </c>
      <c r="Z27" s="20" t="s">
        <v>92</v>
      </c>
      <c r="AA27" s="19" t="s">
        <v>94</v>
      </c>
    </row>
    <row r="28" spans="1:27" s="40" customFormat="1" ht="22.5" customHeight="1" x14ac:dyDescent="0.2">
      <c r="A28" s="2" t="s">
        <v>148</v>
      </c>
      <c r="B28" s="2" t="s">
        <v>151</v>
      </c>
      <c r="C28" s="3" t="s">
        <v>2</v>
      </c>
      <c r="D28" s="3" t="s">
        <v>10</v>
      </c>
      <c r="E28" s="104">
        <f t="shared" si="22"/>
        <v>60.72</v>
      </c>
      <c r="F28" s="115">
        <v>0</v>
      </c>
      <c r="G28" s="104">
        <v>101.2</v>
      </c>
      <c r="H28" s="4">
        <f t="shared" si="17"/>
        <v>0</v>
      </c>
      <c r="I28" s="4">
        <f t="shared" si="18"/>
        <v>0</v>
      </c>
      <c r="J28" s="4">
        <f t="shared" si="19"/>
        <v>0</v>
      </c>
      <c r="K28" s="1"/>
      <c r="L28" s="1"/>
      <c r="M28" s="1"/>
      <c r="N28" s="1"/>
      <c r="O28" s="1"/>
      <c r="P28" s="1"/>
      <c r="Q28" s="1"/>
      <c r="R28" s="1"/>
      <c r="S28" s="1"/>
      <c r="T28" s="7">
        <f t="shared" si="23"/>
        <v>0</v>
      </c>
      <c r="U28" s="4">
        <f t="shared" si="20"/>
        <v>0</v>
      </c>
      <c r="V28" s="4">
        <f t="shared" si="21"/>
        <v>0</v>
      </c>
      <c r="W28" s="5">
        <v>0.8</v>
      </c>
      <c r="X28" s="5">
        <v>0.2</v>
      </c>
      <c r="Y28" s="20" t="s">
        <v>90</v>
      </c>
      <c r="Z28" s="20" t="s">
        <v>92</v>
      </c>
      <c r="AA28" s="19" t="s">
        <v>94</v>
      </c>
    </row>
    <row r="29" spans="1:27" s="40" customFormat="1" ht="22.5" customHeight="1" x14ac:dyDescent="0.2">
      <c r="A29" s="2" t="s">
        <v>152</v>
      </c>
      <c r="B29" s="2" t="s">
        <v>153</v>
      </c>
      <c r="C29" s="3" t="s">
        <v>2</v>
      </c>
      <c r="D29" s="3" t="s">
        <v>10</v>
      </c>
      <c r="E29" s="104">
        <f t="shared" si="22"/>
        <v>43.314</v>
      </c>
      <c r="F29" s="115">
        <v>0</v>
      </c>
      <c r="G29" s="104">
        <v>72.19</v>
      </c>
      <c r="H29" s="4">
        <f t="shared" si="17"/>
        <v>0</v>
      </c>
      <c r="I29" s="4">
        <f t="shared" si="18"/>
        <v>0</v>
      </c>
      <c r="J29" s="4">
        <f t="shared" si="19"/>
        <v>0</v>
      </c>
      <c r="K29" s="1"/>
      <c r="L29" s="1"/>
      <c r="M29" s="1"/>
      <c r="N29" s="1"/>
      <c r="O29" s="1"/>
      <c r="P29" s="1"/>
      <c r="Q29" s="1"/>
      <c r="R29" s="1"/>
      <c r="S29" s="1"/>
      <c r="T29" s="7">
        <f t="shared" si="23"/>
        <v>0</v>
      </c>
      <c r="U29" s="4">
        <f t="shared" si="20"/>
        <v>0</v>
      </c>
      <c r="V29" s="4">
        <f t="shared" si="21"/>
        <v>0</v>
      </c>
      <c r="W29" s="5">
        <v>0.8</v>
      </c>
      <c r="X29" s="5">
        <v>0.2</v>
      </c>
      <c r="Y29" s="20" t="s">
        <v>90</v>
      </c>
      <c r="Z29" s="20" t="s">
        <v>92</v>
      </c>
      <c r="AA29" s="19" t="s">
        <v>94</v>
      </c>
    </row>
    <row r="30" spans="1:27" s="40" customFormat="1" ht="22.5" customHeight="1" x14ac:dyDescent="0.2">
      <c r="A30" s="2" t="s">
        <v>154</v>
      </c>
      <c r="B30" s="2" t="s">
        <v>273</v>
      </c>
      <c r="C30" s="3" t="s">
        <v>2</v>
      </c>
      <c r="D30" s="3" t="s">
        <v>10</v>
      </c>
      <c r="E30" s="104">
        <f t="shared" si="22"/>
        <v>16.907999999999998</v>
      </c>
      <c r="F30" s="115">
        <v>0</v>
      </c>
      <c r="G30" s="104">
        <v>28.18</v>
      </c>
      <c r="H30" s="4">
        <f t="shared" si="17"/>
        <v>0</v>
      </c>
      <c r="I30" s="4">
        <f t="shared" si="18"/>
        <v>0</v>
      </c>
      <c r="J30" s="4">
        <f t="shared" si="19"/>
        <v>0</v>
      </c>
      <c r="K30" s="1"/>
      <c r="L30" s="1"/>
      <c r="M30" s="1"/>
      <c r="N30" s="4">
        <f t="shared" ref="N30:N33" si="24">I30*$N$3</f>
        <v>0</v>
      </c>
      <c r="O30" s="1"/>
      <c r="P30" s="1"/>
      <c r="Q30" s="1"/>
      <c r="R30" s="1"/>
      <c r="S30" s="1"/>
      <c r="T30" s="1"/>
      <c r="U30" s="4">
        <f t="shared" si="20"/>
        <v>0</v>
      </c>
      <c r="V30" s="4">
        <f t="shared" si="21"/>
        <v>0</v>
      </c>
      <c r="W30" s="5">
        <v>0.68</v>
      </c>
      <c r="X30" s="5">
        <v>0.32</v>
      </c>
      <c r="Y30" s="20" t="s">
        <v>90</v>
      </c>
      <c r="Z30" s="20" t="s">
        <v>90</v>
      </c>
      <c r="AA30" s="19" t="s">
        <v>91</v>
      </c>
    </row>
    <row r="31" spans="1:27" s="40" customFormat="1" ht="22.5" customHeight="1" x14ac:dyDescent="0.2">
      <c r="A31" s="2" t="s">
        <v>154</v>
      </c>
      <c r="B31" s="2" t="s">
        <v>155</v>
      </c>
      <c r="C31" s="3" t="s">
        <v>2</v>
      </c>
      <c r="D31" s="3" t="s">
        <v>3</v>
      </c>
      <c r="E31" s="104">
        <f t="shared" si="22"/>
        <v>21.197999999999997</v>
      </c>
      <c r="F31" s="115">
        <v>0</v>
      </c>
      <c r="G31" s="104">
        <v>35.33</v>
      </c>
      <c r="H31" s="4">
        <f t="shared" si="17"/>
        <v>0</v>
      </c>
      <c r="I31" s="4">
        <f t="shared" si="18"/>
        <v>0</v>
      </c>
      <c r="J31" s="4">
        <f t="shared" si="19"/>
        <v>0</v>
      </c>
      <c r="K31" s="1"/>
      <c r="L31" s="1"/>
      <c r="M31" s="1"/>
      <c r="N31" s="4">
        <f t="shared" si="24"/>
        <v>0</v>
      </c>
      <c r="O31" s="1"/>
      <c r="P31" s="1"/>
      <c r="Q31" s="1"/>
      <c r="R31" s="1"/>
      <c r="S31" s="1"/>
      <c r="T31" s="1"/>
      <c r="U31" s="4">
        <f t="shared" si="20"/>
        <v>0</v>
      </c>
      <c r="V31" s="4">
        <f t="shared" si="21"/>
        <v>0</v>
      </c>
      <c r="W31" s="5">
        <v>0.68</v>
      </c>
      <c r="X31" s="5">
        <v>0.32</v>
      </c>
      <c r="Y31" s="20" t="s">
        <v>90</v>
      </c>
      <c r="Z31" s="20" t="s">
        <v>90</v>
      </c>
      <c r="AA31" s="19" t="s">
        <v>91</v>
      </c>
    </row>
    <row r="32" spans="1:27" s="40" customFormat="1" ht="22.5" customHeight="1" x14ac:dyDescent="0.2">
      <c r="A32" s="2" t="s">
        <v>156</v>
      </c>
      <c r="B32" s="2" t="s">
        <v>157</v>
      </c>
      <c r="C32" s="3" t="s">
        <v>2</v>
      </c>
      <c r="D32" s="3" t="s">
        <v>3</v>
      </c>
      <c r="E32" s="104">
        <f t="shared" si="22"/>
        <v>52.397999999999996</v>
      </c>
      <c r="F32" s="115">
        <v>0</v>
      </c>
      <c r="G32" s="104">
        <v>87.33</v>
      </c>
      <c r="H32" s="4">
        <f t="shared" si="17"/>
        <v>0</v>
      </c>
      <c r="I32" s="4">
        <f t="shared" si="18"/>
        <v>0</v>
      </c>
      <c r="J32" s="4">
        <f t="shared" si="19"/>
        <v>0</v>
      </c>
      <c r="K32" s="1"/>
      <c r="L32" s="1"/>
      <c r="M32" s="1"/>
      <c r="N32" s="4">
        <f t="shared" si="24"/>
        <v>0</v>
      </c>
      <c r="O32" s="1"/>
      <c r="P32" s="1"/>
      <c r="Q32" s="1"/>
      <c r="R32" s="1"/>
      <c r="S32" s="1"/>
      <c r="T32" s="1"/>
      <c r="U32" s="4">
        <f t="shared" si="20"/>
        <v>0</v>
      </c>
      <c r="V32" s="4">
        <f t="shared" si="21"/>
        <v>0</v>
      </c>
      <c r="W32" s="5">
        <v>0.68</v>
      </c>
      <c r="X32" s="5">
        <v>0.32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">
      <c r="A33" s="2" t="s">
        <v>158</v>
      </c>
      <c r="B33" s="2" t="s">
        <v>159</v>
      </c>
      <c r="C33" s="3" t="s">
        <v>2</v>
      </c>
      <c r="D33" s="3" t="s">
        <v>3</v>
      </c>
      <c r="E33" s="104">
        <f t="shared" si="22"/>
        <v>71.177999999999997</v>
      </c>
      <c r="F33" s="115">
        <v>0</v>
      </c>
      <c r="G33" s="104">
        <v>118.63</v>
      </c>
      <c r="H33" s="4">
        <f t="shared" si="17"/>
        <v>0</v>
      </c>
      <c r="I33" s="4">
        <f t="shared" si="18"/>
        <v>0</v>
      </c>
      <c r="J33" s="4">
        <f t="shared" si="19"/>
        <v>0</v>
      </c>
      <c r="K33" s="1"/>
      <c r="L33" s="1"/>
      <c r="M33" s="1"/>
      <c r="N33" s="4">
        <f t="shared" si="24"/>
        <v>0</v>
      </c>
      <c r="O33" s="1"/>
      <c r="P33" s="1"/>
      <c r="Q33" s="1"/>
      <c r="R33" s="1"/>
      <c r="S33" s="1"/>
      <c r="T33" s="1"/>
      <c r="U33" s="4">
        <f t="shared" si="20"/>
        <v>0</v>
      </c>
      <c r="V33" s="4">
        <f t="shared" si="21"/>
        <v>0</v>
      </c>
      <c r="W33" s="5">
        <v>0.68</v>
      </c>
      <c r="X33" s="5">
        <v>0.32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">
      <c r="A34" s="2" t="s">
        <v>160</v>
      </c>
      <c r="B34" s="2" t="s">
        <v>161</v>
      </c>
      <c r="C34" s="3" t="s">
        <v>2</v>
      </c>
      <c r="D34" s="3" t="s">
        <v>10</v>
      </c>
      <c r="E34" s="104">
        <f t="shared" si="22"/>
        <v>29.201999999999998</v>
      </c>
      <c r="F34" s="115">
        <v>0</v>
      </c>
      <c r="G34" s="104">
        <v>48.67</v>
      </c>
      <c r="H34" s="4">
        <f t="shared" si="17"/>
        <v>0</v>
      </c>
      <c r="I34" s="4">
        <f t="shared" si="18"/>
        <v>0</v>
      </c>
      <c r="J34" s="4">
        <f t="shared" si="19"/>
        <v>0</v>
      </c>
      <c r="K34" s="1"/>
      <c r="L34" s="1"/>
      <c r="M34" s="1"/>
      <c r="N34" s="1"/>
      <c r="O34" s="1"/>
      <c r="P34" s="1"/>
      <c r="Q34" s="1"/>
      <c r="R34" s="1"/>
      <c r="S34" s="1"/>
      <c r="T34" s="7">
        <f t="shared" ref="T34:T37" si="25">I34*$T$3</f>
        <v>0</v>
      </c>
      <c r="U34" s="4">
        <f t="shared" si="20"/>
        <v>0</v>
      </c>
      <c r="V34" s="4">
        <f t="shared" si="21"/>
        <v>0</v>
      </c>
      <c r="W34" s="5">
        <v>0.9</v>
      </c>
      <c r="X34" s="5">
        <v>0.1</v>
      </c>
      <c r="Y34" s="20" t="s">
        <v>90</v>
      </c>
      <c r="Z34" s="20" t="s">
        <v>92</v>
      </c>
      <c r="AA34" s="19" t="s">
        <v>94</v>
      </c>
    </row>
    <row r="35" spans="1:27" s="40" customFormat="1" ht="22.5" customHeight="1" x14ac:dyDescent="0.2">
      <c r="A35" s="2" t="s">
        <v>162</v>
      </c>
      <c r="B35" s="2" t="s">
        <v>163</v>
      </c>
      <c r="C35" s="3" t="s">
        <v>2</v>
      </c>
      <c r="D35" s="3" t="s">
        <v>22</v>
      </c>
      <c r="E35" s="104">
        <f t="shared" si="22"/>
        <v>39.113999999999997</v>
      </c>
      <c r="F35" s="115">
        <v>0</v>
      </c>
      <c r="G35" s="104">
        <v>65.19</v>
      </c>
      <c r="H35" s="4">
        <f t="shared" si="17"/>
        <v>0</v>
      </c>
      <c r="I35" s="4">
        <f t="shared" si="18"/>
        <v>0</v>
      </c>
      <c r="J35" s="4">
        <f t="shared" si="19"/>
        <v>0</v>
      </c>
      <c r="K35" s="1"/>
      <c r="L35" s="1"/>
      <c r="M35" s="1"/>
      <c r="N35" s="1"/>
      <c r="O35" s="1"/>
      <c r="P35" s="1"/>
      <c r="Q35" s="1"/>
      <c r="R35" s="1"/>
      <c r="S35" s="1"/>
      <c r="T35" s="7">
        <f t="shared" si="25"/>
        <v>0</v>
      </c>
      <c r="U35" s="4">
        <f t="shared" si="20"/>
        <v>0</v>
      </c>
      <c r="V35" s="4">
        <f t="shared" si="21"/>
        <v>0</v>
      </c>
      <c r="W35" s="5">
        <v>0.9</v>
      </c>
      <c r="X35" s="5">
        <v>0.1</v>
      </c>
      <c r="Y35" s="20" t="s">
        <v>90</v>
      </c>
      <c r="Z35" s="20" t="s">
        <v>92</v>
      </c>
      <c r="AA35" s="19" t="s">
        <v>94</v>
      </c>
    </row>
    <row r="36" spans="1:27" s="40" customFormat="1" ht="22.5" customHeight="1" x14ac:dyDescent="0.2">
      <c r="A36" s="2" t="s">
        <v>164</v>
      </c>
      <c r="B36" s="2" t="s">
        <v>165</v>
      </c>
      <c r="C36" s="3" t="s">
        <v>2</v>
      </c>
      <c r="D36" s="3" t="s">
        <v>3</v>
      </c>
      <c r="E36" s="104">
        <f t="shared" si="22"/>
        <v>16.547999999999998</v>
      </c>
      <c r="F36" s="115">
        <v>0</v>
      </c>
      <c r="G36" s="104">
        <v>27.58</v>
      </c>
      <c r="H36" s="4">
        <f t="shared" si="17"/>
        <v>0</v>
      </c>
      <c r="I36" s="4">
        <f t="shared" si="18"/>
        <v>0</v>
      </c>
      <c r="J36" s="4">
        <f t="shared" si="19"/>
        <v>0</v>
      </c>
      <c r="K36" s="1"/>
      <c r="L36" s="1"/>
      <c r="M36" s="1"/>
      <c r="N36" s="1"/>
      <c r="O36" s="1"/>
      <c r="P36" s="1"/>
      <c r="Q36" s="1"/>
      <c r="R36" s="1"/>
      <c r="S36" s="1"/>
      <c r="T36" s="7">
        <f t="shared" si="25"/>
        <v>0</v>
      </c>
      <c r="U36" s="4">
        <f t="shared" si="20"/>
        <v>0</v>
      </c>
      <c r="V36" s="4">
        <f t="shared" si="21"/>
        <v>0</v>
      </c>
      <c r="W36" s="5">
        <v>0.9</v>
      </c>
      <c r="X36" s="5">
        <v>0.1</v>
      </c>
      <c r="Y36" s="20" t="s">
        <v>90</v>
      </c>
      <c r="Z36" s="20" t="s">
        <v>92</v>
      </c>
      <c r="AA36" s="19" t="s">
        <v>94</v>
      </c>
    </row>
    <row r="37" spans="1:27" s="40" customFormat="1" ht="22.5" customHeight="1" x14ac:dyDescent="0.2">
      <c r="A37" s="2" t="s">
        <v>166</v>
      </c>
      <c r="B37" s="2" t="s">
        <v>167</v>
      </c>
      <c r="C37" s="3" t="s">
        <v>2</v>
      </c>
      <c r="D37" s="3" t="s">
        <v>10</v>
      </c>
      <c r="E37" s="104">
        <f t="shared" si="22"/>
        <v>18.78</v>
      </c>
      <c r="F37" s="115">
        <v>0</v>
      </c>
      <c r="G37" s="104">
        <v>31.3</v>
      </c>
      <c r="H37" s="4">
        <f t="shared" si="17"/>
        <v>0</v>
      </c>
      <c r="I37" s="4">
        <f t="shared" si="18"/>
        <v>0</v>
      </c>
      <c r="J37" s="4">
        <f t="shared" si="19"/>
        <v>0</v>
      </c>
      <c r="K37" s="1"/>
      <c r="L37" s="1"/>
      <c r="M37" s="1"/>
      <c r="N37" s="1"/>
      <c r="O37" s="1"/>
      <c r="P37" s="1"/>
      <c r="Q37" s="1"/>
      <c r="R37" s="1"/>
      <c r="S37" s="1"/>
      <c r="T37" s="7">
        <f t="shared" si="25"/>
        <v>0</v>
      </c>
      <c r="U37" s="4">
        <f t="shared" si="20"/>
        <v>0</v>
      </c>
      <c r="V37" s="4">
        <f t="shared" si="21"/>
        <v>0</v>
      </c>
      <c r="W37" s="5">
        <v>0.9</v>
      </c>
      <c r="X37" s="5">
        <v>0.1</v>
      </c>
      <c r="Y37" s="20" t="s">
        <v>90</v>
      </c>
      <c r="Z37" s="20" t="s">
        <v>92</v>
      </c>
      <c r="AA37" s="19" t="s">
        <v>94</v>
      </c>
    </row>
    <row r="38" spans="1:27" s="40" customFormat="1" ht="11.25" x14ac:dyDescent="0.2">
      <c r="A38" s="159"/>
      <c r="B38" s="159"/>
      <c r="C38" s="159"/>
      <c r="D38" s="159"/>
      <c r="E38" s="1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"/>
      <c r="X38" s="1"/>
      <c r="Y38" s="17"/>
      <c r="Z38" s="17"/>
      <c r="AA38" s="17"/>
    </row>
    <row r="39" spans="1:27" s="40" customFormat="1" ht="11.25" x14ac:dyDescent="0.2">
      <c r="A39" s="157" t="s">
        <v>330</v>
      </c>
      <c r="B39" s="157"/>
      <c r="C39" s="157"/>
      <c r="D39" s="157"/>
      <c r="E39" s="39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38"/>
      <c r="X39" s="38"/>
      <c r="Y39" s="18"/>
      <c r="Z39" s="18"/>
      <c r="AA39" s="18"/>
    </row>
    <row r="40" spans="1:27" s="40" customFormat="1" ht="11.25" x14ac:dyDescent="0.2">
      <c r="A40" s="159"/>
      <c r="B40" s="159"/>
      <c r="C40" s="159"/>
      <c r="D40" s="159"/>
      <c r="E40" s="1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"/>
      <c r="X40" s="1"/>
      <c r="Y40" s="17"/>
      <c r="Z40" s="17"/>
      <c r="AA40" s="17"/>
    </row>
    <row r="41" spans="1:27" s="40" customFormat="1" ht="22.5" customHeight="1" x14ac:dyDescent="0.2">
      <c r="A41" s="39" t="s">
        <v>331</v>
      </c>
      <c r="B41" s="39" t="s">
        <v>324</v>
      </c>
      <c r="C41" s="37"/>
      <c r="D41" s="37"/>
      <c r="E41" s="37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38"/>
      <c r="X41" s="38"/>
      <c r="Y41" s="18"/>
      <c r="Z41" s="18"/>
      <c r="AA41" s="18"/>
    </row>
    <row r="42" spans="1:27" s="40" customFormat="1" ht="22.5" customHeight="1" x14ac:dyDescent="0.2">
      <c r="A42" s="1"/>
      <c r="B42" s="2" t="s">
        <v>168</v>
      </c>
      <c r="C42" s="3" t="s">
        <v>2</v>
      </c>
      <c r="D42" s="3" t="s">
        <v>3</v>
      </c>
      <c r="E42" s="104">
        <f>G42*0.6</f>
        <v>5.2139999999999995</v>
      </c>
      <c r="F42" s="115">
        <v>0</v>
      </c>
      <c r="G42" s="104">
        <v>8.69</v>
      </c>
      <c r="H42" s="4">
        <f>F42*W42</f>
        <v>0</v>
      </c>
      <c r="I42" s="4">
        <f>F42*X42</f>
        <v>0</v>
      </c>
      <c r="J42" s="4">
        <f t="shared" ref="J42:J43" si="26">H42*$J$3</f>
        <v>0</v>
      </c>
      <c r="K42" s="1"/>
      <c r="L42" s="1"/>
      <c r="M42" s="1"/>
      <c r="N42" s="4">
        <f t="shared" ref="N42:N43" si="27">I42*$N$3</f>
        <v>0</v>
      </c>
      <c r="O42" s="1"/>
      <c r="P42" s="1"/>
      <c r="Q42" s="1"/>
      <c r="R42" s="1"/>
      <c r="S42" s="1"/>
      <c r="T42" s="1"/>
      <c r="U42" s="4">
        <f t="shared" ref="U42:U43" si="28">K42+L42+M42+N42+O42+P42+Q42+R42+S42+T42</f>
        <v>0</v>
      </c>
      <c r="V42" s="4">
        <f t="shared" ref="V42:V43" si="29">H42+I42+J42+U42</f>
        <v>0</v>
      </c>
      <c r="W42" s="5">
        <v>0.8</v>
      </c>
      <c r="X42" s="5">
        <v>0.2</v>
      </c>
      <c r="Y42" s="20" t="s">
        <v>90</v>
      </c>
      <c r="Z42" s="20" t="s">
        <v>90</v>
      </c>
      <c r="AA42" s="19" t="s">
        <v>91</v>
      </c>
    </row>
    <row r="43" spans="1:27" s="40" customFormat="1" ht="22.5" customHeight="1" x14ac:dyDescent="0.2">
      <c r="A43" s="1"/>
      <c r="B43" s="2" t="s">
        <v>169</v>
      </c>
      <c r="C43" s="3" t="s">
        <v>2</v>
      </c>
      <c r="D43" s="3" t="s">
        <v>22</v>
      </c>
      <c r="E43" s="104">
        <f>G43*0.6</f>
        <v>9.1079999999999988</v>
      </c>
      <c r="F43" s="115">
        <v>0</v>
      </c>
      <c r="G43" s="104">
        <v>15.18</v>
      </c>
      <c r="H43" s="4">
        <f>F43*W43</f>
        <v>0</v>
      </c>
      <c r="I43" s="4">
        <f>F43*X43</f>
        <v>0</v>
      </c>
      <c r="J43" s="4">
        <f t="shared" si="26"/>
        <v>0</v>
      </c>
      <c r="K43" s="1"/>
      <c r="L43" s="1"/>
      <c r="M43" s="1"/>
      <c r="N43" s="4">
        <f t="shared" si="27"/>
        <v>0</v>
      </c>
      <c r="O43" s="1"/>
      <c r="P43" s="1"/>
      <c r="Q43" s="1"/>
      <c r="R43" s="1"/>
      <c r="S43" s="1"/>
      <c r="T43" s="1"/>
      <c r="U43" s="4">
        <f t="shared" si="28"/>
        <v>0</v>
      </c>
      <c r="V43" s="4">
        <f t="shared" si="29"/>
        <v>0</v>
      </c>
      <c r="W43" s="5">
        <v>0.8</v>
      </c>
      <c r="X43" s="5">
        <v>0.2</v>
      </c>
      <c r="Y43" s="20" t="s">
        <v>90</v>
      </c>
      <c r="Z43" s="20" t="s">
        <v>90</v>
      </c>
      <c r="AA43" s="19" t="s">
        <v>91</v>
      </c>
    </row>
    <row r="44" spans="1:27" s="40" customFormat="1" ht="11.25" x14ac:dyDescent="0.2">
      <c r="A44" s="159"/>
      <c r="B44" s="159"/>
      <c r="C44" s="159"/>
      <c r="D44" s="159"/>
      <c r="E44" s="1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"/>
      <c r="X44" s="1"/>
      <c r="Y44" s="17"/>
      <c r="Z44" s="17"/>
      <c r="AA44" s="17"/>
    </row>
    <row r="45" spans="1:27" s="40" customFormat="1" ht="22.5" customHeight="1" x14ac:dyDescent="0.2">
      <c r="A45" s="39" t="s">
        <v>332</v>
      </c>
      <c r="B45" s="39" t="s">
        <v>326</v>
      </c>
      <c r="C45" s="37"/>
      <c r="D45" s="37"/>
      <c r="E45" s="37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38"/>
      <c r="X45" s="38"/>
      <c r="Y45" s="18"/>
      <c r="Z45" s="18"/>
      <c r="AA45" s="18"/>
    </row>
    <row r="46" spans="1:27" s="40" customFormat="1" ht="22.5" customHeight="1" x14ac:dyDescent="0.2">
      <c r="A46" s="1"/>
      <c r="B46" s="2" t="s">
        <v>168</v>
      </c>
      <c r="C46" s="3" t="s">
        <v>2</v>
      </c>
      <c r="D46" s="3" t="s">
        <v>3</v>
      </c>
      <c r="E46" s="104">
        <f>G46*0.6</f>
        <v>7.169999999999999</v>
      </c>
      <c r="F46" s="115">
        <v>0</v>
      </c>
      <c r="G46" s="104">
        <v>11.95</v>
      </c>
      <c r="H46" s="4">
        <f>F46*W46</f>
        <v>0</v>
      </c>
      <c r="I46" s="4">
        <f>F46*X46</f>
        <v>0</v>
      </c>
      <c r="J46" s="4">
        <f t="shared" ref="J46:J47" si="30">H46*$J$3</f>
        <v>0</v>
      </c>
      <c r="K46" s="1"/>
      <c r="L46" s="1"/>
      <c r="M46" s="1"/>
      <c r="N46" s="4">
        <f t="shared" ref="N46:N47" si="31">I46*$N$3</f>
        <v>0</v>
      </c>
      <c r="O46" s="1"/>
      <c r="P46" s="1"/>
      <c r="Q46" s="1"/>
      <c r="R46" s="1"/>
      <c r="S46" s="1"/>
      <c r="T46" s="1"/>
      <c r="U46" s="4">
        <f t="shared" ref="U46:U47" si="32">K46+L46+M46+N46+O46+P46+Q46+R46+S46+T46</f>
        <v>0</v>
      </c>
      <c r="V46" s="4">
        <f t="shared" ref="V46:V47" si="33">H46+I46+J46+U46</f>
        <v>0</v>
      </c>
      <c r="W46" s="5">
        <v>0.8</v>
      </c>
      <c r="X46" s="5">
        <v>0.2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">
      <c r="A47" s="1"/>
      <c r="B47" s="2" t="s">
        <v>169</v>
      </c>
      <c r="C47" s="3" t="s">
        <v>2</v>
      </c>
      <c r="D47" s="3" t="s">
        <v>22</v>
      </c>
      <c r="E47" s="104">
        <f>G47*0.6</f>
        <v>12.27</v>
      </c>
      <c r="F47" s="115">
        <v>0</v>
      </c>
      <c r="G47" s="104">
        <v>20.45</v>
      </c>
      <c r="H47" s="4">
        <f>F47*W47</f>
        <v>0</v>
      </c>
      <c r="I47" s="4">
        <f>F47*X47</f>
        <v>0</v>
      </c>
      <c r="J47" s="4">
        <f t="shared" si="30"/>
        <v>0</v>
      </c>
      <c r="K47" s="1"/>
      <c r="L47" s="1"/>
      <c r="M47" s="1"/>
      <c r="N47" s="4">
        <f t="shared" si="31"/>
        <v>0</v>
      </c>
      <c r="O47" s="1"/>
      <c r="P47" s="1"/>
      <c r="Q47" s="1"/>
      <c r="R47" s="1"/>
      <c r="S47" s="1"/>
      <c r="T47" s="1"/>
      <c r="U47" s="4">
        <f t="shared" si="32"/>
        <v>0</v>
      </c>
      <c r="V47" s="4">
        <f t="shared" si="33"/>
        <v>0</v>
      </c>
      <c r="W47" s="5">
        <v>0.8</v>
      </c>
      <c r="X47" s="5">
        <v>0.2</v>
      </c>
      <c r="Y47" s="20" t="s">
        <v>90</v>
      </c>
      <c r="Z47" s="20" t="s">
        <v>90</v>
      </c>
      <c r="AA47" s="19" t="s">
        <v>91</v>
      </c>
    </row>
    <row r="48" spans="1:27" s="40" customFormat="1" ht="11.25" x14ac:dyDescent="0.2">
      <c r="A48" s="159"/>
      <c r="B48" s="159"/>
      <c r="C48" s="159"/>
      <c r="D48" s="159"/>
      <c r="E48" s="1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"/>
      <c r="X48" s="1"/>
      <c r="Y48" s="17"/>
      <c r="Z48" s="17"/>
      <c r="AA48" s="17"/>
    </row>
    <row r="49" spans="1:27" s="40" customFormat="1" ht="22.5" customHeight="1" x14ac:dyDescent="0.2">
      <c r="A49" s="39" t="s">
        <v>333</v>
      </c>
      <c r="B49" s="39" t="s">
        <v>328</v>
      </c>
      <c r="C49" s="37"/>
      <c r="D49" s="37"/>
      <c r="E49" s="3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38"/>
      <c r="X49" s="38"/>
      <c r="Y49" s="18"/>
      <c r="Z49" s="18"/>
      <c r="AA49" s="18"/>
    </row>
    <row r="50" spans="1:27" s="40" customFormat="1" ht="22.5" customHeight="1" x14ac:dyDescent="0.2">
      <c r="A50" s="1"/>
      <c r="B50" s="2" t="s">
        <v>168</v>
      </c>
      <c r="C50" s="3" t="s">
        <v>2</v>
      </c>
      <c r="D50" s="3" t="s">
        <v>3</v>
      </c>
      <c r="E50" s="104">
        <f>G50*0.6</f>
        <v>14.687999999999999</v>
      </c>
      <c r="F50" s="115">
        <v>0</v>
      </c>
      <c r="G50" s="104">
        <v>24.48</v>
      </c>
      <c r="H50" s="4">
        <f>F50*W50</f>
        <v>0</v>
      </c>
      <c r="I50" s="4">
        <f>F50*X50</f>
        <v>0</v>
      </c>
      <c r="J50" s="4">
        <f t="shared" ref="J50:J51" si="34">H50*$J$3</f>
        <v>0</v>
      </c>
      <c r="K50" s="1"/>
      <c r="L50" s="1"/>
      <c r="M50" s="1"/>
      <c r="N50" s="4">
        <f t="shared" ref="N50:N51" si="35">I50*$N$3</f>
        <v>0</v>
      </c>
      <c r="O50" s="1"/>
      <c r="P50" s="1"/>
      <c r="Q50" s="1"/>
      <c r="R50" s="1"/>
      <c r="S50" s="1"/>
      <c r="T50" s="1"/>
      <c r="U50" s="4">
        <f t="shared" ref="U50:U51" si="36">K50+L50+M50+N50+O50+P50+Q50+R50+S50+T50</f>
        <v>0</v>
      </c>
      <c r="V50" s="4">
        <f t="shared" ref="V50:V51" si="37">H50+I50+J50+U50</f>
        <v>0</v>
      </c>
      <c r="W50" s="5">
        <v>0.8</v>
      </c>
      <c r="X50" s="5">
        <v>0.2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">
      <c r="A51" s="1"/>
      <c r="B51" s="2" t="s">
        <v>169</v>
      </c>
      <c r="C51" s="3" t="s">
        <v>2</v>
      </c>
      <c r="D51" s="3" t="s">
        <v>22</v>
      </c>
      <c r="E51" s="104">
        <f>G51*0.6</f>
        <v>34.811999999999998</v>
      </c>
      <c r="F51" s="115">
        <v>0</v>
      </c>
      <c r="G51" s="104">
        <v>58.02</v>
      </c>
      <c r="H51" s="4">
        <f>F51*W51</f>
        <v>0</v>
      </c>
      <c r="I51" s="4">
        <f>F51*X51</f>
        <v>0</v>
      </c>
      <c r="J51" s="4">
        <f t="shared" si="34"/>
        <v>0</v>
      </c>
      <c r="K51" s="1"/>
      <c r="L51" s="1"/>
      <c r="M51" s="1"/>
      <c r="N51" s="4">
        <f t="shared" si="35"/>
        <v>0</v>
      </c>
      <c r="O51" s="1"/>
      <c r="P51" s="1"/>
      <c r="Q51" s="1"/>
      <c r="R51" s="1"/>
      <c r="S51" s="1"/>
      <c r="T51" s="1"/>
      <c r="U51" s="4">
        <f t="shared" si="36"/>
        <v>0</v>
      </c>
      <c r="V51" s="4">
        <f t="shared" si="37"/>
        <v>0</v>
      </c>
      <c r="W51" s="5">
        <v>0.8</v>
      </c>
      <c r="X51" s="5">
        <v>0.2</v>
      </c>
      <c r="Y51" s="20" t="s">
        <v>90</v>
      </c>
      <c r="Z51" s="20" t="s">
        <v>90</v>
      </c>
      <c r="AA51" s="19" t="s">
        <v>91</v>
      </c>
    </row>
    <row r="52" spans="1:27" s="40" customFormat="1" ht="11.25" x14ac:dyDescent="0.2">
      <c r="A52" s="159"/>
      <c r="B52" s="159"/>
      <c r="C52" s="159"/>
      <c r="D52" s="159"/>
      <c r="E52" s="1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"/>
      <c r="X52" s="1"/>
      <c r="Y52" s="17"/>
      <c r="Z52" s="17"/>
      <c r="AA52" s="17"/>
    </row>
    <row r="53" spans="1:27" s="40" customFormat="1" ht="11.25" x14ac:dyDescent="0.2">
      <c r="A53" s="159"/>
      <c r="B53" s="159"/>
      <c r="C53" s="159"/>
      <c r="D53" s="159"/>
      <c r="E53" s="1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"/>
      <c r="X53" s="1"/>
      <c r="Y53" s="17"/>
      <c r="Z53" s="17"/>
      <c r="AA53" s="17"/>
    </row>
    <row r="54" spans="1:27" s="40" customFormat="1" ht="22.5" customHeight="1" x14ac:dyDescent="0.2">
      <c r="A54" s="39" t="s">
        <v>334</v>
      </c>
      <c r="B54" s="39" t="s">
        <v>335</v>
      </c>
      <c r="C54" s="37"/>
      <c r="D54" s="37"/>
      <c r="E54" s="37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38"/>
      <c r="X54" s="38"/>
      <c r="Y54" s="18"/>
      <c r="Z54" s="18"/>
      <c r="AA54" s="18"/>
    </row>
    <row r="55" spans="1:27" s="40" customFormat="1" ht="22.5" x14ac:dyDescent="0.2">
      <c r="A55" s="1"/>
      <c r="B55" s="2" t="s">
        <v>170</v>
      </c>
      <c r="C55" s="3" t="s">
        <v>2</v>
      </c>
      <c r="D55" s="3" t="s">
        <v>22</v>
      </c>
      <c r="E55" s="104">
        <f>G55*0.6</f>
        <v>11.37</v>
      </c>
      <c r="F55" s="115">
        <v>0</v>
      </c>
      <c r="G55" s="104">
        <v>18.95</v>
      </c>
      <c r="H55" s="4">
        <f>F55*W55</f>
        <v>0</v>
      </c>
      <c r="I55" s="4">
        <f>F55*X55</f>
        <v>0</v>
      </c>
      <c r="J55" s="4">
        <f t="shared" ref="J55" si="38">H55*$J$3</f>
        <v>0</v>
      </c>
      <c r="K55" s="1"/>
      <c r="L55" s="1"/>
      <c r="M55" s="1"/>
      <c r="N55" s="4">
        <f t="shared" ref="N55" si="39">I55*$N$3</f>
        <v>0</v>
      </c>
      <c r="O55" s="1"/>
      <c r="P55" s="1"/>
      <c r="Q55" s="1"/>
      <c r="R55" s="1"/>
      <c r="S55" s="1"/>
      <c r="T55" s="1"/>
      <c r="U55" s="4">
        <f t="shared" ref="U55" si="40">K55+L55+M55+N55+O55+P55+Q55+R55+S55+T55</f>
        <v>0</v>
      </c>
      <c r="V55" s="4">
        <f>H55+I55+J55+U55</f>
        <v>0</v>
      </c>
      <c r="W55" s="5">
        <v>0.8</v>
      </c>
      <c r="X55" s="5">
        <v>0.2</v>
      </c>
      <c r="Y55" s="20" t="s">
        <v>90</v>
      </c>
      <c r="Z55" s="20" t="s">
        <v>90</v>
      </c>
      <c r="AA55" s="19" t="s">
        <v>91</v>
      </c>
    </row>
    <row r="56" spans="1:27" s="40" customFormat="1" ht="11.25" x14ac:dyDescent="0.2">
      <c r="A56" s="159"/>
      <c r="B56" s="159"/>
      <c r="C56" s="159"/>
      <c r="D56" s="159"/>
      <c r="E56" s="1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"/>
      <c r="X56" s="1"/>
      <c r="Y56" s="17"/>
      <c r="Z56" s="17"/>
      <c r="AA56" s="17"/>
    </row>
    <row r="57" spans="1:27" s="40" customFormat="1" ht="22.5" customHeight="1" x14ac:dyDescent="0.2">
      <c r="A57" s="39" t="s">
        <v>336</v>
      </c>
      <c r="B57" s="39" t="s">
        <v>337</v>
      </c>
      <c r="C57" s="37"/>
      <c r="D57" s="37"/>
      <c r="E57" s="3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38"/>
      <c r="X57" s="38"/>
      <c r="Y57" s="18"/>
      <c r="Z57" s="18"/>
      <c r="AA57" s="18"/>
    </row>
    <row r="58" spans="1:27" s="40" customFormat="1" ht="22.5" x14ac:dyDescent="0.2">
      <c r="A58" s="1"/>
      <c r="B58" s="2" t="s">
        <v>170</v>
      </c>
      <c r="C58" s="3" t="s">
        <v>2</v>
      </c>
      <c r="D58" s="3" t="s">
        <v>22</v>
      </c>
      <c r="E58" s="104">
        <f>G58*0.6</f>
        <v>15.623999999999999</v>
      </c>
      <c r="F58" s="115">
        <v>0</v>
      </c>
      <c r="G58" s="104">
        <v>26.04</v>
      </c>
      <c r="H58" s="4">
        <f>F58*W58</f>
        <v>0</v>
      </c>
      <c r="I58" s="4">
        <f>F58*X58</f>
        <v>0</v>
      </c>
      <c r="J58" s="4">
        <f t="shared" ref="J58" si="41">H58*$J$3</f>
        <v>0</v>
      </c>
      <c r="K58" s="1"/>
      <c r="L58" s="1"/>
      <c r="M58" s="1"/>
      <c r="N58" s="4">
        <f t="shared" ref="N58" si="42">I58*$N$3</f>
        <v>0</v>
      </c>
      <c r="O58" s="1"/>
      <c r="P58" s="1"/>
      <c r="Q58" s="1"/>
      <c r="R58" s="1"/>
      <c r="S58" s="1"/>
      <c r="T58" s="1"/>
      <c r="U58" s="4">
        <f t="shared" ref="U58" si="43">K58+L58+M58+N58+O58+P58+Q58+R58+S58+T58</f>
        <v>0</v>
      </c>
      <c r="V58" s="4">
        <f>H58+I58+J58+U58</f>
        <v>0</v>
      </c>
      <c r="W58" s="5">
        <v>0.8</v>
      </c>
      <c r="X58" s="5">
        <v>0.2</v>
      </c>
      <c r="Y58" s="20" t="s">
        <v>90</v>
      </c>
      <c r="Z58" s="20" t="s">
        <v>90</v>
      </c>
      <c r="AA58" s="19" t="s">
        <v>91</v>
      </c>
    </row>
    <row r="59" spans="1:27" s="40" customFormat="1" ht="10.5" customHeight="1" x14ac:dyDescent="0.2">
      <c r="A59" s="159"/>
      <c r="B59" s="159"/>
      <c r="C59" s="159"/>
      <c r="D59" s="159"/>
      <c r="E59" s="1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"/>
      <c r="X59" s="1"/>
      <c r="Y59" s="17"/>
      <c r="Z59" s="17"/>
      <c r="AA59" s="17"/>
    </row>
    <row r="60" spans="1:27" s="40" customFormat="1" ht="22.5" customHeight="1" x14ac:dyDescent="0.2">
      <c r="A60" s="39" t="s">
        <v>338</v>
      </c>
      <c r="B60" s="39" t="s">
        <v>339</v>
      </c>
      <c r="C60" s="37"/>
      <c r="D60" s="37"/>
      <c r="E60" s="37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38"/>
      <c r="X60" s="38"/>
      <c r="Y60" s="18"/>
      <c r="Z60" s="18"/>
      <c r="AA60" s="18"/>
    </row>
    <row r="61" spans="1:27" s="40" customFormat="1" ht="22.5" x14ac:dyDescent="0.2">
      <c r="A61" s="1"/>
      <c r="B61" s="2" t="s">
        <v>170</v>
      </c>
      <c r="C61" s="3" t="s">
        <v>2</v>
      </c>
      <c r="D61" s="3" t="s">
        <v>22</v>
      </c>
      <c r="E61" s="104">
        <f>G61*0.6</f>
        <v>21.654</v>
      </c>
      <c r="F61" s="115">
        <v>0</v>
      </c>
      <c r="G61" s="104">
        <v>36.090000000000003</v>
      </c>
      <c r="H61" s="4">
        <f>F61*W61</f>
        <v>0</v>
      </c>
      <c r="I61" s="4">
        <f>F61*X61</f>
        <v>0</v>
      </c>
      <c r="J61" s="4">
        <f t="shared" ref="J61" si="44">H61*$J$3</f>
        <v>0</v>
      </c>
      <c r="K61" s="1"/>
      <c r="L61" s="1"/>
      <c r="M61" s="1"/>
      <c r="N61" s="4">
        <f t="shared" ref="N61" si="45">I61*$N$3</f>
        <v>0</v>
      </c>
      <c r="O61" s="1"/>
      <c r="P61" s="1"/>
      <c r="Q61" s="1"/>
      <c r="R61" s="1"/>
      <c r="S61" s="1"/>
      <c r="T61" s="1"/>
      <c r="U61" s="4">
        <f t="shared" ref="U61" si="46">K61+L61+M61+N61+O61+P61+Q61+R61+S61+T61</f>
        <v>0</v>
      </c>
      <c r="V61" s="4">
        <f>H61+I61+J61+U61</f>
        <v>0</v>
      </c>
      <c r="W61" s="5">
        <v>0.8</v>
      </c>
      <c r="X61" s="5">
        <v>0.2</v>
      </c>
      <c r="Y61" s="20" t="s">
        <v>90</v>
      </c>
      <c r="Z61" s="20" t="s">
        <v>90</v>
      </c>
      <c r="AA61" s="19" t="s">
        <v>91</v>
      </c>
    </row>
  </sheetData>
  <sheetProtection algorithmName="SHA-512" hashValue="PTz7TP9I+FstDYomoBdUZd3+1LUzBlp183ia7o8V6pnHhL6NZHMrdwP+N1qPjOr94I8aQq41Qe9ttiNGGKFQ3g==" saltValue="ycwPTLc9d+0QjRWAchu4Tw==" spinCount="100000" sheet="1" objects="1" scenarios="1"/>
  <mergeCells count="51">
    <mergeCell ref="A5:D5"/>
    <mergeCell ref="F5:V5"/>
    <mergeCell ref="A6:D6"/>
    <mergeCell ref="F6:V6"/>
    <mergeCell ref="F7:V7"/>
    <mergeCell ref="A4:D4"/>
    <mergeCell ref="F4:V4"/>
    <mergeCell ref="A1:B1"/>
    <mergeCell ref="C1:D1"/>
    <mergeCell ref="A2:A3"/>
    <mergeCell ref="B2:B3"/>
    <mergeCell ref="C2:C3"/>
    <mergeCell ref="D2:D3"/>
    <mergeCell ref="F2:F3"/>
    <mergeCell ref="V2:V3"/>
    <mergeCell ref="G2:G3"/>
    <mergeCell ref="E2:E3"/>
    <mergeCell ref="A18:D18"/>
    <mergeCell ref="F18:V18"/>
    <mergeCell ref="F19:V19"/>
    <mergeCell ref="A12:D12"/>
    <mergeCell ref="F12:V12"/>
    <mergeCell ref="F13:V13"/>
    <mergeCell ref="A38:D38"/>
    <mergeCell ref="F38:V38"/>
    <mergeCell ref="A25:D25"/>
    <mergeCell ref="F25:V25"/>
    <mergeCell ref="A24:D24"/>
    <mergeCell ref="F24:V24"/>
    <mergeCell ref="A39:D39"/>
    <mergeCell ref="F39:V39"/>
    <mergeCell ref="A40:D40"/>
    <mergeCell ref="F40:V40"/>
    <mergeCell ref="F41:V41"/>
    <mergeCell ref="A48:D48"/>
    <mergeCell ref="F48:V48"/>
    <mergeCell ref="F49:V49"/>
    <mergeCell ref="A44:D44"/>
    <mergeCell ref="F44:V44"/>
    <mergeCell ref="F45:V45"/>
    <mergeCell ref="A53:D53"/>
    <mergeCell ref="F53:V53"/>
    <mergeCell ref="F54:V54"/>
    <mergeCell ref="A52:D52"/>
    <mergeCell ref="F52:V52"/>
    <mergeCell ref="A59:D59"/>
    <mergeCell ref="F59:V59"/>
    <mergeCell ref="F60:V60"/>
    <mergeCell ref="A56:D56"/>
    <mergeCell ref="F56:V56"/>
    <mergeCell ref="F57:V57"/>
  </mergeCells>
  <conditionalFormatting sqref="F8">
    <cfRule type="cellIs" dxfId="147" priority="66" operator="greaterThan">
      <formula>$G$8</formula>
    </cfRule>
    <cfRule type="cellIs" dxfId="146" priority="33" operator="lessThan">
      <formula>$E$8</formula>
    </cfRule>
  </conditionalFormatting>
  <conditionalFormatting sqref="F9">
    <cfRule type="cellIs" dxfId="145" priority="65" operator="greaterThan">
      <formula>$G$9</formula>
    </cfRule>
    <cfRule type="cellIs" dxfId="144" priority="32" operator="lessThan">
      <formula>$E$9</formula>
    </cfRule>
  </conditionalFormatting>
  <conditionalFormatting sqref="F10">
    <cfRule type="cellIs" dxfId="143" priority="64" operator="greaterThan">
      <formula>$G$10</formula>
    </cfRule>
    <cfRule type="cellIs" dxfId="142" priority="31" operator="lessThan">
      <formula>$E$10</formula>
    </cfRule>
  </conditionalFormatting>
  <conditionalFormatting sqref="F11">
    <cfRule type="cellIs" dxfId="141" priority="63" operator="greaterThan">
      <formula>$G$11</formula>
    </cfRule>
    <cfRule type="cellIs" dxfId="140" priority="30" operator="lessThan">
      <formula>$E$11</formula>
    </cfRule>
  </conditionalFormatting>
  <conditionalFormatting sqref="F14">
    <cfRule type="cellIs" dxfId="139" priority="62" operator="greaterThan">
      <formula>$G$14</formula>
    </cfRule>
    <cfRule type="cellIs" dxfId="138" priority="29" operator="lessThan">
      <formula>$E$14</formula>
    </cfRule>
  </conditionalFormatting>
  <conditionalFormatting sqref="F15">
    <cfRule type="cellIs" dxfId="137" priority="61" operator="greaterThan">
      <formula>$G$15</formula>
    </cfRule>
    <cfRule type="cellIs" dxfId="136" priority="28" operator="lessThan">
      <formula>$E$15</formula>
    </cfRule>
  </conditionalFormatting>
  <conditionalFormatting sqref="F16">
    <cfRule type="cellIs" dxfId="135" priority="60" operator="greaterThan">
      <formula>$G$16</formula>
    </cfRule>
    <cfRule type="cellIs" dxfId="134" priority="27" operator="lessThan">
      <formula>$E$16</formula>
    </cfRule>
  </conditionalFormatting>
  <conditionalFormatting sqref="F17">
    <cfRule type="cellIs" dxfId="133" priority="59" operator="greaterThan">
      <formula>$G$17</formula>
    </cfRule>
    <cfRule type="cellIs" dxfId="132" priority="26" operator="lessThan">
      <formula>$E$17</formula>
    </cfRule>
  </conditionalFormatting>
  <conditionalFormatting sqref="F20">
    <cfRule type="cellIs" dxfId="131" priority="58" operator="greaterThan">
      <formula>$G$20</formula>
    </cfRule>
    <cfRule type="cellIs" dxfId="130" priority="25" operator="lessThan">
      <formula>$E$20</formula>
    </cfRule>
  </conditionalFormatting>
  <conditionalFormatting sqref="F21">
    <cfRule type="cellIs" dxfId="129" priority="57" operator="greaterThan">
      <formula>$G$21</formula>
    </cfRule>
    <cfRule type="cellIs" dxfId="128" priority="24" operator="lessThan">
      <formula>$E$21</formula>
    </cfRule>
  </conditionalFormatting>
  <conditionalFormatting sqref="F22">
    <cfRule type="cellIs" dxfId="127" priority="56" operator="greaterThan">
      <formula>$G$22</formula>
    </cfRule>
    <cfRule type="cellIs" dxfId="126" priority="23" operator="lessThan">
      <formula>$E$22</formula>
    </cfRule>
  </conditionalFormatting>
  <conditionalFormatting sqref="F23">
    <cfRule type="cellIs" dxfId="125" priority="55" operator="greaterThan">
      <formula>$G$23</formula>
    </cfRule>
    <cfRule type="cellIs" dxfId="124" priority="22" operator="lessThan">
      <formula>$E$23</formula>
    </cfRule>
  </conditionalFormatting>
  <conditionalFormatting sqref="F26">
    <cfRule type="cellIs" dxfId="123" priority="54" operator="greaterThan">
      <formula>$G$26</formula>
    </cfRule>
    <cfRule type="cellIs" dxfId="122" priority="21" operator="lessThan">
      <formula>$E$26</formula>
    </cfRule>
  </conditionalFormatting>
  <conditionalFormatting sqref="F27">
    <cfRule type="cellIs" dxfId="121" priority="53" operator="greaterThan">
      <formula>$G$27</formula>
    </cfRule>
    <cfRule type="cellIs" dxfId="120" priority="20" operator="lessThan">
      <formula>$E$27</formula>
    </cfRule>
  </conditionalFormatting>
  <conditionalFormatting sqref="F28">
    <cfRule type="cellIs" dxfId="119" priority="52" operator="greaterThan">
      <formula>$G$28</formula>
    </cfRule>
    <cfRule type="cellIs" dxfId="118" priority="19" operator="lessThan">
      <formula>$E$28</formula>
    </cfRule>
  </conditionalFormatting>
  <conditionalFormatting sqref="F29">
    <cfRule type="cellIs" dxfId="117" priority="51" operator="greaterThan">
      <formula>$G$29</formula>
    </cfRule>
    <cfRule type="cellIs" dxfId="116" priority="18" operator="lessThan">
      <formula>$E$29</formula>
    </cfRule>
  </conditionalFormatting>
  <conditionalFormatting sqref="F30">
    <cfRule type="cellIs" dxfId="115" priority="50" operator="greaterThan">
      <formula>$G$30</formula>
    </cfRule>
    <cfRule type="cellIs" dxfId="114" priority="17" operator="lessThan">
      <formula>$E$30</formula>
    </cfRule>
  </conditionalFormatting>
  <conditionalFormatting sqref="F31">
    <cfRule type="cellIs" dxfId="113" priority="49" operator="greaterThan">
      <formula>$G$31</formula>
    </cfRule>
    <cfRule type="cellIs" dxfId="112" priority="16" operator="lessThan">
      <formula>$E$31</formula>
    </cfRule>
  </conditionalFormatting>
  <conditionalFormatting sqref="F32">
    <cfRule type="cellIs" dxfId="111" priority="48" operator="greaterThan">
      <formula>$G$32</formula>
    </cfRule>
    <cfRule type="cellIs" dxfId="110" priority="15" operator="lessThan">
      <formula>$E$32</formula>
    </cfRule>
  </conditionalFormatting>
  <conditionalFormatting sqref="F33">
    <cfRule type="cellIs" dxfId="109" priority="47" operator="greaterThan">
      <formula>$G$33</formula>
    </cfRule>
    <cfRule type="cellIs" dxfId="108" priority="14" operator="lessThan">
      <formula>$E$33</formula>
    </cfRule>
  </conditionalFormatting>
  <conditionalFormatting sqref="F34">
    <cfRule type="cellIs" dxfId="107" priority="46" operator="greaterThan">
      <formula>$G$34</formula>
    </cfRule>
    <cfRule type="cellIs" dxfId="106" priority="13" operator="lessThan">
      <formula>$E$34</formula>
    </cfRule>
  </conditionalFormatting>
  <conditionalFormatting sqref="F35">
    <cfRule type="cellIs" dxfId="105" priority="45" operator="greaterThan">
      <formula>$G$35</formula>
    </cfRule>
    <cfRule type="cellIs" dxfId="104" priority="12" operator="lessThan">
      <formula>$E$35</formula>
    </cfRule>
  </conditionalFormatting>
  <conditionalFormatting sqref="F36">
    <cfRule type="cellIs" dxfId="103" priority="44" operator="greaterThan">
      <formula>$G$36</formula>
    </cfRule>
    <cfRule type="cellIs" dxfId="102" priority="11" operator="lessThan">
      <formula>$E$36</formula>
    </cfRule>
  </conditionalFormatting>
  <conditionalFormatting sqref="F37">
    <cfRule type="cellIs" dxfId="101" priority="43" operator="greaterThan">
      <formula>$G$37</formula>
    </cfRule>
    <cfRule type="cellIs" dxfId="100" priority="10" operator="lessThan">
      <formula>$E$37</formula>
    </cfRule>
  </conditionalFormatting>
  <conditionalFormatting sqref="F42">
    <cfRule type="cellIs" dxfId="99" priority="42" operator="greaterThan">
      <formula>$G$42</formula>
    </cfRule>
    <cfRule type="cellIs" dxfId="98" priority="9" operator="lessThan">
      <formula>$E$42</formula>
    </cfRule>
  </conditionalFormatting>
  <conditionalFormatting sqref="F43">
    <cfRule type="cellIs" dxfId="97" priority="41" operator="greaterThan">
      <formula>$G$43</formula>
    </cfRule>
    <cfRule type="cellIs" dxfId="96" priority="8" operator="lessThan">
      <formula>$E$43</formula>
    </cfRule>
  </conditionalFormatting>
  <conditionalFormatting sqref="F46">
    <cfRule type="cellIs" dxfId="95" priority="40" operator="greaterThan">
      <formula>$G$46</formula>
    </cfRule>
    <cfRule type="cellIs" dxfId="94" priority="7" operator="lessThan">
      <formula>$E$46</formula>
    </cfRule>
  </conditionalFormatting>
  <conditionalFormatting sqref="F47">
    <cfRule type="cellIs" dxfId="93" priority="39" operator="greaterThan">
      <formula>$G$47</formula>
    </cfRule>
    <cfRule type="cellIs" dxfId="92" priority="6" operator="lessThan">
      <formula>$E$47</formula>
    </cfRule>
  </conditionalFormatting>
  <conditionalFormatting sqref="F50">
    <cfRule type="cellIs" dxfId="91" priority="38" operator="greaterThan">
      <formula>$G$50</formula>
    </cfRule>
    <cfRule type="cellIs" dxfId="90" priority="5" operator="lessThan">
      <formula>$E$50</formula>
    </cfRule>
  </conditionalFormatting>
  <conditionalFormatting sqref="F51">
    <cfRule type="cellIs" dxfId="89" priority="37" operator="greaterThan">
      <formula>$G$51</formula>
    </cfRule>
    <cfRule type="cellIs" dxfId="88" priority="4" operator="lessThan">
      <formula>$E$51</formula>
    </cfRule>
  </conditionalFormatting>
  <conditionalFormatting sqref="F55">
    <cfRule type="cellIs" dxfId="87" priority="36" operator="greaterThan">
      <formula>$G$55</formula>
    </cfRule>
    <cfRule type="cellIs" dxfId="86" priority="3" operator="lessThan">
      <formula>$E$55</formula>
    </cfRule>
  </conditionalFormatting>
  <conditionalFormatting sqref="F58">
    <cfRule type="cellIs" dxfId="85" priority="35" operator="greaterThan">
      <formula>$G$58</formula>
    </cfRule>
    <cfRule type="cellIs" dxfId="84" priority="2" operator="lessThan">
      <formula>$E$58</formula>
    </cfRule>
  </conditionalFormatting>
  <conditionalFormatting sqref="F61">
    <cfRule type="cellIs" dxfId="82" priority="34" operator="greaterThan">
      <formula>$G$61</formula>
    </cfRule>
    <cfRule type="cellIs" dxfId="83" priority="1" operator="lessThan">
      <formula>$E$61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5464-60D1-4B82-A079-2744B43836C8}">
  <dimension ref="A1:AA64"/>
  <sheetViews>
    <sheetView zoomScale="115" zoomScaleNormal="115" workbookViewId="0">
      <pane xSplit="1" ySplit="3" topLeftCell="B58" activePane="bottomRight" state="frozen"/>
      <selection pane="topRight" activeCell="B1" sqref="B1"/>
      <selection pane="bottomLeft" activeCell="A6" sqref="A6"/>
      <selection pane="bottomRight" activeCell="F62" sqref="F62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9"/>
    <col min="7" max="9" width="9.140625" style="41"/>
    <col min="10" max="16" width="0" style="41" hidden="1" customWidth="1"/>
    <col min="17" max="17" width="10.5703125" style="41" hidden="1" customWidth="1"/>
    <col min="18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7" s="40" customFormat="1" ht="30" customHeight="1" x14ac:dyDescent="0.2">
      <c r="A1" s="180" t="s">
        <v>383</v>
      </c>
      <c r="B1" s="181"/>
      <c r="C1" s="182" t="s">
        <v>344</v>
      </c>
      <c r="D1" s="183"/>
      <c r="E1" s="120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s="40" customFormat="1" ht="33.75" x14ac:dyDescent="0.2">
      <c r="A2" s="165" t="s">
        <v>284</v>
      </c>
      <c r="B2" s="165" t="s">
        <v>285</v>
      </c>
      <c r="C2" s="166" t="s">
        <v>286</v>
      </c>
      <c r="D2" s="167" t="s">
        <v>276</v>
      </c>
      <c r="E2" s="167" t="s">
        <v>358</v>
      </c>
      <c r="F2" s="175" t="s">
        <v>241</v>
      </c>
      <c r="G2" s="167" t="s">
        <v>373</v>
      </c>
      <c r="H2" s="176" t="s">
        <v>295</v>
      </c>
      <c r="I2" s="179" t="s">
        <v>277</v>
      </c>
      <c r="J2" s="26" t="s">
        <v>303</v>
      </c>
      <c r="K2" s="30" t="s">
        <v>287</v>
      </c>
      <c r="L2" s="30" t="s">
        <v>288</v>
      </c>
      <c r="M2" s="27" t="s">
        <v>289</v>
      </c>
      <c r="N2" s="27" t="s">
        <v>304</v>
      </c>
      <c r="O2" s="45" t="s">
        <v>290</v>
      </c>
      <c r="P2" s="30" t="s">
        <v>291</v>
      </c>
      <c r="Q2" s="30" t="s">
        <v>292</v>
      </c>
      <c r="R2" s="30" t="s">
        <v>305</v>
      </c>
      <c r="S2" s="32" t="s">
        <v>274</v>
      </c>
      <c r="T2" s="30" t="s">
        <v>293</v>
      </c>
      <c r="U2" s="26" t="s">
        <v>294</v>
      </c>
      <c r="V2" s="171" t="s">
        <v>243</v>
      </c>
      <c r="W2" s="33" t="s">
        <v>295</v>
      </c>
      <c r="X2" s="33" t="s">
        <v>296</v>
      </c>
      <c r="Y2" s="33" t="s">
        <v>297</v>
      </c>
      <c r="Z2" s="33" t="s">
        <v>298</v>
      </c>
      <c r="AA2" s="23" t="s">
        <v>299</v>
      </c>
    </row>
    <row r="3" spans="1:27" s="40" customFormat="1" ht="11.25" x14ac:dyDescent="0.2">
      <c r="A3" s="165"/>
      <c r="B3" s="165"/>
      <c r="C3" s="166"/>
      <c r="D3" s="168"/>
      <c r="E3" s="168"/>
      <c r="F3" s="175"/>
      <c r="G3" s="168"/>
      <c r="H3" s="176"/>
      <c r="I3" s="179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71"/>
      <c r="W3" s="24" t="s">
        <v>300</v>
      </c>
      <c r="X3" s="24" t="s">
        <v>300</v>
      </c>
      <c r="Y3" s="22"/>
      <c r="Z3" s="22"/>
      <c r="AA3" s="22"/>
    </row>
    <row r="4" spans="1:27" s="40" customFormat="1" ht="11.25" x14ac:dyDescent="0.2">
      <c r="A4" s="159"/>
      <c r="B4" s="159"/>
      <c r="C4" s="159"/>
      <c r="D4" s="159"/>
      <c r="E4" s="121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"/>
      <c r="X4" s="1"/>
      <c r="Y4" s="1"/>
      <c r="Z4" s="1"/>
      <c r="AA4" s="1"/>
    </row>
    <row r="5" spans="1:27" s="40" customFormat="1" ht="22.5" customHeight="1" x14ac:dyDescent="0.2">
      <c r="A5" s="157" t="s">
        <v>340</v>
      </c>
      <c r="B5" s="157"/>
      <c r="C5" s="157"/>
      <c r="D5" s="157"/>
      <c r="E5" s="39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38"/>
      <c r="X5" s="38"/>
      <c r="Y5" s="38"/>
      <c r="Z5" s="38"/>
      <c r="AA5" s="38"/>
    </row>
    <row r="6" spans="1:27" s="40" customFormat="1" ht="22.5" x14ac:dyDescent="0.2">
      <c r="A6" s="2" t="s">
        <v>171</v>
      </c>
      <c r="B6" s="2" t="s">
        <v>172</v>
      </c>
      <c r="C6" s="3" t="s">
        <v>2</v>
      </c>
      <c r="D6" s="3" t="s">
        <v>3</v>
      </c>
      <c r="E6" s="104">
        <f>G6*0.6</f>
        <v>2.988</v>
      </c>
      <c r="F6" s="115">
        <v>0</v>
      </c>
      <c r="G6" s="104">
        <v>4.9800000000000004</v>
      </c>
      <c r="H6" s="4">
        <f t="shared" ref="H6:H17" si="0">F6*W6</f>
        <v>0</v>
      </c>
      <c r="I6" s="4">
        <f t="shared" ref="I6:I17" si="1">F6*X6</f>
        <v>0</v>
      </c>
      <c r="J6" s="4">
        <f t="shared" ref="J6:J17" si="2">H6*$J$3</f>
        <v>0</v>
      </c>
      <c r="K6" s="1"/>
      <c r="L6" s="1"/>
      <c r="M6" s="1"/>
      <c r="N6" s="1"/>
      <c r="O6" s="1"/>
      <c r="P6" s="1"/>
      <c r="Q6" s="1"/>
      <c r="R6" s="1"/>
      <c r="S6" s="1"/>
      <c r="T6" s="10">
        <f>I6*$T$3</f>
        <v>0</v>
      </c>
      <c r="U6" s="4">
        <f t="shared" ref="U6:U17" si="3">K6+L6+M6+N6+O6+P6+Q6+R6+S6+T6</f>
        <v>0</v>
      </c>
      <c r="V6" s="7">
        <f t="shared" ref="V6:V17" si="4">H6+I6+J6+U6</f>
        <v>0</v>
      </c>
      <c r="W6" s="5">
        <v>0.9</v>
      </c>
      <c r="X6" s="5">
        <v>0.1</v>
      </c>
      <c r="Y6" s="3" t="s">
        <v>90</v>
      </c>
      <c r="Z6" s="3" t="s">
        <v>92</v>
      </c>
      <c r="AA6" s="2" t="s">
        <v>94</v>
      </c>
    </row>
    <row r="7" spans="1:27" s="40" customFormat="1" ht="22.5" x14ac:dyDescent="0.2">
      <c r="A7" s="2" t="s">
        <v>171</v>
      </c>
      <c r="B7" s="2" t="s">
        <v>172</v>
      </c>
      <c r="C7" s="3" t="s">
        <v>2</v>
      </c>
      <c r="D7" s="3" t="s">
        <v>22</v>
      </c>
      <c r="E7" s="104">
        <f t="shared" ref="E7:E17" si="5">G7*0.6</f>
        <v>6.4619999999999997</v>
      </c>
      <c r="F7" s="115">
        <v>0</v>
      </c>
      <c r="G7" s="104">
        <v>10.77</v>
      </c>
      <c r="H7" s="4">
        <f t="shared" si="0"/>
        <v>0</v>
      </c>
      <c r="I7" s="4">
        <f t="shared" si="1"/>
        <v>0</v>
      </c>
      <c r="J7" s="4">
        <f t="shared" si="2"/>
        <v>0</v>
      </c>
      <c r="K7" s="1"/>
      <c r="L7" s="1"/>
      <c r="M7" s="1"/>
      <c r="N7" s="1"/>
      <c r="O7" s="1"/>
      <c r="P7" s="1"/>
      <c r="Q7" s="1"/>
      <c r="R7" s="1"/>
      <c r="S7" s="1"/>
      <c r="T7" s="10">
        <f t="shared" ref="T7:T17" si="6">I7*$T$3</f>
        <v>0</v>
      </c>
      <c r="U7" s="4">
        <f t="shared" si="3"/>
        <v>0</v>
      </c>
      <c r="V7" s="7">
        <f t="shared" si="4"/>
        <v>0</v>
      </c>
      <c r="W7" s="5">
        <v>0.9</v>
      </c>
      <c r="X7" s="5">
        <v>0.1</v>
      </c>
      <c r="Y7" s="3" t="s">
        <v>90</v>
      </c>
      <c r="Z7" s="3" t="s">
        <v>92</v>
      </c>
      <c r="AA7" s="2" t="s">
        <v>94</v>
      </c>
    </row>
    <row r="8" spans="1:27" s="40" customFormat="1" ht="22.5" x14ac:dyDescent="0.2">
      <c r="A8" s="2" t="s">
        <v>173</v>
      </c>
      <c r="B8" s="2" t="s">
        <v>174</v>
      </c>
      <c r="C8" s="3" t="s">
        <v>2</v>
      </c>
      <c r="D8" s="3" t="s">
        <v>3</v>
      </c>
      <c r="E8" s="104">
        <f t="shared" si="5"/>
        <v>1.9679999999999997</v>
      </c>
      <c r="F8" s="115">
        <v>0</v>
      </c>
      <c r="G8" s="104">
        <v>3.28</v>
      </c>
      <c r="H8" s="4">
        <f t="shared" si="0"/>
        <v>0</v>
      </c>
      <c r="I8" s="4">
        <f t="shared" si="1"/>
        <v>0</v>
      </c>
      <c r="J8" s="4">
        <f t="shared" si="2"/>
        <v>0</v>
      </c>
      <c r="K8" s="1"/>
      <c r="L8" s="1"/>
      <c r="M8" s="1"/>
      <c r="N8" s="1"/>
      <c r="O8" s="1"/>
      <c r="P8" s="1"/>
      <c r="Q8" s="1"/>
      <c r="R8" s="1"/>
      <c r="S8" s="1"/>
      <c r="T8" s="10">
        <f t="shared" si="6"/>
        <v>0</v>
      </c>
      <c r="U8" s="4">
        <f t="shared" si="3"/>
        <v>0</v>
      </c>
      <c r="V8" s="7">
        <f t="shared" si="4"/>
        <v>0</v>
      </c>
      <c r="W8" s="5">
        <v>0.9</v>
      </c>
      <c r="X8" s="5">
        <v>0.1</v>
      </c>
      <c r="Y8" s="3" t="s">
        <v>90</v>
      </c>
      <c r="Z8" s="3" t="s">
        <v>92</v>
      </c>
      <c r="AA8" s="2" t="s">
        <v>94</v>
      </c>
    </row>
    <row r="9" spans="1:27" s="40" customFormat="1" ht="22.5" x14ac:dyDescent="0.2">
      <c r="A9" s="2" t="s">
        <v>173</v>
      </c>
      <c r="B9" s="2" t="s">
        <v>174</v>
      </c>
      <c r="C9" s="3" t="s">
        <v>2</v>
      </c>
      <c r="D9" s="3" t="s">
        <v>22</v>
      </c>
      <c r="E9" s="104">
        <f t="shared" si="5"/>
        <v>3.1619999999999995</v>
      </c>
      <c r="F9" s="115">
        <v>0</v>
      </c>
      <c r="G9" s="104">
        <v>5.27</v>
      </c>
      <c r="H9" s="4">
        <f t="shared" si="0"/>
        <v>0</v>
      </c>
      <c r="I9" s="4">
        <f t="shared" si="1"/>
        <v>0</v>
      </c>
      <c r="J9" s="4">
        <f t="shared" si="2"/>
        <v>0</v>
      </c>
      <c r="K9" s="1"/>
      <c r="L9" s="1"/>
      <c r="M9" s="1"/>
      <c r="N9" s="1"/>
      <c r="O9" s="1"/>
      <c r="P9" s="1"/>
      <c r="Q9" s="1"/>
      <c r="R9" s="1"/>
      <c r="S9" s="1"/>
      <c r="T9" s="10">
        <f t="shared" si="6"/>
        <v>0</v>
      </c>
      <c r="U9" s="4">
        <f t="shared" si="3"/>
        <v>0</v>
      </c>
      <c r="V9" s="7">
        <f t="shared" si="4"/>
        <v>0</v>
      </c>
      <c r="W9" s="5">
        <v>0.9</v>
      </c>
      <c r="X9" s="5">
        <v>0.1</v>
      </c>
      <c r="Y9" s="3" t="s">
        <v>90</v>
      </c>
      <c r="Z9" s="3" t="s">
        <v>92</v>
      </c>
      <c r="AA9" s="2" t="s">
        <v>94</v>
      </c>
    </row>
    <row r="10" spans="1:27" s="40" customFormat="1" ht="22.5" x14ac:dyDescent="0.2">
      <c r="A10" s="2" t="s">
        <v>175</v>
      </c>
      <c r="B10" s="2" t="s">
        <v>176</v>
      </c>
      <c r="C10" s="3" t="s">
        <v>2</v>
      </c>
      <c r="D10" s="3" t="s">
        <v>3</v>
      </c>
      <c r="E10" s="104">
        <f t="shared" si="5"/>
        <v>1.89</v>
      </c>
      <c r="F10" s="115">
        <v>0</v>
      </c>
      <c r="G10" s="104">
        <v>3.15</v>
      </c>
      <c r="H10" s="4">
        <f t="shared" si="0"/>
        <v>0</v>
      </c>
      <c r="I10" s="4">
        <f t="shared" si="1"/>
        <v>0</v>
      </c>
      <c r="J10" s="4">
        <f t="shared" si="2"/>
        <v>0</v>
      </c>
      <c r="K10" s="1"/>
      <c r="L10" s="1"/>
      <c r="M10" s="1"/>
      <c r="N10" s="1"/>
      <c r="O10" s="1"/>
      <c r="P10" s="1"/>
      <c r="Q10" s="1"/>
      <c r="R10" s="1"/>
      <c r="S10" s="1"/>
      <c r="T10" s="10">
        <f t="shared" si="6"/>
        <v>0</v>
      </c>
      <c r="U10" s="4">
        <f t="shared" si="3"/>
        <v>0</v>
      </c>
      <c r="V10" s="7">
        <f t="shared" si="4"/>
        <v>0</v>
      </c>
      <c r="W10" s="5">
        <v>0.9</v>
      </c>
      <c r="X10" s="5">
        <v>0.1</v>
      </c>
      <c r="Y10" s="3" t="s">
        <v>90</v>
      </c>
      <c r="Z10" s="3" t="s">
        <v>92</v>
      </c>
      <c r="AA10" s="2" t="s">
        <v>94</v>
      </c>
    </row>
    <row r="11" spans="1:27" s="40" customFormat="1" ht="22.5" x14ac:dyDescent="0.2">
      <c r="A11" s="2" t="s">
        <v>175</v>
      </c>
      <c r="B11" s="2" t="s">
        <v>176</v>
      </c>
      <c r="C11" s="3" t="s">
        <v>2</v>
      </c>
      <c r="D11" s="3" t="s">
        <v>22</v>
      </c>
      <c r="E11" s="104">
        <f t="shared" si="5"/>
        <v>3.5880000000000001</v>
      </c>
      <c r="F11" s="115">
        <v>0</v>
      </c>
      <c r="G11" s="104">
        <v>5.98</v>
      </c>
      <c r="H11" s="4">
        <f t="shared" si="0"/>
        <v>0</v>
      </c>
      <c r="I11" s="4">
        <f t="shared" si="1"/>
        <v>0</v>
      </c>
      <c r="J11" s="4">
        <f t="shared" si="2"/>
        <v>0</v>
      </c>
      <c r="K11" s="1"/>
      <c r="L11" s="1"/>
      <c r="M11" s="1"/>
      <c r="N11" s="1"/>
      <c r="O11" s="1"/>
      <c r="P11" s="1"/>
      <c r="Q11" s="1"/>
      <c r="R11" s="1"/>
      <c r="S11" s="1"/>
      <c r="T11" s="10">
        <f t="shared" si="6"/>
        <v>0</v>
      </c>
      <c r="U11" s="4">
        <f t="shared" si="3"/>
        <v>0</v>
      </c>
      <c r="V11" s="7">
        <f t="shared" si="4"/>
        <v>0</v>
      </c>
      <c r="W11" s="5">
        <v>0.9</v>
      </c>
      <c r="X11" s="5">
        <v>0.1</v>
      </c>
      <c r="Y11" s="3" t="s">
        <v>90</v>
      </c>
      <c r="Z11" s="3" t="s">
        <v>92</v>
      </c>
      <c r="AA11" s="2" t="s">
        <v>94</v>
      </c>
    </row>
    <row r="12" spans="1:27" s="40" customFormat="1" ht="22.5" x14ac:dyDescent="0.2">
      <c r="A12" s="2" t="s">
        <v>177</v>
      </c>
      <c r="B12" s="2" t="s">
        <v>178</v>
      </c>
      <c r="C12" s="3" t="s">
        <v>2</v>
      </c>
      <c r="D12" s="3" t="s">
        <v>179</v>
      </c>
      <c r="E12" s="104">
        <f t="shared" si="5"/>
        <v>396.22800000000001</v>
      </c>
      <c r="F12" s="115">
        <v>0</v>
      </c>
      <c r="G12" s="104">
        <v>660.38</v>
      </c>
      <c r="H12" s="4">
        <f t="shared" si="0"/>
        <v>0</v>
      </c>
      <c r="I12" s="4">
        <f t="shared" si="1"/>
        <v>0</v>
      </c>
      <c r="J12" s="4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0">
        <f t="shared" si="6"/>
        <v>0</v>
      </c>
      <c r="U12" s="4">
        <f t="shared" si="3"/>
        <v>0</v>
      </c>
      <c r="V12" s="7">
        <f t="shared" si="4"/>
        <v>0</v>
      </c>
      <c r="W12" s="5">
        <v>0.9</v>
      </c>
      <c r="X12" s="5">
        <v>0.1</v>
      </c>
      <c r="Y12" s="3" t="s">
        <v>90</v>
      </c>
      <c r="Z12" s="3" t="s">
        <v>92</v>
      </c>
      <c r="AA12" s="2" t="s">
        <v>94</v>
      </c>
    </row>
    <row r="13" spans="1:27" s="40" customFormat="1" ht="22.5" x14ac:dyDescent="0.2">
      <c r="A13" s="2" t="s">
        <v>180</v>
      </c>
      <c r="B13" s="2" t="s">
        <v>181</v>
      </c>
      <c r="C13" s="3" t="s">
        <v>2</v>
      </c>
      <c r="D13" s="3" t="s">
        <v>3</v>
      </c>
      <c r="E13" s="104">
        <f>G13*0.6</f>
        <v>2.6999999999999997</v>
      </c>
      <c r="F13" s="115">
        <v>0</v>
      </c>
      <c r="G13" s="104">
        <v>4.5</v>
      </c>
      <c r="H13" s="4">
        <f t="shared" si="0"/>
        <v>0</v>
      </c>
      <c r="I13" s="4">
        <f t="shared" si="1"/>
        <v>0</v>
      </c>
      <c r="J13" s="4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0">
        <f t="shared" si="6"/>
        <v>0</v>
      </c>
      <c r="U13" s="4">
        <f t="shared" si="3"/>
        <v>0</v>
      </c>
      <c r="V13" s="7">
        <f t="shared" si="4"/>
        <v>0</v>
      </c>
      <c r="W13" s="5">
        <v>0.9</v>
      </c>
      <c r="X13" s="5">
        <v>0.1</v>
      </c>
      <c r="Y13" s="3" t="s">
        <v>90</v>
      </c>
      <c r="Z13" s="3" t="s">
        <v>92</v>
      </c>
      <c r="AA13" s="2" t="s">
        <v>94</v>
      </c>
    </row>
    <row r="14" spans="1:27" s="40" customFormat="1" ht="22.5" x14ac:dyDescent="0.2">
      <c r="A14" s="2" t="s">
        <v>180</v>
      </c>
      <c r="B14" s="2" t="s">
        <v>181</v>
      </c>
      <c r="C14" s="3" t="s">
        <v>2</v>
      </c>
      <c r="D14" s="3" t="s">
        <v>22</v>
      </c>
      <c r="E14" s="104">
        <f t="shared" si="5"/>
        <v>4.8</v>
      </c>
      <c r="F14" s="115">
        <v>0</v>
      </c>
      <c r="G14" s="104">
        <v>8</v>
      </c>
      <c r="H14" s="4">
        <f t="shared" si="0"/>
        <v>0</v>
      </c>
      <c r="I14" s="4">
        <f t="shared" si="1"/>
        <v>0</v>
      </c>
      <c r="J14" s="4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0">
        <f t="shared" si="6"/>
        <v>0</v>
      </c>
      <c r="U14" s="4">
        <f t="shared" si="3"/>
        <v>0</v>
      </c>
      <c r="V14" s="7">
        <f t="shared" si="4"/>
        <v>0</v>
      </c>
      <c r="W14" s="5">
        <v>0.9</v>
      </c>
      <c r="X14" s="5">
        <v>0.1</v>
      </c>
      <c r="Y14" s="3" t="s">
        <v>90</v>
      </c>
      <c r="Z14" s="3" t="s">
        <v>92</v>
      </c>
      <c r="AA14" s="2" t="s">
        <v>94</v>
      </c>
    </row>
    <row r="15" spans="1:27" s="40" customFormat="1" ht="22.5" x14ac:dyDescent="0.2">
      <c r="A15" s="2" t="s">
        <v>182</v>
      </c>
      <c r="B15" s="2" t="s">
        <v>183</v>
      </c>
      <c r="C15" s="3" t="s">
        <v>2</v>
      </c>
      <c r="D15" s="3" t="s">
        <v>10</v>
      </c>
      <c r="E15" s="104">
        <f t="shared" si="5"/>
        <v>20.862000000000002</v>
      </c>
      <c r="F15" s="115">
        <v>0</v>
      </c>
      <c r="G15" s="104">
        <v>34.770000000000003</v>
      </c>
      <c r="H15" s="4">
        <f t="shared" si="0"/>
        <v>0</v>
      </c>
      <c r="I15" s="4">
        <f t="shared" si="1"/>
        <v>0</v>
      </c>
      <c r="J15" s="4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0">
        <f t="shared" si="6"/>
        <v>0</v>
      </c>
      <c r="U15" s="4">
        <f t="shared" si="3"/>
        <v>0</v>
      </c>
      <c r="V15" s="7">
        <f t="shared" si="4"/>
        <v>0</v>
      </c>
      <c r="W15" s="5">
        <v>0.9</v>
      </c>
      <c r="X15" s="5">
        <v>0.1</v>
      </c>
      <c r="Y15" s="3" t="s">
        <v>90</v>
      </c>
      <c r="Z15" s="3" t="s">
        <v>92</v>
      </c>
      <c r="AA15" s="2" t="s">
        <v>94</v>
      </c>
    </row>
    <row r="16" spans="1:27" s="40" customFormat="1" ht="22.5" x14ac:dyDescent="0.2">
      <c r="A16" s="2" t="s">
        <v>184</v>
      </c>
      <c r="B16" s="2" t="s">
        <v>185</v>
      </c>
      <c r="C16" s="3" t="s">
        <v>2</v>
      </c>
      <c r="D16" s="3" t="s">
        <v>22</v>
      </c>
      <c r="E16" s="104">
        <f t="shared" si="5"/>
        <v>1.71</v>
      </c>
      <c r="F16" s="115">
        <v>0</v>
      </c>
      <c r="G16" s="104">
        <v>2.85</v>
      </c>
      <c r="H16" s="4">
        <f t="shared" si="0"/>
        <v>0</v>
      </c>
      <c r="I16" s="4">
        <f t="shared" si="1"/>
        <v>0</v>
      </c>
      <c r="J16" s="4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0">
        <f t="shared" si="6"/>
        <v>0</v>
      </c>
      <c r="U16" s="4">
        <f t="shared" si="3"/>
        <v>0</v>
      </c>
      <c r="V16" s="7">
        <f t="shared" si="4"/>
        <v>0</v>
      </c>
      <c r="W16" s="5">
        <v>0.9</v>
      </c>
      <c r="X16" s="5">
        <v>0.1</v>
      </c>
      <c r="Y16" s="3" t="s">
        <v>90</v>
      </c>
      <c r="Z16" s="3" t="s">
        <v>92</v>
      </c>
      <c r="AA16" s="2" t="s">
        <v>94</v>
      </c>
    </row>
    <row r="17" spans="1:27" s="40" customFormat="1" ht="22.5" x14ac:dyDescent="0.2">
      <c r="A17" s="2" t="s">
        <v>186</v>
      </c>
      <c r="B17" s="2" t="s">
        <v>187</v>
      </c>
      <c r="C17" s="3" t="s">
        <v>2</v>
      </c>
      <c r="D17" s="3" t="s">
        <v>3</v>
      </c>
      <c r="E17" s="104">
        <f t="shared" si="5"/>
        <v>2.2080000000000002</v>
      </c>
      <c r="F17" s="115">
        <v>0</v>
      </c>
      <c r="G17" s="104">
        <v>3.68</v>
      </c>
      <c r="H17" s="4">
        <f t="shared" si="0"/>
        <v>0</v>
      </c>
      <c r="I17" s="4">
        <f t="shared" si="1"/>
        <v>0</v>
      </c>
      <c r="J17" s="4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0">
        <f t="shared" si="6"/>
        <v>0</v>
      </c>
      <c r="U17" s="4">
        <f t="shared" si="3"/>
        <v>0</v>
      </c>
      <c r="V17" s="7">
        <f t="shared" si="4"/>
        <v>0</v>
      </c>
      <c r="W17" s="5">
        <v>0.9</v>
      </c>
      <c r="X17" s="5">
        <v>0.1</v>
      </c>
      <c r="Y17" s="3" t="s">
        <v>90</v>
      </c>
      <c r="Z17" s="3" t="s">
        <v>92</v>
      </c>
      <c r="AA17" s="2" t="s">
        <v>94</v>
      </c>
    </row>
    <row r="18" spans="1:27" s="40" customFormat="1" ht="11.25" x14ac:dyDescent="0.2">
      <c r="A18" s="159"/>
      <c r="B18" s="159"/>
      <c r="C18" s="159"/>
      <c r="D18" s="159"/>
      <c r="E18" s="1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"/>
      <c r="X18" s="1"/>
      <c r="Y18" s="1"/>
      <c r="Z18" s="1"/>
      <c r="AA18" s="1"/>
    </row>
    <row r="19" spans="1:27" s="40" customFormat="1" ht="22.5" customHeight="1" x14ac:dyDescent="0.2">
      <c r="A19" s="157" t="s">
        <v>341</v>
      </c>
      <c r="B19" s="157"/>
      <c r="C19" s="157"/>
      <c r="D19" s="157"/>
      <c r="E19" s="39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38"/>
      <c r="X19" s="38"/>
      <c r="Y19" s="38"/>
      <c r="Z19" s="38"/>
      <c r="AA19" s="38"/>
    </row>
    <row r="20" spans="1:27" s="40" customFormat="1" ht="22.5" customHeight="1" x14ac:dyDescent="0.2">
      <c r="A20" s="2" t="s">
        <v>188</v>
      </c>
      <c r="B20" s="9" t="s">
        <v>189</v>
      </c>
      <c r="C20" s="1"/>
      <c r="D20" s="1"/>
      <c r="E20" s="12"/>
      <c r="F20" s="82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40" customFormat="1" ht="22.5" x14ac:dyDescent="0.2">
      <c r="A21" s="1"/>
      <c r="B21" s="2" t="s">
        <v>190</v>
      </c>
      <c r="C21" s="1"/>
      <c r="D21" s="3" t="s">
        <v>10</v>
      </c>
      <c r="E21" s="104">
        <f>G21*0.6</f>
        <v>48.54</v>
      </c>
      <c r="F21" s="115">
        <v>0</v>
      </c>
      <c r="G21" s="104">
        <v>80.900000000000006</v>
      </c>
      <c r="H21" s="4">
        <f>F21*W21</f>
        <v>0</v>
      </c>
      <c r="I21" s="3">
        <f>F21*X21</f>
        <v>0</v>
      </c>
      <c r="J21" s="4">
        <f t="shared" ref="J21:J22" si="7">H21*$J$3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3">
        <f t="shared" ref="U21:U38" si="8">K21+L21+M21+N21+O21+P21+Q21+R21+S21+T21</f>
        <v>0</v>
      </c>
      <c r="V21" s="7">
        <f t="shared" ref="V21:V22" si="9">H21+I21+J21+U21</f>
        <v>0</v>
      </c>
      <c r="W21" s="5">
        <v>1</v>
      </c>
      <c r="X21" s="5">
        <v>0</v>
      </c>
      <c r="Y21" s="3" t="s">
        <v>90</v>
      </c>
      <c r="Z21" s="1"/>
      <c r="AA21" s="1"/>
    </row>
    <row r="22" spans="1:27" s="40" customFormat="1" ht="22.5" x14ac:dyDescent="0.2">
      <c r="A22" s="1"/>
      <c r="B22" s="2" t="s">
        <v>191</v>
      </c>
      <c r="C22" s="1"/>
      <c r="D22" s="3" t="s">
        <v>192</v>
      </c>
      <c r="E22" s="104">
        <f>G22*0.6</f>
        <v>81</v>
      </c>
      <c r="F22" s="115">
        <v>0</v>
      </c>
      <c r="G22" s="104">
        <v>135</v>
      </c>
      <c r="H22" s="4">
        <f>F22*W22</f>
        <v>0</v>
      </c>
      <c r="I22" s="3">
        <f>F22*X22</f>
        <v>0</v>
      </c>
      <c r="J22" s="4">
        <f t="shared" si="7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3">
        <f t="shared" si="8"/>
        <v>0</v>
      </c>
      <c r="V22" s="7">
        <f t="shared" si="9"/>
        <v>0</v>
      </c>
      <c r="W22" s="5">
        <v>1</v>
      </c>
      <c r="X22" s="5">
        <v>0</v>
      </c>
      <c r="Y22" s="3" t="s">
        <v>90</v>
      </c>
      <c r="Z22" s="1"/>
      <c r="AA22" s="1"/>
    </row>
    <row r="23" spans="1:27" s="40" customFormat="1" ht="10.15" customHeight="1" x14ac:dyDescent="0.2">
      <c r="A23" s="159"/>
      <c r="B23" s="159"/>
      <c r="C23" s="159"/>
      <c r="D23" s="15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40" customFormat="1" ht="22.5" customHeight="1" x14ac:dyDescent="0.2">
      <c r="A24" s="2" t="s">
        <v>193</v>
      </c>
      <c r="B24" s="9" t="s">
        <v>194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1"/>
      <c r="T24" s="1"/>
      <c r="U24" s="1"/>
      <c r="V24" s="11"/>
      <c r="W24" s="1"/>
      <c r="X24" s="1"/>
      <c r="Y24" s="1"/>
      <c r="Z24" s="1"/>
      <c r="AA24" s="1"/>
    </row>
    <row r="25" spans="1:27" s="40" customFormat="1" ht="22.5" x14ac:dyDescent="0.2">
      <c r="A25" s="1"/>
      <c r="B25" s="2" t="s">
        <v>195</v>
      </c>
      <c r="C25" s="1"/>
      <c r="D25" s="3" t="s">
        <v>10</v>
      </c>
      <c r="E25" s="104">
        <f>G25*0.6</f>
        <v>102.414</v>
      </c>
      <c r="F25" s="115">
        <v>0</v>
      </c>
      <c r="G25" s="104">
        <v>170.69</v>
      </c>
      <c r="H25" s="4">
        <f>F25*W25</f>
        <v>0</v>
      </c>
      <c r="I25" s="3">
        <f>F25*X25</f>
        <v>0</v>
      </c>
      <c r="J25" s="4">
        <f t="shared" ref="J25:J27" si="10">H25*$J$3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3">
        <f t="shared" si="8"/>
        <v>0</v>
      </c>
      <c r="V25" s="7">
        <f t="shared" ref="V25:V27" si="11">H25+I25+J25+U25</f>
        <v>0</v>
      </c>
      <c r="W25" s="5">
        <v>1</v>
      </c>
      <c r="X25" s="5">
        <v>0</v>
      </c>
      <c r="Y25" s="3" t="s">
        <v>90</v>
      </c>
      <c r="Z25" s="1"/>
      <c r="AA25" s="1"/>
    </row>
    <row r="26" spans="1:27" s="40" customFormat="1" ht="22.5" x14ac:dyDescent="0.2">
      <c r="A26" s="1"/>
      <c r="B26" s="2" t="s">
        <v>196</v>
      </c>
      <c r="C26" s="1"/>
      <c r="D26" s="3" t="s">
        <v>10</v>
      </c>
      <c r="E26" s="104">
        <f t="shared" ref="E26:E63" si="12">G26*0.6</f>
        <v>144.42599999999999</v>
      </c>
      <c r="F26" s="115">
        <v>0</v>
      </c>
      <c r="G26" s="104">
        <v>240.71</v>
      </c>
      <c r="H26" s="4">
        <f>F26*W26</f>
        <v>0</v>
      </c>
      <c r="I26" s="3">
        <f>F26*X26</f>
        <v>0</v>
      </c>
      <c r="J26" s="4">
        <f t="shared" si="1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3">
        <f t="shared" si="8"/>
        <v>0</v>
      </c>
      <c r="V26" s="7">
        <f t="shared" si="11"/>
        <v>0</v>
      </c>
      <c r="W26" s="5">
        <v>1</v>
      </c>
      <c r="X26" s="5">
        <v>0</v>
      </c>
      <c r="Y26" s="3" t="s">
        <v>90</v>
      </c>
      <c r="Z26" s="1"/>
      <c r="AA26" s="1"/>
    </row>
    <row r="27" spans="1:27" s="40" customFormat="1" ht="22.5" x14ac:dyDescent="0.2">
      <c r="A27" s="1"/>
      <c r="B27" s="2" t="s">
        <v>197</v>
      </c>
      <c r="C27" s="1"/>
      <c r="D27" s="3" t="s">
        <v>10</v>
      </c>
      <c r="E27" s="104">
        <f t="shared" si="12"/>
        <v>182.93999999999997</v>
      </c>
      <c r="F27" s="115">
        <v>0</v>
      </c>
      <c r="G27" s="104">
        <v>304.89999999999998</v>
      </c>
      <c r="H27" s="4">
        <f>F27*W27</f>
        <v>0</v>
      </c>
      <c r="I27" s="3">
        <f>F27*X27</f>
        <v>0</v>
      </c>
      <c r="J27" s="4">
        <f t="shared" si="1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3">
        <f t="shared" si="8"/>
        <v>0</v>
      </c>
      <c r="V27" s="7">
        <f t="shared" si="11"/>
        <v>0</v>
      </c>
      <c r="W27" s="5">
        <v>1</v>
      </c>
      <c r="X27" s="5">
        <v>0</v>
      </c>
      <c r="Y27" s="3" t="s">
        <v>90</v>
      </c>
      <c r="Z27" s="1"/>
      <c r="AA27" s="1"/>
    </row>
    <row r="28" spans="1:27" s="40" customFormat="1" ht="22.5" customHeight="1" x14ac:dyDescent="0.2">
      <c r="A28" s="159"/>
      <c r="B28" s="159"/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40" customFormat="1" ht="22.5" customHeight="1" x14ac:dyDescent="0.2">
      <c r="A29" s="1"/>
      <c r="B29" s="2" t="s">
        <v>198</v>
      </c>
      <c r="C29" s="1"/>
      <c r="D29" s="3" t="s">
        <v>192</v>
      </c>
      <c r="E29" s="104">
        <f t="shared" si="12"/>
        <v>74.994</v>
      </c>
      <c r="F29" s="115">
        <v>0</v>
      </c>
      <c r="G29" s="104">
        <v>124.99</v>
      </c>
      <c r="H29" s="3">
        <f>F29*W29</f>
        <v>0</v>
      </c>
      <c r="I29" s="4">
        <f>F29*X29</f>
        <v>0</v>
      </c>
      <c r="J29" s="3">
        <f t="shared" ref="J29:J31" si="13">H29*$J$3</f>
        <v>0</v>
      </c>
      <c r="K29" s="1"/>
      <c r="L29" s="1"/>
      <c r="M29" s="1"/>
      <c r="N29" s="1"/>
      <c r="O29" s="1"/>
      <c r="P29" s="1"/>
      <c r="Q29" s="1"/>
      <c r="R29" s="1"/>
      <c r="S29" s="1"/>
      <c r="T29" s="10">
        <f t="shared" ref="T29:T34" si="14">I29*$T$3</f>
        <v>0</v>
      </c>
      <c r="U29" s="4">
        <f t="shared" si="8"/>
        <v>0</v>
      </c>
      <c r="V29" s="7">
        <f t="shared" ref="V29:V31" si="15">H29+I29+J29+U29</f>
        <v>0</v>
      </c>
      <c r="W29" s="5">
        <v>0</v>
      </c>
      <c r="X29" s="5">
        <v>1</v>
      </c>
      <c r="Y29" s="1"/>
      <c r="Z29" s="3" t="s">
        <v>92</v>
      </c>
      <c r="AA29" s="2" t="s">
        <v>94</v>
      </c>
    </row>
    <row r="30" spans="1:27" s="40" customFormat="1" ht="22.5" customHeight="1" x14ac:dyDescent="0.2">
      <c r="A30" s="1"/>
      <c r="B30" s="2" t="s">
        <v>199</v>
      </c>
      <c r="C30" s="1"/>
      <c r="D30" s="3" t="s">
        <v>192</v>
      </c>
      <c r="E30" s="104">
        <f t="shared" si="12"/>
        <v>106.122</v>
      </c>
      <c r="F30" s="115">
        <v>0</v>
      </c>
      <c r="G30" s="104">
        <v>176.87</v>
      </c>
      <c r="H30" s="3">
        <f>F30*W30</f>
        <v>0</v>
      </c>
      <c r="I30" s="4">
        <f>F30*X30</f>
        <v>0</v>
      </c>
      <c r="J30" s="3">
        <f t="shared" si="13"/>
        <v>0</v>
      </c>
      <c r="K30" s="1"/>
      <c r="L30" s="1"/>
      <c r="M30" s="1"/>
      <c r="N30" s="1"/>
      <c r="O30" s="1"/>
      <c r="P30" s="1"/>
      <c r="Q30" s="1"/>
      <c r="R30" s="1"/>
      <c r="S30" s="1"/>
      <c r="T30" s="10">
        <f t="shared" si="14"/>
        <v>0</v>
      </c>
      <c r="U30" s="4">
        <f t="shared" si="8"/>
        <v>0</v>
      </c>
      <c r="V30" s="7">
        <f t="shared" si="15"/>
        <v>0</v>
      </c>
      <c r="W30" s="5">
        <v>0</v>
      </c>
      <c r="X30" s="5">
        <v>1</v>
      </c>
      <c r="Y30" s="1"/>
      <c r="Z30" s="3" t="s">
        <v>92</v>
      </c>
      <c r="AA30" s="2" t="s">
        <v>94</v>
      </c>
    </row>
    <row r="31" spans="1:27" s="40" customFormat="1" ht="22.5" customHeight="1" x14ac:dyDescent="0.2">
      <c r="A31" s="1"/>
      <c r="B31" s="2" t="s">
        <v>200</v>
      </c>
      <c r="C31" s="1"/>
      <c r="D31" s="3" t="s">
        <v>192</v>
      </c>
      <c r="E31" s="104">
        <f t="shared" si="12"/>
        <v>125.11199999999999</v>
      </c>
      <c r="F31" s="115">
        <v>0</v>
      </c>
      <c r="G31" s="104">
        <v>208.52</v>
      </c>
      <c r="H31" s="3">
        <f>F31*W31</f>
        <v>0</v>
      </c>
      <c r="I31" s="4">
        <f>F31*X31</f>
        <v>0</v>
      </c>
      <c r="J31" s="3">
        <f t="shared" si="13"/>
        <v>0</v>
      </c>
      <c r="K31" s="1"/>
      <c r="L31" s="1"/>
      <c r="M31" s="1"/>
      <c r="N31" s="1"/>
      <c r="O31" s="1"/>
      <c r="P31" s="1"/>
      <c r="Q31" s="1"/>
      <c r="R31" s="1"/>
      <c r="S31" s="1"/>
      <c r="T31" s="10">
        <f t="shared" si="14"/>
        <v>0</v>
      </c>
      <c r="U31" s="4">
        <f t="shared" si="8"/>
        <v>0</v>
      </c>
      <c r="V31" s="7">
        <f t="shared" si="15"/>
        <v>0</v>
      </c>
      <c r="W31" s="5">
        <v>0</v>
      </c>
      <c r="X31" s="5">
        <v>1</v>
      </c>
      <c r="Y31" s="1"/>
      <c r="Z31" s="3" t="s">
        <v>92</v>
      </c>
      <c r="AA31" s="2" t="s">
        <v>94</v>
      </c>
    </row>
    <row r="32" spans="1:27" s="40" customFormat="1" ht="10.15" customHeight="1" x14ac:dyDescent="0.2">
      <c r="A32" s="159"/>
      <c r="B32" s="159"/>
      <c r="C32" s="159"/>
      <c r="D32" s="159"/>
      <c r="E32" s="1"/>
      <c r="F32" s="82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s="40" customFormat="1" ht="22.5" customHeight="1" x14ac:dyDescent="0.2">
      <c r="A33" s="2" t="s">
        <v>201</v>
      </c>
      <c r="B33" s="9" t="s">
        <v>202</v>
      </c>
      <c r="C33" s="1"/>
      <c r="D33" s="1"/>
      <c r="E33" s="1"/>
      <c r="F33" s="82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s="40" customFormat="1" ht="22.5" x14ac:dyDescent="0.2">
      <c r="A34" s="1"/>
      <c r="B34" s="2" t="s">
        <v>203</v>
      </c>
      <c r="C34" s="1"/>
      <c r="D34" s="3" t="s">
        <v>192</v>
      </c>
      <c r="E34" s="104">
        <f t="shared" si="12"/>
        <v>406.97399999999999</v>
      </c>
      <c r="F34" s="115">
        <v>0</v>
      </c>
      <c r="G34" s="104">
        <v>678.29</v>
      </c>
      <c r="H34" s="3">
        <f>F34*W34</f>
        <v>0</v>
      </c>
      <c r="I34" s="4">
        <f>F34*X34</f>
        <v>0</v>
      </c>
      <c r="J34" s="3">
        <f t="shared" ref="J34" si="16">H34*$J$3</f>
        <v>0</v>
      </c>
      <c r="K34" s="1"/>
      <c r="L34" s="1"/>
      <c r="M34" s="1"/>
      <c r="N34" s="1"/>
      <c r="O34" s="1"/>
      <c r="P34" s="1"/>
      <c r="Q34" s="1"/>
      <c r="R34" s="1"/>
      <c r="S34" s="1"/>
      <c r="T34" s="10">
        <f t="shared" si="14"/>
        <v>0</v>
      </c>
      <c r="U34" s="4">
        <f t="shared" si="8"/>
        <v>0</v>
      </c>
      <c r="V34" s="7">
        <f t="shared" ref="V34" si="17">H34+I34+J34+U34</f>
        <v>0</v>
      </c>
      <c r="W34" s="5">
        <v>0</v>
      </c>
      <c r="X34" s="5">
        <v>1</v>
      </c>
      <c r="Y34" s="1"/>
      <c r="Z34" s="3" t="s">
        <v>92</v>
      </c>
      <c r="AA34" s="2" t="s">
        <v>94</v>
      </c>
    </row>
    <row r="35" spans="1:27" s="40" customFormat="1" ht="11.25" x14ac:dyDescent="0.2">
      <c r="A35" s="159"/>
      <c r="B35" s="159"/>
      <c r="C35" s="159"/>
      <c r="D35" s="159"/>
      <c r="E35" s="1"/>
      <c r="F35" s="82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40" customFormat="1" ht="22.5" customHeight="1" x14ac:dyDescent="0.2">
      <c r="A36" s="2" t="s">
        <v>204</v>
      </c>
      <c r="B36" s="9" t="s">
        <v>205</v>
      </c>
      <c r="C36" s="1"/>
      <c r="D36" s="1"/>
      <c r="E36" s="1"/>
      <c r="F36" s="82"/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s="40" customFormat="1" ht="22.5" x14ac:dyDescent="0.2">
      <c r="A37" s="1"/>
      <c r="B37" s="2" t="s">
        <v>206</v>
      </c>
      <c r="C37" s="1"/>
      <c r="D37" s="3" t="s">
        <v>192</v>
      </c>
      <c r="E37" s="104">
        <f t="shared" si="12"/>
        <v>542.928</v>
      </c>
      <c r="F37" s="115">
        <v>0</v>
      </c>
      <c r="G37" s="104">
        <v>904.88</v>
      </c>
      <c r="H37" s="3">
        <f>F37*W37</f>
        <v>0</v>
      </c>
      <c r="I37" s="4">
        <f>F37*X37</f>
        <v>0</v>
      </c>
      <c r="J37" s="3">
        <f t="shared" ref="J37:J38" si="18">H37*$J$3</f>
        <v>0</v>
      </c>
      <c r="K37" s="1"/>
      <c r="L37" s="1"/>
      <c r="M37" s="1"/>
      <c r="N37" s="1"/>
      <c r="O37" s="1"/>
      <c r="P37" s="1"/>
      <c r="Q37" s="1"/>
      <c r="R37" s="1"/>
      <c r="S37" s="1"/>
      <c r="T37" s="10">
        <f t="shared" ref="T37:T38" si="19">I37*$T$3</f>
        <v>0</v>
      </c>
      <c r="U37" s="4">
        <f t="shared" si="8"/>
        <v>0</v>
      </c>
      <c r="V37" s="7">
        <f t="shared" ref="V37:V38" si="20">H37+I37+J37+U37</f>
        <v>0</v>
      </c>
      <c r="W37" s="5">
        <v>0</v>
      </c>
      <c r="X37" s="5">
        <v>1</v>
      </c>
      <c r="Y37" s="1"/>
      <c r="Z37" s="3" t="s">
        <v>92</v>
      </c>
      <c r="AA37" s="2" t="s">
        <v>94</v>
      </c>
    </row>
    <row r="38" spans="1:27" s="40" customFormat="1" ht="22.5" x14ac:dyDescent="0.2">
      <c r="A38" s="1"/>
      <c r="B38" s="2" t="s">
        <v>207</v>
      </c>
      <c r="C38" s="1"/>
      <c r="D38" s="3" t="s">
        <v>192</v>
      </c>
      <c r="E38" s="104">
        <f t="shared" si="12"/>
        <v>660.60599999999999</v>
      </c>
      <c r="F38" s="115">
        <v>0</v>
      </c>
      <c r="G38" s="104">
        <v>1101.01</v>
      </c>
      <c r="H38" s="3">
        <f>F38*W38</f>
        <v>0</v>
      </c>
      <c r="I38" s="4">
        <f>F38*X38</f>
        <v>0</v>
      </c>
      <c r="J38" s="3">
        <f t="shared" si="18"/>
        <v>0</v>
      </c>
      <c r="K38" s="1"/>
      <c r="L38" s="1"/>
      <c r="M38" s="1"/>
      <c r="N38" s="1"/>
      <c r="O38" s="1"/>
      <c r="P38" s="1"/>
      <c r="Q38" s="1"/>
      <c r="R38" s="1"/>
      <c r="S38" s="1"/>
      <c r="T38" s="10">
        <f t="shared" si="19"/>
        <v>0</v>
      </c>
      <c r="U38" s="4">
        <f t="shared" si="8"/>
        <v>0</v>
      </c>
      <c r="V38" s="7">
        <f t="shared" si="20"/>
        <v>0</v>
      </c>
      <c r="W38" s="5">
        <v>0</v>
      </c>
      <c r="X38" s="5">
        <v>1</v>
      </c>
      <c r="Y38" s="1"/>
      <c r="Z38" s="3" t="s">
        <v>92</v>
      </c>
      <c r="AA38" s="2" t="s">
        <v>94</v>
      </c>
    </row>
    <row r="39" spans="1:27" s="40" customFormat="1" ht="11.25" x14ac:dyDescent="0.2">
      <c r="A39" s="159"/>
      <c r="B39" s="159"/>
      <c r="C39" s="159"/>
      <c r="D39" s="159"/>
      <c r="E39" s="1"/>
      <c r="F39" s="82"/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40" customFormat="1" ht="11.25" x14ac:dyDescent="0.2">
      <c r="A40" s="2" t="s">
        <v>208</v>
      </c>
      <c r="B40" s="9" t="s">
        <v>209</v>
      </c>
      <c r="C40" s="1"/>
      <c r="D40" s="1"/>
      <c r="E40" s="1"/>
      <c r="F40" s="82"/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40" customFormat="1" ht="22.5" x14ac:dyDescent="0.2">
      <c r="A41" s="1"/>
      <c r="B41" s="2" t="s">
        <v>210</v>
      </c>
      <c r="C41" s="1"/>
      <c r="D41" s="3" t="s">
        <v>192</v>
      </c>
      <c r="E41" s="104">
        <f t="shared" si="12"/>
        <v>54.474000000000004</v>
      </c>
      <c r="F41" s="115">
        <v>0</v>
      </c>
      <c r="G41" s="104">
        <v>90.79</v>
      </c>
      <c r="H41" s="3">
        <f>F41*W41</f>
        <v>0</v>
      </c>
      <c r="I41" s="4">
        <f>F41*X41</f>
        <v>0</v>
      </c>
      <c r="J41" s="3">
        <f t="shared" ref="J41:J43" si="21">H41*$J$3</f>
        <v>0</v>
      </c>
      <c r="K41" s="1"/>
      <c r="L41" s="1"/>
      <c r="M41" s="1"/>
      <c r="N41" s="1"/>
      <c r="O41" s="1"/>
      <c r="P41" s="1"/>
      <c r="Q41" s="1"/>
      <c r="R41" s="1"/>
      <c r="S41" s="1"/>
      <c r="T41" s="7">
        <f t="shared" ref="T41:T43" si="22">I41*$T$3</f>
        <v>0</v>
      </c>
      <c r="U41" s="4">
        <f>K41+L41+M41+N41+O41+P41+Q41+R41+S41+T41</f>
        <v>0</v>
      </c>
      <c r="V41" s="4">
        <f>H41+I41+J41+U41</f>
        <v>0</v>
      </c>
      <c r="W41" s="5">
        <v>0</v>
      </c>
      <c r="X41" s="5">
        <v>1</v>
      </c>
      <c r="Y41" s="1"/>
      <c r="Z41" s="3" t="s">
        <v>92</v>
      </c>
      <c r="AA41" s="2" t="s">
        <v>94</v>
      </c>
    </row>
    <row r="42" spans="1:27" s="40" customFormat="1" ht="22.5" customHeight="1" x14ac:dyDescent="0.2">
      <c r="A42" s="1"/>
      <c r="B42" s="2" t="s">
        <v>211</v>
      </c>
      <c r="C42" s="1"/>
      <c r="D42" s="3" t="s">
        <v>10</v>
      </c>
      <c r="E42" s="104">
        <f t="shared" si="12"/>
        <v>141.26999999999998</v>
      </c>
      <c r="F42" s="115">
        <v>0</v>
      </c>
      <c r="G42" s="104">
        <v>235.45</v>
      </c>
      <c r="H42" s="3">
        <f>F42*W42</f>
        <v>0</v>
      </c>
      <c r="I42" s="4">
        <f>F42*X42</f>
        <v>0</v>
      </c>
      <c r="J42" s="3">
        <f t="shared" si="21"/>
        <v>0</v>
      </c>
      <c r="K42" s="1"/>
      <c r="L42" s="1"/>
      <c r="M42" s="1"/>
      <c r="N42" s="1"/>
      <c r="O42" s="1"/>
      <c r="P42" s="1"/>
      <c r="Q42" s="1"/>
      <c r="R42" s="1"/>
      <c r="S42" s="1"/>
      <c r="T42" s="7">
        <f t="shared" si="22"/>
        <v>0</v>
      </c>
      <c r="U42" s="4">
        <f>K42+L42+M42+N42+O42+P42+Q42+R42+S42+T42</f>
        <v>0</v>
      </c>
      <c r="V42" s="4">
        <f>H42+I42+J42+U42</f>
        <v>0</v>
      </c>
      <c r="W42" s="5">
        <v>0</v>
      </c>
      <c r="X42" s="5">
        <v>1</v>
      </c>
      <c r="Y42" s="1"/>
      <c r="Z42" s="3" t="s">
        <v>92</v>
      </c>
      <c r="AA42" s="2" t="s">
        <v>94</v>
      </c>
    </row>
    <row r="43" spans="1:27" s="40" customFormat="1" ht="22.5" customHeight="1" x14ac:dyDescent="0.2">
      <c r="A43" s="1"/>
      <c r="B43" s="2" t="s">
        <v>212</v>
      </c>
      <c r="C43" s="1"/>
      <c r="D43" s="3" t="s">
        <v>10</v>
      </c>
      <c r="E43" s="104">
        <f t="shared" si="12"/>
        <v>103.068</v>
      </c>
      <c r="F43" s="115">
        <v>0</v>
      </c>
      <c r="G43" s="104">
        <v>171.78</v>
      </c>
      <c r="H43" s="3">
        <f>F43*W43</f>
        <v>0</v>
      </c>
      <c r="I43" s="4">
        <f>F43*X43</f>
        <v>0</v>
      </c>
      <c r="J43" s="3">
        <f t="shared" si="21"/>
        <v>0</v>
      </c>
      <c r="K43" s="1"/>
      <c r="L43" s="1"/>
      <c r="M43" s="1"/>
      <c r="N43" s="1"/>
      <c r="O43" s="1"/>
      <c r="P43" s="1"/>
      <c r="Q43" s="1"/>
      <c r="R43" s="1"/>
      <c r="S43" s="1"/>
      <c r="T43" s="7">
        <f t="shared" si="22"/>
        <v>0</v>
      </c>
      <c r="U43" s="4">
        <f>K43+L43+M43+N43+O43+P43+Q43+R43+S43+T43</f>
        <v>0</v>
      </c>
      <c r="V43" s="4">
        <f>H43+I43+J43+U43</f>
        <v>0</v>
      </c>
      <c r="W43" s="5">
        <v>0</v>
      </c>
      <c r="X43" s="5">
        <v>1</v>
      </c>
      <c r="Y43" s="1"/>
      <c r="Z43" s="3" t="s">
        <v>92</v>
      </c>
      <c r="AA43" s="2" t="s">
        <v>94</v>
      </c>
    </row>
    <row r="44" spans="1:27" s="40" customFormat="1" ht="22.5" customHeight="1" x14ac:dyDescent="0.2">
      <c r="A44" s="1"/>
      <c r="B44" s="2" t="s">
        <v>213</v>
      </c>
      <c r="C44" s="1"/>
      <c r="D44" s="3" t="s">
        <v>29</v>
      </c>
      <c r="E44" s="104">
        <f t="shared" si="12"/>
        <v>0</v>
      </c>
      <c r="F44" s="115">
        <v>0</v>
      </c>
      <c r="G44" s="10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40" customFormat="1" ht="22.5" customHeight="1" x14ac:dyDescent="0.2">
      <c r="A45" s="1"/>
      <c r="B45" s="2" t="s">
        <v>214</v>
      </c>
      <c r="C45" s="1"/>
      <c r="D45" s="3" t="s">
        <v>29</v>
      </c>
      <c r="E45" s="104">
        <f t="shared" si="12"/>
        <v>0</v>
      </c>
      <c r="F45" s="115">
        <v>0</v>
      </c>
      <c r="G45" s="10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40" customFormat="1" ht="11.25" x14ac:dyDescent="0.2">
      <c r="A46" s="1"/>
      <c r="B46" s="1"/>
      <c r="C46" s="1"/>
      <c r="D46" s="1"/>
      <c r="E46" s="1"/>
      <c r="F46" s="82"/>
      <c r="G46" s="1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40" customFormat="1" ht="22.5" customHeight="1" x14ac:dyDescent="0.2">
      <c r="A47" s="2" t="s">
        <v>215</v>
      </c>
      <c r="B47" s="9" t="s">
        <v>381</v>
      </c>
      <c r="C47" s="1"/>
      <c r="D47" s="1"/>
      <c r="E47" s="1"/>
      <c r="F47" s="82"/>
      <c r="G47" s="1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40" customFormat="1" ht="22.5" x14ac:dyDescent="0.2">
      <c r="A48" s="1"/>
      <c r="B48" s="2" t="s">
        <v>216</v>
      </c>
      <c r="C48" s="1"/>
      <c r="D48" s="3" t="s">
        <v>22</v>
      </c>
      <c r="E48" s="104">
        <f t="shared" si="12"/>
        <v>1.8299999999999998</v>
      </c>
      <c r="F48" s="115">
        <v>0</v>
      </c>
      <c r="G48" s="104">
        <v>3.05</v>
      </c>
      <c r="H48" s="4">
        <f t="shared" ref="H48:H53" si="23">F48*W48</f>
        <v>0</v>
      </c>
      <c r="I48" s="3">
        <f t="shared" ref="I48:I53" si="24">F48*X48</f>
        <v>0</v>
      </c>
      <c r="J48" s="4">
        <f t="shared" ref="J48:J53" si="25">H48*$J$3</f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3">
        <f t="shared" ref="U48:U54" si="26">K48+L48+M48+N48+O48+P48+Q48+R48+S48+T48</f>
        <v>0</v>
      </c>
      <c r="V48" s="4">
        <f t="shared" ref="V48:V54" si="27">H48+I48+J48+U48</f>
        <v>0</v>
      </c>
      <c r="W48" s="5">
        <v>1</v>
      </c>
      <c r="X48" s="5">
        <v>0</v>
      </c>
      <c r="Y48" s="3" t="s">
        <v>90</v>
      </c>
      <c r="Z48" s="1"/>
      <c r="AA48" s="1"/>
    </row>
    <row r="49" spans="1:27" s="40" customFormat="1" ht="22.5" x14ac:dyDescent="0.2">
      <c r="A49" s="1"/>
      <c r="B49" s="2" t="s">
        <v>217</v>
      </c>
      <c r="C49" s="1"/>
      <c r="D49" s="3" t="s">
        <v>22</v>
      </c>
      <c r="E49" s="104">
        <f t="shared" si="12"/>
        <v>7.2059999999999995</v>
      </c>
      <c r="F49" s="115">
        <v>0</v>
      </c>
      <c r="G49" s="104">
        <v>12.01</v>
      </c>
      <c r="H49" s="4">
        <f t="shared" si="23"/>
        <v>0</v>
      </c>
      <c r="I49" s="3">
        <f t="shared" si="24"/>
        <v>0</v>
      </c>
      <c r="J49" s="4">
        <f t="shared" si="25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3">
        <f t="shared" si="26"/>
        <v>0</v>
      </c>
      <c r="V49" s="4">
        <f t="shared" si="27"/>
        <v>0</v>
      </c>
      <c r="W49" s="5">
        <v>1</v>
      </c>
      <c r="X49" s="5">
        <v>0</v>
      </c>
      <c r="Y49" s="3" t="s">
        <v>90</v>
      </c>
      <c r="Z49" s="1"/>
      <c r="AA49" s="1"/>
    </row>
    <row r="50" spans="1:27" s="40" customFormat="1" ht="22.5" x14ac:dyDescent="0.2">
      <c r="A50" s="1"/>
      <c r="B50" s="2" t="s">
        <v>218</v>
      </c>
      <c r="C50" s="1"/>
      <c r="D50" s="3" t="s">
        <v>22</v>
      </c>
      <c r="E50" s="104">
        <f t="shared" si="12"/>
        <v>16.356000000000002</v>
      </c>
      <c r="F50" s="115">
        <v>0</v>
      </c>
      <c r="G50" s="104">
        <v>27.26</v>
      </c>
      <c r="H50" s="4">
        <f t="shared" si="23"/>
        <v>0</v>
      </c>
      <c r="I50" s="3">
        <f t="shared" si="24"/>
        <v>0</v>
      </c>
      <c r="J50" s="4">
        <f t="shared" si="25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3">
        <f t="shared" si="26"/>
        <v>0</v>
      </c>
      <c r="V50" s="4">
        <f t="shared" si="27"/>
        <v>0</v>
      </c>
      <c r="W50" s="5">
        <v>1</v>
      </c>
      <c r="X50" s="5">
        <v>0</v>
      </c>
      <c r="Y50" s="3" t="s">
        <v>90</v>
      </c>
      <c r="Z50" s="1"/>
      <c r="AA50" s="1"/>
    </row>
    <row r="51" spans="1:27" s="40" customFormat="1" ht="22.5" x14ac:dyDescent="0.2">
      <c r="A51" s="1"/>
      <c r="B51" s="2" t="s">
        <v>219</v>
      </c>
      <c r="C51" s="1"/>
      <c r="D51" s="3" t="s">
        <v>22</v>
      </c>
      <c r="E51" s="104">
        <f t="shared" si="12"/>
        <v>2.1539999999999999</v>
      </c>
      <c r="F51" s="115">
        <v>0</v>
      </c>
      <c r="G51" s="104">
        <v>3.59</v>
      </c>
      <c r="H51" s="4">
        <f t="shared" si="23"/>
        <v>0</v>
      </c>
      <c r="I51" s="3">
        <f t="shared" si="24"/>
        <v>0</v>
      </c>
      <c r="J51" s="4">
        <f t="shared" si="25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3">
        <f t="shared" si="26"/>
        <v>0</v>
      </c>
      <c r="V51" s="4">
        <f t="shared" si="27"/>
        <v>0</v>
      </c>
      <c r="W51" s="5">
        <v>1</v>
      </c>
      <c r="X51" s="5">
        <v>0</v>
      </c>
      <c r="Y51" s="3" t="s">
        <v>90</v>
      </c>
      <c r="Z51" s="1"/>
      <c r="AA51" s="1"/>
    </row>
    <row r="52" spans="1:27" s="40" customFormat="1" ht="22.5" customHeight="1" x14ac:dyDescent="0.2">
      <c r="A52" s="1"/>
      <c r="B52" s="2" t="s">
        <v>220</v>
      </c>
      <c r="C52" s="1"/>
      <c r="D52" s="3" t="s">
        <v>22</v>
      </c>
      <c r="E52" s="104">
        <f t="shared" si="12"/>
        <v>0.45599999999999996</v>
      </c>
      <c r="F52" s="115">
        <v>0</v>
      </c>
      <c r="G52" s="104">
        <v>0.76</v>
      </c>
      <c r="H52" s="3">
        <f t="shared" si="23"/>
        <v>0</v>
      </c>
      <c r="I52" s="4">
        <f t="shared" si="24"/>
        <v>0</v>
      </c>
      <c r="J52" s="3">
        <f t="shared" si="25"/>
        <v>0</v>
      </c>
      <c r="K52" s="1"/>
      <c r="L52" s="1"/>
      <c r="M52" s="1"/>
      <c r="N52" s="1"/>
      <c r="O52" s="1"/>
      <c r="P52" s="1"/>
      <c r="Q52" s="1"/>
      <c r="R52" s="1"/>
      <c r="S52" s="1"/>
      <c r="T52" s="7">
        <f t="shared" ref="T52:T53" si="28">I52*$T$3</f>
        <v>0</v>
      </c>
      <c r="U52" s="4">
        <f t="shared" si="26"/>
        <v>0</v>
      </c>
      <c r="V52" s="4">
        <f t="shared" si="27"/>
        <v>0</v>
      </c>
      <c r="W52" s="5">
        <v>0</v>
      </c>
      <c r="X52" s="5">
        <v>1</v>
      </c>
      <c r="Y52" s="1"/>
      <c r="Z52" s="3" t="s">
        <v>92</v>
      </c>
      <c r="AA52" s="2" t="s">
        <v>94</v>
      </c>
    </row>
    <row r="53" spans="1:27" s="40" customFormat="1" ht="22.5" customHeight="1" x14ac:dyDescent="0.2">
      <c r="A53" s="1"/>
      <c r="B53" s="2" t="s">
        <v>221</v>
      </c>
      <c r="C53" s="1"/>
      <c r="D53" s="3" t="s">
        <v>22</v>
      </c>
      <c r="E53" s="104">
        <f t="shared" si="12"/>
        <v>3.1259999999999999</v>
      </c>
      <c r="F53" s="115">
        <v>0</v>
      </c>
      <c r="G53" s="104">
        <v>5.21</v>
      </c>
      <c r="H53" s="3">
        <f t="shared" si="23"/>
        <v>0</v>
      </c>
      <c r="I53" s="4">
        <f t="shared" si="24"/>
        <v>0</v>
      </c>
      <c r="J53" s="3">
        <f t="shared" si="25"/>
        <v>0</v>
      </c>
      <c r="K53" s="1"/>
      <c r="L53" s="1"/>
      <c r="M53" s="1"/>
      <c r="N53" s="1"/>
      <c r="O53" s="1"/>
      <c r="P53" s="1"/>
      <c r="Q53" s="1"/>
      <c r="R53" s="1"/>
      <c r="S53" s="1"/>
      <c r="T53" s="7">
        <f t="shared" si="28"/>
        <v>0</v>
      </c>
      <c r="U53" s="4">
        <f t="shared" si="26"/>
        <v>0</v>
      </c>
      <c r="V53" s="4">
        <f t="shared" si="27"/>
        <v>0</v>
      </c>
      <c r="W53" s="5">
        <v>0</v>
      </c>
      <c r="X53" s="5">
        <v>1</v>
      </c>
      <c r="Y53" s="1"/>
      <c r="Z53" s="3" t="s">
        <v>92</v>
      </c>
      <c r="AA53" s="2" t="s">
        <v>94</v>
      </c>
    </row>
    <row r="54" spans="1:27" s="40" customFormat="1" ht="22.5" x14ac:dyDescent="0.2">
      <c r="A54" s="1"/>
      <c r="B54" s="2" t="s">
        <v>222</v>
      </c>
      <c r="C54" s="1"/>
      <c r="D54" s="3" t="s">
        <v>29</v>
      </c>
      <c r="E54" s="104">
        <f t="shared" si="12"/>
        <v>0</v>
      </c>
      <c r="F54" s="115">
        <v>0</v>
      </c>
      <c r="G54" s="106"/>
      <c r="H54" s="1">
        <v>0</v>
      </c>
      <c r="I54" s="1">
        <v>0</v>
      </c>
      <c r="J54" s="3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3">
        <f t="shared" si="26"/>
        <v>0</v>
      </c>
      <c r="V54" s="3">
        <f t="shared" si="27"/>
        <v>0</v>
      </c>
      <c r="W54" s="5">
        <v>1</v>
      </c>
      <c r="X54" s="5">
        <v>0</v>
      </c>
      <c r="Y54" s="3" t="s">
        <v>90</v>
      </c>
      <c r="Z54" s="1"/>
      <c r="AA54" s="1"/>
    </row>
    <row r="55" spans="1:27" s="40" customFormat="1" ht="11.25" x14ac:dyDescent="0.2">
      <c r="A55" s="1"/>
      <c r="B55" s="1"/>
      <c r="C55" s="1"/>
      <c r="D55" s="1"/>
      <c r="E55" s="1"/>
      <c r="F55" s="82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40" customFormat="1" ht="22.5" customHeight="1" x14ac:dyDescent="0.2">
      <c r="A56" s="2" t="s">
        <v>223</v>
      </c>
      <c r="B56" s="9" t="s">
        <v>382</v>
      </c>
      <c r="C56" s="1"/>
      <c r="D56" s="1"/>
      <c r="E56" s="1"/>
      <c r="F56" s="82"/>
      <c r="G56" s="1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s="40" customFormat="1" ht="22.5" x14ac:dyDescent="0.2">
      <c r="A57" s="1"/>
      <c r="B57" s="2" t="s">
        <v>216</v>
      </c>
      <c r="C57" s="1"/>
      <c r="D57" s="3" t="s">
        <v>22</v>
      </c>
      <c r="E57" s="104">
        <f t="shared" si="12"/>
        <v>1.26</v>
      </c>
      <c r="F57" s="115">
        <v>0</v>
      </c>
      <c r="G57" s="104">
        <v>2.1</v>
      </c>
      <c r="H57" s="4">
        <f t="shared" ref="H57:H62" si="29">F57*W57</f>
        <v>0</v>
      </c>
      <c r="I57" s="3">
        <f t="shared" ref="I57:I62" si="30">F57*X57</f>
        <v>0</v>
      </c>
      <c r="J57" s="4">
        <f t="shared" ref="J57:J62" si="31">H57*$J$3</f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3">
        <f t="shared" ref="U57:U62" si="32">K57+L57+M57+N57+O57+P57+Q57+R57+S57+T57</f>
        <v>0</v>
      </c>
      <c r="V57" s="4">
        <f t="shared" ref="V57:V62" si="33">H57+I57+J57+U57</f>
        <v>0</v>
      </c>
      <c r="W57" s="5">
        <v>1</v>
      </c>
      <c r="X57" s="5">
        <v>0</v>
      </c>
      <c r="Y57" s="3" t="s">
        <v>90</v>
      </c>
      <c r="Z57" s="1"/>
      <c r="AA57" s="1"/>
    </row>
    <row r="58" spans="1:27" s="40" customFormat="1" ht="22.5" x14ac:dyDescent="0.2">
      <c r="A58" s="1"/>
      <c r="B58" s="2" t="s">
        <v>224</v>
      </c>
      <c r="C58" s="1"/>
      <c r="D58" s="3" t="s">
        <v>22</v>
      </c>
      <c r="E58" s="104">
        <f t="shared" si="12"/>
        <v>6.5339999999999998</v>
      </c>
      <c r="F58" s="115">
        <v>0</v>
      </c>
      <c r="G58" s="104">
        <v>10.89</v>
      </c>
      <c r="H58" s="4">
        <f t="shared" si="29"/>
        <v>0</v>
      </c>
      <c r="I58" s="3">
        <f t="shared" si="30"/>
        <v>0</v>
      </c>
      <c r="J58" s="4">
        <f t="shared" si="3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3">
        <f t="shared" si="32"/>
        <v>0</v>
      </c>
      <c r="V58" s="4">
        <f t="shared" si="33"/>
        <v>0</v>
      </c>
      <c r="W58" s="5">
        <v>1</v>
      </c>
      <c r="X58" s="5">
        <v>0</v>
      </c>
      <c r="Y58" s="3" t="s">
        <v>90</v>
      </c>
      <c r="Z58" s="1"/>
      <c r="AA58" s="1"/>
    </row>
    <row r="59" spans="1:27" s="40" customFormat="1" ht="22.5" x14ac:dyDescent="0.2">
      <c r="A59" s="1"/>
      <c r="B59" s="2" t="s">
        <v>218</v>
      </c>
      <c r="C59" s="1"/>
      <c r="D59" s="3" t="s">
        <v>22</v>
      </c>
      <c r="E59" s="104">
        <f t="shared" si="12"/>
        <v>16.356000000000002</v>
      </c>
      <c r="F59" s="115">
        <v>0</v>
      </c>
      <c r="G59" s="104">
        <v>27.26</v>
      </c>
      <c r="H59" s="4">
        <f t="shared" si="29"/>
        <v>0</v>
      </c>
      <c r="I59" s="3">
        <f t="shared" si="30"/>
        <v>0</v>
      </c>
      <c r="J59" s="4">
        <f t="shared" si="3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3">
        <f t="shared" si="32"/>
        <v>0</v>
      </c>
      <c r="V59" s="4">
        <f t="shared" si="33"/>
        <v>0</v>
      </c>
      <c r="W59" s="5">
        <v>1</v>
      </c>
      <c r="X59" s="5">
        <v>0</v>
      </c>
      <c r="Y59" s="3" t="s">
        <v>90</v>
      </c>
      <c r="Z59" s="1"/>
      <c r="AA59" s="1"/>
    </row>
    <row r="60" spans="1:27" s="40" customFormat="1" ht="22.5" customHeight="1" x14ac:dyDescent="0.2">
      <c r="A60" s="1"/>
      <c r="B60" s="2" t="s">
        <v>219</v>
      </c>
      <c r="C60" s="1"/>
      <c r="D60" s="3" t="s">
        <v>22</v>
      </c>
      <c r="E60" s="104">
        <f t="shared" si="12"/>
        <v>2.1539999999999999</v>
      </c>
      <c r="F60" s="115">
        <v>0</v>
      </c>
      <c r="G60" s="104">
        <v>3.59</v>
      </c>
      <c r="H60" s="4">
        <f t="shared" si="29"/>
        <v>0</v>
      </c>
      <c r="I60" s="3">
        <f t="shared" si="30"/>
        <v>0</v>
      </c>
      <c r="J60" s="4">
        <f t="shared" si="3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3">
        <f t="shared" si="32"/>
        <v>0</v>
      </c>
      <c r="V60" s="4">
        <f t="shared" si="33"/>
        <v>0</v>
      </c>
      <c r="W60" s="5">
        <v>1</v>
      </c>
      <c r="X60" s="5">
        <v>0</v>
      </c>
      <c r="Y60" s="3" t="s">
        <v>90</v>
      </c>
      <c r="Z60" s="1"/>
      <c r="AA60" s="1"/>
    </row>
    <row r="61" spans="1:27" s="40" customFormat="1" ht="22.5" customHeight="1" x14ac:dyDescent="0.2">
      <c r="A61" s="1"/>
      <c r="B61" s="2" t="s">
        <v>220</v>
      </c>
      <c r="C61" s="1"/>
      <c r="D61" s="3" t="s">
        <v>22</v>
      </c>
      <c r="E61" s="104">
        <f t="shared" si="12"/>
        <v>0.45599999999999996</v>
      </c>
      <c r="F61" s="115">
        <v>0</v>
      </c>
      <c r="G61" s="104">
        <v>0.76</v>
      </c>
      <c r="H61" s="3">
        <f t="shared" si="29"/>
        <v>0</v>
      </c>
      <c r="I61" s="4">
        <f t="shared" si="30"/>
        <v>0</v>
      </c>
      <c r="J61" s="3">
        <f t="shared" si="31"/>
        <v>0</v>
      </c>
      <c r="K61" s="1"/>
      <c r="L61" s="1"/>
      <c r="M61" s="1"/>
      <c r="N61" s="1"/>
      <c r="O61" s="1"/>
      <c r="P61" s="1"/>
      <c r="Q61" s="1"/>
      <c r="R61" s="1"/>
      <c r="S61" s="1"/>
      <c r="T61" s="7">
        <f t="shared" ref="T61:T62" si="34">I61*$T$3</f>
        <v>0</v>
      </c>
      <c r="U61" s="4">
        <f t="shared" si="32"/>
        <v>0</v>
      </c>
      <c r="V61" s="4">
        <f t="shared" si="33"/>
        <v>0</v>
      </c>
      <c r="W61" s="5">
        <v>0</v>
      </c>
      <c r="X61" s="5">
        <v>1</v>
      </c>
      <c r="Y61" s="1"/>
      <c r="Z61" s="3" t="s">
        <v>92</v>
      </c>
      <c r="AA61" s="2" t="s">
        <v>94</v>
      </c>
    </row>
    <row r="62" spans="1:27" s="40" customFormat="1" ht="22.5" customHeight="1" x14ac:dyDescent="0.2">
      <c r="A62" s="1"/>
      <c r="B62" s="2" t="s">
        <v>221</v>
      </c>
      <c r="C62" s="1"/>
      <c r="D62" s="3" t="s">
        <v>22</v>
      </c>
      <c r="E62" s="104">
        <f t="shared" si="12"/>
        <v>3.1259999999999999</v>
      </c>
      <c r="F62" s="115">
        <v>0</v>
      </c>
      <c r="G62" s="104">
        <v>5.21</v>
      </c>
      <c r="H62" s="3">
        <f t="shared" si="29"/>
        <v>0</v>
      </c>
      <c r="I62" s="4">
        <f t="shared" si="30"/>
        <v>0</v>
      </c>
      <c r="J62" s="3">
        <f t="shared" si="31"/>
        <v>0</v>
      </c>
      <c r="K62" s="1"/>
      <c r="L62" s="1"/>
      <c r="M62" s="1"/>
      <c r="N62" s="1"/>
      <c r="O62" s="1"/>
      <c r="P62" s="1"/>
      <c r="Q62" s="1"/>
      <c r="R62" s="1"/>
      <c r="S62" s="1"/>
      <c r="T62" s="7">
        <f t="shared" si="34"/>
        <v>0</v>
      </c>
      <c r="U62" s="4">
        <f t="shared" si="32"/>
        <v>0</v>
      </c>
      <c r="V62" s="4">
        <f t="shared" si="33"/>
        <v>0</v>
      </c>
      <c r="W62" s="5">
        <v>0</v>
      </c>
      <c r="X62" s="5">
        <v>1</v>
      </c>
      <c r="Y62" s="1"/>
      <c r="Z62" s="3" t="s">
        <v>92</v>
      </c>
      <c r="AA62" s="2" t="s">
        <v>94</v>
      </c>
    </row>
    <row r="63" spans="1:27" s="40" customFormat="1" ht="22.5" customHeight="1" x14ac:dyDescent="0.2">
      <c r="A63" s="1"/>
      <c r="B63" s="2" t="s">
        <v>222</v>
      </c>
      <c r="C63" s="1"/>
      <c r="D63" s="3" t="s">
        <v>29</v>
      </c>
      <c r="E63" s="104">
        <f t="shared" si="12"/>
        <v>0</v>
      </c>
      <c r="F63" s="116">
        <v>0</v>
      </c>
      <c r="G63" s="10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s="40" customFormat="1" ht="22.5" customHeight="1" x14ac:dyDescent="0.2">
      <c r="A64" s="17"/>
      <c r="B64" s="17"/>
      <c r="C64" s="17"/>
      <c r="D64" s="17"/>
      <c r="E64" s="17"/>
      <c r="F64" s="84"/>
      <c r="G64" s="49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sheetProtection algorithmName="SHA-512" hashValue="ctkvaWsVEssdio3QW4+dP2+bj4BrqXRwphy+/RxEB/BJl54hMIwIRnng+VudAPInf1bpzsCmD8udcZcAqim2pg==" saltValue="E/ZT9DWUxA7q7AWeuMnNlg==" spinCount="100000" sheet="1" objects="1" scenarios="1"/>
  <mergeCells count="25">
    <mergeCell ref="A1:B1"/>
    <mergeCell ref="C1:D1"/>
    <mergeCell ref="A18:D18"/>
    <mergeCell ref="F18:V18"/>
    <mergeCell ref="A39:D39"/>
    <mergeCell ref="F2:F3"/>
    <mergeCell ref="H2:H3"/>
    <mergeCell ref="A4:D4"/>
    <mergeCell ref="F4:V4"/>
    <mergeCell ref="A19:D19"/>
    <mergeCell ref="F19:V19"/>
    <mergeCell ref="A5:D5"/>
    <mergeCell ref="F5:V5"/>
    <mergeCell ref="A2:A3"/>
    <mergeCell ref="A35:D35"/>
    <mergeCell ref="A32:D32"/>
    <mergeCell ref="A28:D28"/>
    <mergeCell ref="A23:D23"/>
    <mergeCell ref="V2:V3"/>
    <mergeCell ref="B2:B3"/>
    <mergeCell ref="C2:C3"/>
    <mergeCell ref="D2:D3"/>
    <mergeCell ref="I2:I3"/>
    <mergeCell ref="G2:G3"/>
    <mergeCell ref="E2:E3"/>
  </mergeCells>
  <conditionalFormatting sqref="F6">
    <cfRule type="cellIs" dxfId="81" priority="77" operator="greaterThan">
      <formula>$G$6</formula>
    </cfRule>
    <cfRule type="cellIs" dxfId="80" priority="38" operator="lessThan">
      <formula>$E$6</formula>
    </cfRule>
  </conditionalFormatting>
  <conditionalFormatting sqref="F7">
    <cfRule type="cellIs" dxfId="79" priority="76" operator="greaterThan">
      <formula>$G$7</formula>
    </cfRule>
    <cfRule type="cellIs" dxfId="78" priority="37" operator="lessThan">
      <formula>$E$7</formula>
    </cfRule>
  </conditionalFormatting>
  <conditionalFormatting sqref="F8">
    <cfRule type="cellIs" dxfId="77" priority="75" operator="greaterThan">
      <formula>$G$8</formula>
    </cfRule>
    <cfRule type="cellIs" dxfId="76" priority="36" operator="lessThan">
      <formula>$E$8</formula>
    </cfRule>
  </conditionalFormatting>
  <conditionalFormatting sqref="F9">
    <cfRule type="cellIs" dxfId="75" priority="74" operator="greaterThan">
      <formula>$G$9</formula>
    </cfRule>
    <cfRule type="cellIs" dxfId="74" priority="35" operator="lessThan">
      <formula>$E$9</formula>
    </cfRule>
  </conditionalFormatting>
  <conditionalFormatting sqref="F10">
    <cfRule type="cellIs" dxfId="73" priority="73" operator="greaterThan">
      <formula>$G$10</formula>
    </cfRule>
    <cfRule type="cellIs" dxfId="72" priority="34" operator="lessThan">
      <formula>$E$10</formula>
    </cfRule>
  </conditionalFormatting>
  <conditionalFormatting sqref="F11">
    <cfRule type="cellIs" dxfId="71" priority="72" operator="greaterThan">
      <formula>$G$11</formula>
    </cfRule>
    <cfRule type="cellIs" dxfId="70" priority="33" operator="lessThan">
      <formula>$E$11</formula>
    </cfRule>
  </conditionalFormatting>
  <conditionalFormatting sqref="F12">
    <cfRule type="cellIs" dxfId="69" priority="71" operator="greaterThan">
      <formula>$G$12</formula>
    </cfRule>
    <cfRule type="cellIs" dxfId="68" priority="32" operator="lessThan">
      <formula>$E$12</formula>
    </cfRule>
  </conditionalFormatting>
  <conditionalFormatting sqref="F13">
    <cfRule type="cellIs" dxfId="67" priority="70" operator="greaterThan">
      <formula>$G$13</formula>
    </cfRule>
    <cfRule type="cellIs" dxfId="66" priority="31" operator="lessThan">
      <formula>$E$13</formula>
    </cfRule>
  </conditionalFormatting>
  <conditionalFormatting sqref="F14">
    <cfRule type="cellIs" dxfId="65" priority="69" operator="greaterThan">
      <formula>$G$14</formula>
    </cfRule>
    <cfRule type="cellIs" dxfId="64" priority="30" operator="lessThan">
      <formula>$E$14</formula>
    </cfRule>
  </conditionalFormatting>
  <conditionalFormatting sqref="F15">
    <cfRule type="cellIs" dxfId="63" priority="68" operator="greaterThan">
      <formula>$G$15</formula>
    </cfRule>
    <cfRule type="cellIs" dxfId="62" priority="29" operator="lessThan">
      <formula>$E$15</formula>
    </cfRule>
  </conditionalFormatting>
  <conditionalFormatting sqref="F16">
    <cfRule type="cellIs" dxfId="61" priority="67" operator="greaterThan">
      <formula>$G$16</formula>
    </cfRule>
    <cfRule type="cellIs" dxfId="60" priority="28" operator="lessThan">
      <formula>$E$16</formula>
    </cfRule>
  </conditionalFormatting>
  <conditionalFormatting sqref="F17">
    <cfRule type="cellIs" dxfId="59" priority="66" operator="greaterThan">
      <formula>$G$17</formula>
    </cfRule>
    <cfRule type="cellIs" dxfId="58" priority="27" operator="lessThan">
      <formula>$E$17</formula>
    </cfRule>
  </conditionalFormatting>
  <conditionalFormatting sqref="F21">
    <cfRule type="cellIs" dxfId="57" priority="65" operator="greaterThan">
      <formula>$G$21</formula>
    </cfRule>
    <cfRule type="cellIs" dxfId="56" priority="26" operator="lessThan">
      <formula>$E$21</formula>
    </cfRule>
  </conditionalFormatting>
  <conditionalFormatting sqref="F22">
    <cfRule type="cellIs" dxfId="55" priority="64" operator="greaterThan">
      <formula>$G$22</formula>
    </cfRule>
    <cfRule type="cellIs" dxfId="54" priority="25" operator="lessThan">
      <formula>$E$22</formula>
    </cfRule>
  </conditionalFormatting>
  <conditionalFormatting sqref="F25">
    <cfRule type="cellIs" dxfId="53" priority="63" operator="greaterThan">
      <formula>$G$25</formula>
    </cfRule>
    <cfRule type="cellIs" dxfId="52" priority="24" operator="lessThan">
      <formula>$E$25</formula>
    </cfRule>
  </conditionalFormatting>
  <conditionalFormatting sqref="F26">
    <cfRule type="cellIs" dxfId="51" priority="62" operator="greaterThan">
      <formula>$G$26</formula>
    </cfRule>
    <cfRule type="cellIs" dxfId="50" priority="23" operator="lessThan">
      <formula>$E$26</formula>
    </cfRule>
  </conditionalFormatting>
  <conditionalFormatting sqref="F27">
    <cfRule type="cellIs" dxfId="49" priority="61" operator="greaterThan">
      <formula>$G$27</formula>
    </cfRule>
    <cfRule type="cellIs" dxfId="48" priority="22" operator="lessThan">
      <formula>$E$27</formula>
    </cfRule>
  </conditionalFormatting>
  <conditionalFormatting sqref="F29">
    <cfRule type="cellIs" dxfId="47" priority="60" operator="greaterThan">
      <formula>$G$29</formula>
    </cfRule>
    <cfRule type="cellIs" dxfId="46" priority="21" operator="lessThan">
      <formula>$E$29</formula>
    </cfRule>
  </conditionalFormatting>
  <conditionalFormatting sqref="F30">
    <cfRule type="cellIs" dxfId="45" priority="59" operator="greaterThan">
      <formula>$G$30</formula>
    </cfRule>
    <cfRule type="cellIs" dxfId="44" priority="20" operator="lessThan">
      <formula>$E$30</formula>
    </cfRule>
  </conditionalFormatting>
  <conditionalFormatting sqref="F31">
    <cfRule type="cellIs" dxfId="43" priority="58" operator="greaterThan">
      <formula>$G$31</formula>
    </cfRule>
    <cfRule type="cellIs" dxfId="42" priority="19" operator="lessThan">
      <formula>$E$31</formula>
    </cfRule>
  </conditionalFormatting>
  <conditionalFormatting sqref="F34">
    <cfRule type="cellIs" dxfId="41" priority="57" operator="greaterThan">
      <formula>$G$34</formula>
    </cfRule>
    <cfRule type="cellIs" dxfId="40" priority="18" operator="lessThan">
      <formula>$E$34</formula>
    </cfRule>
  </conditionalFormatting>
  <conditionalFormatting sqref="F37">
    <cfRule type="cellIs" dxfId="39" priority="56" operator="greaterThan">
      <formula>$G$37</formula>
    </cfRule>
    <cfRule type="cellIs" dxfId="38" priority="17" operator="lessThan">
      <formula>$E$37</formula>
    </cfRule>
  </conditionalFormatting>
  <conditionalFormatting sqref="F38">
    <cfRule type="cellIs" dxfId="37" priority="55" operator="greaterThan">
      <formula>$G$38</formula>
    </cfRule>
    <cfRule type="cellIs" dxfId="36" priority="16" operator="lessThan">
      <formula>$E$38</formula>
    </cfRule>
  </conditionalFormatting>
  <conditionalFormatting sqref="F41">
    <cfRule type="cellIs" dxfId="35" priority="54" operator="greaterThan">
      <formula>$G$41</formula>
    </cfRule>
    <cfRule type="cellIs" dxfId="34" priority="15" operator="lessThan">
      <formula>$E$41</formula>
    </cfRule>
  </conditionalFormatting>
  <conditionalFormatting sqref="F42">
    <cfRule type="cellIs" dxfId="33" priority="53" operator="greaterThan">
      <formula>$G$42</formula>
    </cfRule>
    <cfRule type="cellIs" dxfId="32" priority="14" operator="lessThan">
      <formula>$E$42</formula>
    </cfRule>
  </conditionalFormatting>
  <conditionalFormatting sqref="F43">
    <cfRule type="cellIs" dxfId="31" priority="51" operator="greaterThan">
      <formula>$G$43</formula>
    </cfRule>
    <cfRule type="cellIs" dxfId="30" priority="13" operator="lessThan">
      <formula>$E$43</formula>
    </cfRule>
  </conditionalFormatting>
  <conditionalFormatting sqref="F48">
    <cfRule type="cellIs" dxfId="29" priority="50" operator="greaterThan">
      <formula>$G$48</formula>
    </cfRule>
    <cfRule type="cellIs" dxfId="28" priority="12" operator="lessThan">
      <formula>$E$48</formula>
    </cfRule>
  </conditionalFormatting>
  <conditionalFormatting sqref="F49">
    <cfRule type="cellIs" dxfId="27" priority="49" operator="greaterThan">
      <formula>$G$49</formula>
    </cfRule>
    <cfRule type="cellIs" dxfId="26" priority="11" operator="lessThan">
      <formula>$E$49</formula>
    </cfRule>
  </conditionalFormatting>
  <conditionalFormatting sqref="F50">
    <cfRule type="cellIs" dxfId="25" priority="48" operator="greaterThan">
      <formula>$G$50</formula>
    </cfRule>
    <cfRule type="cellIs" dxfId="24" priority="10" operator="lessThan">
      <formula>$E$50</formula>
    </cfRule>
  </conditionalFormatting>
  <conditionalFormatting sqref="F51">
    <cfRule type="cellIs" dxfId="23" priority="47" operator="greaterThan">
      <formula>$G$51</formula>
    </cfRule>
    <cfRule type="cellIs" dxfId="22" priority="9" operator="lessThan">
      <formula>$E$51</formula>
    </cfRule>
  </conditionalFormatting>
  <conditionalFormatting sqref="F52">
    <cfRule type="cellIs" dxfId="21" priority="46" operator="greaterThan">
      <formula>$G$52</formula>
    </cfRule>
    <cfRule type="cellIs" dxfId="20" priority="8" operator="lessThan">
      <formula>$E$52</formula>
    </cfRule>
  </conditionalFormatting>
  <conditionalFormatting sqref="F53">
    <cfRule type="cellIs" dxfId="19" priority="45" operator="greaterThan">
      <formula>$G$53</formula>
    </cfRule>
    <cfRule type="cellIs" dxfId="18" priority="7" operator="lessThan">
      <formula>$E$53</formula>
    </cfRule>
  </conditionalFormatting>
  <conditionalFormatting sqref="F57">
    <cfRule type="cellIs" dxfId="17" priority="44" operator="greaterThan">
      <formula>$G$57</formula>
    </cfRule>
    <cfRule type="cellIs" dxfId="16" priority="6" operator="lessThan">
      <formula>$E$57</formula>
    </cfRule>
  </conditionalFormatting>
  <conditionalFormatting sqref="F58">
    <cfRule type="cellIs" dxfId="15" priority="43" operator="greaterThan">
      <formula>$G$58</formula>
    </cfRule>
    <cfRule type="cellIs" dxfId="14" priority="5" operator="lessThan">
      <formula>$E$58</formula>
    </cfRule>
  </conditionalFormatting>
  <conditionalFormatting sqref="F59">
    <cfRule type="cellIs" dxfId="13" priority="42" operator="greaterThan">
      <formula>$G$59</formula>
    </cfRule>
    <cfRule type="cellIs" dxfId="12" priority="4" operator="lessThan">
      <formula>$E$59</formula>
    </cfRule>
  </conditionalFormatting>
  <conditionalFormatting sqref="F60">
    <cfRule type="cellIs" dxfId="11" priority="41" operator="greaterThan">
      <formula>$G$60</formula>
    </cfRule>
    <cfRule type="cellIs" dxfId="10" priority="3" operator="lessThan">
      <formula>$E$60</formula>
    </cfRule>
  </conditionalFormatting>
  <conditionalFormatting sqref="F61">
    <cfRule type="cellIs" dxfId="9" priority="40" operator="greaterThan">
      <formula>$G$61</formula>
    </cfRule>
    <cfRule type="cellIs" dxfId="8" priority="2" operator="lessThan">
      <formula>$E$61</formula>
    </cfRule>
  </conditionalFormatting>
  <conditionalFormatting sqref="F62">
    <cfRule type="cellIs" dxfId="6" priority="39" operator="greaterThan">
      <formula>$G$62</formula>
    </cfRule>
    <cfRule type="cellIs" dxfId="7" priority="1" operator="lessThan">
      <formula>$E$62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1702-A334-4984-9E3A-37828DF3BDB6}">
  <dimension ref="A1:K32"/>
  <sheetViews>
    <sheetView zoomScale="115" zoomScaleNormal="115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O24" sqref="O24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9"/>
    <col min="7" max="7" width="9.140625" style="41"/>
    <col min="8" max="10" width="0" style="41" hidden="1" customWidth="1"/>
    <col min="11" max="16384" width="9.140625" style="41"/>
  </cols>
  <sheetData>
    <row r="1" spans="1:10" s="40" customFormat="1" ht="30" customHeight="1" x14ac:dyDescent="0.2">
      <c r="A1" s="161" t="s">
        <v>242</v>
      </c>
      <c r="B1" s="162"/>
      <c r="C1" s="163" t="s">
        <v>344</v>
      </c>
      <c r="D1" s="164"/>
      <c r="E1" s="118"/>
      <c r="F1" s="78"/>
      <c r="G1" s="22"/>
      <c r="H1" s="13"/>
      <c r="I1" s="13"/>
      <c r="J1" s="13"/>
    </row>
    <row r="2" spans="1:10" s="40" customFormat="1" ht="33.75" customHeight="1" x14ac:dyDescent="0.2">
      <c r="A2" s="165" t="s">
        <v>284</v>
      </c>
      <c r="B2" s="165" t="s">
        <v>285</v>
      </c>
      <c r="C2" s="166" t="s">
        <v>286</v>
      </c>
      <c r="D2" s="167" t="s">
        <v>276</v>
      </c>
      <c r="E2" s="167" t="s">
        <v>358</v>
      </c>
      <c r="F2" s="175" t="s">
        <v>241</v>
      </c>
      <c r="G2" s="167" t="s">
        <v>373</v>
      </c>
      <c r="H2" s="15" t="s">
        <v>297</v>
      </c>
      <c r="I2" s="15" t="s">
        <v>298</v>
      </c>
      <c r="J2" s="16" t="s">
        <v>299</v>
      </c>
    </row>
    <row r="3" spans="1:10" s="40" customFormat="1" ht="11.25" x14ac:dyDescent="0.2">
      <c r="A3" s="165"/>
      <c r="B3" s="165"/>
      <c r="C3" s="166"/>
      <c r="D3" s="168"/>
      <c r="E3" s="168"/>
      <c r="F3" s="175"/>
      <c r="G3" s="168"/>
      <c r="H3" s="13"/>
      <c r="I3" s="13"/>
      <c r="J3" s="13"/>
    </row>
    <row r="4" spans="1:10" s="40" customFormat="1" ht="26.25" customHeight="1" x14ac:dyDescent="0.2">
      <c r="A4" s="159"/>
      <c r="B4" s="159"/>
      <c r="C4" s="159"/>
      <c r="D4" s="159"/>
      <c r="E4" s="1"/>
      <c r="F4" s="159"/>
      <c r="G4" s="159"/>
      <c r="H4" s="17"/>
      <c r="I4" s="17"/>
      <c r="J4" s="17"/>
    </row>
    <row r="5" spans="1:10" s="40" customFormat="1" ht="11.25" x14ac:dyDescent="0.2">
      <c r="A5" s="1"/>
      <c r="B5" s="1"/>
      <c r="C5" s="1"/>
      <c r="D5" s="1"/>
      <c r="E5" s="1"/>
      <c r="F5" s="80"/>
      <c r="G5" s="1"/>
      <c r="H5" s="17"/>
      <c r="I5" s="17"/>
      <c r="J5" s="17"/>
    </row>
    <row r="6" spans="1:10" s="40" customFormat="1" ht="11.25" x14ac:dyDescent="0.2">
      <c r="A6" s="157" t="s">
        <v>342</v>
      </c>
      <c r="B6" s="157"/>
      <c r="C6" s="157"/>
      <c r="D6" s="157"/>
      <c r="E6" s="39"/>
      <c r="F6" s="158"/>
      <c r="G6" s="158"/>
      <c r="H6" s="18"/>
      <c r="I6" s="18"/>
      <c r="J6" s="18"/>
    </row>
    <row r="7" spans="1:10" s="40" customFormat="1" ht="22.5" customHeight="1" x14ac:dyDescent="0.2">
      <c r="A7" s="1"/>
      <c r="B7" s="2" t="s">
        <v>225</v>
      </c>
      <c r="C7" s="1"/>
      <c r="D7" s="3" t="s">
        <v>226</v>
      </c>
      <c r="E7" s="108">
        <v>0</v>
      </c>
      <c r="F7" s="114">
        <v>0</v>
      </c>
      <c r="G7" s="108"/>
      <c r="H7" s="17"/>
      <c r="I7" s="17"/>
      <c r="J7" s="17"/>
    </row>
    <row r="8" spans="1:10" s="40" customFormat="1" ht="22.5" customHeight="1" x14ac:dyDescent="0.2">
      <c r="A8" s="1"/>
      <c r="B8" s="2" t="s">
        <v>227</v>
      </c>
      <c r="C8" s="1"/>
      <c r="D8" s="3" t="s">
        <v>226</v>
      </c>
      <c r="E8" s="108">
        <v>0</v>
      </c>
      <c r="F8" s="114">
        <v>0</v>
      </c>
      <c r="G8" s="108"/>
      <c r="H8" s="17"/>
      <c r="I8" s="17"/>
      <c r="J8" s="17"/>
    </row>
    <row r="9" spans="1:10" s="40" customFormat="1" ht="22.5" customHeight="1" x14ac:dyDescent="0.2">
      <c r="A9" s="1"/>
      <c r="B9" s="2" t="s">
        <v>228</v>
      </c>
      <c r="C9" s="1"/>
      <c r="D9" s="3" t="s">
        <v>226</v>
      </c>
      <c r="E9" s="108">
        <v>0</v>
      </c>
      <c r="F9" s="114">
        <v>0</v>
      </c>
      <c r="G9" s="108"/>
      <c r="H9" s="17"/>
      <c r="I9" s="17"/>
      <c r="J9" s="17"/>
    </row>
    <row r="10" spans="1:10" s="40" customFormat="1" ht="22.5" customHeight="1" x14ac:dyDescent="0.2">
      <c r="A10" s="1"/>
      <c r="B10" s="2" t="s">
        <v>229</v>
      </c>
      <c r="C10" s="1"/>
      <c r="D10" s="3" t="s">
        <v>226</v>
      </c>
      <c r="E10" s="108">
        <v>0</v>
      </c>
      <c r="F10" s="114">
        <v>0</v>
      </c>
      <c r="G10" s="108"/>
      <c r="H10" s="17"/>
      <c r="I10" s="17"/>
      <c r="J10" s="17"/>
    </row>
    <row r="11" spans="1:10" s="40" customFormat="1" ht="22.5" customHeight="1" x14ac:dyDescent="0.2">
      <c r="A11" s="1"/>
      <c r="B11" s="2" t="s">
        <v>230</v>
      </c>
      <c r="C11" s="1"/>
      <c r="D11" s="3" t="s">
        <v>226</v>
      </c>
      <c r="E11" s="108">
        <v>0</v>
      </c>
      <c r="F11" s="114">
        <v>0</v>
      </c>
      <c r="G11" s="108"/>
      <c r="H11" s="17"/>
      <c r="I11" s="17"/>
      <c r="J11" s="17"/>
    </row>
    <row r="12" spans="1:10" s="40" customFormat="1" ht="22.5" customHeight="1" x14ac:dyDescent="0.2">
      <c r="A12" s="1"/>
      <c r="B12" s="2" t="s">
        <v>231</v>
      </c>
      <c r="C12" s="1"/>
      <c r="D12" s="3" t="s">
        <v>226</v>
      </c>
      <c r="E12" s="108">
        <v>0</v>
      </c>
      <c r="F12" s="114">
        <v>0</v>
      </c>
      <c r="G12" s="108"/>
      <c r="H12" s="17"/>
      <c r="I12" s="17"/>
      <c r="J12" s="17"/>
    </row>
    <row r="13" spans="1:10" s="40" customFormat="1" ht="22.5" customHeight="1" x14ac:dyDescent="0.2">
      <c r="A13" s="1"/>
      <c r="B13" s="2" t="s">
        <v>232</v>
      </c>
      <c r="C13" s="1"/>
      <c r="D13" s="3" t="s">
        <v>226</v>
      </c>
      <c r="E13" s="108">
        <v>0</v>
      </c>
      <c r="F13" s="114">
        <v>0</v>
      </c>
      <c r="G13" s="108"/>
      <c r="H13" s="17"/>
      <c r="I13" s="17"/>
      <c r="J13" s="17"/>
    </row>
    <row r="14" spans="1:10" s="40" customFormat="1" ht="11.25" x14ac:dyDescent="0.2">
      <c r="A14" s="162"/>
      <c r="B14" s="162"/>
      <c r="C14" s="163" t="s">
        <v>344</v>
      </c>
      <c r="D14" s="164"/>
      <c r="E14" s="22"/>
      <c r="F14" s="78"/>
      <c r="G14" s="22"/>
      <c r="H14" s="13"/>
      <c r="I14" s="13"/>
      <c r="J14" s="13"/>
    </row>
    <row r="15" spans="1:10" s="40" customFormat="1" ht="22.5" x14ac:dyDescent="0.2">
      <c r="A15" s="165" t="s">
        <v>284</v>
      </c>
      <c r="B15" s="165" t="s">
        <v>285</v>
      </c>
      <c r="C15" s="166" t="s">
        <v>286</v>
      </c>
      <c r="D15" s="167" t="s">
        <v>276</v>
      </c>
      <c r="E15" s="167"/>
      <c r="F15" s="167"/>
      <c r="G15" s="167"/>
      <c r="H15" s="15" t="s">
        <v>297</v>
      </c>
      <c r="I15" s="15" t="s">
        <v>298</v>
      </c>
      <c r="J15" s="16" t="s">
        <v>299</v>
      </c>
    </row>
    <row r="16" spans="1:10" s="40" customFormat="1" ht="11.25" x14ac:dyDescent="0.2">
      <c r="A16" s="165"/>
      <c r="B16" s="165"/>
      <c r="C16" s="166"/>
      <c r="D16" s="168"/>
      <c r="E16" s="168"/>
      <c r="F16" s="168"/>
      <c r="G16" s="168"/>
      <c r="H16" s="13"/>
      <c r="I16" s="13"/>
      <c r="J16" s="13"/>
    </row>
    <row r="17" spans="1:11" s="40" customFormat="1" ht="12" customHeight="1" x14ac:dyDescent="0.2">
      <c r="A17" s="186"/>
      <c r="B17" s="186"/>
      <c r="C17" s="186"/>
      <c r="D17" s="186"/>
      <c r="E17" s="51"/>
      <c r="F17" s="186"/>
      <c r="G17" s="186"/>
      <c r="H17" s="17"/>
      <c r="I17" s="17"/>
      <c r="J17" s="17"/>
    </row>
    <row r="18" spans="1:11" s="40" customFormat="1" ht="6.75" customHeight="1" x14ac:dyDescent="0.2">
      <c r="A18" s="51"/>
      <c r="B18" s="51"/>
      <c r="C18" s="51"/>
      <c r="D18" s="51"/>
      <c r="E18" s="51"/>
      <c r="F18" s="81"/>
      <c r="G18" s="51"/>
      <c r="H18" s="17"/>
      <c r="I18" s="17"/>
      <c r="J18" s="17"/>
    </row>
    <row r="19" spans="1:11" s="40" customFormat="1" ht="22.5" customHeight="1" x14ac:dyDescent="0.2">
      <c r="A19" s="1"/>
      <c r="B19" s="2" t="s">
        <v>233</v>
      </c>
      <c r="C19" s="1"/>
      <c r="D19" s="3" t="s">
        <v>226</v>
      </c>
      <c r="E19" s="108">
        <v>0</v>
      </c>
      <c r="F19" s="114">
        <v>0</v>
      </c>
      <c r="G19" s="108"/>
      <c r="H19" s="17"/>
      <c r="I19" s="17"/>
      <c r="J19" s="17"/>
    </row>
    <row r="20" spans="1:11" s="40" customFormat="1" ht="11.25" x14ac:dyDescent="0.2">
      <c r="A20" s="1"/>
      <c r="B20" s="1"/>
      <c r="C20" s="1"/>
      <c r="D20" s="1"/>
      <c r="E20" s="1"/>
      <c r="F20" s="80"/>
      <c r="G20" s="1"/>
      <c r="H20" s="17"/>
      <c r="I20" s="17"/>
      <c r="J20" s="17"/>
    </row>
    <row r="21" spans="1:11" s="40" customFormat="1" ht="11.25" x14ac:dyDescent="0.2">
      <c r="A21" s="157" t="s">
        <v>343</v>
      </c>
      <c r="B21" s="157"/>
      <c r="C21" s="157"/>
      <c r="D21" s="157"/>
      <c r="E21" s="39"/>
      <c r="F21" s="158"/>
      <c r="G21" s="158"/>
      <c r="H21" s="18"/>
      <c r="I21" s="18"/>
      <c r="J21" s="18"/>
    </row>
    <row r="22" spans="1:11" s="40" customFormat="1" ht="22.5" customHeight="1" x14ac:dyDescent="0.2">
      <c r="A22" s="1"/>
      <c r="B22" s="2" t="s">
        <v>234</v>
      </c>
      <c r="C22" s="1"/>
      <c r="D22" s="3" t="s">
        <v>226</v>
      </c>
      <c r="E22" s="108">
        <v>0</v>
      </c>
      <c r="F22" s="114">
        <v>0</v>
      </c>
      <c r="G22" s="108"/>
      <c r="H22" s="17"/>
      <c r="I22" s="17"/>
      <c r="J22" s="17"/>
    </row>
    <row r="23" spans="1:11" s="40" customFormat="1" ht="22.5" customHeight="1" x14ac:dyDescent="0.2">
      <c r="A23" s="1"/>
      <c r="B23" s="2" t="s">
        <v>235</v>
      </c>
      <c r="C23" s="1"/>
      <c r="D23" s="3" t="s">
        <v>226</v>
      </c>
      <c r="E23" s="108">
        <v>0</v>
      </c>
      <c r="F23" s="114">
        <v>0</v>
      </c>
      <c r="G23" s="108"/>
      <c r="H23" s="17"/>
      <c r="I23" s="17"/>
      <c r="J23" s="17"/>
    </row>
    <row r="24" spans="1:11" s="40" customFormat="1" ht="22.5" customHeight="1" x14ac:dyDescent="0.2">
      <c r="A24" s="1"/>
      <c r="B24" s="87" t="s">
        <v>389</v>
      </c>
      <c r="C24" s="1"/>
      <c r="D24" s="3" t="s">
        <v>226</v>
      </c>
      <c r="E24" s="108">
        <v>0</v>
      </c>
      <c r="F24" s="114">
        <v>0</v>
      </c>
      <c r="G24" s="108"/>
      <c r="H24" s="17"/>
      <c r="I24" s="17"/>
      <c r="J24" s="17"/>
    </row>
    <row r="25" spans="1:11" s="40" customFormat="1" ht="22.5" customHeight="1" x14ac:dyDescent="0.2">
      <c r="A25" s="1"/>
      <c r="B25" s="2" t="s">
        <v>236</v>
      </c>
      <c r="C25" s="1"/>
      <c r="D25" s="3" t="s">
        <v>192</v>
      </c>
      <c r="E25" s="104">
        <v>30</v>
      </c>
      <c r="F25" s="115">
        <v>0</v>
      </c>
      <c r="G25" s="104">
        <v>50</v>
      </c>
      <c r="H25" s="17"/>
      <c r="I25" s="20" t="s">
        <v>92</v>
      </c>
      <c r="J25" s="19" t="s">
        <v>94</v>
      </c>
      <c r="K25" s="50"/>
    </row>
    <row r="26" spans="1:11" s="40" customFormat="1" ht="22.5" customHeight="1" x14ac:dyDescent="0.2">
      <c r="A26" s="1"/>
      <c r="B26" s="2" t="s">
        <v>237</v>
      </c>
      <c r="C26" s="1"/>
      <c r="D26" s="3" t="s">
        <v>192</v>
      </c>
      <c r="E26" s="104">
        <v>30</v>
      </c>
      <c r="F26" s="115">
        <v>0</v>
      </c>
      <c r="G26" s="104">
        <v>50</v>
      </c>
      <c r="H26" s="17"/>
      <c r="I26" s="20" t="s">
        <v>92</v>
      </c>
      <c r="J26" s="19" t="s">
        <v>94</v>
      </c>
      <c r="K26" s="50"/>
    </row>
    <row r="27" spans="1:11" s="40" customFormat="1" ht="22.5" customHeight="1" x14ac:dyDescent="0.2">
      <c r="A27" s="1"/>
      <c r="B27" s="2" t="s">
        <v>380</v>
      </c>
      <c r="C27" s="1"/>
      <c r="D27" s="3" t="s">
        <v>192</v>
      </c>
      <c r="E27" s="104">
        <v>30</v>
      </c>
      <c r="F27" s="115">
        <v>0</v>
      </c>
      <c r="G27" s="104">
        <v>50</v>
      </c>
      <c r="H27" s="17"/>
      <c r="I27" s="20" t="s">
        <v>92</v>
      </c>
      <c r="J27" s="19" t="s">
        <v>94</v>
      </c>
      <c r="K27" s="50"/>
    </row>
    <row r="28" spans="1:11" s="40" customFormat="1" ht="22.5" customHeight="1" x14ac:dyDescent="0.2">
      <c r="A28" s="1"/>
      <c r="B28" s="2" t="s">
        <v>238</v>
      </c>
      <c r="C28" s="1"/>
      <c r="D28" s="3" t="s">
        <v>10</v>
      </c>
      <c r="E28" s="104">
        <v>161.69</v>
      </c>
      <c r="F28" s="115">
        <v>0</v>
      </c>
      <c r="G28" s="104">
        <v>269.49099999999999</v>
      </c>
      <c r="H28" s="17"/>
      <c r="I28" s="20" t="s">
        <v>92</v>
      </c>
      <c r="J28" s="19" t="s">
        <v>94</v>
      </c>
      <c r="K28" s="50"/>
    </row>
    <row r="29" spans="1:11" s="40" customFormat="1" ht="22.5" x14ac:dyDescent="0.2">
      <c r="A29" s="1"/>
      <c r="B29" s="2" t="s">
        <v>239</v>
      </c>
      <c r="C29" s="1"/>
      <c r="D29" s="3" t="s">
        <v>10</v>
      </c>
      <c r="E29" s="104">
        <v>270</v>
      </c>
      <c r="F29" s="115">
        <v>0</v>
      </c>
      <c r="G29" s="104">
        <v>450</v>
      </c>
      <c r="H29" s="17"/>
      <c r="I29" s="20" t="s">
        <v>92</v>
      </c>
      <c r="J29" s="19" t="s">
        <v>94</v>
      </c>
      <c r="K29" s="50"/>
    </row>
    <row r="30" spans="1:11" s="40" customFormat="1" ht="22.5" x14ac:dyDescent="0.2">
      <c r="A30" s="1"/>
      <c r="B30" s="2" t="s">
        <v>240</v>
      </c>
      <c r="C30" s="1"/>
      <c r="D30" s="3" t="s">
        <v>10</v>
      </c>
      <c r="E30" s="104">
        <v>318</v>
      </c>
      <c r="F30" s="115">
        <v>0</v>
      </c>
      <c r="G30" s="104">
        <v>530</v>
      </c>
      <c r="H30" s="17"/>
      <c r="I30" s="20" t="s">
        <v>92</v>
      </c>
      <c r="J30" s="19" t="s">
        <v>94</v>
      </c>
      <c r="K30" s="50"/>
    </row>
    <row r="31" spans="1:11" s="40" customFormat="1" ht="11.25" x14ac:dyDescent="0.2">
      <c r="A31" s="184"/>
      <c r="B31" s="184"/>
      <c r="C31" s="184"/>
      <c r="D31" s="184"/>
      <c r="E31" s="122"/>
      <c r="F31" s="185"/>
      <c r="G31" s="185"/>
      <c r="H31" s="18"/>
      <c r="I31" s="18"/>
      <c r="J31" s="18"/>
      <c r="K31" s="50"/>
    </row>
    <row r="32" spans="1:11" s="40" customFormat="1" ht="11.25" x14ac:dyDescent="0.2">
      <c r="F32" s="83"/>
    </row>
  </sheetData>
  <sheetProtection algorithmName="SHA-512" hashValue="pUpOxAZzZMFT128oW6HgNqbhlcgxhmHbIgsmGDv+xb69tb6T9RGdP62cP0Tver26KRSvukdm54yGuqMInWNoUg==" saltValue="Ykoq0vLD3mT9SvPjtmiKmA==" spinCount="100000" sheet="1" objects="1" scenarios="1"/>
  <mergeCells count="28">
    <mergeCell ref="E15:E16"/>
    <mergeCell ref="A4:D4"/>
    <mergeCell ref="F4:G4"/>
    <mergeCell ref="A1:B1"/>
    <mergeCell ref="C1:D1"/>
    <mergeCell ref="A2:A3"/>
    <mergeCell ref="B2:B3"/>
    <mergeCell ref="C2:C3"/>
    <mergeCell ref="D2:D3"/>
    <mergeCell ref="F2:F3"/>
    <mergeCell ref="G2:G3"/>
    <mergeCell ref="E2:E3"/>
    <mergeCell ref="A6:D6"/>
    <mergeCell ref="F6:G6"/>
    <mergeCell ref="A14:B14"/>
    <mergeCell ref="C14:D14"/>
    <mergeCell ref="A31:D31"/>
    <mergeCell ref="F31:G31"/>
    <mergeCell ref="A15:A16"/>
    <mergeCell ref="B15:B16"/>
    <mergeCell ref="C15:C16"/>
    <mergeCell ref="D15:D16"/>
    <mergeCell ref="A21:D21"/>
    <mergeCell ref="G15:G16"/>
    <mergeCell ref="F15:F16"/>
    <mergeCell ref="F21:G21"/>
    <mergeCell ref="A17:D17"/>
    <mergeCell ref="F17:G17"/>
  </mergeCells>
  <conditionalFormatting sqref="F25">
    <cfRule type="cellIs" dxfId="5" priority="6" operator="lessThan">
      <formula>$E$25</formula>
    </cfRule>
  </conditionalFormatting>
  <conditionalFormatting sqref="F26">
    <cfRule type="cellIs" dxfId="4" priority="5" operator="lessThan">
      <formula>$E$26</formula>
    </cfRule>
  </conditionalFormatting>
  <conditionalFormatting sqref="F27">
    <cfRule type="cellIs" dxfId="3" priority="4" operator="lessThan">
      <formula>$E$27</formula>
    </cfRule>
  </conditionalFormatting>
  <conditionalFormatting sqref="F28">
    <cfRule type="cellIs" dxfId="2" priority="3" operator="lessThan">
      <formula>$E$28</formula>
    </cfRule>
  </conditionalFormatting>
  <conditionalFormatting sqref="F29">
    <cfRule type="cellIs" dxfId="1" priority="2" operator="lessThan">
      <formula>$E$29</formula>
    </cfRule>
  </conditionalFormatting>
  <conditionalFormatting sqref="F30">
    <cfRule type="cellIs" dxfId="0" priority="1" operator="lessThan">
      <formula>$E$30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683A-7C44-41B5-9746-67133A8AD687}">
  <dimension ref="B4:P26"/>
  <sheetViews>
    <sheetView showGridLines="0" zoomScale="85" zoomScaleNormal="85" workbookViewId="0">
      <selection activeCell="S9" sqref="S9"/>
    </sheetView>
  </sheetViews>
  <sheetFormatPr defaultRowHeight="15" x14ac:dyDescent="0.25"/>
  <cols>
    <col min="7" max="7" width="27.140625" customWidth="1"/>
    <col min="8" max="8" width="18.140625" customWidth="1"/>
    <col min="11" max="11" width="18.140625" customWidth="1"/>
    <col min="20" max="20" width="27.5703125" customWidth="1"/>
    <col min="23" max="23" width="18.42578125" customWidth="1"/>
  </cols>
  <sheetData>
    <row r="4" spans="2:16" ht="18.75" x14ac:dyDescent="0.3">
      <c r="B4" s="123" t="s">
        <v>395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6" spans="2:16" ht="18.75" x14ac:dyDescent="0.3">
      <c r="B6" s="101" t="s">
        <v>411</v>
      </c>
    </row>
    <row r="7" spans="2:16" x14ac:dyDescent="0.25">
      <c r="B7" s="89" t="s">
        <v>398</v>
      </c>
      <c r="C7" s="89" t="s">
        <v>396</v>
      </c>
      <c r="D7" s="89" t="s">
        <v>397</v>
      </c>
      <c r="E7" s="89"/>
      <c r="F7" s="89"/>
      <c r="G7" s="89"/>
      <c r="H7" s="89" t="s">
        <v>401</v>
      </c>
      <c r="I7" s="89" t="s">
        <v>276</v>
      </c>
      <c r="J7" s="89" t="s">
        <v>410</v>
      </c>
      <c r="K7" s="89" t="s">
        <v>400</v>
      </c>
      <c r="L7" s="102"/>
    </row>
    <row r="8" spans="2:16" x14ac:dyDescent="0.25">
      <c r="D8" t="s">
        <v>402</v>
      </c>
      <c r="H8">
        <v>2</v>
      </c>
      <c r="I8" t="s">
        <v>87</v>
      </c>
      <c r="J8" s="77">
        <f>'EHP 1'!F6</f>
        <v>0</v>
      </c>
      <c r="K8" s="103">
        <f>H8*J8</f>
        <v>0</v>
      </c>
    </row>
    <row r="9" spans="2:16" x14ac:dyDescent="0.25">
      <c r="B9" t="s">
        <v>399</v>
      </c>
      <c r="C9" t="s">
        <v>346</v>
      </c>
      <c r="D9" t="s">
        <v>407</v>
      </c>
      <c r="H9">
        <v>65</v>
      </c>
      <c r="I9" t="s">
        <v>22</v>
      </c>
      <c r="J9" s="77">
        <f>'EHP 1'!F23</f>
        <v>0</v>
      </c>
      <c r="K9" s="103">
        <f t="shared" ref="K9:K24" si="0">H9*J9</f>
        <v>0</v>
      </c>
    </row>
    <row r="10" spans="2:16" x14ac:dyDescent="0.25">
      <c r="B10" t="s">
        <v>399</v>
      </c>
      <c r="C10" t="s">
        <v>18</v>
      </c>
      <c r="D10" t="s">
        <v>19</v>
      </c>
      <c r="H10">
        <v>50</v>
      </c>
      <c r="I10" t="s">
        <v>3</v>
      </c>
      <c r="J10" s="77">
        <f>'EHP 1'!F18</f>
        <v>0</v>
      </c>
      <c r="K10" s="103">
        <f t="shared" si="0"/>
        <v>0</v>
      </c>
    </row>
    <row r="11" spans="2:16" x14ac:dyDescent="0.2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7">
        <f>'EHP 1'!F34</f>
        <v>0</v>
      </c>
      <c r="K11" s="103">
        <f t="shared" si="0"/>
        <v>0</v>
      </c>
    </row>
    <row r="12" spans="2:16" x14ac:dyDescent="0.2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7">
        <f>'EHP 1'!F40</f>
        <v>0</v>
      </c>
      <c r="K12" s="103">
        <f t="shared" si="0"/>
        <v>0</v>
      </c>
    </row>
    <row r="13" spans="2:16" x14ac:dyDescent="0.2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7">
        <f>'EHP 1'!F41</f>
        <v>0</v>
      </c>
      <c r="K13" s="103">
        <f t="shared" si="0"/>
        <v>0</v>
      </c>
    </row>
    <row r="14" spans="2:16" x14ac:dyDescent="0.2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7">
        <f>'EHP 1'!F42</f>
        <v>0</v>
      </c>
      <c r="K14" s="103">
        <f t="shared" si="0"/>
        <v>0</v>
      </c>
    </row>
    <row r="15" spans="2:16" x14ac:dyDescent="0.2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7">
        <f>'EHP 1'!F48</f>
        <v>0</v>
      </c>
      <c r="K15" s="103">
        <f t="shared" si="0"/>
        <v>0</v>
      </c>
    </row>
    <row r="16" spans="2:16" x14ac:dyDescent="0.2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7">
        <f>'EHP 1'!F51</f>
        <v>0</v>
      </c>
      <c r="K16" s="103">
        <f t="shared" si="0"/>
        <v>0</v>
      </c>
    </row>
    <row r="17" spans="2:16" x14ac:dyDescent="0.2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7">
        <f>'EHP 1'!F52</f>
        <v>0</v>
      </c>
      <c r="K17" s="103">
        <f t="shared" si="0"/>
        <v>0</v>
      </c>
    </row>
    <row r="18" spans="2:16" x14ac:dyDescent="0.2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7">
        <f>'EHP 1'!F72</f>
        <v>0</v>
      </c>
      <c r="K18" s="103">
        <f t="shared" si="0"/>
        <v>0</v>
      </c>
    </row>
    <row r="19" spans="2:16" x14ac:dyDescent="0.25">
      <c r="B19" t="s">
        <v>403</v>
      </c>
      <c r="C19" t="s">
        <v>115</v>
      </c>
      <c r="D19" t="s">
        <v>116</v>
      </c>
      <c r="H19">
        <v>8</v>
      </c>
      <c r="I19" t="s">
        <v>10</v>
      </c>
      <c r="J19" s="77">
        <f>'EHP 2'!F9</f>
        <v>0</v>
      </c>
      <c r="K19" s="103">
        <f t="shared" si="0"/>
        <v>0</v>
      </c>
    </row>
    <row r="20" spans="2:16" x14ac:dyDescent="0.2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7">
        <f>'EHP 3'!F36</f>
        <v>0</v>
      </c>
      <c r="K20" s="103">
        <f t="shared" si="0"/>
        <v>0</v>
      </c>
    </row>
    <row r="21" spans="2:16" x14ac:dyDescent="0.25">
      <c r="B21" t="s">
        <v>405</v>
      </c>
      <c r="C21" t="s">
        <v>171</v>
      </c>
      <c r="D21" t="s">
        <v>172</v>
      </c>
      <c r="H21">
        <v>26</v>
      </c>
      <c r="I21" t="s">
        <v>22</v>
      </c>
      <c r="J21" s="77">
        <f>'EHP 4'!F7</f>
        <v>0</v>
      </c>
      <c r="K21" s="103">
        <f t="shared" si="0"/>
        <v>0</v>
      </c>
    </row>
    <row r="22" spans="2:16" x14ac:dyDescent="0.25">
      <c r="B22" t="s">
        <v>403</v>
      </c>
      <c r="C22" t="s">
        <v>125</v>
      </c>
      <c r="D22" t="s">
        <v>126</v>
      </c>
      <c r="H22">
        <v>3</v>
      </c>
      <c r="I22" t="s">
        <v>10</v>
      </c>
      <c r="J22" s="77">
        <f>'EHP 2'!F14</f>
        <v>0</v>
      </c>
      <c r="K22" s="103">
        <f t="shared" si="0"/>
        <v>0</v>
      </c>
    </row>
    <row r="23" spans="2:16" x14ac:dyDescent="0.25">
      <c r="K23" s="103">
        <f t="shared" si="0"/>
        <v>0</v>
      </c>
    </row>
    <row r="24" spans="2:16" x14ac:dyDescent="0.25">
      <c r="K24" s="103">
        <f t="shared" si="0"/>
        <v>0</v>
      </c>
    </row>
    <row r="25" spans="2:16" x14ac:dyDescent="0.25">
      <c r="B25" s="102"/>
      <c r="C25" s="102"/>
      <c r="D25" s="102"/>
      <c r="E25" s="102"/>
      <c r="F25" s="102"/>
      <c r="G25" s="102"/>
      <c r="H25" s="102"/>
      <c r="I25" s="102"/>
      <c r="J25" s="102"/>
      <c r="K25" s="89" t="s">
        <v>88</v>
      </c>
      <c r="L25" s="102"/>
      <c r="M25" s="187" t="s">
        <v>361</v>
      </c>
      <c r="N25" s="187"/>
      <c r="O25" s="187" t="s">
        <v>369</v>
      </c>
      <c r="P25" s="187"/>
    </row>
    <row r="26" spans="2:16" x14ac:dyDescent="0.25">
      <c r="K26" s="103">
        <f>SUM(K8:K25)</f>
        <v>0</v>
      </c>
      <c r="M26" s="125">
        <v>21326.33</v>
      </c>
      <c r="N26" s="125"/>
      <c r="O26" s="125">
        <v>35493.42</v>
      </c>
      <c r="P26" s="125"/>
    </row>
  </sheetData>
  <sheetProtection algorithmName="SHA-512" hashValue="c3B8ufwO60TLpZyZR7mdXlRRzCR6RWhVLWbQhWXn5vCSdStJODe1prOka4Fh18wsaK11FSotGQGQ4/MVn1yM8A==" saltValue="I4i79O6RTtkIiFsqqJqDfw==" spinCount="100000" sheet="1" objects="1" scenarios="1"/>
  <mergeCells count="4">
    <mergeCell ref="M25:N25"/>
    <mergeCell ref="O25:P25"/>
    <mergeCell ref="M26:N26"/>
    <mergeCell ref="O26:P26"/>
  </mergeCells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6FD6-4C4A-44B3-8F77-CC839D873513}">
  <dimension ref="B4:P25"/>
  <sheetViews>
    <sheetView showGridLines="0" zoomScale="85" zoomScaleNormal="85" workbookViewId="0">
      <selection activeCell="U6" sqref="U6"/>
    </sheetView>
  </sheetViews>
  <sheetFormatPr defaultRowHeight="15" x14ac:dyDescent="0.25"/>
  <cols>
    <col min="6" max="6" width="27.140625" customWidth="1"/>
    <col min="7" max="7" width="18.140625" customWidth="1"/>
    <col min="8" max="8" width="14.7109375" bestFit="1" customWidth="1"/>
    <col min="9" max="9" width="9.85546875" customWidth="1"/>
    <col min="11" max="11" width="11.42578125" bestFit="1" customWidth="1"/>
    <col min="18" max="18" width="27.5703125" customWidth="1"/>
    <col min="21" max="21" width="18.42578125" customWidth="1"/>
  </cols>
  <sheetData>
    <row r="4" spans="2:16" ht="18.75" x14ac:dyDescent="0.3">
      <c r="B4" s="123" t="s">
        <v>408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6" spans="2:16" ht="18.75" x14ac:dyDescent="0.3">
      <c r="B6" s="101" t="s">
        <v>409</v>
      </c>
    </row>
    <row r="7" spans="2:16" x14ac:dyDescent="0.25">
      <c r="B7" s="89" t="s">
        <v>398</v>
      </c>
      <c r="C7" s="89" t="s">
        <v>396</v>
      </c>
      <c r="D7" s="89" t="s">
        <v>397</v>
      </c>
      <c r="E7" s="89"/>
      <c r="F7" s="89"/>
      <c r="G7" s="89"/>
      <c r="H7" s="89" t="s">
        <v>401</v>
      </c>
      <c r="I7" s="89" t="s">
        <v>276</v>
      </c>
      <c r="J7" s="89" t="s">
        <v>410</v>
      </c>
      <c r="K7" s="89" t="s">
        <v>400</v>
      </c>
      <c r="L7" s="102"/>
    </row>
    <row r="8" spans="2:16" x14ac:dyDescent="0.25">
      <c r="D8" t="s">
        <v>402</v>
      </c>
      <c r="H8">
        <v>2</v>
      </c>
      <c r="I8" t="s">
        <v>87</v>
      </c>
      <c r="J8" s="77">
        <f>'EHP 1'!F6</f>
        <v>0</v>
      </c>
      <c r="K8" s="103">
        <f>H8*J8</f>
        <v>0</v>
      </c>
    </row>
    <row r="9" spans="2:16" x14ac:dyDescent="0.25">
      <c r="B9" t="s">
        <v>399</v>
      </c>
      <c r="C9" t="s">
        <v>346</v>
      </c>
      <c r="D9" t="s">
        <v>407</v>
      </c>
      <c r="H9">
        <v>40</v>
      </c>
      <c r="I9" t="s">
        <v>22</v>
      </c>
      <c r="J9" s="77">
        <f>'EHP 1'!F23</f>
        <v>0</v>
      </c>
      <c r="K9" s="103">
        <f t="shared" ref="K9:K22" si="0">H9*J9</f>
        <v>0</v>
      </c>
    </row>
    <row r="10" spans="2:16" x14ac:dyDescent="0.25">
      <c r="B10" t="s">
        <v>399</v>
      </c>
      <c r="C10" t="s">
        <v>18</v>
      </c>
      <c r="D10" t="s">
        <v>19</v>
      </c>
      <c r="H10">
        <v>45</v>
      </c>
      <c r="I10" t="s">
        <v>3</v>
      </c>
      <c r="J10" s="77">
        <f>'EHP 1'!F18</f>
        <v>0</v>
      </c>
      <c r="K10" s="103">
        <f t="shared" si="0"/>
        <v>0</v>
      </c>
    </row>
    <row r="11" spans="2:16" x14ac:dyDescent="0.2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7">
        <f>'EHP 1'!F34</f>
        <v>0</v>
      </c>
      <c r="K11" s="103">
        <f t="shared" si="0"/>
        <v>0</v>
      </c>
    </row>
    <row r="12" spans="2:16" x14ac:dyDescent="0.2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7">
        <f>'EHP 1'!F40</f>
        <v>0</v>
      </c>
      <c r="K12" s="103">
        <f t="shared" si="0"/>
        <v>0</v>
      </c>
    </row>
    <row r="13" spans="2:16" x14ac:dyDescent="0.2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7">
        <f>'EHP 1'!F41</f>
        <v>0</v>
      </c>
      <c r="K13" s="103">
        <f t="shared" si="0"/>
        <v>0</v>
      </c>
    </row>
    <row r="14" spans="2:16" x14ac:dyDescent="0.2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7">
        <f>'EHP 1'!F42</f>
        <v>0</v>
      </c>
      <c r="K14" s="103">
        <f t="shared" si="0"/>
        <v>0</v>
      </c>
    </row>
    <row r="15" spans="2:16" x14ac:dyDescent="0.2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7">
        <f>'EHP 1'!F48</f>
        <v>0</v>
      </c>
      <c r="K15" s="103">
        <f t="shared" si="0"/>
        <v>0</v>
      </c>
    </row>
    <row r="16" spans="2:16" x14ac:dyDescent="0.2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7">
        <f>'EHP 1'!F51</f>
        <v>0</v>
      </c>
      <c r="K16" s="103">
        <f t="shared" si="0"/>
        <v>0</v>
      </c>
    </row>
    <row r="17" spans="2:16" x14ac:dyDescent="0.2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7">
        <f>'EHP 1'!F52</f>
        <v>0</v>
      </c>
      <c r="K17" s="103">
        <f t="shared" si="0"/>
        <v>0</v>
      </c>
    </row>
    <row r="18" spans="2:16" x14ac:dyDescent="0.2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7">
        <f>'EHP 1'!F72</f>
        <v>0</v>
      </c>
      <c r="K18" s="103">
        <f t="shared" si="0"/>
        <v>0</v>
      </c>
    </row>
    <row r="19" spans="2:16" x14ac:dyDescent="0.25">
      <c r="B19" t="s">
        <v>403</v>
      </c>
      <c r="C19" t="s">
        <v>115</v>
      </c>
      <c r="D19" t="s">
        <v>116</v>
      </c>
      <c r="H19">
        <v>4</v>
      </c>
      <c r="I19" t="s">
        <v>10</v>
      </c>
      <c r="J19" s="77">
        <f>'EHP 2'!F9</f>
        <v>0</v>
      </c>
      <c r="K19" s="103">
        <f t="shared" si="0"/>
        <v>0</v>
      </c>
    </row>
    <row r="20" spans="2:16" x14ac:dyDescent="0.2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7">
        <f>'EHP 3'!F36</f>
        <v>0</v>
      </c>
      <c r="K20" s="103">
        <f t="shared" si="0"/>
        <v>0</v>
      </c>
    </row>
    <row r="21" spans="2:16" x14ac:dyDescent="0.25">
      <c r="B21" t="s">
        <v>405</v>
      </c>
      <c r="C21" t="s">
        <v>171</v>
      </c>
      <c r="D21" t="s">
        <v>172</v>
      </c>
      <c r="H21">
        <v>13</v>
      </c>
      <c r="I21" t="s">
        <v>22</v>
      </c>
      <c r="J21" s="77">
        <f>'EHP 4'!F7</f>
        <v>0</v>
      </c>
      <c r="K21" s="103">
        <f t="shared" si="0"/>
        <v>0</v>
      </c>
    </row>
    <row r="22" spans="2:16" x14ac:dyDescent="0.25">
      <c r="B22" t="s">
        <v>403</v>
      </c>
      <c r="C22" t="s">
        <v>125</v>
      </c>
      <c r="D22" t="s">
        <v>126</v>
      </c>
      <c r="H22">
        <v>2</v>
      </c>
      <c r="I22" t="s">
        <v>10</v>
      </c>
      <c r="J22" s="77">
        <f>'EHP 2'!F14</f>
        <v>0</v>
      </c>
      <c r="K22" s="103">
        <f t="shared" si="0"/>
        <v>0</v>
      </c>
    </row>
    <row r="23" spans="2:16" x14ac:dyDescent="0.25">
      <c r="K23" s="103"/>
    </row>
    <row r="24" spans="2:16" x14ac:dyDescent="0.25">
      <c r="B24" s="102"/>
      <c r="C24" s="102"/>
      <c r="D24" s="102"/>
      <c r="E24" s="102"/>
      <c r="F24" s="102"/>
      <c r="G24" s="102"/>
      <c r="H24" s="102"/>
      <c r="I24" s="102"/>
      <c r="J24" s="102"/>
      <c r="K24" s="89" t="s">
        <v>88</v>
      </c>
      <c r="L24" s="102"/>
      <c r="M24" s="187" t="s">
        <v>361</v>
      </c>
      <c r="N24" s="187"/>
      <c r="O24" s="187" t="s">
        <v>369</v>
      </c>
      <c r="P24" s="187"/>
    </row>
    <row r="25" spans="2:16" x14ac:dyDescent="0.25">
      <c r="K25" s="103">
        <f>SUM(K8:K23)</f>
        <v>0</v>
      </c>
      <c r="M25" s="125" t="s">
        <v>420</v>
      </c>
      <c r="N25" s="125"/>
      <c r="O25" s="125">
        <v>22714.33</v>
      </c>
      <c r="P25" s="125"/>
    </row>
  </sheetData>
  <sheetProtection algorithmName="SHA-512" hashValue="CwjE9t8BNFbP3R64vsrzBrr76/gzzpRu4KVHkJabScvdVzXW9K/XPcinbOlJwerSTu+kaISan5J8V7BPprlKbg==" saltValue="BC4xVvbVw7EKGGm+tpnSjg==" spinCount="100000" sheet="1" objects="1" scenarios="1"/>
  <mergeCells count="4">
    <mergeCell ref="M24:N24"/>
    <mergeCell ref="M25:N25"/>
    <mergeCell ref="O25:P25"/>
    <mergeCell ref="O24:P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Prijzenblad</vt:lpstr>
      <vt:lpstr>EHP 1</vt:lpstr>
      <vt:lpstr>EHP 2</vt:lpstr>
      <vt:lpstr>EHP 3</vt:lpstr>
      <vt:lpstr>EHP 4</vt:lpstr>
      <vt:lpstr>EHP 5</vt:lpstr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2026-02-17T13:23:55Z</dcterms:created>
  <dcterms:modified xsi:type="dcterms:W3CDTF">2026-06-11T11:48:23Z</dcterms:modified>
</cp:coreProperties>
</file>