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3hadvies.sharepoint.com/sites/GemeenteAssen/Gedeelde documenten/25018 - Aanbesteding inspecties/04 Aanbestedingsstukken/Programma van eisen/"/>
    </mc:Choice>
  </mc:AlternateContent>
  <xr:revisionPtr revIDLastSave="6" documentId="8_{80923D76-12B2-4616-BF23-04E7F0AFE075}" xr6:coauthVersionLast="47" xr6:coauthVersionMax="47" xr10:uidLastSave="{1BB19574-9120-4B95-AA95-ACD2FF8F4D98}"/>
  <workbookProtection workbookAlgorithmName="SHA-512" workbookHashValue="QA9tSQtQWX44R5DEXlrIrup0hqHBfIiTPy0FPiGqbUjKUDN2yMpmOWs2AZ6bQLfcMH4Q8T6XOD9Skvq7u1l6FA==" workbookSaltValue="gme35YHqqAyx8AY6jYUAmg==" workbookSpinCount="100000" lockStructure="1"/>
  <bookViews>
    <workbookView xWindow="-120" yWindow="-120" windowWidth="29040" windowHeight="15720" firstSheet="3" activeTab="3" xr2:uid="{1634172A-8E73-4040-AA3E-0D15AE66F247}"/>
  </bookViews>
  <sheets>
    <sheet name="DT Overzicht" sheetId="2" state="hidden" r:id="rId1"/>
    <sheet name="Prijzenblad perceel 1" sheetId="7" state="hidden" r:id="rId2"/>
    <sheet name="Prijzenblad perceel 2" sheetId="10" state="hidden" r:id="rId3"/>
    <sheet name="Objectenlijst" sheetId="11" r:id="rId4"/>
    <sheet name="Inspectie per projectleider 20" sheetId="1" state="hidden" r:id="rId5"/>
  </sheets>
  <definedNames>
    <definedName name="_xlnm._FilterDatabase" localSheetId="4" hidden="1">'Inspectie per projectleider 20'!$A$7:$BE$355</definedName>
    <definedName name="_xlnm.Print_Area" localSheetId="3">Objectenlijst!$A$1:$J$114</definedName>
    <definedName name="_xlnm.Print_Area" localSheetId="1">'Prijzenblad perceel 1'!$A$1:$J$128</definedName>
    <definedName name="_xlnm.Print_Area" localSheetId="2">'Prijzenblad perceel 2'!$A$1:$J$128</definedName>
    <definedName name="JR_PAGE_ANCHOR_0_1" localSheetId="4">'Inspectie per projectleider 20'!$A$7</definedName>
  </definedNames>
  <calcPr calcId="191028"/>
  <pivotCaches>
    <pivotCache cacheId="58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16" i="11" l="1"/>
  <c r="H114" i="11"/>
  <c r="J114" i="11" s="1"/>
  <c r="G114" i="11"/>
  <c r="F114" i="11"/>
  <c r="E114" i="11"/>
  <c r="D114" i="11"/>
  <c r="C114" i="11"/>
  <c r="A114" i="11"/>
  <c r="H113" i="11"/>
  <c r="J113" i="11" s="1"/>
  <c r="F113" i="11"/>
  <c r="E113" i="11"/>
  <c r="D113" i="11"/>
  <c r="C113" i="11"/>
  <c r="A113" i="11"/>
  <c r="H112" i="11"/>
  <c r="J112" i="11" s="1"/>
  <c r="F112" i="11"/>
  <c r="E112" i="11"/>
  <c r="D112" i="11"/>
  <c r="C112" i="11"/>
  <c r="A112" i="11"/>
  <c r="H111" i="11"/>
  <c r="J111" i="11" s="1"/>
  <c r="G111" i="11"/>
  <c r="F111" i="11"/>
  <c r="E111" i="11"/>
  <c r="D111" i="11"/>
  <c r="C111" i="11"/>
  <c r="A111" i="11"/>
  <c r="H110" i="11"/>
  <c r="J110" i="11" s="1"/>
  <c r="G110" i="11"/>
  <c r="F110" i="11"/>
  <c r="E110" i="11"/>
  <c r="D110" i="11"/>
  <c r="C110" i="11"/>
  <c r="A110" i="11"/>
  <c r="H109" i="11"/>
  <c r="J109" i="11" s="1"/>
  <c r="G109" i="11"/>
  <c r="F109" i="11"/>
  <c r="E109" i="11"/>
  <c r="D109" i="11"/>
  <c r="C109" i="11"/>
  <c r="A109" i="11"/>
  <c r="H108" i="11"/>
  <c r="J108" i="11" s="1"/>
  <c r="G108" i="11"/>
  <c r="F108" i="11"/>
  <c r="E108" i="11"/>
  <c r="D108" i="11"/>
  <c r="C108" i="11"/>
  <c r="A108" i="11"/>
  <c r="H107" i="11"/>
  <c r="J107" i="11" s="1"/>
  <c r="G107" i="11"/>
  <c r="F107" i="11"/>
  <c r="E107" i="11"/>
  <c r="D107" i="11"/>
  <c r="C107" i="11"/>
  <c r="A107" i="11"/>
  <c r="H106" i="11"/>
  <c r="J106" i="11" s="1"/>
  <c r="G106" i="11"/>
  <c r="F106" i="11"/>
  <c r="E106" i="11"/>
  <c r="D106" i="11"/>
  <c r="C106" i="11"/>
  <c r="A106" i="11"/>
  <c r="H105" i="11"/>
  <c r="J105" i="11" s="1"/>
  <c r="G105" i="11"/>
  <c r="F105" i="11"/>
  <c r="E105" i="11"/>
  <c r="D105" i="11"/>
  <c r="C105" i="11"/>
  <c r="A105" i="11"/>
  <c r="H104" i="11"/>
  <c r="J104" i="11" s="1"/>
  <c r="G104" i="11"/>
  <c r="F104" i="11"/>
  <c r="E104" i="11"/>
  <c r="D104" i="11"/>
  <c r="C104" i="11"/>
  <c r="A104" i="11"/>
  <c r="H103" i="11"/>
  <c r="J103" i="11" s="1"/>
  <c r="G103" i="11"/>
  <c r="F103" i="11"/>
  <c r="E103" i="11"/>
  <c r="D103" i="11"/>
  <c r="C103" i="11"/>
  <c r="A103" i="11"/>
  <c r="H102" i="11"/>
  <c r="J102" i="11" s="1"/>
  <c r="G102" i="11"/>
  <c r="F102" i="11"/>
  <c r="E102" i="11"/>
  <c r="D102" i="11"/>
  <c r="C102" i="11"/>
  <c r="A102" i="11"/>
  <c r="H101" i="11"/>
  <c r="J101" i="11" s="1"/>
  <c r="G101" i="11"/>
  <c r="F101" i="11"/>
  <c r="E101" i="11"/>
  <c r="D101" i="11"/>
  <c r="C101" i="11"/>
  <c r="A101" i="11"/>
  <c r="H100" i="11"/>
  <c r="J100" i="11" s="1"/>
  <c r="G100" i="11"/>
  <c r="F100" i="11"/>
  <c r="E100" i="11"/>
  <c r="D100" i="11"/>
  <c r="C100" i="11"/>
  <c r="A100" i="11"/>
  <c r="H99" i="11"/>
  <c r="J99" i="11" s="1"/>
  <c r="G99" i="11"/>
  <c r="F99" i="11"/>
  <c r="E99" i="11"/>
  <c r="D99" i="11"/>
  <c r="C99" i="11"/>
  <c r="A99" i="11"/>
  <c r="H98" i="11"/>
  <c r="J98" i="11" s="1"/>
  <c r="G98" i="11"/>
  <c r="F98" i="11"/>
  <c r="E98" i="11"/>
  <c r="D98" i="11"/>
  <c r="C98" i="11"/>
  <c r="A98" i="11"/>
  <c r="H97" i="11"/>
  <c r="J97" i="11" s="1"/>
  <c r="G97" i="11"/>
  <c r="F97" i="11"/>
  <c r="E97" i="11"/>
  <c r="D97" i="11"/>
  <c r="C97" i="11"/>
  <c r="A97" i="11"/>
  <c r="H96" i="11"/>
  <c r="J96" i="11" s="1"/>
  <c r="G96" i="11"/>
  <c r="F96" i="11"/>
  <c r="E96" i="11"/>
  <c r="D96" i="11"/>
  <c r="C96" i="11"/>
  <c r="A96" i="11"/>
  <c r="H95" i="11"/>
  <c r="J95" i="11" s="1"/>
  <c r="G95" i="11"/>
  <c r="F95" i="11"/>
  <c r="E95" i="11"/>
  <c r="D95" i="11"/>
  <c r="C95" i="11"/>
  <c r="A95" i="11"/>
  <c r="H94" i="11"/>
  <c r="J94" i="11" s="1"/>
  <c r="G94" i="11"/>
  <c r="F94" i="11"/>
  <c r="E94" i="11"/>
  <c r="D94" i="11"/>
  <c r="C94" i="11"/>
  <c r="A94" i="11"/>
  <c r="H93" i="11"/>
  <c r="J93" i="11" s="1"/>
  <c r="G93" i="11"/>
  <c r="F93" i="11"/>
  <c r="E93" i="11"/>
  <c r="D93" i="11"/>
  <c r="C93" i="11"/>
  <c r="A93" i="11"/>
  <c r="H92" i="11"/>
  <c r="J92" i="11" s="1"/>
  <c r="G92" i="11"/>
  <c r="F92" i="11"/>
  <c r="E92" i="11"/>
  <c r="D92" i="11"/>
  <c r="C92" i="11"/>
  <c r="A92" i="11"/>
  <c r="H91" i="11"/>
  <c r="J91" i="11" s="1"/>
  <c r="G91" i="11"/>
  <c r="F91" i="11"/>
  <c r="E91" i="11"/>
  <c r="D91" i="11"/>
  <c r="C91" i="11"/>
  <c r="A91" i="11"/>
  <c r="H90" i="11"/>
  <c r="J90" i="11" s="1"/>
  <c r="G90" i="11"/>
  <c r="F90" i="11"/>
  <c r="E90" i="11"/>
  <c r="D90" i="11"/>
  <c r="C90" i="11"/>
  <c r="A90" i="11"/>
  <c r="H89" i="11"/>
  <c r="J89" i="11" s="1"/>
  <c r="G89" i="11"/>
  <c r="F89" i="11"/>
  <c r="E89" i="11"/>
  <c r="D89" i="11"/>
  <c r="C89" i="11"/>
  <c r="A89" i="11"/>
  <c r="H88" i="11"/>
  <c r="J88" i="11" s="1"/>
  <c r="G88" i="11"/>
  <c r="F88" i="11"/>
  <c r="E88" i="11"/>
  <c r="D88" i="11"/>
  <c r="C88" i="11"/>
  <c r="A88" i="11"/>
  <c r="H87" i="11"/>
  <c r="J87" i="11" s="1"/>
  <c r="G87" i="11"/>
  <c r="F87" i="11"/>
  <c r="E87" i="11"/>
  <c r="D87" i="11"/>
  <c r="C87" i="11"/>
  <c r="A87" i="11"/>
  <c r="H86" i="11"/>
  <c r="J86" i="11" s="1"/>
  <c r="G86" i="11"/>
  <c r="F86" i="11"/>
  <c r="E86" i="11"/>
  <c r="D86" i="11"/>
  <c r="C86" i="11"/>
  <c r="A86" i="11"/>
  <c r="H85" i="11"/>
  <c r="J85" i="11" s="1"/>
  <c r="G85" i="11"/>
  <c r="F85" i="11"/>
  <c r="E85" i="11"/>
  <c r="D85" i="11"/>
  <c r="C85" i="11"/>
  <c r="A85" i="11"/>
  <c r="H84" i="11"/>
  <c r="J84" i="11" s="1"/>
  <c r="G84" i="11"/>
  <c r="F84" i="11"/>
  <c r="E84" i="11"/>
  <c r="D84" i="11"/>
  <c r="C84" i="11"/>
  <c r="A84" i="11"/>
  <c r="H83" i="11"/>
  <c r="J83" i="11" s="1"/>
  <c r="G83" i="11"/>
  <c r="F83" i="11"/>
  <c r="E83" i="11"/>
  <c r="D83" i="11"/>
  <c r="C83" i="11"/>
  <c r="A83" i="11"/>
  <c r="H82" i="11"/>
  <c r="J82" i="11" s="1"/>
  <c r="G82" i="11"/>
  <c r="F82" i="11"/>
  <c r="E82" i="11"/>
  <c r="D82" i="11"/>
  <c r="C82" i="11"/>
  <c r="A82" i="11"/>
  <c r="H81" i="11"/>
  <c r="J81" i="11" s="1"/>
  <c r="G81" i="11"/>
  <c r="F81" i="11"/>
  <c r="E81" i="11"/>
  <c r="D81" i="11"/>
  <c r="C81" i="11"/>
  <c r="A81" i="11"/>
  <c r="H80" i="11"/>
  <c r="J80" i="11" s="1"/>
  <c r="G80" i="11"/>
  <c r="F80" i="11"/>
  <c r="E80" i="11"/>
  <c r="D80" i="11"/>
  <c r="C80" i="11"/>
  <c r="A80" i="11"/>
  <c r="H79" i="11"/>
  <c r="J79" i="11" s="1"/>
  <c r="G79" i="11"/>
  <c r="F79" i="11"/>
  <c r="E79" i="11"/>
  <c r="D79" i="11"/>
  <c r="C79" i="11"/>
  <c r="A79" i="11"/>
  <c r="H78" i="11"/>
  <c r="J78" i="11" s="1"/>
  <c r="G78" i="11"/>
  <c r="F78" i="11"/>
  <c r="E78" i="11"/>
  <c r="D78" i="11"/>
  <c r="C78" i="11"/>
  <c r="A78" i="11"/>
  <c r="H77" i="11"/>
  <c r="J77" i="11" s="1"/>
  <c r="G77" i="11"/>
  <c r="F77" i="11"/>
  <c r="E77" i="11"/>
  <c r="D77" i="11"/>
  <c r="C77" i="11"/>
  <c r="A77" i="11"/>
  <c r="H76" i="11"/>
  <c r="J76" i="11" s="1"/>
  <c r="G76" i="11"/>
  <c r="F76" i="11"/>
  <c r="E76" i="11"/>
  <c r="D76" i="11"/>
  <c r="C76" i="11"/>
  <c r="A76" i="11"/>
  <c r="H75" i="11"/>
  <c r="J75" i="11" s="1"/>
  <c r="G75" i="11"/>
  <c r="F75" i="11"/>
  <c r="E75" i="11"/>
  <c r="D75" i="11"/>
  <c r="C75" i="11"/>
  <c r="A75" i="11"/>
  <c r="H74" i="11"/>
  <c r="J74" i="11" s="1"/>
  <c r="G74" i="11"/>
  <c r="F74" i="11"/>
  <c r="E74" i="11"/>
  <c r="D74" i="11"/>
  <c r="C74" i="11"/>
  <c r="A74" i="11"/>
  <c r="H73" i="11"/>
  <c r="J73" i="11" s="1"/>
  <c r="G73" i="11"/>
  <c r="F73" i="11"/>
  <c r="E73" i="11"/>
  <c r="D73" i="11"/>
  <c r="C73" i="11"/>
  <c r="A73" i="11"/>
  <c r="H72" i="11"/>
  <c r="J72" i="11" s="1"/>
  <c r="G72" i="11"/>
  <c r="F72" i="11"/>
  <c r="E72" i="11"/>
  <c r="D72" i="11"/>
  <c r="C72" i="11"/>
  <c r="A72" i="11"/>
  <c r="H71" i="11"/>
  <c r="J71" i="11" s="1"/>
  <c r="G71" i="11"/>
  <c r="F71" i="11"/>
  <c r="E71" i="11"/>
  <c r="D71" i="11"/>
  <c r="C71" i="11"/>
  <c r="A71" i="11"/>
  <c r="H70" i="11"/>
  <c r="J70" i="11" s="1"/>
  <c r="G70" i="11"/>
  <c r="F70" i="11"/>
  <c r="E70" i="11"/>
  <c r="D70" i="11"/>
  <c r="C70" i="11"/>
  <c r="A70" i="11"/>
  <c r="H69" i="11"/>
  <c r="J69" i="11" s="1"/>
  <c r="G69" i="11"/>
  <c r="F69" i="11"/>
  <c r="E69" i="11"/>
  <c r="D69" i="11"/>
  <c r="C69" i="11"/>
  <c r="A69" i="11"/>
  <c r="H68" i="11"/>
  <c r="J68" i="11" s="1"/>
  <c r="G68" i="11"/>
  <c r="F68" i="11"/>
  <c r="E68" i="11"/>
  <c r="D68" i="11"/>
  <c r="C68" i="11"/>
  <c r="A68" i="11"/>
  <c r="H67" i="11"/>
  <c r="J67" i="11" s="1"/>
  <c r="G67" i="11"/>
  <c r="F67" i="11"/>
  <c r="E67" i="11"/>
  <c r="D67" i="11"/>
  <c r="C67" i="11"/>
  <c r="A67" i="11"/>
  <c r="H66" i="11"/>
  <c r="J66" i="11" s="1"/>
  <c r="G66" i="11"/>
  <c r="F66" i="11"/>
  <c r="E66" i="11"/>
  <c r="D66" i="11"/>
  <c r="C66" i="11"/>
  <c r="A66" i="11"/>
  <c r="H65" i="11"/>
  <c r="J65" i="11" s="1"/>
  <c r="G65" i="11"/>
  <c r="F65" i="11"/>
  <c r="E65" i="11"/>
  <c r="D65" i="11"/>
  <c r="C65" i="11"/>
  <c r="A65" i="11"/>
  <c r="H64" i="11"/>
  <c r="J64" i="11" s="1"/>
  <c r="G64" i="11"/>
  <c r="F64" i="11"/>
  <c r="E64" i="11"/>
  <c r="D64" i="11"/>
  <c r="C64" i="11"/>
  <c r="A64" i="11"/>
  <c r="H63" i="11"/>
  <c r="J63" i="11" s="1"/>
  <c r="G63" i="11"/>
  <c r="F63" i="11"/>
  <c r="E63" i="11"/>
  <c r="D63" i="11"/>
  <c r="C63" i="11"/>
  <c r="A63" i="11"/>
  <c r="H62" i="11"/>
  <c r="J62" i="11" s="1"/>
  <c r="G62" i="11"/>
  <c r="F62" i="11"/>
  <c r="E62" i="11"/>
  <c r="D62" i="11"/>
  <c r="C62" i="11"/>
  <c r="A62" i="11"/>
  <c r="H61" i="11"/>
  <c r="J61" i="11" s="1"/>
  <c r="G61" i="11"/>
  <c r="F61" i="11"/>
  <c r="E61" i="11"/>
  <c r="D61" i="11"/>
  <c r="C61" i="11"/>
  <c r="A61" i="11"/>
  <c r="H60" i="11"/>
  <c r="J60" i="11" s="1"/>
  <c r="G60" i="11"/>
  <c r="F60" i="11"/>
  <c r="E60" i="11"/>
  <c r="D60" i="11"/>
  <c r="C60" i="11"/>
  <c r="A60" i="11"/>
  <c r="H59" i="11"/>
  <c r="J59" i="11" s="1"/>
  <c r="G59" i="11"/>
  <c r="F59" i="11"/>
  <c r="E59" i="11"/>
  <c r="D59" i="11"/>
  <c r="C59" i="11"/>
  <c r="A59" i="11"/>
  <c r="H58" i="11"/>
  <c r="J58" i="11" s="1"/>
  <c r="G58" i="11"/>
  <c r="F58" i="11"/>
  <c r="E58" i="11"/>
  <c r="D58" i="11"/>
  <c r="C58" i="11"/>
  <c r="A58" i="11"/>
  <c r="H57" i="11"/>
  <c r="J57" i="11" s="1"/>
  <c r="G57" i="11"/>
  <c r="F57" i="11"/>
  <c r="E57" i="11"/>
  <c r="D57" i="11"/>
  <c r="C57" i="11"/>
  <c r="A57" i="11"/>
  <c r="H56" i="11"/>
  <c r="J56" i="11" s="1"/>
  <c r="G56" i="11"/>
  <c r="F56" i="11"/>
  <c r="E56" i="11"/>
  <c r="D56" i="11"/>
  <c r="C56" i="11"/>
  <c r="A56" i="11"/>
  <c r="H55" i="11"/>
  <c r="J55" i="11" s="1"/>
  <c r="G55" i="11"/>
  <c r="F55" i="11"/>
  <c r="E55" i="11"/>
  <c r="D55" i="11"/>
  <c r="C55" i="11"/>
  <c r="A55" i="11"/>
  <c r="H54" i="11"/>
  <c r="J54" i="11" s="1"/>
  <c r="G54" i="11"/>
  <c r="F54" i="11"/>
  <c r="E54" i="11"/>
  <c r="D54" i="11"/>
  <c r="C54" i="11"/>
  <c r="A54" i="11"/>
  <c r="H53" i="11"/>
  <c r="J53" i="11" s="1"/>
  <c r="G53" i="11"/>
  <c r="F53" i="11"/>
  <c r="E53" i="11"/>
  <c r="D53" i="11"/>
  <c r="C53" i="11"/>
  <c r="A53" i="11"/>
  <c r="H52" i="11"/>
  <c r="J52" i="11" s="1"/>
  <c r="G52" i="11"/>
  <c r="F52" i="11"/>
  <c r="E52" i="11"/>
  <c r="D52" i="11"/>
  <c r="C52" i="11"/>
  <c r="A52" i="11"/>
  <c r="H51" i="11"/>
  <c r="J51" i="11" s="1"/>
  <c r="G51" i="11"/>
  <c r="F51" i="11"/>
  <c r="E51" i="11"/>
  <c r="D51" i="11"/>
  <c r="C51" i="11"/>
  <c r="A51" i="11"/>
  <c r="H50" i="11"/>
  <c r="J50" i="11" s="1"/>
  <c r="G50" i="11"/>
  <c r="F50" i="11"/>
  <c r="E50" i="11"/>
  <c r="D50" i="11"/>
  <c r="C50" i="11"/>
  <c r="A50" i="11"/>
  <c r="H49" i="11"/>
  <c r="J49" i="11" s="1"/>
  <c r="G49" i="11"/>
  <c r="F49" i="11"/>
  <c r="E49" i="11"/>
  <c r="D49" i="11"/>
  <c r="C49" i="11"/>
  <c r="A49" i="11"/>
  <c r="H48" i="11"/>
  <c r="J48" i="11" s="1"/>
  <c r="G48" i="11"/>
  <c r="F48" i="11"/>
  <c r="E48" i="11"/>
  <c r="D48" i="11"/>
  <c r="C48" i="11"/>
  <c r="A48" i="11"/>
  <c r="H47" i="11"/>
  <c r="J47" i="11" s="1"/>
  <c r="G47" i="11"/>
  <c r="F47" i="11"/>
  <c r="E47" i="11"/>
  <c r="D47" i="11"/>
  <c r="C47" i="11"/>
  <c r="A47" i="11"/>
  <c r="H46" i="11"/>
  <c r="J46" i="11" s="1"/>
  <c r="G46" i="11"/>
  <c r="F46" i="11"/>
  <c r="E46" i="11"/>
  <c r="D46" i="11"/>
  <c r="C46" i="11"/>
  <c r="A46" i="11"/>
  <c r="H45" i="11"/>
  <c r="J45" i="11" s="1"/>
  <c r="G45" i="11"/>
  <c r="F45" i="11"/>
  <c r="E45" i="11"/>
  <c r="D45" i="11"/>
  <c r="C45" i="11"/>
  <c r="A45" i="11"/>
  <c r="H44" i="11"/>
  <c r="J44" i="11" s="1"/>
  <c r="G44" i="11"/>
  <c r="F44" i="11"/>
  <c r="E44" i="11"/>
  <c r="D44" i="11"/>
  <c r="C44" i="11"/>
  <c r="A44" i="11"/>
  <c r="H43" i="11"/>
  <c r="J43" i="11" s="1"/>
  <c r="F43" i="11"/>
  <c r="E43" i="11"/>
  <c r="D43" i="11"/>
  <c r="C43" i="11"/>
  <c r="A43" i="11"/>
  <c r="H42" i="11"/>
  <c r="J42" i="11" s="1"/>
  <c r="G42" i="11"/>
  <c r="F42" i="11"/>
  <c r="E42" i="11"/>
  <c r="D42" i="11"/>
  <c r="C42" i="11"/>
  <c r="A42" i="11"/>
  <c r="H41" i="11"/>
  <c r="J41" i="11" s="1"/>
  <c r="G41" i="11"/>
  <c r="F41" i="11"/>
  <c r="E41" i="11"/>
  <c r="D41" i="11"/>
  <c r="C41" i="11"/>
  <c r="A41" i="11"/>
  <c r="H40" i="11"/>
  <c r="J40" i="11" s="1"/>
  <c r="G40" i="11"/>
  <c r="F40" i="11"/>
  <c r="E40" i="11"/>
  <c r="D40" i="11"/>
  <c r="C40" i="11"/>
  <c r="A40" i="11"/>
  <c r="H39" i="11"/>
  <c r="J39" i="11" s="1"/>
  <c r="G39" i="11"/>
  <c r="F39" i="11"/>
  <c r="E39" i="11"/>
  <c r="D39" i="11"/>
  <c r="C39" i="11"/>
  <c r="A39" i="11"/>
  <c r="H38" i="11"/>
  <c r="J38" i="11" s="1"/>
  <c r="G38" i="11"/>
  <c r="F38" i="11"/>
  <c r="E38" i="11"/>
  <c r="D38" i="11"/>
  <c r="C38" i="11"/>
  <c r="A38" i="11"/>
  <c r="H37" i="11"/>
  <c r="J37" i="11" s="1"/>
  <c r="G37" i="11"/>
  <c r="F37" i="11"/>
  <c r="E37" i="11"/>
  <c r="D37" i="11"/>
  <c r="C37" i="11"/>
  <c r="A37" i="11"/>
  <c r="H36" i="11"/>
  <c r="J36" i="11" s="1"/>
  <c r="G36" i="11"/>
  <c r="F36" i="11"/>
  <c r="E36" i="11"/>
  <c r="D36" i="11"/>
  <c r="C36" i="11"/>
  <c r="A36" i="11"/>
  <c r="H35" i="11"/>
  <c r="J35" i="11" s="1"/>
  <c r="G35" i="11"/>
  <c r="F35" i="11"/>
  <c r="E35" i="11"/>
  <c r="D35" i="11"/>
  <c r="C35" i="11"/>
  <c r="A35" i="11"/>
  <c r="H34" i="11"/>
  <c r="J34" i="11" s="1"/>
  <c r="G34" i="11"/>
  <c r="F34" i="11"/>
  <c r="E34" i="11"/>
  <c r="D34" i="11"/>
  <c r="C34" i="11"/>
  <c r="A34" i="11"/>
  <c r="H33" i="11"/>
  <c r="J33" i="11" s="1"/>
  <c r="G33" i="11"/>
  <c r="F33" i="11"/>
  <c r="E33" i="11"/>
  <c r="D33" i="11"/>
  <c r="C33" i="11"/>
  <c r="A33" i="11"/>
  <c r="H32" i="11"/>
  <c r="J32" i="11" s="1"/>
  <c r="G32" i="11"/>
  <c r="F32" i="11"/>
  <c r="E32" i="11"/>
  <c r="D32" i="11"/>
  <c r="C32" i="11"/>
  <c r="A32" i="11"/>
  <c r="H31" i="11"/>
  <c r="J31" i="11" s="1"/>
  <c r="G31" i="11"/>
  <c r="F31" i="11"/>
  <c r="E31" i="11"/>
  <c r="D31" i="11"/>
  <c r="C31" i="11"/>
  <c r="A31" i="11"/>
  <c r="H30" i="11"/>
  <c r="J30" i="11" s="1"/>
  <c r="G30" i="11"/>
  <c r="F30" i="11"/>
  <c r="E30" i="11"/>
  <c r="D30" i="11"/>
  <c r="C30" i="11"/>
  <c r="A30" i="11"/>
  <c r="H29" i="11"/>
  <c r="J29" i="11" s="1"/>
  <c r="G29" i="11"/>
  <c r="F29" i="11"/>
  <c r="E29" i="11"/>
  <c r="D29" i="11"/>
  <c r="C29" i="11"/>
  <c r="A29" i="11"/>
  <c r="H28" i="11"/>
  <c r="J28" i="11" s="1"/>
  <c r="G28" i="11"/>
  <c r="F28" i="11"/>
  <c r="E28" i="11"/>
  <c r="D28" i="11"/>
  <c r="C28" i="11"/>
  <c r="A28" i="11"/>
  <c r="H27" i="11"/>
  <c r="J27" i="11" s="1"/>
  <c r="G27" i="11"/>
  <c r="F27" i="11"/>
  <c r="E27" i="11"/>
  <c r="D27" i="11"/>
  <c r="C27" i="11"/>
  <c r="A27" i="11"/>
  <c r="H26" i="11"/>
  <c r="J26" i="11" s="1"/>
  <c r="G26" i="11"/>
  <c r="F26" i="11"/>
  <c r="E26" i="11"/>
  <c r="D26" i="11"/>
  <c r="C26" i="11"/>
  <c r="A26" i="11"/>
  <c r="H25" i="11"/>
  <c r="J25" i="11" s="1"/>
  <c r="G25" i="11"/>
  <c r="F25" i="11"/>
  <c r="E25" i="11"/>
  <c r="D25" i="11"/>
  <c r="C25" i="11"/>
  <c r="A25" i="11"/>
  <c r="H24" i="11"/>
  <c r="J24" i="11" s="1"/>
  <c r="G24" i="11"/>
  <c r="F24" i="11"/>
  <c r="E24" i="11"/>
  <c r="D24" i="11"/>
  <c r="C24" i="11"/>
  <c r="A24" i="11"/>
  <c r="H23" i="11"/>
  <c r="J23" i="11" s="1"/>
  <c r="G23" i="11"/>
  <c r="F23" i="11"/>
  <c r="E23" i="11"/>
  <c r="D23" i="11"/>
  <c r="C23" i="11"/>
  <c r="A23" i="11"/>
  <c r="H22" i="11"/>
  <c r="J22" i="11" s="1"/>
  <c r="G22" i="11"/>
  <c r="F22" i="11"/>
  <c r="E22" i="11"/>
  <c r="D22" i="11"/>
  <c r="C22" i="11"/>
  <c r="A22" i="11"/>
  <c r="H21" i="11"/>
  <c r="J21" i="11" s="1"/>
  <c r="G21" i="11"/>
  <c r="F21" i="11"/>
  <c r="E21" i="11"/>
  <c r="D21" i="11"/>
  <c r="C21" i="11"/>
  <c r="A21" i="11"/>
  <c r="H20" i="11"/>
  <c r="J20" i="11" s="1"/>
  <c r="G20" i="11"/>
  <c r="F20" i="11"/>
  <c r="E20" i="11"/>
  <c r="D20" i="11"/>
  <c r="C20" i="11"/>
  <c r="A20" i="11"/>
  <c r="H19" i="11"/>
  <c r="J19" i="11" s="1"/>
  <c r="G19" i="11"/>
  <c r="F19" i="11"/>
  <c r="E19" i="11"/>
  <c r="D19" i="11"/>
  <c r="C19" i="11"/>
  <c r="A19" i="11"/>
  <c r="H18" i="11"/>
  <c r="J18" i="11" s="1"/>
  <c r="G18" i="11"/>
  <c r="F18" i="11"/>
  <c r="E18" i="11"/>
  <c r="D18" i="11"/>
  <c r="C18" i="11"/>
  <c r="A18" i="11"/>
  <c r="H17" i="11"/>
  <c r="J17" i="11" s="1"/>
  <c r="G17" i="11"/>
  <c r="F17" i="11"/>
  <c r="E17" i="11"/>
  <c r="D17" i="11"/>
  <c r="C17" i="11"/>
  <c r="A17" i="11"/>
  <c r="H16" i="11"/>
  <c r="J16" i="11" s="1"/>
  <c r="G16" i="11"/>
  <c r="F16" i="11"/>
  <c r="E16" i="11"/>
  <c r="D16" i="11"/>
  <c r="C16" i="11"/>
  <c r="A16" i="11"/>
  <c r="H15" i="11"/>
  <c r="J15" i="11" s="1"/>
  <c r="G15" i="11"/>
  <c r="F15" i="11"/>
  <c r="E15" i="11"/>
  <c r="D15" i="11"/>
  <c r="C15" i="11"/>
  <c r="A15" i="11"/>
  <c r="H14" i="11"/>
  <c r="J14" i="11" s="1"/>
  <c r="G14" i="11"/>
  <c r="F14" i="11"/>
  <c r="E14" i="11"/>
  <c r="D14" i="11"/>
  <c r="C14" i="11"/>
  <c r="A14" i="11"/>
  <c r="H13" i="11"/>
  <c r="J13" i="11" s="1"/>
  <c r="G13" i="11"/>
  <c r="F13" i="11"/>
  <c r="E13" i="11"/>
  <c r="D13" i="11"/>
  <c r="C13" i="11"/>
  <c r="A13" i="11"/>
  <c r="H12" i="11"/>
  <c r="J12" i="11" s="1"/>
  <c r="G12" i="11"/>
  <c r="F12" i="11"/>
  <c r="E12" i="11"/>
  <c r="D12" i="11"/>
  <c r="C12" i="11"/>
  <c r="A12" i="11"/>
  <c r="H11" i="11"/>
  <c r="J11" i="11" s="1"/>
  <c r="G11" i="11"/>
  <c r="F11" i="11"/>
  <c r="E11" i="11"/>
  <c r="D11" i="11"/>
  <c r="C11" i="11"/>
  <c r="A11" i="11"/>
  <c r="H10" i="11"/>
  <c r="J10" i="11" s="1"/>
  <c r="G10" i="11"/>
  <c r="F10" i="11"/>
  <c r="E10" i="11"/>
  <c r="D10" i="11"/>
  <c r="C10" i="11"/>
  <c r="A10" i="11"/>
  <c r="H9" i="11"/>
  <c r="J9" i="11" s="1"/>
  <c r="G9" i="11"/>
  <c r="F9" i="11"/>
  <c r="E9" i="11"/>
  <c r="D9" i="11"/>
  <c r="C9" i="11"/>
  <c r="A9" i="11"/>
  <c r="H8" i="11"/>
  <c r="J8" i="11" s="1"/>
  <c r="G8" i="11"/>
  <c r="F8" i="11"/>
  <c r="E8" i="11"/>
  <c r="D8" i="11"/>
  <c r="C8" i="11"/>
  <c r="A8" i="11"/>
  <c r="H7" i="11"/>
  <c r="J7" i="11" s="1"/>
  <c r="G7" i="11"/>
  <c r="F7" i="11"/>
  <c r="E7" i="11"/>
  <c r="D7" i="11"/>
  <c r="C7" i="11"/>
  <c r="A7" i="11"/>
  <c r="H6" i="11"/>
  <c r="J6" i="11" s="1"/>
  <c r="G6" i="11"/>
  <c r="F6" i="11"/>
  <c r="E6" i="11"/>
  <c r="D6" i="11"/>
  <c r="C6" i="11"/>
  <c r="A6" i="11"/>
  <c r="H5" i="11"/>
  <c r="J5" i="11" s="1"/>
  <c r="G5" i="11"/>
  <c r="F5" i="11"/>
  <c r="E5" i="11"/>
  <c r="D5" i="11"/>
  <c r="C5" i="11"/>
  <c r="A5" i="11"/>
  <c r="H4" i="11"/>
  <c r="J4" i="11" s="1"/>
  <c r="G4" i="11"/>
  <c r="F4" i="11"/>
  <c r="E4" i="11"/>
  <c r="D4" i="11"/>
  <c r="C4" i="11"/>
  <c r="A4" i="11"/>
  <c r="R354" i="1"/>
  <c r="R327" i="1"/>
  <c r="R314" i="1"/>
  <c r="R309" i="1"/>
  <c r="R303" i="1"/>
  <c r="R297" i="1"/>
  <c r="R296" i="1"/>
  <c r="R294" i="1"/>
  <c r="R292" i="1"/>
  <c r="R289" i="1"/>
  <c r="R286" i="1"/>
  <c r="R285" i="1"/>
  <c r="R277" i="1"/>
  <c r="R275" i="1"/>
  <c r="R242" i="1"/>
  <c r="R241" i="1"/>
  <c r="R221" i="1"/>
  <c r="R219" i="1"/>
  <c r="R197" i="1"/>
  <c r="R196" i="1"/>
  <c r="R188" i="1"/>
  <c r="R187" i="1"/>
  <c r="R185" i="1"/>
  <c r="R183" i="1"/>
  <c r="R181" i="1"/>
  <c r="R178" i="1"/>
  <c r="R177" i="1"/>
  <c r="R176" i="1"/>
  <c r="R175" i="1"/>
  <c r="R174" i="1"/>
  <c r="R173" i="1"/>
  <c r="R172" i="1"/>
  <c r="R171" i="1"/>
  <c r="R170" i="1"/>
  <c r="R168" i="1"/>
  <c r="R167" i="1"/>
  <c r="R165" i="1"/>
  <c r="R163" i="1"/>
  <c r="R161" i="1"/>
  <c r="R159" i="1"/>
  <c r="R158" i="1"/>
  <c r="R157" i="1"/>
  <c r="R156" i="1"/>
  <c r="R153" i="1"/>
  <c r="R151" i="1"/>
  <c r="R149" i="1"/>
  <c r="R148" i="1"/>
  <c r="R144" i="1"/>
  <c r="R143" i="1"/>
  <c r="R142" i="1"/>
  <c r="R132" i="1"/>
  <c r="R131" i="1"/>
  <c r="R130" i="1"/>
  <c r="R128" i="1"/>
  <c r="R127" i="1"/>
  <c r="R126" i="1"/>
  <c r="R125" i="1"/>
  <c r="R124" i="1"/>
  <c r="R120" i="1"/>
  <c r="R119" i="1"/>
  <c r="R118" i="1"/>
  <c r="R117" i="1"/>
  <c r="R116" i="1"/>
  <c r="R115" i="1"/>
  <c r="R114" i="1"/>
  <c r="R113" i="1"/>
  <c r="R110" i="1"/>
  <c r="R109" i="1"/>
  <c r="R108" i="1"/>
  <c r="R107" i="1"/>
  <c r="R106" i="1"/>
  <c r="R105" i="1"/>
  <c r="R104" i="1"/>
  <c r="R103" i="1"/>
  <c r="R102" i="1"/>
  <c r="R101" i="1"/>
  <c r="R99" i="1"/>
  <c r="R98" i="1"/>
  <c r="D48" i="10" s="1"/>
  <c r="R87" i="1"/>
  <c r="R85" i="1"/>
  <c r="D46" i="10" s="1"/>
  <c r="R83" i="1"/>
  <c r="R82" i="1"/>
  <c r="R79" i="1"/>
  <c r="R78" i="1"/>
  <c r="R74" i="1"/>
  <c r="R69" i="1"/>
  <c r="R68" i="1"/>
  <c r="R67" i="1"/>
  <c r="R65" i="1"/>
  <c r="R64" i="1"/>
  <c r="R63" i="1"/>
  <c r="R61" i="1"/>
  <c r="R60" i="1"/>
  <c r="R58" i="1"/>
  <c r="R55" i="1"/>
  <c r="R53" i="1"/>
  <c r="R51" i="1"/>
  <c r="R50" i="1"/>
  <c r="R46" i="1"/>
  <c r="R45" i="1"/>
  <c r="R44" i="1"/>
  <c r="R43" i="1"/>
  <c r="R42" i="1"/>
  <c r="R41" i="1"/>
  <c r="R40" i="1"/>
  <c r="R37" i="1"/>
  <c r="R36" i="1"/>
  <c r="R35" i="1"/>
  <c r="R32" i="1"/>
  <c r="R30" i="1"/>
  <c r="R28" i="1"/>
  <c r="R24" i="1"/>
  <c r="R22" i="1"/>
  <c r="R20" i="1"/>
  <c r="I122" i="10"/>
  <c r="H120" i="10"/>
  <c r="J120" i="10" s="1"/>
  <c r="G120" i="10"/>
  <c r="F120" i="10"/>
  <c r="E120" i="10"/>
  <c r="C120" i="10"/>
  <c r="A120" i="10"/>
  <c r="H119" i="10"/>
  <c r="J119" i="10" s="1"/>
  <c r="G119" i="10"/>
  <c r="F119" i="10"/>
  <c r="E119" i="10"/>
  <c r="C119" i="10"/>
  <c r="A119" i="10"/>
  <c r="H118" i="10"/>
  <c r="J118" i="10" s="1"/>
  <c r="G118" i="10"/>
  <c r="F118" i="10"/>
  <c r="E118" i="10"/>
  <c r="C118" i="10"/>
  <c r="A118" i="10"/>
  <c r="G117" i="10"/>
  <c r="F117" i="10"/>
  <c r="E117" i="10"/>
  <c r="C117" i="10"/>
  <c r="A117" i="10"/>
  <c r="G116" i="10"/>
  <c r="F116" i="10"/>
  <c r="E116" i="10"/>
  <c r="C116" i="10"/>
  <c r="A116" i="10"/>
  <c r="G115" i="10"/>
  <c r="F115" i="10"/>
  <c r="E115" i="10"/>
  <c r="C115" i="10"/>
  <c r="A115" i="10"/>
  <c r="G114" i="10"/>
  <c r="F114" i="10"/>
  <c r="E114" i="10"/>
  <c r="C114" i="10"/>
  <c r="A114" i="10"/>
  <c r="G113" i="10"/>
  <c r="F113" i="10"/>
  <c r="E113" i="10"/>
  <c r="C113" i="10"/>
  <c r="A113" i="10"/>
  <c r="G112" i="10"/>
  <c r="F112" i="10"/>
  <c r="E112" i="10"/>
  <c r="C112" i="10"/>
  <c r="A112" i="10"/>
  <c r="G111" i="10"/>
  <c r="F111" i="10"/>
  <c r="E111" i="10"/>
  <c r="C111" i="10"/>
  <c r="A111" i="10"/>
  <c r="G110" i="10"/>
  <c r="F110" i="10"/>
  <c r="E110" i="10"/>
  <c r="C110" i="10"/>
  <c r="A110" i="10"/>
  <c r="G109" i="10"/>
  <c r="F109" i="10"/>
  <c r="E109" i="10"/>
  <c r="C109" i="10"/>
  <c r="A109" i="10"/>
  <c r="H108" i="10"/>
  <c r="J108" i="10" s="1"/>
  <c r="G108" i="10"/>
  <c r="F108" i="10"/>
  <c r="E108" i="10"/>
  <c r="C108" i="10"/>
  <c r="A108" i="10"/>
  <c r="H107" i="10"/>
  <c r="J107" i="10" s="1"/>
  <c r="G107" i="10"/>
  <c r="F107" i="10"/>
  <c r="E107" i="10"/>
  <c r="C107" i="10"/>
  <c r="A107" i="10"/>
  <c r="G106" i="10"/>
  <c r="F106" i="10"/>
  <c r="E106" i="10"/>
  <c r="C106" i="10"/>
  <c r="A106" i="10"/>
  <c r="G105" i="10"/>
  <c r="F105" i="10"/>
  <c r="E105" i="10"/>
  <c r="C105" i="10"/>
  <c r="A105" i="10"/>
  <c r="G104" i="10"/>
  <c r="F104" i="10"/>
  <c r="E104" i="10"/>
  <c r="C104" i="10"/>
  <c r="A104" i="10"/>
  <c r="G103" i="10"/>
  <c r="F103" i="10"/>
  <c r="E103" i="10"/>
  <c r="C103" i="10"/>
  <c r="A103" i="10"/>
  <c r="G102" i="10"/>
  <c r="F102" i="10"/>
  <c r="E102" i="10"/>
  <c r="C102" i="10"/>
  <c r="A102" i="10"/>
  <c r="G101" i="10"/>
  <c r="F101" i="10"/>
  <c r="E101" i="10"/>
  <c r="C101" i="10"/>
  <c r="A101" i="10"/>
  <c r="G100" i="10"/>
  <c r="F100" i="10"/>
  <c r="E100" i="10"/>
  <c r="C100" i="10"/>
  <c r="A100" i="10"/>
  <c r="G99" i="10"/>
  <c r="F99" i="10"/>
  <c r="E99" i="10"/>
  <c r="C99" i="10"/>
  <c r="A99" i="10"/>
  <c r="G98" i="10"/>
  <c r="F98" i="10"/>
  <c r="E98" i="10"/>
  <c r="C98" i="10"/>
  <c r="A98" i="10"/>
  <c r="H97" i="10"/>
  <c r="J97" i="10" s="1"/>
  <c r="G97" i="10"/>
  <c r="F97" i="10"/>
  <c r="E97" i="10"/>
  <c r="C97" i="10"/>
  <c r="A97" i="10"/>
  <c r="G96" i="10"/>
  <c r="F96" i="10"/>
  <c r="E96" i="10"/>
  <c r="C96" i="10"/>
  <c r="A96" i="10"/>
  <c r="G95" i="10"/>
  <c r="F95" i="10"/>
  <c r="E95" i="10"/>
  <c r="C95" i="10"/>
  <c r="A95" i="10"/>
  <c r="G94" i="10"/>
  <c r="F94" i="10"/>
  <c r="E94" i="10"/>
  <c r="C94" i="10"/>
  <c r="A94" i="10"/>
  <c r="G93" i="10"/>
  <c r="F93" i="10"/>
  <c r="E93" i="10"/>
  <c r="C93" i="10"/>
  <c r="A93" i="10"/>
  <c r="G92" i="10"/>
  <c r="F92" i="10"/>
  <c r="E92" i="10"/>
  <c r="C92" i="10"/>
  <c r="A92" i="10"/>
  <c r="G91" i="10"/>
  <c r="F91" i="10"/>
  <c r="E91" i="10"/>
  <c r="C91" i="10"/>
  <c r="A91" i="10"/>
  <c r="G90" i="10"/>
  <c r="F90" i="10"/>
  <c r="E90" i="10"/>
  <c r="C90" i="10"/>
  <c r="A90" i="10"/>
  <c r="G89" i="10"/>
  <c r="F89" i="10"/>
  <c r="E89" i="10"/>
  <c r="C89" i="10"/>
  <c r="A89" i="10"/>
  <c r="G88" i="10"/>
  <c r="F88" i="10"/>
  <c r="E88" i="10"/>
  <c r="C88" i="10"/>
  <c r="A88" i="10"/>
  <c r="H87" i="10"/>
  <c r="J87" i="10" s="1"/>
  <c r="G87" i="10"/>
  <c r="F87" i="10"/>
  <c r="E87" i="10"/>
  <c r="C87" i="10"/>
  <c r="A87" i="10"/>
  <c r="G86" i="10"/>
  <c r="F86" i="10"/>
  <c r="E86" i="10"/>
  <c r="C86" i="10"/>
  <c r="A86" i="10"/>
  <c r="G85" i="10"/>
  <c r="F85" i="10"/>
  <c r="E85" i="10"/>
  <c r="C85" i="10"/>
  <c r="A85" i="10"/>
  <c r="G84" i="10"/>
  <c r="F84" i="10"/>
  <c r="E84" i="10"/>
  <c r="C84" i="10"/>
  <c r="A84" i="10"/>
  <c r="G83" i="10"/>
  <c r="F83" i="10"/>
  <c r="E83" i="10"/>
  <c r="C83" i="10"/>
  <c r="A83" i="10"/>
  <c r="G82" i="10"/>
  <c r="F82" i="10"/>
  <c r="E82" i="10"/>
  <c r="C82" i="10"/>
  <c r="A82" i="10"/>
  <c r="G81" i="10"/>
  <c r="F81" i="10"/>
  <c r="E81" i="10"/>
  <c r="C81" i="10"/>
  <c r="A81" i="10"/>
  <c r="G80" i="10"/>
  <c r="F80" i="10"/>
  <c r="E80" i="10"/>
  <c r="C80" i="10"/>
  <c r="A80" i="10"/>
  <c r="G79" i="10"/>
  <c r="F79" i="10"/>
  <c r="E79" i="10"/>
  <c r="C79" i="10"/>
  <c r="A79" i="10"/>
  <c r="G78" i="10"/>
  <c r="F78" i="10"/>
  <c r="E78" i="10"/>
  <c r="C78" i="10"/>
  <c r="A78" i="10"/>
  <c r="G77" i="10"/>
  <c r="F77" i="10"/>
  <c r="E77" i="10"/>
  <c r="C77" i="10"/>
  <c r="A77" i="10"/>
  <c r="G76" i="10"/>
  <c r="F76" i="10"/>
  <c r="E76" i="10"/>
  <c r="C76" i="10"/>
  <c r="A76" i="10"/>
  <c r="H75" i="10"/>
  <c r="J75" i="10" s="1"/>
  <c r="G75" i="10"/>
  <c r="F75" i="10"/>
  <c r="E75" i="10"/>
  <c r="C75" i="10"/>
  <c r="A75" i="10"/>
  <c r="G74" i="10"/>
  <c r="F74" i="10"/>
  <c r="E74" i="10"/>
  <c r="C74" i="10"/>
  <c r="A74" i="10"/>
  <c r="G73" i="10"/>
  <c r="F73" i="10"/>
  <c r="E73" i="10"/>
  <c r="C73" i="10"/>
  <c r="A73" i="10"/>
  <c r="G72" i="10"/>
  <c r="F72" i="10"/>
  <c r="E72" i="10"/>
  <c r="C72" i="10"/>
  <c r="A72" i="10"/>
  <c r="G71" i="10"/>
  <c r="F71" i="10"/>
  <c r="E71" i="10"/>
  <c r="C71" i="10"/>
  <c r="A71" i="10"/>
  <c r="G70" i="10"/>
  <c r="F70" i="10"/>
  <c r="E70" i="10"/>
  <c r="C70" i="10"/>
  <c r="A70" i="10"/>
  <c r="G69" i="10"/>
  <c r="F69" i="10"/>
  <c r="E69" i="10"/>
  <c r="C69" i="10"/>
  <c r="A69" i="10"/>
  <c r="H68" i="10"/>
  <c r="J68" i="10" s="1"/>
  <c r="G68" i="10"/>
  <c r="F68" i="10"/>
  <c r="E68" i="10"/>
  <c r="C68" i="10"/>
  <c r="A68" i="10"/>
  <c r="G67" i="10"/>
  <c r="F67" i="10"/>
  <c r="E67" i="10"/>
  <c r="C67" i="10"/>
  <c r="A67" i="10"/>
  <c r="H66" i="10"/>
  <c r="J66" i="10" s="1"/>
  <c r="G66" i="10"/>
  <c r="F66" i="10"/>
  <c r="E66" i="10"/>
  <c r="C66" i="10"/>
  <c r="A66" i="10"/>
  <c r="G65" i="10"/>
  <c r="F65" i="10"/>
  <c r="E65" i="10"/>
  <c r="C65" i="10"/>
  <c r="A65" i="10"/>
  <c r="G64" i="10"/>
  <c r="F64" i="10"/>
  <c r="E64" i="10"/>
  <c r="C64" i="10"/>
  <c r="A64" i="10"/>
  <c r="G63" i="10"/>
  <c r="F63" i="10"/>
  <c r="E63" i="10"/>
  <c r="C63" i="10"/>
  <c r="A63" i="10"/>
  <c r="G62" i="10"/>
  <c r="F62" i="10"/>
  <c r="E62" i="10"/>
  <c r="C62" i="10"/>
  <c r="A62" i="10"/>
  <c r="G61" i="10"/>
  <c r="F61" i="10"/>
  <c r="E61" i="10"/>
  <c r="C61" i="10"/>
  <c r="A61" i="10"/>
  <c r="G60" i="10"/>
  <c r="F60" i="10"/>
  <c r="E60" i="10"/>
  <c r="C60" i="10"/>
  <c r="A60" i="10"/>
  <c r="G59" i="10"/>
  <c r="F59" i="10"/>
  <c r="E59" i="10"/>
  <c r="C59" i="10"/>
  <c r="A59" i="10"/>
  <c r="G58" i="10"/>
  <c r="F58" i="10"/>
  <c r="E58" i="10"/>
  <c r="C58" i="10"/>
  <c r="A58" i="10"/>
  <c r="G57" i="10"/>
  <c r="F57" i="10"/>
  <c r="E57" i="10"/>
  <c r="C57" i="10"/>
  <c r="A57" i="10"/>
  <c r="G56" i="10"/>
  <c r="F56" i="10"/>
  <c r="E56" i="10"/>
  <c r="C56" i="10"/>
  <c r="A56" i="10"/>
  <c r="G55" i="10"/>
  <c r="F55" i="10"/>
  <c r="E55" i="10"/>
  <c r="C55" i="10"/>
  <c r="A55" i="10"/>
  <c r="G54" i="10"/>
  <c r="F54" i="10"/>
  <c r="E54" i="10"/>
  <c r="C54" i="10"/>
  <c r="A54" i="10"/>
  <c r="G53" i="10"/>
  <c r="F53" i="10"/>
  <c r="E53" i="10"/>
  <c r="C53" i="10"/>
  <c r="A53" i="10"/>
  <c r="G52" i="10"/>
  <c r="F52" i="10"/>
  <c r="E52" i="10"/>
  <c r="C52" i="10"/>
  <c r="A52" i="10"/>
  <c r="G51" i="10"/>
  <c r="F51" i="10"/>
  <c r="E51" i="10"/>
  <c r="C51" i="10"/>
  <c r="A51" i="10"/>
  <c r="G50" i="10"/>
  <c r="F50" i="10"/>
  <c r="E50" i="10"/>
  <c r="C50" i="10"/>
  <c r="A50" i="10"/>
  <c r="G49" i="10"/>
  <c r="F49" i="10"/>
  <c r="E49" i="10"/>
  <c r="C49" i="10"/>
  <c r="A49" i="10"/>
  <c r="G48" i="10"/>
  <c r="F48" i="10"/>
  <c r="E48" i="10"/>
  <c r="C48" i="10"/>
  <c r="A48" i="10"/>
  <c r="G47" i="10"/>
  <c r="F47" i="10"/>
  <c r="E47" i="10"/>
  <c r="D47" i="10"/>
  <c r="C47" i="10"/>
  <c r="A47" i="10"/>
  <c r="H46" i="10"/>
  <c r="J46" i="10" s="1"/>
  <c r="G46" i="10"/>
  <c r="F46" i="10"/>
  <c r="E46" i="10"/>
  <c r="C46" i="10"/>
  <c r="A46" i="10"/>
  <c r="G45" i="10"/>
  <c r="F45" i="10"/>
  <c r="E45" i="10"/>
  <c r="C45" i="10"/>
  <c r="A45" i="10"/>
  <c r="H44" i="10"/>
  <c r="J44" i="10" s="1"/>
  <c r="G44" i="10"/>
  <c r="F44" i="10"/>
  <c r="E44" i="10"/>
  <c r="C44" i="10"/>
  <c r="A44" i="10"/>
  <c r="G43" i="10"/>
  <c r="F43" i="10"/>
  <c r="E43" i="10"/>
  <c r="C43" i="10"/>
  <c r="A43" i="10"/>
  <c r="G42" i="10"/>
  <c r="F42" i="10"/>
  <c r="E42" i="10"/>
  <c r="C42" i="10"/>
  <c r="A42" i="10"/>
  <c r="G41" i="10"/>
  <c r="F41" i="10"/>
  <c r="E41" i="10"/>
  <c r="C41" i="10"/>
  <c r="A41" i="10"/>
  <c r="G40" i="10"/>
  <c r="F40" i="10"/>
  <c r="E40" i="10"/>
  <c r="C40" i="10"/>
  <c r="A40" i="10"/>
  <c r="G39" i="10"/>
  <c r="F39" i="10"/>
  <c r="E39" i="10"/>
  <c r="C39" i="10"/>
  <c r="A39" i="10"/>
  <c r="G38" i="10"/>
  <c r="F38" i="10"/>
  <c r="E38" i="10"/>
  <c r="C38" i="10"/>
  <c r="A38" i="10"/>
  <c r="G37" i="10"/>
  <c r="F37" i="10"/>
  <c r="E37" i="10"/>
  <c r="C37" i="10"/>
  <c r="A37" i="10"/>
  <c r="G36" i="10"/>
  <c r="F36" i="10"/>
  <c r="E36" i="10"/>
  <c r="C36" i="10"/>
  <c r="A36" i="10"/>
  <c r="G35" i="10"/>
  <c r="F35" i="10"/>
  <c r="E35" i="10"/>
  <c r="C35" i="10"/>
  <c r="A35" i="10"/>
  <c r="G34" i="10"/>
  <c r="F34" i="10"/>
  <c r="E34" i="10"/>
  <c r="C34" i="10"/>
  <c r="A34" i="10"/>
  <c r="G33" i="10"/>
  <c r="F33" i="10"/>
  <c r="E33" i="10"/>
  <c r="C33" i="10"/>
  <c r="A33" i="10"/>
  <c r="G32" i="10"/>
  <c r="F32" i="10"/>
  <c r="E32" i="10"/>
  <c r="C32" i="10"/>
  <c r="A32" i="10"/>
  <c r="G31" i="10"/>
  <c r="F31" i="10"/>
  <c r="E31" i="10"/>
  <c r="C31" i="10"/>
  <c r="A31" i="10"/>
  <c r="G30" i="10"/>
  <c r="F30" i="10"/>
  <c r="E30" i="10"/>
  <c r="C30" i="10"/>
  <c r="A30" i="10"/>
  <c r="G29" i="10"/>
  <c r="F29" i="10"/>
  <c r="E29" i="10"/>
  <c r="C29" i="10"/>
  <c r="A29" i="10"/>
  <c r="G28" i="10"/>
  <c r="F28" i="10"/>
  <c r="E28" i="10"/>
  <c r="C28" i="10"/>
  <c r="A28" i="10"/>
  <c r="G27" i="10"/>
  <c r="F27" i="10"/>
  <c r="E27" i="10"/>
  <c r="C27" i="10"/>
  <c r="A27" i="10"/>
  <c r="G26" i="10"/>
  <c r="F26" i="10"/>
  <c r="E26" i="10"/>
  <c r="C26" i="10"/>
  <c r="A26" i="10"/>
  <c r="G25" i="10"/>
  <c r="F25" i="10"/>
  <c r="E25" i="10"/>
  <c r="C25" i="10"/>
  <c r="A25" i="10"/>
  <c r="G24" i="10"/>
  <c r="F24" i="10"/>
  <c r="E24" i="10"/>
  <c r="C24" i="10"/>
  <c r="A24" i="10"/>
  <c r="G23" i="10"/>
  <c r="F23" i="10"/>
  <c r="E23" i="10"/>
  <c r="C23" i="10"/>
  <c r="A23" i="10"/>
  <c r="G22" i="10"/>
  <c r="F22" i="10"/>
  <c r="E22" i="10"/>
  <c r="C22" i="10"/>
  <c r="A22" i="10"/>
  <c r="G21" i="10"/>
  <c r="F21" i="10"/>
  <c r="E21" i="10"/>
  <c r="C21" i="10"/>
  <c r="A21" i="10"/>
  <c r="G20" i="10"/>
  <c r="F20" i="10"/>
  <c r="E20" i="10"/>
  <c r="C20" i="10"/>
  <c r="A20" i="10"/>
  <c r="G19" i="10"/>
  <c r="F19" i="10"/>
  <c r="E19" i="10"/>
  <c r="C19" i="10"/>
  <c r="A19" i="10"/>
  <c r="G18" i="10"/>
  <c r="F18" i="10"/>
  <c r="E18" i="10"/>
  <c r="C18" i="10"/>
  <c r="A18" i="10"/>
  <c r="G17" i="10"/>
  <c r="F17" i="10"/>
  <c r="E17" i="10"/>
  <c r="C17" i="10"/>
  <c r="A17" i="10"/>
  <c r="G16" i="10"/>
  <c r="F16" i="10"/>
  <c r="E16" i="10"/>
  <c r="C16" i="10"/>
  <c r="A16" i="10"/>
  <c r="H15" i="10"/>
  <c r="J15" i="10" s="1"/>
  <c r="G15" i="10"/>
  <c r="F15" i="10"/>
  <c r="E15" i="10"/>
  <c r="C15" i="10"/>
  <c r="A15" i="10"/>
  <c r="G14" i="10"/>
  <c r="F14" i="10"/>
  <c r="E14" i="10"/>
  <c r="C14" i="10"/>
  <c r="A14" i="10"/>
  <c r="G13" i="10"/>
  <c r="F13" i="10"/>
  <c r="E13" i="10"/>
  <c r="C13" i="10"/>
  <c r="A13" i="10"/>
  <c r="G12" i="10"/>
  <c r="F12" i="10"/>
  <c r="E12" i="10"/>
  <c r="C12" i="10"/>
  <c r="A12" i="10"/>
  <c r="G11" i="10"/>
  <c r="F11" i="10"/>
  <c r="E11" i="10"/>
  <c r="C11" i="10"/>
  <c r="A11" i="10"/>
  <c r="G10" i="10"/>
  <c r="F10" i="10"/>
  <c r="E10" i="10"/>
  <c r="C10" i="10"/>
  <c r="A10" i="10"/>
  <c r="C5" i="10"/>
  <c r="A114" i="7"/>
  <c r="A115" i="7"/>
  <c r="A116" i="7"/>
  <c r="A117" i="7"/>
  <c r="A118" i="7"/>
  <c r="A119" i="7"/>
  <c r="A120" i="7"/>
  <c r="C114" i="7"/>
  <c r="C115" i="7"/>
  <c r="C116" i="7"/>
  <c r="C117" i="7"/>
  <c r="C118" i="7"/>
  <c r="C119" i="7"/>
  <c r="C120" i="7"/>
  <c r="E114" i="7"/>
  <c r="E115" i="7"/>
  <c r="E116" i="7"/>
  <c r="E117" i="7"/>
  <c r="E118" i="7"/>
  <c r="E119" i="7"/>
  <c r="E120" i="7"/>
  <c r="F114" i="7"/>
  <c r="F115" i="7"/>
  <c r="F116" i="7"/>
  <c r="F117" i="7"/>
  <c r="F118" i="7"/>
  <c r="F119" i="7"/>
  <c r="F120" i="7"/>
  <c r="G114" i="7"/>
  <c r="G115" i="7"/>
  <c r="G116" i="7"/>
  <c r="G117" i="7"/>
  <c r="G118" i="7"/>
  <c r="G119" i="7"/>
  <c r="G120" i="7"/>
  <c r="H118" i="7"/>
  <c r="J118" i="7" s="1"/>
  <c r="H119" i="7"/>
  <c r="J119" i="7" s="1"/>
  <c r="H120" i="7"/>
  <c r="J120" i="7" s="1"/>
  <c r="I122" i="7"/>
  <c r="C5" i="7" s="1"/>
  <c r="F44" i="7" l="1"/>
  <c r="F45" i="7"/>
  <c r="F42" i="7"/>
  <c r="F46" i="7"/>
  <c r="F21" i="7"/>
  <c r="F109" i="7"/>
  <c r="F34" i="7"/>
  <c r="F25" i="7"/>
  <c r="F26" i="7"/>
  <c r="F27" i="7"/>
  <c r="F28" i="7"/>
  <c r="F29" i="7"/>
  <c r="F30" i="7"/>
  <c r="F31" i="7"/>
  <c r="F57" i="7"/>
  <c r="F17" i="7"/>
  <c r="F18" i="7"/>
  <c r="F19" i="7"/>
  <c r="F85" i="7"/>
  <c r="F12" i="7"/>
  <c r="F13" i="7"/>
  <c r="F33" i="7"/>
  <c r="F89" i="7"/>
  <c r="F90" i="7"/>
  <c r="F91" i="7"/>
  <c r="F72" i="7"/>
  <c r="F73" i="7"/>
  <c r="F23" i="7"/>
  <c r="F24" i="7"/>
  <c r="F64" i="7"/>
  <c r="F86" i="7"/>
  <c r="F22" i="7"/>
  <c r="F92" i="7"/>
  <c r="F113" i="7"/>
  <c r="F74" i="7"/>
  <c r="F65" i="7"/>
  <c r="F66" i="7"/>
  <c r="F67" i="7"/>
  <c r="F49" i="7"/>
  <c r="F47" i="7"/>
  <c r="F48" i="7"/>
  <c r="F111" i="7"/>
  <c r="F88" i="7"/>
  <c r="F38" i="7"/>
  <c r="F39" i="7"/>
  <c r="F15" i="7"/>
  <c r="F76" i="7"/>
  <c r="F108" i="7"/>
  <c r="F107" i="7"/>
  <c r="F71" i="7"/>
  <c r="F97" i="7"/>
  <c r="F58" i="7"/>
  <c r="F59" i="7"/>
  <c r="F98" i="7"/>
  <c r="F68" i="7"/>
  <c r="F70" i="7"/>
  <c r="F104" i="7"/>
  <c r="F100" i="7"/>
  <c r="F77" i="7"/>
  <c r="F112" i="7"/>
  <c r="F84" i="7"/>
  <c r="F105" i="7"/>
  <c r="F96" i="7"/>
  <c r="F16" i="7"/>
  <c r="F37" i="7"/>
  <c r="F110" i="7"/>
  <c r="F50" i="7"/>
  <c r="F87" i="7"/>
  <c r="F93" i="7"/>
  <c r="F103" i="7"/>
  <c r="F102" i="7"/>
  <c r="F32" i="7"/>
  <c r="F75" i="7"/>
  <c r="F83" i="7"/>
  <c r="F99" i="7"/>
  <c r="F78" i="7"/>
  <c r="F20" i="7"/>
  <c r="F101" i="7"/>
  <c r="F82" i="7"/>
  <c r="F69" i="7"/>
  <c r="F14" i="7"/>
  <c r="F10" i="7"/>
  <c r="F11" i="7"/>
  <c r="F51" i="7"/>
  <c r="F52" i="7"/>
  <c r="F80" i="7"/>
  <c r="F81" i="7"/>
  <c r="F94" i="7"/>
  <c r="F95" i="7"/>
  <c r="F60" i="7"/>
  <c r="F35" i="7"/>
  <c r="F40" i="7"/>
  <c r="F41" i="7"/>
  <c r="F53" i="7"/>
  <c r="F54" i="7"/>
  <c r="F55" i="7"/>
  <c r="F106" i="7"/>
  <c r="F62" i="7"/>
  <c r="F63" i="7"/>
  <c r="F56" i="7"/>
  <c r="F61" i="7"/>
  <c r="F79" i="7"/>
  <c r="F36" i="7"/>
  <c r="F43" i="7"/>
  <c r="G44" i="7"/>
  <c r="G45" i="7"/>
  <c r="G42" i="7"/>
  <c r="G46" i="7"/>
  <c r="G21" i="7"/>
  <c r="G109" i="7"/>
  <c r="G34" i="7"/>
  <c r="G25" i="7"/>
  <c r="G26" i="7"/>
  <c r="G27" i="7"/>
  <c r="G28" i="7"/>
  <c r="G29" i="7"/>
  <c r="G30" i="7"/>
  <c r="G31" i="7"/>
  <c r="G57" i="7"/>
  <c r="G17" i="7"/>
  <c r="G18" i="7"/>
  <c r="G19" i="7"/>
  <c r="G85" i="7"/>
  <c r="G12" i="7"/>
  <c r="G13" i="7"/>
  <c r="G33" i="7"/>
  <c r="G89" i="7"/>
  <c r="G90" i="7"/>
  <c r="G91" i="7"/>
  <c r="G72" i="7"/>
  <c r="G73" i="7"/>
  <c r="G23" i="7"/>
  <c r="G24" i="7"/>
  <c r="G64" i="7"/>
  <c r="G86" i="7"/>
  <c r="G22" i="7"/>
  <c r="G92" i="7"/>
  <c r="G113" i="7"/>
  <c r="G74" i="7"/>
  <c r="G65" i="7"/>
  <c r="G66" i="7"/>
  <c r="G67" i="7"/>
  <c r="G49" i="7"/>
  <c r="G47" i="7"/>
  <c r="G48" i="7"/>
  <c r="G111" i="7"/>
  <c r="G88" i="7"/>
  <c r="G38" i="7"/>
  <c r="G39" i="7"/>
  <c r="G15" i="7"/>
  <c r="G76" i="7"/>
  <c r="G108" i="7"/>
  <c r="G107" i="7"/>
  <c r="G71" i="7"/>
  <c r="G97" i="7"/>
  <c r="G58" i="7"/>
  <c r="G59" i="7"/>
  <c r="G98" i="7"/>
  <c r="G68" i="7"/>
  <c r="G70" i="7"/>
  <c r="G104" i="7"/>
  <c r="G100" i="7"/>
  <c r="G77" i="7"/>
  <c r="G112" i="7"/>
  <c r="G84" i="7"/>
  <c r="G105" i="7"/>
  <c r="G96" i="7"/>
  <c r="G16" i="7"/>
  <c r="G37" i="7"/>
  <c r="G110" i="7"/>
  <c r="G50" i="7"/>
  <c r="G87" i="7"/>
  <c r="G93" i="7"/>
  <c r="G103" i="7"/>
  <c r="G102" i="7"/>
  <c r="G32" i="7"/>
  <c r="G75" i="7"/>
  <c r="G83" i="7"/>
  <c r="G99" i="7"/>
  <c r="G78" i="7"/>
  <c r="G20" i="7"/>
  <c r="G101" i="7"/>
  <c r="G82" i="7"/>
  <c r="G69" i="7"/>
  <c r="G14" i="7"/>
  <c r="G10" i="7"/>
  <c r="G11" i="7"/>
  <c r="G51" i="7"/>
  <c r="G52" i="7"/>
  <c r="G80" i="7"/>
  <c r="G81" i="7"/>
  <c r="G94" i="7"/>
  <c r="G95" i="7"/>
  <c r="G60" i="7"/>
  <c r="G35" i="7"/>
  <c r="G40" i="7"/>
  <c r="G41" i="7"/>
  <c r="G53" i="7"/>
  <c r="G54" i="7"/>
  <c r="G55" i="7"/>
  <c r="G106" i="7"/>
  <c r="G62" i="7"/>
  <c r="G63" i="7"/>
  <c r="G56" i="7"/>
  <c r="G61" i="7"/>
  <c r="G79" i="7"/>
  <c r="G36" i="7"/>
  <c r="G43" i="7"/>
  <c r="E44" i="7"/>
  <c r="E45" i="7"/>
  <c r="E42" i="7"/>
  <c r="E46" i="7"/>
  <c r="E21" i="7"/>
  <c r="E109" i="7"/>
  <c r="E34" i="7"/>
  <c r="E25" i="7"/>
  <c r="E26" i="7"/>
  <c r="E27" i="7"/>
  <c r="E28" i="7"/>
  <c r="E29" i="7"/>
  <c r="E30" i="7"/>
  <c r="E31" i="7"/>
  <c r="E57" i="7"/>
  <c r="E17" i="7"/>
  <c r="E18" i="7"/>
  <c r="E19" i="7"/>
  <c r="E85" i="7"/>
  <c r="E12" i="7"/>
  <c r="E13" i="7"/>
  <c r="E33" i="7"/>
  <c r="E89" i="7"/>
  <c r="E90" i="7"/>
  <c r="E91" i="7"/>
  <c r="E72" i="7"/>
  <c r="E73" i="7"/>
  <c r="E23" i="7"/>
  <c r="E24" i="7"/>
  <c r="E64" i="7"/>
  <c r="E86" i="7"/>
  <c r="E22" i="7"/>
  <c r="E92" i="7"/>
  <c r="E113" i="7"/>
  <c r="E74" i="7"/>
  <c r="E65" i="7"/>
  <c r="E66" i="7"/>
  <c r="E67" i="7"/>
  <c r="E49" i="7"/>
  <c r="E47" i="7"/>
  <c r="E48" i="7"/>
  <c r="E111" i="7"/>
  <c r="E88" i="7"/>
  <c r="E38" i="7"/>
  <c r="E39" i="7"/>
  <c r="E15" i="7"/>
  <c r="E76" i="7"/>
  <c r="E108" i="7"/>
  <c r="E107" i="7"/>
  <c r="E71" i="7"/>
  <c r="E97" i="7"/>
  <c r="E58" i="7"/>
  <c r="E59" i="7"/>
  <c r="E98" i="7"/>
  <c r="E68" i="7"/>
  <c r="E70" i="7"/>
  <c r="E104" i="7"/>
  <c r="E100" i="7"/>
  <c r="E77" i="7"/>
  <c r="E112" i="7"/>
  <c r="E84" i="7"/>
  <c r="E105" i="7"/>
  <c r="E96" i="7"/>
  <c r="E16" i="7"/>
  <c r="E37" i="7"/>
  <c r="E110" i="7"/>
  <c r="E50" i="7"/>
  <c r="E87" i="7"/>
  <c r="E93" i="7"/>
  <c r="E103" i="7"/>
  <c r="E102" i="7"/>
  <c r="E32" i="7"/>
  <c r="E75" i="7"/>
  <c r="E83" i="7"/>
  <c r="E99" i="7"/>
  <c r="E78" i="7"/>
  <c r="E20" i="7"/>
  <c r="E101" i="7"/>
  <c r="E82" i="7"/>
  <c r="E69" i="7"/>
  <c r="E14" i="7"/>
  <c r="E10" i="7"/>
  <c r="E11" i="7"/>
  <c r="E51" i="7"/>
  <c r="E52" i="7"/>
  <c r="E80" i="7"/>
  <c r="E81" i="7"/>
  <c r="E94" i="7"/>
  <c r="E95" i="7"/>
  <c r="E60" i="7"/>
  <c r="E35" i="7"/>
  <c r="E40" i="7"/>
  <c r="E41" i="7"/>
  <c r="E53" i="7"/>
  <c r="E54" i="7"/>
  <c r="E55" i="7"/>
  <c r="E106" i="7"/>
  <c r="E62" i="7"/>
  <c r="E63" i="7"/>
  <c r="E56" i="7"/>
  <c r="E61" i="7"/>
  <c r="E79" i="7"/>
  <c r="E36" i="7"/>
  <c r="E43" i="7"/>
  <c r="A44" i="7"/>
  <c r="A45" i="7"/>
  <c r="A42" i="7"/>
  <c r="A46" i="7"/>
  <c r="A21" i="7"/>
  <c r="A109" i="7"/>
  <c r="A34" i="7"/>
  <c r="A25" i="7"/>
  <c r="A26" i="7"/>
  <c r="A27" i="7"/>
  <c r="A28" i="7"/>
  <c r="A29" i="7"/>
  <c r="A30" i="7"/>
  <c r="A31" i="7"/>
  <c r="A57" i="7"/>
  <c r="A17" i="7"/>
  <c r="A18" i="7"/>
  <c r="A19" i="7"/>
  <c r="A85" i="7"/>
  <c r="A12" i="7"/>
  <c r="A13" i="7"/>
  <c r="A33" i="7"/>
  <c r="A89" i="7"/>
  <c r="A90" i="7"/>
  <c r="A91" i="7"/>
  <c r="A72" i="7"/>
  <c r="A73" i="7"/>
  <c r="A23" i="7"/>
  <c r="A24" i="7"/>
  <c r="A64" i="7"/>
  <c r="A86" i="7"/>
  <c r="A22" i="7"/>
  <c r="A92" i="7"/>
  <c r="A113" i="7"/>
  <c r="A74" i="7"/>
  <c r="A65" i="7"/>
  <c r="A66" i="7"/>
  <c r="A67" i="7"/>
  <c r="A49" i="7"/>
  <c r="A47" i="7"/>
  <c r="A48" i="7"/>
  <c r="A111" i="7"/>
  <c r="A88" i="7"/>
  <c r="A38" i="7"/>
  <c r="A39" i="7"/>
  <c r="A15" i="7"/>
  <c r="A76" i="7"/>
  <c r="A108" i="7"/>
  <c r="A107" i="7"/>
  <c r="A71" i="7"/>
  <c r="A97" i="7"/>
  <c r="A58" i="7"/>
  <c r="A59" i="7"/>
  <c r="A98" i="7"/>
  <c r="A68" i="7"/>
  <c r="A70" i="7"/>
  <c r="A104" i="7"/>
  <c r="A100" i="7"/>
  <c r="A77" i="7"/>
  <c r="A112" i="7"/>
  <c r="A84" i="7"/>
  <c r="A105" i="7"/>
  <c r="A96" i="7"/>
  <c r="A16" i="7"/>
  <c r="A37" i="7"/>
  <c r="A110" i="7"/>
  <c r="A50" i="7"/>
  <c r="A87" i="7"/>
  <c r="A93" i="7"/>
  <c r="A103" i="7"/>
  <c r="A102" i="7"/>
  <c r="A32" i="7"/>
  <c r="A75" i="7"/>
  <c r="A83" i="7"/>
  <c r="A99" i="7"/>
  <c r="A78" i="7"/>
  <c r="A20" i="7"/>
  <c r="A101" i="7"/>
  <c r="A82" i="7"/>
  <c r="A69" i="7"/>
  <c r="A14" i="7"/>
  <c r="A10" i="7"/>
  <c r="A11" i="7"/>
  <c r="A51" i="7"/>
  <c r="A52" i="7"/>
  <c r="A80" i="7"/>
  <c r="A81" i="7"/>
  <c r="A94" i="7"/>
  <c r="A95" i="7"/>
  <c r="A60" i="7"/>
  <c r="A35" i="7"/>
  <c r="A40" i="7"/>
  <c r="A41" i="7"/>
  <c r="A53" i="7"/>
  <c r="A54" i="7"/>
  <c r="A55" i="7"/>
  <c r="A106" i="7"/>
  <c r="A62" i="7"/>
  <c r="A63" i="7"/>
  <c r="A56" i="7"/>
  <c r="A61" i="7"/>
  <c r="A79" i="7"/>
  <c r="A36" i="7"/>
  <c r="A43" i="7"/>
  <c r="C44" i="7"/>
  <c r="C45" i="7"/>
  <c r="C42" i="7"/>
  <c r="C46" i="7"/>
  <c r="C21" i="7"/>
  <c r="C109" i="7"/>
  <c r="C34" i="7"/>
  <c r="C25" i="7"/>
  <c r="C26" i="7"/>
  <c r="C27" i="7"/>
  <c r="C28" i="7"/>
  <c r="C29" i="7"/>
  <c r="C30" i="7"/>
  <c r="C31" i="7"/>
  <c r="C57" i="7"/>
  <c r="C17" i="7"/>
  <c r="C18" i="7"/>
  <c r="C19" i="7"/>
  <c r="C85" i="7"/>
  <c r="C12" i="7"/>
  <c r="C13" i="7"/>
  <c r="C33" i="7"/>
  <c r="C89" i="7"/>
  <c r="C90" i="7"/>
  <c r="C91" i="7"/>
  <c r="C72" i="7"/>
  <c r="C73" i="7"/>
  <c r="C23" i="7"/>
  <c r="C24" i="7"/>
  <c r="C64" i="7"/>
  <c r="C86" i="7"/>
  <c r="C22" i="7"/>
  <c r="C92" i="7"/>
  <c r="C113" i="7"/>
  <c r="C74" i="7"/>
  <c r="C65" i="7"/>
  <c r="C66" i="7"/>
  <c r="C67" i="7"/>
  <c r="C49" i="7"/>
  <c r="C47" i="7"/>
  <c r="C48" i="7"/>
  <c r="C111" i="7"/>
  <c r="C88" i="7"/>
  <c r="C38" i="7"/>
  <c r="C39" i="7"/>
  <c r="C15" i="7"/>
  <c r="C76" i="7"/>
  <c r="C108" i="7"/>
  <c r="C107" i="7"/>
  <c r="C71" i="7"/>
  <c r="C97" i="7"/>
  <c r="C58" i="7"/>
  <c r="C59" i="7"/>
  <c r="C98" i="7"/>
  <c r="C68" i="7"/>
  <c r="C70" i="7"/>
  <c r="C104" i="7"/>
  <c r="C100" i="7"/>
  <c r="C77" i="7"/>
  <c r="C112" i="7"/>
  <c r="C84" i="7"/>
  <c r="C105" i="7"/>
  <c r="C96" i="7"/>
  <c r="C16" i="7"/>
  <c r="C37" i="7"/>
  <c r="C110" i="7"/>
  <c r="C50" i="7"/>
  <c r="C87" i="7"/>
  <c r="C93" i="7"/>
  <c r="C103" i="7"/>
  <c r="C102" i="7"/>
  <c r="C32" i="7"/>
  <c r="C75" i="7"/>
  <c r="C83" i="7"/>
  <c r="C99" i="7"/>
  <c r="C78" i="7"/>
  <c r="C20" i="7"/>
  <c r="C101" i="7"/>
  <c r="C82" i="7"/>
  <c r="C69" i="7"/>
  <c r="C14" i="7"/>
  <c r="C10" i="7"/>
  <c r="C11" i="7"/>
  <c r="C51" i="7"/>
  <c r="C52" i="7"/>
  <c r="C80" i="7"/>
  <c r="C81" i="7"/>
  <c r="C94" i="7"/>
  <c r="C95" i="7"/>
  <c r="C60" i="7"/>
  <c r="C35" i="7"/>
  <c r="C40" i="7"/>
  <c r="C41" i="7"/>
  <c r="C53" i="7"/>
  <c r="C54" i="7"/>
  <c r="C55" i="7"/>
  <c r="C106" i="7"/>
  <c r="C62" i="7"/>
  <c r="C63" i="7"/>
  <c r="C56" i="7"/>
  <c r="C61" i="7"/>
  <c r="C79" i="7"/>
  <c r="C36" i="7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R121" i="1"/>
  <c r="D68" i="10" s="1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R19" i="1"/>
  <c r="D11" i="10" s="1"/>
  <c r="R17" i="1"/>
  <c r="D10" i="10" s="1"/>
  <c r="C43" i="7"/>
  <c r="E73" i="1"/>
  <c r="E74" i="1"/>
  <c r="H38" i="1"/>
  <c r="H78" i="1"/>
  <c r="AQ99" i="1"/>
  <c r="H99" i="1" s="1"/>
  <c r="H49" i="10" s="1"/>
  <c r="J49" i="10" s="1"/>
  <c r="H119" i="1"/>
  <c r="H87" i="1"/>
  <c r="I87" i="1" s="1"/>
  <c r="J87" i="1" s="1"/>
  <c r="H98" i="1"/>
  <c r="I98" i="1" s="1"/>
  <c r="J98" i="1" s="1"/>
  <c r="E85" i="1"/>
  <c r="E388" i="1"/>
  <c r="B388" i="1"/>
  <c r="B389" i="1" s="1"/>
  <c r="F387" i="1"/>
  <c r="D387" i="1"/>
  <c r="F386" i="1"/>
  <c r="D386" i="1"/>
  <c r="F385" i="1"/>
  <c r="D385" i="1"/>
  <c r="F384" i="1"/>
  <c r="D384" i="1"/>
  <c r="F383" i="1"/>
  <c r="D383" i="1"/>
  <c r="F382" i="1"/>
  <c r="D382" i="1"/>
  <c r="P381" i="1" a="1"/>
  <c r="P381" i="1" s="1"/>
  <c r="F381" i="1"/>
  <c r="D381" i="1"/>
  <c r="F374" i="1"/>
  <c r="Z373" i="1"/>
  <c r="Y373" i="1"/>
  <c r="W373" i="1"/>
  <c r="U373" i="1"/>
  <c r="T373" i="1"/>
  <c r="Q373" i="1"/>
  <c r="P373" i="1"/>
  <c r="O373" i="1"/>
  <c r="M373" i="1"/>
  <c r="L373" i="1"/>
  <c r="Z372" i="1"/>
  <c r="Q372" i="1"/>
  <c r="AQ371" i="1"/>
  <c r="AH371" i="1"/>
  <c r="Y371" i="1"/>
  <c r="V371" i="1"/>
  <c r="U371" i="1"/>
  <c r="T371" i="1"/>
  <c r="AH370" i="1"/>
  <c r="Y370" i="1"/>
  <c r="V370" i="1"/>
  <c r="AH369" i="1"/>
  <c r="Y369" i="1"/>
  <c r="W369" i="1"/>
  <c r="AH368" i="1"/>
  <c r="W368" i="1"/>
  <c r="U368" i="1"/>
  <c r="AH367" i="1"/>
  <c r="V367" i="1"/>
  <c r="AA367" i="1" s="1"/>
  <c r="L383" i="1" s="1"/>
  <c r="M383" i="1" s="1"/>
  <c r="D367" i="1"/>
  <c r="N373" i="1" s="1"/>
  <c r="AQ366" i="1"/>
  <c r="AH366" i="1"/>
  <c r="Y366" i="1"/>
  <c r="T366" i="1"/>
  <c r="AH365" i="1"/>
  <c r="Y365" i="1"/>
  <c r="W365" i="1"/>
  <c r="T365" i="1"/>
  <c r="Z359" i="1"/>
  <c r="AD358" i="1"/>
  <c r="AD357" i="1"/>
  <c r="I355" i="1"/>
  <c r="J355" i="1" s="1"/>
  <c r="AB354" i="1"/>
  <c r="L354" i="1"/>
  <c r="K354" i="1" s="1"/>
  <c r="I354" i="1"/>
  <c r="J354" i="1" s="1"/>
  <c r="D354" i="1"/>
  <c r="I353" i="1"/>
  <c r="J353" i="1" s="1"/>
  <c r="Y352" i="1"/>
  <c r="I352" i="1"/>
  <c r="J352" i="1" s="1"/>
  <c r="AE351" i="1"/>
  <c r="Y351" i="1"/>
  <c r="I351" i="1"/>
  <c r="J351" i="1" s="1"/>
  <c r="BE350" i="1"/>
  <c r="BE349" i="1"/>
  <c r="BE348" i="1"/>
  <c r="BE347" i="1"/>
  <c r="BE346" i="1"/>
  <c r="BE345" i="1"/>
  <c r="BE344" i="1"/>
  <c r="BE343" i="1"/>
  <c r="BE342" i="1"/>
  <c r="BE341" i="1"/>
  <c r="BE340" i="1"/>
  <c r="BE339" i="1"/>
  <c r="BE338" i="1"/>
  <c r="AE337" i="1"/>
  <c r="Y337" i="1"/>
  <c r="I337" i="1"/>
  <c r="J337" i="1" s="1"/>
  <c r="AE336" i="1"/>
  <c r="Y336" i="1"/>
  <c r="I336" i="1"/>
  <c r="J336" i="1" s="1"/>
  <c r="AE335" i="1"/>
  <c r="Y335" i="1"/>
  <c r="I335" i="1"/>
  <c r="J335" i="1" s="1"/>
  <c r="AE334" i="1"/>
  <c r="Y334" i="1"/>
  <c r="I334" i="1"/>
  <c r="J334" i="1" s="1"/>
  <c r="BE333" i="1"/>
  <c r="AE332" i="1"/>
  <c r="Y332" i="1"/>
  <c r="I332" i="1"/>
  <c r="J332" i="1" s="1"/>
  <c r="BE331" i="1"/>
  <c r="AE330" i="1"/>
  <c r="Y330" i="1"/>
  <c r="I330" i="1"/>
  <c r="J330" i="1" s="1"/>
  <c r="AE329" i="1"/>
  <c r="Y329" i="1"/>
  <c r="I329" i="1"/>
  <c r="J329" i="1" s="1"/>
  <c r="BE328" i="1"/>
  <c r="AE327" i="1"/>
  <c r="I327" i="1"/>
  <c r="J327" i="1" s="1"/>
  <c r="AE326" i="1"/>
  <c r="Y326" i="1"/>
  <c r="I326" i="1"/>
  <c r="J326" i="1" s="1"/>
  <c r="AE325" i="1"/>
  <c r="Y325" i="1"/>
  <c r="I325" i="1"/>
  <c r="J325" i="1" s="1"/>
  <c r="AE324" i="1"/>
  <c r="AB324" i="1"/>
  <c r="L324" i="1"/>
  <c r="K324" i="1" s="1"/>
  <c r="I324" i="1"/>
  <c r="J324" i="1" s="1"/>
  <c r="D364" i="1"/>
  <c r="BE323" i="1"/>
  <c r="BE322" i="1"/>
  <c r="BE321" i="1"/>
  <c r="BE320" i="1"/>
  <c r="BE319" i="1"/>
  <c r="BE318" i="1"/>
  <c r="I318" i="1"/>
  <c r="J318" i="1" s="1"/>
  <c r="AE317" i="1"/>
  <c r="Y317" i="1"/>
  <c r="I317" i="1"/>
  <c r="J317" i="1" s="1"/>
  <c r="BE316" i="1"/>
  <c r="AE315" i="1"/>
  <c r="Y315" i="1"/>
  <c r="I315" i="1"/>
  <c r="J315" i="1" s="1"/>
  <c r="AE314" i="1"/>
  <c r="Y314" i="1"/>
  <c r="I314" i="1"/>
  <c r="J314" i="1" s="1"/>
  <c r="BE313" i="1"/>
  <c r="BE312" i="1"/>
  <c r="AE311" i="1"/>
  <c r="Y311" i="1"/>
  <c r="I311" i="1"/>
  <c r="J311" i="1" s="1"/>
  <c r="BE310" i="1"/>
  <c r="BE309" i="1"/>
  <c r="AE309" i="1"/>
  <c r="L309" i="1"/>
  <c r="K309" i="1" s="1"/>
  <c r="H309" i="1"/>
  <c r="G309" i="1"/>
  <c r="E309" i="1"/>
  <c r="D309" i="1"/>
  <c r="BE308" i="1"/>
  <c r="I308" i="1"/>
  <c r="J308" i="1" s="1"/>
  <c r="BE307" i="1"/>
  <c r="AE307" i="1"/>
  <c r="Y307" i="1"/>
  <c r="H307" i="1"/>
  <c r="I307" i="1" s="1"/>
  <c r="J307" i="1" s="1"/>
  <c r="G307" i="1"/>
  <c r="BE306" i="1"/>
  <c r="AE306" i="1"/>
  <c r="Y306" i="1"/>
  <c r="H306" i="1"/>
  <c r="I306" i="1" s="1"/>
  <c r="J306" i="1" s="1"/>
  <c r="G306" i="1"/>
  <c r="BE305" i="1"/>
  <c r="AE305" i="1"/>
  <c r="Y305" i="1"/>
  <c r="H305" i="1"/>
  <c r="I305" i="1" s="1"/>
  <c r="J305" i="1" s="1"/>
  <c r="G305" i="1"/>
  <c r="BE304" i="1"/>
  <c r="AE304" i="1"/>
  <c r="Y304" i="1"/>
  <c r="H304" i="1"/>
  <c r="I304" i="1" s="1"/>
  <c r="J304" i="1" s="1"/>
  <c r="G304" i="1"/>
  <c r="BE303" i="1"/>
  <c r="AE303" i="1"/>
  <c r="L303" i="1"/>
  <c r="K303" i="1" s="1"/>
  <c r="H303" i="1"/>
  <c r="G303" i="1"/>
  <c r="E303" i="1"/>
  <c r="D303" i="1"/>
  <c r="BE302" i="1"/>
  <c r="AE302" i="1"/>
  <c r="AA302" i="1"/>
  <c r="Y302" i="1"/>
  <c r="H302" i="1"/>
  <c r="I302" i="1" s="1"/>
  <c r="J302" i="1" s="1"/>
  <c r="G302" i="1"/>
  <c r="BE301" i="1"/>
  <c r="BE300" i="1"/>
  <c r="BE299" i="1"/>
  <c r="AE299" i="1"/>
  <c r="H299" i="1"/>
  <c r="I299" i="1" s="1"/>
  <c r="J299" i="1" s="1"/>
  <c r="G299" i="1"/>
  <c r="BE298" i="1"/>
  <c r="BE297" i="1"/>
  <c r="AE297" i="1"/>
  <c r="AA297" i="1"/>
  <c r="L297" i="1"/>
  <c r="K297" i="1" s="1"/>
  <c r="H297" i="1"/>
  <c r="G297" i="1"/>
  <c r="E297" i="1"/>
  <c r="D297" i="1"/>
  <c r="BE296" i="1"/>
  <c r="AE296" i="1"/>
  <c r="AA296" i="1"/>
  <c r="L296" i="1"/>
  <c r="K296" i="1" s="1"/>
  <c r="H296" i="1"/>
  <c r="G296" i="1"/>
  <c r="E296" i="1"/>
  <c r="D296" i="1"/>
  <c r="BE295" i="1"/>
  <c r="BE294" i="1"/>
  <c r="AE294" i="1"/>
  <c r="AC294" i="1"/>
  <c r="L294" i="1"/>
  <c r="K294" i="1" s="1"/>
  <c r="H294" i="1"/>
  <c r="H113" i="10" s="1"/>
  <c r="J113" i="10" s="1"/>
  <c r="G294" i="1"/>
  <c r="E294" i="1"/>
  <c r="D294" i="1"/>
  <c r="BE293" i="1"/>
  <c r="BE292" i="1"/>
  <c r="AE292" i="1"/>
  <c r="L292" i="1"/>
  <c r="K292" i="1" s="1"/>
  <c r="H292" i="1"/>
  <c r="H112" i="10" s="1"/>
  <c r="J112" i="10" s="1"/>
  <c r="G292" i="1"/>
  <c r="E292" i="1"/>
  <c r="D292" i="1"/>
  <c r="BE291" i="1"/>
  <c r="AE291" i="1"/>
  <c r="Y291" i="1"/>
  <c r="H291" i="1"/>
  <c r="I291" i="1" s="1"/>
  <c r="J291" i="1" s="1"/>
  <c r="G291" i="1"/>
  <c r="BE290" i="1"/>
  <c r="BE289" i="1"/>
  <c r="AE289" i="1"/>
  <c r="Y289" i="1"/>
  <c r="H289" i="1"/>
  <c r="H111" i="10" s="1"/>
  <c r="J111" i="10" s="1"/>
  <c r="G289" i="1"/>
  <c r="BE288" i="1"/>
  <c r="BE287" i="1"/>
  <c r="BE286" i="1"/>
  <c r="AE286" i="1"/>
  <c r="Y286" i="1"/>
  <c r="H286" i="1"/>
  <c r="H110" i="10" s="1"/>
  <c r="J110" i="10" s="1"/>
  <c r="G286" i="1"/>
  <c r="BE285" i="1"/>
  <c r="AE285" i="1"/>
  <c r="Y285" i="1"/>
  <c r="H285" i="1"/>
  <c r="H109" i="10" s="1"/>
  <c r="J109" i="10" s="1"/>
  <c r="G285" i="1"/>
  <c r="BE284" i="1"/>
  <c r="AE284" i="1"/>
  <c r="Y284" i="1"/>
  <c r="H284" i="1"/>
  <c r="I284" i="1" s="1"/>
  <c r="J284" i="1" s="1"/>
  <c r="G284" i="1"/>
  <c r="AE283" i="1"/>
  <c r="Y283" i="1"/>
  <c r="I283" i="1"/>
  <c r="J283" i="1" s="1"/>
  <c r="AE282" i="1"/>
  <c r="Y282" i="1"/>
  <c r="I282" i="1"/>
  <c r="J282" i="1" s="1"/>
  <c r="BE281" i="1"/>
  <c r="AE281" i="1"/>
  <c r="Y281" i="1"/>
  <c r="H281" i="1"/>
  <c r="I281" i="1" s="1"/>
  <c r="J281" i="1" s="1"/>
  <c r="G281" i="1"/>
  <c r="BE280" i="1"/>
  <c r="AE280" i="1"/>
  <c r="Y280" i="1"/>
  <c r="H280" i="1"/>
  <c r="I280" i="1" s="1"/>
  <c r="J280" i="1" s="1"/>
  <c r="G280" i="1"/>
  <c r="AE279" i="1"/>
  <c r="Y279" i="1"/>
  <c r="I279" i="1"/>
  <c r="J279" i="1" s="1"/>
  <c r="BE278" i="1"/>
  <c r="AE278" i="1"/>
  <c r="Y278" i="1"/>
  <c r="H278" i="1"/>
  <c r="I278" i="1" s="1"/>
  <c r="J278" i="1" s="1"/>
  <c r="G278" i="1"/>
  <c r="BE277" i="1"/>
  <c r="AE277" i="1"/>
  <c r="L277" i="1"/>
  <c r="K277" i="1" s="1"/>
  <c r="I277" i="1"/>
  <c r="J277" i="1" s="1"/>
  <c r="G277" i="1"/>
  <c r="E277" i="1"/>
  <c r="D277" i="1" s="1"/>
  <c r="AE276" i="1"/>
  <c r="Y276" i="1"/>
  <c r="I276" i="1"/>
  <c r="J276" i="1" s="1"/>
  <c r="AE275" i="1"/>
  <c r="AB275" i="1"/>
  <c r="L275" i="1"/>
  <c r="K275" i="1" s="1"/>
  <c r="I275" i="1"/>
  <c r="J275" i="1" s="1"/>
  <c r="E275" i="1"/>
  <c r="D275" i="1" s="1"/>
  <c r="BE274" i="1"/>
  <c r="AE274" i="1"/>
  <c r="Y274" i="1"/>
  <c r="H274" i="1"/>
  <c r="I274" i="1" s="1"/>
  <c r="J274" i="1" s="1"/>
  <c r="G274" i="1"/>
  <c r="BE273" i="1"/>
  <c r="AE273" i="1"/>
  <c r="Y273" i="1"/>
  <c r="H273" i="1"/>
  <c r="I273" i="1" s="1"/>
  <c r="J273" i="1" s="1"/>
  <c r="G273" i="1"/>
  <c r="BE272" i="1"/>
  <c r="AE272" i="1"/>
  <c r="Y272" i="1"/>
  <c r="H272" i="1"/>
  <c r="I272" i="1" s="1"/>
  <c r="J272" i="1" s="1"/>
  <c r="G272" i="1"/>
  <c r="BE271" i="1"/>
  <c r="AE271" i="1"/>
  <c r="AA271" i="1"/>
  <c r="H271" i="1"/>
  <c r="I271" i="1" s="1"/>
  <c r="J271" i="1" s="1"/>
  <c r="G271" i="1"/>
  <c r="BE270" i="1"/>
  <c r="AE270" i="1"/>
  <c r="AA270" i="1"/>
  <c r="H270" i="1"/>
  <c r="I270" i="1" s="1"/>
  <c r="J270" i="1" s="1"/>
  <c r="G270" i="1"/>
  <c r="BE269" i="1"/>
  <c r="AE269" i="1"/>
  <c r="AA269" i="1"/>
  <c r="H269" i="1"/>
  <c r="I269" i="1" s="1"/>
  <c r="J269" i="1" s="1"/>
  <c r="G269" i="1"/>
  <c r="BE268" i="1"/>
  <c r="AE268" i="1"/>
  <c r="AA268" i="1"/>
  <c r="H268" i="1"/>
  <c r="I268" i="1" s="1"/>
  <c r="J268" i="1" s="1"/>
  <c r="G268" i="1"/>
  <c r="BE267" i="1"/>
  <c r="AE267" i="1"/>
  <c r="AA267" i="1"/>
  <c r="H267" i="1"/>
  <c r="I267" i="1" s="1"/>
  <c r="J267" i="1" s="1"/>
  <c r="G267" i="1"/>
  <c r="BE266" i="1"/>
  <c r="AE266" i="1"/>
  <c r="AA266" i="1"/>
  <c r="H266" i="1"/>
  <c r="I266" i="1" s="1"/>
  <c r="J266" i="1" s="1"/>
  <c r="G266" i="1"/>
  <c r="BE265" i="1"/>
  <c r="AE265" i="1"/>
  <c r="AA265" i="1"/>
  <c r="H265" i="1"/>
  <c r="I265" i="1" s="1"/>
  <c r="J265" i="1" s="1"/>
  <c r="G265" i="1"/>
  <c r="BE264" i="1"/>
  <c r="AE264" i="1"/>
  <c r="AA264" i="1"/>
  <c r="H264" i="1"/>
  <c r="I264" i="1" s="1"/>
  <c r="J264" i="1" s="1"/>
  <c r="G264" i="1"/>
  <c r="BE263" i="1"/>
  <c r="BE262" i="1"/>
  <c r="BE261" i="1"/>
  <c r="AE261" i="1"/>
  <c r="AA261" i="1"/>
  <c r="H261" i="1"/>
  <c r="I261" i="1" s="1"/>
  <c r="J261" i="1" s="1"/>
  <c r="G261" i="1"/>
  <c r="BE260" i="1"/>
  <c r="BE259" i="1"/>
  <c r="AE259" i="1"/>
  <c r="AA259" i="1"/>
  <c r="H259" i="1"/>
  <c r="I259" i="1" s="1"/>
  <c r="J259" i="1" s="1"/>
  <c r="G259" i="1"/>
  <c r="BE258" i="1"/>
  <c r="AE258" i="1"/>
  <c r="AA258" i="1"/>
  <c r="H258" i="1"/>
  <c r="I258" i="1" s="1"/>
  <c r="J258" i="1" s="1"/>
  <c r="G258" i="1"/>
  <c r="BE257" i="1"/>
  <c r="AE257" i="1"/>
  <c r="AA257" i="1"/>
  <c r="H257" i="1"/>
  <c r="I257" i="1" s="1"/>
  <c r="J257" i="1" s="1"/>
  <c r="G257" i="1"/>
  <c r="BE256" i="1"/>
  <c r="BE255" i="1"/>
  <c r="BE254" i="1"/>
  <c r="AE254" i="1"/>
  <c r="AA254" i="1"/>
  <c r="H254" i="1"/>
  <c r="I254" i="1" s="1"/>
  <c r="J254" i="1" s="1"/>
  <c r="G254" i="1"/>
  <c r="BE253" i="1"/>
  <c r="AE253" i="1"/>
  <c r="AA253" i="1"/>
  <c r="H253" i="1"/>
  <c r="I253" i="1" s="1"/>
  <c r="J253" i="1" s="1"/>
  <c r="G253" i="1"/>
  <c r="BE252" i="1"/>
  <c r="AE252" i="1"/>
  <c r="AA252" i="1"/>
  <c r="H252" i="1"/>
  <c r="I252" i="1" s="1"/>
  <c r="J252" i="1" s="1"/>
  <c r="G252" i="1"/>
  <c r="BE251" i="1"/>
  <c r="AE251" i="1"/>
  <c r="AA251" i="1"/>
  <c r="H251" i="1"/>
  <c r="I251" i="1" s="1"/>
  <c r="J251" i="1" s="1"/>
  <c r="G251" i="1"/>
  <c r="BE250" i="1"/>
  <c r="AE250" i="1"/>
  <c r="AA250" i="1"/>
  <c r="H250" i="1"/>
  <c r="I250" i="1" s="1"/>
  <c r="J250" i="1" s="1"/>
  <c r="G250" i="1"/>
  <c r="BE249" i="1"/>
  <c r="AE249" i="1"/>
  <c r="AA249" i="1"/>
  <c r="H249" i="1"/>
  <c r="I249" i="1" s="1"/>
  <c r="J249" i="1" s="1"/>
  <c r="G249" i="1"/>
  <c r="BE248" i="1"/>
  <c r="AE248" i="1"/>
  <c r="AA248" i="1"/>
  <c r="H248" i="1"/>
  <c r="I248" i="1" s="1"/>
  <c r="J248" i="1" s="1"/>
  <c r="G248" i="1"/>
  <c r="BE247" i="1"/>
  <c r="AE247" i="1"/>
  <c r="AA247" i="1"/>
  <c r="H247" i="1"/>
  <c r="I247" i="1" s="1"/>
  <c r="J247" i="1" s="1"/>
  <c r="G247" i="1"/>
  <c r="BE246" i="1"/>
  <c r="AA246" i="1"/>
  <c r="H246" i="1"/>
  <c r="I246" i="1" s="1"/>
  <c r="J246" i="1" s="1"/>
  <c r="G246" i="1"/>
  <c r="BE245" i="1"/>
  <c r="AE245" i="1"/>
  <c r="AA245" i="1"/>
  <c r="H245" i="1"/>
  <c r="I245" i="1" s="1"/>
  <c r="J245" i="1" s="1"/>
  <c r="G245" i="1"/>
  <c r="BE244" i="1"/>
  <c r="AE244" i="1"/>
  <c r="AA244" i="1"/>
  <c r="H244" i="1"/>
  <c r="I244" i="1" s="1"/>
  <c r="J244" i="1" s="1"/>
  <c r="G244" i="1"/>
  <c r="BE243" i="1"/>
  <c r="AE243" i="1"/>
  <c r="AA243" i="1"/>
  <c r="H243" i="1"/>
  <c r="I243" i="1" s="1"/>
  <c r="J243" i="1" s="1"/>
  <c r="G243" i="1"/>
  <c r="BE242" i="1"/>
  <c r="AE242" i="1"/>
  <c r="AA242" i="1"/>
  <c r="L242" i="1"/>
  <c r="K242" i="1" s="1"/>
  <c r="H242" i="1"/>
  <c r="H106" i="10" s="1"/>
  <c r="J106" i="10" s="1"/>
  <c r="G242" i="1"/>
  <c r="E242" i="1"/>
  <c r="D242" i="1"/>
  <c r="BE241" i="1"/>
  <c r="AE241" i="1"/>
  <c r="AA241" i="1"/>
  <c r="L241" i="1"/>
  <c r="K241" i="1" s="1"/>
  <c r="H241" i="1"/>
  <c r="H105" i="10" s="1"/>
  <c r="J105" i="10" s="1"/>
  <c r="G241" i="1"/>
  <c r="E241" i="1"/>
  <c r="D241" i="1"/>
  <c r="BE240" i="1"/>
  <c r="AE240" i="1"/>
  <c r="AA240" i="1"/>
  <c r="H240" i="1"/>
  <c r="I240" i="1" s="1"/>
  <c r="J240" i="1" s="1"/>
  <c r="G240" i="1"/>
  <c r="BE239" i="1"/>
  <c r="AE239" i="1"/>
  <c r="AA239" i="1"/>
  <c r="H239" i="1"/>
  <c r="I239" i="1" s="1"/>
  <c r="J239" i="1" s="1"/>
  <c r="G239" i="1"/>
  <c r="BE238" i="1"/>
  <c r="AE238" i="1"/>
  <c r="AA238" i="1"/>
  <c r="H238" i="1"/>
  <c r="I238" i="1" s="1"/>
  <c r="J238" i="1" s="1"/>
  <c r="G238" i="1"/>
  <c r="BE237" i="1"/>
  <c r="BE236" i="1"/>
  <c r="BE235" i="1"/>
  <c r="BE234" i="1"/>
  <c r="AE234" i="1"/>
  <c r="AA234" i="1"/>
  <c r="H234" i="1"/>
  <c r="I234" i="1" s="1"/>
  <c r="J234" i="1" s="1"/>
  <c r="G234" i="1"/>
  <c r="BE233" i="1"/>
  <c r="BE232" i="1"/>
  <c r="AE232" i="1"/>
  <c r="AA232" i="1"/>
  <c r="H232" i="1"/>
  <c r="I232" i="1" s="1"/>
  <c r="J232" i="1" s="1"/>
  <c r="G232" i="1"/>
  <c r="BE231" i="1"/>
  <c r="AE231" i="1"/>
  <c r="AA231" i="1"/>
  <c r="H231" i="1"/>
  <c r="I231" i="1" s="1"/>
  <c r="J231" i="1" s="1"/>
  <c r="G231" i="1"/>
  <c r="BE230" i="1"/>
  <c r="AE230" i="1"/>
  <c r="AA230" i="1"/>
  <c r="H230" i="1"/>
  <c r="I230" i="1" s="1"/>
  <c r="J230" i="1" s="1"/>
  <c r="G230" i="1"/>
  <c r="BE229" i="1"/>
  <c r="AE229" i="1"/>
  <c r="AA229" i="1"/>
  <c r="H229" i="1"/>
  <c r="I229" i="1" s="1"/>
  <c r="J229" i="1" s="1"/>
  <c r="G229" i="1"/>
  <c r="BE228" i="1"/>
  <c r="AE228" i="1"/>
  <c r="AA228" i="1"/>
  <c r="H228" i="1"/>
  <c r="I228" i="1" s="1"/>
  <c r="J228" i="1" s="1"/>
  <c r="G228" i="1"/>
  <c r="BE227" i="1"/>
  <c r="AE227" i="1"/>
  <c r="AA227" i="1"/>
  <c r="H227" i="1"/>
  <c r="I227" i="1" s="1"/>
  <c r="J227" i="1" s="1"/>
  <c r="G227" i="1"/>
  <c r="BE226" i="1"/>
  <c r="BE225" i="1"/>
  <c r="AE225" i="1"/>
  <c r="AA225" i="1"/>
  <c r="H225" i="1"/>
  <c r="I225" i="1" s="1"/>
  <c r="J225" i="1" s="1"/>
  <c r="G225" i="1"/>
  <c r="BE224" i="1"/>
  <c r="BE223" i="1"/>
  <c r="AE223" i="1"/>
  <c r="AA223" i="1"/>
  <c r="H223" i="1"/>
  <c r="I223" i="1" s="1"/>
  <c r="J223" i="1" s="1"/>
  <c r="G223" i="1"/>
  <c r="BE222" i="1"/>
  <c r="BE221" i="1"/>
  <c r="AE221" i="1"/>
  <c r="AA221" i="1"/>
  <c r="L221" i="1"/>
  <c r="K221" i="1" s="1"/>
  <c r="H221" i="1"/>
  <c r="H104" i="10" s="1"/>
  <c r="J104" i="10" s="1"/>
  <c r="G221" i="1"/>
  <c r="E221" i="1"/>
  <c r="D221" i="1"/>
  <c r="BE220" i="1"/>
  <c r="BE219" i="1"/>
  <c r="AE219" i="1"/>
  <c r="AA219" i="1"/>
  <c r="L219" i="1"/>
  <c r="K219" i="1" s="1"/>
  <c r="H219" i="1"/>
  <c r="H103" i="10" s="1"/>
  <c r="J103" i="10" s="1"/>
  <c r="G219" i="1"/>
  <c r="E219" i="1"/>
  <c r="D219" i="1"/>
  <c r="BE218" i="1"/>
  <c r="BE217" i="1"/>
  <c r="AE217" i="1"/>
  <c r="AA217" i="1"/>
  <c r="H217" i="1"/>
  <c r="I217" i="1" s="1"/>
  <c r="J217" i="1" s="1"/>
  <c r="G217" i="1"/>
  <c r="BE216" i="1"/>
  <c r="AE216" i="1"/>
  <c r="AA216" i="1"/>
  <c r="H216" i="1"/>
  <c r="I216" i="1" s="1"/>
  <c r="J216" i="1" s="1"/>
  <c r="G216" i="1"/>
  <c r="BE215" i="1"/>
  <c r="BE214" i="1"/>
  <c r="AE214" i="1"/>
  <c r="AA214" i="1"/>
  <c r="H214" i="1"/>
  <c r="I214" i="1" s="1"/>
  <c r="J214" i="1" s="1"/>
  <c r="G214" i="1"/>
  <c r="BE213" i="1"/>
  <c r="AE213" i="1"/>
  <c r="AA213" i="1"/>
  <c r="H213" i="1"/>
  <c r="I213" i="1" s="1"/>
  <c r="J213" i="1" s="1"/>
  <c r="G213" i="1"/>
  <c r="BE212" i="1"/>
  <c r="BE211" i="1"/>
  <c r="AE211" i="1"/>
  <c r="AA211" i="1"/>
  <c r="H211" i="1"/>
  <c r="I211" i="1" s="1"/>
  <c r="J211" i="1" s="1"/>
  <c r="G211" i="1"/>
  <c r="BE210" i="1"/>
  <c r="AE210" i="1"/>
  <c r="AA210" i="1"/>
  <c r="H210" i="1"/>
  <c r="I210" i="1" s="1"/>
  <c r="J210" i="1" s="1"/>
  <c r="G210" i="1"/>
  <c r="BE209" i="1"/>
  <c r="AE209" i="1"/>
  <c r="AA209" i="1"/>
  <c r="H209" i="1"/>
  <c r="I209" i="1" s="1"/>
  <c r="J209" i="1" s="1"/>
  <c r="G209" i="1"/>
  <c r="BE208" i="1"/>
  <c r="AE208" i="1"/>
  <c r="AA208" i="1"/>
  <c r="H208" i="1"/>
  <c r="I208" i="1" s="1"/>
  <c r="J208" i="1" s="1"/>
  <c r="G208" i="1"/>
  <c r="BE207" i="1"/>
  <c r="AE207" i="1"/>
  <c r="AA207" i="1"/>
  <c r="H207" i="1"/>
  <c r="I207" i="1" s="1"/>
  <c r="J207" i="1" s="1"/>
  <c r="G207" i="1"/>
  <c r="BE206" i="1"/>
  <c r="AE206" i="1"/>
  <c r="AA206" i="1"/>
  <c r="H206" i="1"/>
  <c r="I206" i="1" s="1"/>
  <c r="J206" i="1" s="1"/>
  <c r="G206" i="1"/>
  <c r="BE205" i="1"/>
  <c r="AE205" i="1"/>
  <c r="AA205" i="1"/>
  <c r="H205" i="1"/>
  <c r="I205" i="1" s="1"/>
  <c r="J205" i="1" s="1"/>
  <c r="G205" i="1"/>
  <c r="BE204" i="1"/>
  <c r="AE204" i="1"/>
  <c r="AA204" i="1"/>
  <c r="H204" i="1"/>
  <c r="I204" i="1" s="1"/>
  <c r="J204" i="1" s="1"/>
  <c r="G204" i="1"/>
  <c r="BE203" i="1"/>
  <c r="AE203" i="1"/>
  <c r="AA203" i="1"/>
  <c r="H203" i="1"/>
  <c r="I203" i="1" s="1"/>
  <c r="J203" i="1" s="1"/>
  <c r="G203" i="1"/>
  <c r="BE202" i="1"/>
  <c r="AE202" i="1"/>
  <c r="AA202" i="1"/>
  <c r="H202" i="1"/>
  <c r="I202" i="1" s="1"/>
  <c r="J202" i="1" s="1"/>
  <c r="G202" i="1"/>
  <c r="BE201" i="1"/>
  <c r="AE201" i="1"/>
  <c r="AA201" i="1"/>
  <c r="H201" i="1"/>
  <c r="I201" i="1" s="1"/>
  <c r="J201" i="1" s="1"/>
  <c r="G201" i="1"/>
  <c r="BE200" i="1"/>
  <c r="AE200" i="1"/>
  <c r="AA200" i="1"/>
  <c r="H200" i="1"/>
  <c r="I200" i="1" s="1"/>
  <c r="J200" i="1" s="1"/>
  <c r="G200" i="1"/>
  <c r="BE199" i="1"/>
  <c r="AE199" i="1"/>
  <c r="AA199" i="1"/>
  <c r="H199" i="1"/>
  <c r="I199" i="1" s="1"/>
  <c r="J199" i="1" s="1"/>
  <c r="G199" i="1"/>
  <c r="BE198" i="1"/>
  <c r="AE198" i="1"/>
  <c r="AA198" i="1"/>
  <c r="H198" i="1"/>
  <c r="I198" i="1" s="1"/>
  <c r="J198" i="1" s="1"/>
  <c r="G198" i="1"/>
  <c r="BE197" i="1"/>
  <c r="AE197" i="1"/>
  <c r="AA197" i="1"/>
  <c r="L197" i="1"/>
  <c r="K197" i="1" s="1"/>
  <c r="H197" i="1"/>
  <c r="H102" i="10" s="1"/>
  <c r="J102" i="10" s="1"/>
  <c r="G197" i="1"/>
  <c r="E197" i="1"/>
  <c r="D197" i="1"/>
  <c r="BE196" i="1"/>
  <c r="AE196" i="1"/>
  <c r="AA196" i="1"/>
  <c r="L196" i="1"/>
  <c r="K196" i="1" s="1"/>
  <c r="H196" i="1"/>
  <c r="H101" i="10" s="1"/>
  <c r="J101" i="10" s="1"/>
  <c r="G196" i="1"/>
  <c r="E196" i="1"/>
  <c r="D196" i="1"/>
  <c r="BE195" i="1"/>
  <c r="BE194" i="1"/>
  <c r="BE193" i="1"/>
  <c r="BE192" i="1"/>
  <c r="BE191" i="1"/>
  <c r="BE190" i="1"/>
  <c r="BE189" i="1"/>
  <c r="BE188" i="1"/>
  <c r="AE188" i="1"/>
  <c r="Y188" i="1"/>
  <c r="H188" i="1"/>
  <c r="H100" i="10" s="1"/>
  <c r="J100" i="10" s="1"/>
  <c r="G188" i="1"/>
  <c r="BE187" i="1"/>
  <c r="AE187" i="1"/>
  <c r="AC187" i="1"/>
  <c r="L187" i="1" s="1"/>
  <c r="K187" i="1" s="1"/>
  <c r="H187" i="1"/>
  <c r="H99" i="10" s="1"/>
  <c r="J99" i="10" s="1"/>
  <c r="G187" i="1"/>
  <c r="E187" i="1"/>
  <c r="D187" i="1" s="1"/>
  <c r="AE186" i="1"/>
  <c r="Y186" i="1"/>
  <c r="H186" i="1"/>
  <c r="I186" i="1" s="1"/>
  <c r="J186" i="1" s="1"/>
  <c r="G186" i="1"/>
  <c r="BE185" i="1"/>
  <c r="AE185" i="1"/>
  <c r="Y185" i="1"/>
  <c r="H185" i="1"/>
  <c r="H98" i="10" s="1"/>
  <c r="J98" i="10" s="1"/>
  <c r="G185" i="1"/>
  <c r="BE184" i="1"/>
  <c r="BE183" i="1"/>
  <c r="AE183" i="1"/>
  <c r="L183" i="1"/>
  <c r="K183" i="1" s="1"/>
  <c r="I183" i="1"/>
  <c r="J183" i="1" s="1"/>
  <c r="G183" i="1"/>
  <c r="E183" i="1"/>
  <c r="D183" i="1"/>
  <c r="BE182" i="1"/>
  <c r="BE181" i="1"/>
  <c r="AE181" i="1"/>
  <c r="L181" i="1"/>
  <c r="K181" i="1" s="1"/>
  <c r="H181" i="1"/>
  <c r="H96" i="10" s="1"/>
  <c r="J96" i="10" s="1"/>
  <c r="G181" i="1"/>
  <c r="E181" i="1"/>
  <c r="D181" i="1" s="1"/>
  <c r="BE180" i="1"/>
  <c r="AE179" i="1"/>
  <c r="BE178" i="1"/>
  <c r="AE178" i="1"/>
  <c r="L178" i="1"/>
  <c r="K178" i="1" s="1"/>
  <c r="H178" i="1"/>
  <c r="H95" i="10" s="1"/>
  <c r="J95" i="10" s="1"/>
  <c r="G178" i="1"/>
  <c r="E178" i="1"/>
  <c r="D178" i="1"/>
  <c r="BE177" i="1"/>
  <c r="AE177" i="1"/>
  <c r="L177" i="1"/>
  <c r="K177" i="1" s="1"/>
  <c r="H177" i="1"/>
  <c r="H94" i="10" s="1"/>
  <c r="J94" i="10" s="1"/>
  <c r="G177" i="1"/>
  <c r="E177" i="1"/>
  <c r="D177" i="1" s="1"/>
  <c r="BE176" i="1"/>
  <c r="AE176" i="1"/>
  <c r="AC176" i="1"/>
  <c r="L176" i="1" s="1"/>
  <c r="K176" i="1" s="1"/>
  <c r="H176" i="1"/>
  <c r="H93" i="10" s="1"/>
  <c r="J93" i="10" s="1"/>
  <c r="G176" i="1"/>
  <c r="E176" i="1"/>
  <c r="D176" i="1" s="1"/>
  <c r="BE175" i="1"/>
  <c r="BE174" i="1"/>
  <c r="AE174" i="1"/>
  <c r="L174" i="1"/>
  <c r="K174" i="1" s="1"/>
  <c r="H174" i="1"/>
  <c r="H92" i="10" s="1"/>
  <c r="J92" i="10" s="1"/>
  <c r="G174" i="1"/>
  <c r="E174" i="1"/>
  <c r="D174" i="1" s="1"/>
  <c r="BE173" i="1"/>
  <c r="BE172" i="1"/>
  <c r="AE172" i="1"/>
  <c r="AC172" i="1"/>
  <c r="L172" i="1" s="1"/>
  <c r="K172" i="1" s="1"/>
  <c r="H172" i="1"/>
  <c r="H91" i="10" s="1"/>
  <c r="J91" i="10" s="1"/>
  <c r="G172" i="1"/>
  <c r="E172" i="1"/>
  <c r="D172" i="1" s="1"/>
  <c r="BE171" i="1"/>
  <c r="BE170" i="1"/>
  <c r="AE170" i="1"/>
  <c r="AC170" i="1"/>
  <c r="H170" i="1"/>
  <c r="H90" i="10" s="1"/>
  <c r="J90" i="10" s="1"/>
  <c r="G170" i="1"/>
  <c r="E170" i="1"/>
  <c r="AE169" i="1"/>
  <c r="L169" i="1"/>
  <c r="K169" i="1" s="1"/>
  <c r="I169" i="1"/>
  <c r="J169" i="1" s="1"/>
  <c r="D169" i="1"/>
  <c r="BE168" i="1"/>
  <c r="BE167" i="1"/>
  <c r="AE167" i="1"/>
  <c r="AC167" i="1"/>
  <c r="L167" i="1" s="1"/>
  <c r="K167" i="1" s="1"/>
  <c r="H167" i="1"/>
  <c r="H89" i="10" s="1"/>
  <c r="J89" i="10" s="1"/>
  <c r="G167" i="1"/>
  <c r="E167" i="1"/>
  <c r="D167" i="1" s="1"/>
  <c r="BE166" i="1"/>
  <c r="AE166" i="1"/>
  <c r="H166" i="1"/>
  <c r="I166" i="1" s="1"/>
  <c r="J166" i="1" s="1"/>
  <c r="G166" i="1"/>
  <c r="BE165" i="1"/>
  <c r="AE164" i="1"/>
  <c r="AC164" i="1"/>
  <c r="L164" i="1" s="1"/>
  <c r="K164" i="1" s="1"/>
  <c r="I164" i="1"/>
  <c r="J164" i="1" s="1"/>
  <c r="D164" i="1"/>
  <c r="BE163" i="1"/>
  <c r="AE163" i="1"/>
  <c r="AC163" i="1"/>
  <c r="L163" i="1" s="1"/>
  <c r="K163" i="1" s="1"/>
  <c r="H163" i="1"/>
  <c r="H88" i="10" s="1"/>
  <c r="J88" i="10" s="1"/>
  <c r="G163" i="1"/>
  <c r="E163" i="1"/>
  <c r="D163" i="1" s="1"/>
  <c r="BE162" i="1"/>
  <c r="BE161" i="1"/>
  <c r="AE161" i="1"/>
  <c r="L161" i="1"/>
  <c r="K161" i="1" s="1"/>
  <c r="I161" i="1"/>
  <c r="J161" i="1" s="1"/>
  <c r="G161" i="1"/>
  <c r="E161" i="1"/>
  <c r="D161" i="1"/>
  <c r="BE160" i="1"/>
  <c r="BE159" i="1"/>
  <c r="AE159" i="1"/>
  <c r="L159" i="1"/>
  <c r="K159" i="1" s="1"/>
  <c r="H159" i="1"/>
  <c r="H86" i="10" s="1"/>
  <c r="J86" i="10" s="1"/>
  <c r="G159" i="1"/>
  <c r="E159" i="1"/>
  <c r="D159" i="1"/>
  <c r="BE158" i="1"/>
  <c r="AE158" i="1"/>
  <c r="L158" i="1"/>
  <c r="K158" i="1" s="1"/>
  <c r="H158" i="1"/>
  <c r="H85" i="10" s="1"/>
  <c r="J85" i="10" s="1"/>
  <c r="G158" i="1"/>
  <c r="E158" i="1"/>
  <c r="D158" i="1"/>
  <c r="BE157" i="1"/>
  <c r="AE157" i="1"/>
  <c r="AC157" i="1"/>
  <c r="L157" i="1" s="1"/>
  <c r="K157" i="1" s="1"/>
  <c r="H157" i="1"/>
  <c r="H84" i="10" s="1"/>
  <c r="J84" i="10" s="1"/>
  <c r="G157" i="1"/>
  <c r="E157" i="1"/>
  <c r="D157" i="1" s="1"/>
  <c r="BE156" i="1"/>
  <c r="AE156" i="1"/>
  <c r="AC156" i="1"/>
  <c r="L156" i="1" s="1"/>
  <c r="K156" i="1" s="1"/>
  <c r="H156" i="1"/>
  <c r="H83" i="10" s="1"/>
  <c r="J83" i="10" s="1"/>
  <c r="G156" i="1"/>
  <c r="E156" i="1"/>
  <c r="D156" i="1" s="1"/>
  <c r="BE155" i="1"/>
  <c r="BE154" i="1"/>
  <c r="BE153" i="1"/>
  <c r="AE153" i="1"/>
  <c r="L153" i="1"/>
  <c r="K153" i="1" s="1"/>
  <c r="H153" i="1"/>
  <c r="H82" i="10" s="1"/>
  <c r="J82" i="10" s="1"/>
  <c r="G153" i="1"/>
  <c r="E153" i="1"/>
  <c r="D153" i="1" s="1"/>
  <c r="BE152" i="1"/>
  <c r="BE151" i="1"/>
  <c r="AE151" i="1"/>
  <c r="L151" i="1"/>
  <c r="K151" i="1" s="1"/>
  <c r="H151" i="1"/>
  <c r="H81" i="10" s="1"/>
  <c r="J81" i="10" s="1"/>
  <c r="G151" i="1"/>
  <c r="E151" i="1"/>
  <c r="D151" i="1" s="1"/>
  <c r="BE150" i="1"/>
  <c r="AE150" i="1"/>
  <c r="L150" i="1"/>
  <c r="K150" i="1" s="1"/>
  <c r="H150" i="1"/>
  <c r="I150" i="1" s="1"/>
  <c r="J150" i="1" s="1"/>
  <c r="G150" i="1"/>
  <c r="E150" i="1"/>
  <c r="D150" i="1"/>
  <c r="BE149" i="1"/>
  <c r="AE149" i="1"/>
  <c r="L149" i="1"/>
  <c r="K149" i="1" s="1"/>
  <c r="H149" i="1"/>
  <c r="H80" i="10" s="1"/>
  <c r="J80" i="10" s="1"/>
  <c r="G149" i="1"/>
  <c r="E149" i="1"/>
  <c r="D149" i="1"/>
  <c r="BE148" i="1"/>
  <c r="AE148" i="1"/>
  <c r="L148" i="1"/>
  <c r="K148" i="1" s="1"/>
  <c r="H148" i="1"/>
  <c r="H79" i="10" s="1"/>
  <c r="J79" i="10" s="1"/>
  <c r="G148" i="1"/>
  <c r="E148" i="1"/>
  <c r="D148" i="1"/>
  <c r="BE147" i="1"/>
  <c r="BE146" i="1"/>
  <c r="AE145" i="1"/>
  <c r="I145" i="1"/>
  <c r="J145" i="1" s="1"/>
  <c r="BE144" i="1"/>
  <c r="AE144" i="1"/>
  <c r="L144" i="1"/>
  <c r="K144" i="1" s="1"/>
  <c r="H144" i="1"/>
  <c r="H78" i="10" s="1"/>
  <c r="J78" i="10" s="1"/>
  <c r="G144" i="1"/>
  <c r="E144" i="1"/>
  <c r="D144" i="1"/>
  <c r="BE143" i="1"/>
  <c r="AE143" i="1"/>
  <c r="L143" i="1"/>
  <c r="K143" i="1" s="1"/>
  <c r="H143" i="1"/>
  <c r="H77" i="10" s="1"/>
  <c r="J77" i="10" s="1"/>
  <c r="G143" i="1"/>
  <c r="E143" i="1"/>
  <c r="D143" i="1"/>
  <c r="BE142" i="1"/>
  <c r="AE142" i="1"/>
  <c r="L142" i="1"/>
  <c r="K142" i="1" s="1"/>
  <c r="H142" i="1"/>
  <c r="H76" i="10" s="1"/>
  <c r="J76" i="10" s="1"/>
  <c r="G142" i="1"/>
  <c r="E142" i="1"/>
  <c r="D142" i="1"/>
  <c r="BE141" i="1"/>
  <c r="BE140" i="1"/>
  <c r="AE139" i="1"/>
  <c r="H139" i="1"/>
  <c r="I139" i="1" s="1"/>
  <c r="J139" i="1" s="1"/>
  <c r="G139" i="1"/>
  <c r="BE138" i="1"/>
  <c r="AE138" i="1"/>
  <c r="H138" i="1"/>
  <c r="I138" i="1" s="1"/>
  <c r="J138" i="1" s="1"/>
  <c r="G138" i="1"/>
  <c r="BE137" i="1"/>
  <c r="AE137" i="1"/>
  <c r="H137" i="1"/>
  <c r="I137" i="1" s="1"/>
  <c r="J137" i="1" s="1"/>
  <c r="G137" i="1"/>
  <c r="BE136" i="1"/>
  <c r="AE136" i="1"/>
  <c r="H136" i="1"/>
  <c r="I136" i="1" s="1"/>
  <c r="J136" i="1" s="1"/>
  <c r="G136" i="1"/>
  <c r="BE135" i="1"/>
  <c r="AE135" i="1"/>
  <c r="H135" i="1"/>
  <c r="I135" i="1" s="1"/>
  <c r="J135" i="1" s="1"/>
  <c r="G135" i="1"/>
  <c r="BE134" i="1"/>
  <c r="BE133" i="1"/>
  <c r="AE133" i="1"/>
  <c r="H133" i="1"/>
  <c r="I133" i="1" s="1"/>
  <c r="J133" i="1" s="1"/>
  <c r="G133" i="1"/>
  <c r="BE132" i="1"/>
  <c r="AE132" i="1"/>
  <c r="AC132" i="1"/>
  <c r="L132" i="1" s="1"/>
  <c r="K132" i="1" s="1"/>
  <c r="I132" i="1"/>
  <c r="J132" i="1" s="1"/>
  <c r="G132" i="1"/>
  <c r="E132" i="1"/>
  <c r="D132" i="1" s="1"/>
  <c r="BE131" i="1"/>
  <c r="AE131" i="1"/>
  <c r="L131" i="1"/>
  <c r="K131" i="1" s="1"/>
  <c r="H131" i="1"/>
  <c r="H74" i="10" s="1"/>
  <c r="J74" i="10" s="1"/>
  <c r="G131" i="1"/>
  <c r="E131" i="1"/>
  <c r="D131" i="1"/>
  <c r="BE130" i="1"/>
  <c r="AE130" i="1"/>
  <c r="AC130" i="1"/>
  <c r="L130" i="1" s="1"/>
  <c r="K130" i="1" s="1"/>
  <c r="H130" i="1"/>
  <c r="H73" i="10" s="1"/>
  <c r="J73" i="10" s="1"/>
  <c r="G130" i="1"/>
  <c r="E130" i="1"/>
  <c r="D130" i="1" s="1"/>
  <c r="BE129" i="1"/>
  <c r="BE128" i="1"/>
  <c r="AE128" i="1"/>
  <c r="AC128" i="1"/>
  <c r="L128" i="1" s="1"/>
  <c r="K128" i="1" s="1"/>
  <c r="H128" i="1"/>
  <c r="H72" i="10" s="1"/>
  <c r="J72" i="10" s="1"/>
  <c r="G128" i="1"/>
  <c r="E128" i="1"/>
  <c r="D128" i="1" s="1"/>
  <c r="BE127" i="1"/>
  <c r="AE127" i="1"/>
  <c r="L127" i="1"/>
  <c r="K127" i="1" s="1"/>
  <c r="H127" i="1"/>
  <c r="H71" i="10" s="1"/>
  <c r="J71" i="10" s="1"/>
  <c r="G127" i="1"/>
  <c r="E127" i="1"/>
  <c r="D127" i="1"/>
  <c r="BE126" i="1"/>
  <c r="AE126" i="1"/>
  <c r="L126" i="1"/>
  <c r="K126" i="1" s="1"/>
  <c r="H126" i="1"/>
  <c r="H70" i="10" s="1"/>
  <c r="J70" i="10" s="1"/>
  <c r="G126" i="1"/>
  <c r="E126" i="1"/>
  <c r="D126" i="1"/>
  <c r="BE125" i="1"/>
  <c r="AE125" i="1"/>
  <c r="L125" i="1"/>
  <c r="K125" i="1" s="1"/>
  <c r="H125" i="1"/>
  <c r="H69" i="10" s="1"/>
  <c r="J69" i="10" s="1"/>
  <c r="G125" i="1"/>
  <c r="E125" i="1"/>
  <c r="D125" i="1"/>
  <c r="BE124" i="1"/>
  <c r="AE124" i="1"/>
  <c r="L124" i="1"/>
  <c r="K124" i="1" s="1"/>
  <c r="H124" i="1"/>
  <c r="I124" i="1" s="1"/>
  <c r="J124" i="1" s="1"/>
  <c r="G124" i="1"/>
  <c r="E124" i="1"/>
  <c r="D124" i="1"/>
  <c r="BE123" i="1"/>
  <c r="BE122" i="1"/>
  <c r="AE121" i="1"/>
  <c r="AC121" i="1"/>
  <c r="L121" i="1" s="1"/>
  <c r="K121" i="1" s="1"/>
  <c r="I121" i="1"/>
  <c r="J121" i="1" s="1"/>
  <c r="E121" i="1"/>
  <c r="D121" i="1" s="1"/>
  <c r="BE120" i="1"/>
  <c r="AE120" i="1"/>
  <c r="L120" i="1"/>
  <c r="K120" i="1" s="1"/>
  <c r="H120" i="1"/>
  <c r="H67" i="10" s="1"/>
  <c r="J67" i="10" s="1"/>
  <c r="G120" i="1"/>
  <c r="E120" i="1"/>
  <c r="D120" i="1"/>
  <c r="BE119" i="1"/>
  <c r="AE119" i="1"/>
  <c r="AC119" i="1"/>
  <c r="L119" i="1" s="1"/>
  <c r="K119" i="1" s="1"/>
  <c r="I119" i="1"/>
  <c r="J119" i="1" s="1"/>
  <c r="G119" i="1"/>
  <c r="E119" i="1"/>
  <c r="D119" i="1" s="1"/>
  <c r="BE118" i="1"/>
  <c r="AE118" i="1"/>
  <c r="L118" i="1"/>
  <c r="K118" i="1" s="1"/>
  <c r="H118" i="1"/>
  <c r="H65" i="10" s="1"/>
  <c r="J65" i="10" s="1"/>
  <c r="G118" i="1"/>
  <c r="E118" i="1"/>
  <c r="D118" i="1"/>
  <c r="BE117" i="1"/>
  <c r="AE117" i="1"/>
  <c r="AC117" i="1"/>
  <c r="L117" i="1" s="1"/>
  <c r="K117" i="1" s="1"/>
  <c r="H117" i="1"/>
  <c r="H64" i="10" s="1"/>
  <c r="J64" i="10" s="1"/>
  <c r="G117" i="1"/>
  <c r="E117" i="1"/>
  <c r="D117" i="1" s="1"/>
  <c r="BE116" i="1"/>
  <c r="AE116" i="1"/>
  <c r="AC116" i="1"/>
  <c r="L116" i="1" s="1"/>
  <c r="K116" i="1" s="1"/>
  <c r="H116" i="1"/>
  <c r="H63" i="10" s="1"/>
  <c r="J63" i="10" s="1"/>
  <c r="G116" i="1"/>
  <c r="E116" i="1"/>
  <c r="D116" i="1" s="1"/>
  <c r="BE115" i="1"/>
  <c r="AE115" i="1"/>
  <c r="AC115" i="1"/>
  <c r="L115" i="1" s="1"/>
  <c r="K115" i="1" s="1"/>
  <c r="H115" i="1"/>
  <c r="H62" i="10" s="1"/>
  <c r="J62" i="10" s="1"/>
  <c r="G115" i="1"/>
  <c r="E115" i="1"/>
  <c r="D115" i="1" s="1"/>
  <c r="BE114" i="1"/>
  <c r="AE114" i="1"/>
  <c r="AC114" i="1"/>
  <c r="L114" i="1" s="1"/>
  <c r="K114" i="1" s="1"/>
  <c r="H114" i="1"/>
  <c r="H61" i="10" s="1"/>
  <c r="J61" i="10" s="1"/>
  <c r="G114" i="1"/>
  <c r="E114" i="1"/>
  <c r="D114" i="1" s="1"/>
  <c r="BE113" i="1"/>
  <c r="AE113" i="1"/>
  <c r="AC113" i="1"/>
  <c r="L113" i="1" s="1"/>
  <c r="K113" i="1" s="1"/>
  <c r="H113" i="1"/>
  <c r="H60" i="10" s="1"/>
  <c r="J60" i="10" s="1"/>
  <c r="G113" i="1"/>
  <c r="E113" i="1"/>
  <c r="D113" i="1" s="1"/>
  <c r="BE112" i="1"/>
  <c r="AE112" i="1"/>
  <c r="Y112" i="1"/>
  <c r="H112" i="1"/>
  <c r="I112" i="1" s="1"/>
  <c r="J112" i="1" s="1"/>
  <c r="G112" i="1"/>
  <c r="BE111" i="1"/>
  <c r="AE111" i="1"/>
  <c r="Y111" i="1"/>
  <c r="H111" i="1"/>
  <c r="I111" i="1" s="1"/>
  <c r="J111" i="1" s="1"/>
  <c r="G111" i="1"/>
  <c r="BE110" i="1"/>
  <c r="AE110" i="1"/>
  <c r="AC110" i="1"/>
  <c r="L110" i="1" s="1"/>
  <c r="K110" i="1" s="1"/>
  <c r="H110" i="1"/>
  <c r="H59" i="10" s="1"/>
  <c r="J59" i="10" s="1"/>
  <c r="G110" i="1"/>
  <c r="E110" i="1"/>
  <c r="D110" i="1" s="1"/>
  <c r="BE109" i="1"/>
  <c r="AE109" i="1"/>
  <c r="L109" i="1"/>
  <c r="K109" i="1" s="1"/>
  <c r="H109" i="1"/>
  <c r="H58" i="10" s="1"/>
  <c r="J58" i="10" s="1"/>
  <c r="G109" i="1"/>
  <c r="E109" i="1"/>
  <c r="D109" i="1"/>
  <c r="BE108" i="1"/>
  <c r="AE108" i="1"/>
  <c r="L108" i="1"/>
  <c r="K108" i="1" s="1"/>
  <c r="H108" i="1"/>
  <c r="H57" i="10" s="1"/>
  <c r="J57" i="10" s="1"/>
  <c r="G108" i="1"/>
  <c r="E108" i="1"/>
  <c r="D108" i="1"/>
  <c r="BE107" i="1"/>
  <c r="AE107" i="1"/>
  <c r="L107" i="1"/>
  <c r="K107" i="1" s="1"/>
  <c r="H107" i="1"/>
  <c r="H56" i="10" s="1"/>
  <c r="J56" i="10" s="1"/>
  <c r="G107" i="1"/>
  <c r="E107" i="1"/>
  <c r="D107" i="1"/>
  <c r="BE106" i="1"/>
  <c r="AE106" i="1"/>
  <c r="AC106" i="1"/>
  <c r="L106" i="1" s="1"/>
  <c r="K106" i="1" s="1"/>
  <c r="H106" i="1"/>
  <c r="H55" i="10" s="1"/>
  <c r="J55" i="10" s="1"/>
  <c r="G106" i="1"/>
  <c r="E106" i="1"/>
  <c r="D106" i="1" s="1"/>
  <c r="BE105" i="1"/>
  <c r="AE105" i="1"/>
  <c r="L105" i="1"/>
  <c r="K105" i="1" s="1"/>
  <c r="H105" i="1"/>
  <c r="H54" i="10" s="1"/>
  <c r="J54" i="10" s="1"/>
  <c r="G105" i="1"/>
  <c r="E105" i="1"/>
  <c r="D105" i="1"/>
  <c r="BE104" i="1"/>
  <c r="AE104" i="1"/>
  <c r="L104" i="1"/>
  <c r="K104" i="1" s="1"/>
  <c r="H104" i="1"/>
  <c r="H53" i="10" s="1"/>
  <c r="J53" i="10" s="1"/>
  <c r="G104" i="1"/>
  <c r="E104" i="1"/>
  <c r="D104" i="1"/>
  <c r="BE103" i="1"/>
  <c r="AE103" i="1"/>
  <c r="L103" i="1"/>
  <c r="K103" i="1" s="1"/>
  <c r="H103" i="1"/>
  <c r="H52" i="10" s="1"/>
  <c r="J52" i="10" s="1"/>
  <c r="G103" i="1"/>
  <c r="E103" i="1"/>
  <c r="D103" i="1"/>
  <c r="BE102" i="1"/>
  <c r="AE102" i="1"/>
  <c r="AC102" i="1"/>
  <c r="L102" i="1" s="1"/>
  <c r="K102" i="1" s="1"/>
  <c r="H102" i="1"/>
  <c r="H51" i="10" s="1"/>
  <c r="J51" i="10" s="1"/>
  <c r="G102" i="1"/>
  <c r="E102" i="1"/>
  <c r="D102" i="1" s="1"/>
  <c r="BE101" i="1"/>
  <c r="AE101" i="1"/>
  <c r="L101" i="1"/>
  <c r="K101" i="1" s="1"/>
  <c r="H101" i="1"/>
  <c r="H50" i="10" s="1"/>
  <c r="J50" i="10" s="1"/>
  <c r="G101" i="1"/>
  <c r="E101" i="1"/>
  <c r="D101" i="1" s="1"/>
  <c r="BE100" i="1"/>
  <c r="AE100" i="1"/>
  <c r="H100" i="1"/>
  <c r="I100" i="1" s="1"/>
  <c r="J100" i="1" s="1"/>
  <c r="G100" i="1"/>
  <c r="BE98" i="1"/>
  <c r="AE98" i="1"/>
  <c r="L98" i="1"/>
  <c r="K98" i="1" s="1"/>
  <c r="G98" i="1"/>
  <c r="D98" i="1"/>
  <c r="BE97" i="1"/>
  <c r="BE96" i="1"/>
  <c r="BE95" i="1"/>
  <c r="BE94" i="1"/>
  <c r="BE93" i="1"/>
  <c r="BE92" i="1"/>
  <c r="BE91" i="1"/>
  <c r="BE90" i="1"/>
  <c r="BE89" i="1"/>
  <c r="BE88" i="1"/>
  <c r="BE87" i="1"/>
  <c r="AE87" i="1"/>
  <c r="L87" i="1"/>
  <c r="K87" i="1" s="1"/>
  <c r="G87" i="1"/>
  <c r="D87" i="1"/>
  <c r="BE86" i="1"/>
  <c r="BE85" i="1"/>
  <c r="AE85" i="1"/>
  <c r="L85" i="1"/>
  <c r="K85" i="1" s="1"/>
  <c r="I85" i="1"/>
  <c r="J85" i="1" s="1"/>
  <c r="G85" i="1"/>
  <c r="D85" i="1"/>
  <c r="BE84" i="1"/>
  <c r="AE84" i="1"/>
  <c r="Y84" i="1"/>
  <c r="H84" i="1"/>
  <c r="I84" i="1" s="1"/>
  <c r="J84" i="1" s="1"/>
  <c r="G84" i="1"/>
  <c r="BE83" i="1"/>
  <c r="AE83" i="1"/>
  <c r="AC83" i="1"/>
  <c r="L83" i="1" s="1"/>
  <c r="K83" i="1" s="1"/>
  <c r="H83" i="1"/>
  <c r="H45" i="10" s="1"/>
  <c r="J45" i="10" s="1"/>
  <c r="G83" i="1"/>
  <c r="E83" i="1"/>
  <c r="D83" i="1" s="1"/>
  <c r="AE82" i="1"/>
  <c r="AB82" i="1"/>
  <c r="AC82" i="1" s="1"/>
  <c r="L82" i="1" s="1"/>
  <c r="K82" i="1" s="1"/>
  <c r="AA82" i="1"/>
  <c r="I82" i="1"/>
  <c r="J82" i="1" s="1"/>
  <c r="E82" i="1"/>
  <c r="D82" i="1" s="1"/>
  <c r="BE81" i="1"/>
  <c r="BE80" i="1"/>
  <c r="BE79" i="1"/>
  <c r="AE79" i="1"/>
  <c r="L79" i="1"/>
  <c r="K79" i="1" s="1"/>
  <c r="H79" i="1"/>
  <c r="H43" i="10" s="1"/>
  <c r="J43" i="10" s="1"/>
  <c r="G79" i="1"/>
  <c r="E79" i="1"/>
  <c r="D79" i="1"/>
  <c r="BE78" i="1"/>
  <c r="AE78" i="1"/>
  <c r="L78" i="1"/>
  <c r="K78" i="1" s="1"/>
  <c r="G78" i="1"/>
  <c r="E78" i="1"/>
  <c r="D78" i="1"/>
  <c r="BE77" i="1"/>
  <c r="L77" i="1"/>
  <c r="I77" i="1"/>
  <c r="J77" i="1" s="1"/>
  <c r="BE76" i="1"/>
  <c r="BE75" i="1"/>
  <c r="BE74" i="1"/>
  <c r="AE74" i="1"/>
  <c r="L74" i="1"/>
  <c r="K74" i="1" s="1"/>
  <c r="H74" i="1"/>
  <c r="H41" i="10" s="1"/>
  <c r="J41" i="10" s="1"/>
  <c r="G74" i="1"/>
  <c r="D74" i="1"/>
  <c r="BE73" i="1"/>
  <c r="AE73" i="1"/>
  <c r="L73" i="1"/>
  <c r="K73" i="1" s="1"/>
  <c r="I73" i="1"/>
  <c r="J73" i="1" s="1"/>
  <c r="G73" i="1"/>
  <c r="D73" i="1"/>
  <c r="BE72" i="1"/>
  <c r="AE72" i="1"/>
  <c r="AC72" i="1"/>
  <c r="L72" i="1" s="1"/>
  <c r="K72" i="1" s="1"/>
  <c r="H72" i="1"/>
  <c r="I72" i="1" s="1"/>
  <c r="J72" i="1" s="1"/>
  <c r="G72" i="1"/>
  <c r="E72" i="1"/>
  <c r="D72" i="1" s="1"/>
  <c r="BE71" i="1"/>
  <c r="AE71" i="1"/>
  <c r="AC71" i="1"/>
  <c r="L71" i="1" s="1"/>
  <c r="K71" i="1" s="1"/>
  <c r="H71" i="1"/>
  <c r="I71" i="1" s="1"/>
  <c r="J71" i="1" s="1"/>
  <c r="G71" i="1"/>
  <c r="E71" i="1"/>
  <c r="D71" i="1" s="1"/>
  <c r="BE70" i="1"/>
  <c r="BE69" i="1"/>
  <c r="AE69" i="1"/>
  <c r="AC69" i="1"/>
  <c r="L69" i="1" s="1"/>
  <c r="K69" i="1" s="1"/>
  <c r="H69" i="1"/>
  <c r="H40" i="10" s="1"/>
  <c r="J40" i="10" s="1"/>
  <c r="G69" i="1"/>
  <c r="E69" i="1"/>
  <c r="D69" i="1" s="1"/>
  <c r="BE68" i="1"/>
  <c r="AE68" i="1"/>
  <c r="L68" i="1"/>
  <c r="K68" i="1" s="1"/>
  <c r="H68" i="1"/>
  <c r="H39" i="10" s="1"/>
  <c r="J39" i="10" s="1"/>
  <c r="G68" i="1"/>
  <c r="E68" i="1"/>
  <c r="D68" i="1"/>
  <c r="BE67" i="1"/>
  <c r="AE67" i="1"/>
  <c r="L67" i="1"/>
  <c r="K67" i="1" s="1"/>
  <c r="H67" i="1"/>
  <c r="H38" i="10" s="1"/>
  <c r="J38" i="10" s="1"/>
  <c r="G67" i="1"/>
  <c r="E67" i="1"/>
  <c r="D67" i="1"/>
  <c r="BE66" i="1"/>
  <c r="BE65" i="1"/>
  <c r="AE65" i="1"/>
  <c r="L65" i="1"/>
  <c r="K65" i="1" s="1"/>
  <c r="H65" i="1"/>
  <c r="H37" i="10" s="1"/>
  <c r="J37" i="10" s="1"/>
  <c r="G65" i="1"/>
  <c r="E65" i="1"/>
  <c r="D65" i="1"/>
  <c r="BE64" i="1"/>
  <c r="AE64" i="1"/>
  <c r="L64" i="1"/>
  <c r="K64" i="1" s="1"/>
  <c r="H64" i="1"/>
  <c r="H36" i="10" s="1"/>
  <c r="J36" i="10" s="1"/>
  <c r="G64" i="1"/>
  <c r="E64" i="1"/>
  <c r="D64" i="1"/>
  <c r="BE63" i="1"/>
  <c r="AE63" i="1"/>
  <c r="L63" i="1"/>
  <c r="K63" i="1" s="1"/>
  <c r="H63" i="1"/>
  <c r="H35" i="10" s="1"/>
  <c r="J35" i="10" s="1"/>
  <c r="G63" i="1"/>
  <c r="E63" i="1"/>
  <c r="D63" i="1"/>
  <c r="BE62" i="1"/>
  <c r="BE61" i="1"/>
  <c r="AE61" i="1"/>
  <c r="L61" i="1"/>
  <c r="K61" i="1" s="1"/>
  <c r="H61" i="1"/>
  <c r="H34" i="10" s="1"/>
  <c r="J34" i="10" s="1"/>
  <c r="G61" i="1"/>
  <c r="E61" i="1"/>
  <c r="D61" i="1"/>
  <c r="BE60" i="1"/>
  <c r="AE60" i="1"/>
  <c r="AC60" i="1"/>
  <c r="L60" i="1" s="1"/>
  <c r="K60" i="1" s="1"/>
  <c r="H60" i="1"/>
  <c r="H33" i="10" s="1"/>
  <c r="J33" i="10" s="1"/>
  <c r="G60" i="1"/>
  <c r="E60" i="1"/>
  <c r="D60" i="1" s="1"/>
  <c r="BE59" i="1"/>
  <c r="BE58" i="1"/>
  <c r="AE58" i="1"/>
  <c r="L58" i="1"/>
  <c r="K58" i="1" s="1"/>
  <c r="H58" i="1"/>
  <c r="H32" i="10" s="1"/>
  <c r="J32" i="10" s="1"/>
  <c r="G58" i="1"/>
  <c r="E58" i="1"/>
  <c r="D58" i="1"/>
  <c r="BE57" i="1"/>
  <c r="BE56" i="1"/>
  <c r="BE55" i="1"/>
  <c r="AE55" i="1"/>
  <c r="L55" i="1"/>
  <c r="K55" i="1" s="1"/>
  <c r="H55" i="1"/>
  <c r="H31" i="10" s="1"/>
  <c r="J31" i="10" s="1"/>
  <c r="G55" i="1"/>
  <c r="E55" i="1"/>
  <c r="D55" i="1"/>
  <c r="BE54" i="1"/>
  <c r="BE53" i="1"/>
  <c r="AE53" i="1"/>
  <c r="L53" i="1"/>
  <c r="K53" i="1" s="1"/>
  <c r="H53" i="1"/>
  <c r="H30" i="10" s="1"/>
  <c r="J30" i="10" s="1"/>
  <c r="G53" i="1"/>
  <c r="E53" i="1"/>
  <c r="D53" i="1"/>
  <c r="BE52" i="1"/>
  <c r="BE51" i="1"/>
  <c r="AE51" i="1"/>
  <c r="AC51" i="1"/>
  <c r="L51" i="1" s="1"/>
  <c r="K51" i="1" s="1"/>
  <c r="H51" i="1"/>
  <c r="H29" i="10" s="1"/>
  <c r="J29" i="10" s="1"/>
  <c r="G51" i="1"/>
  <c r="E51" i="1"/>
  <c r="D51" i="1" s="1"/>
  <c r="BE50" i="1"/>
  <c r="AE50" i="1"/>
  <c r="L50" i="1"/>
  <c r="K50" i="1" s="1"/>
  <c r="H50" i="1"/>
  <c r="H28" i="10" s="1"/>
  <c r="J28" i="10" s="1"/>
  <c r="G50" i="1"/>
  <c r="E50" i="1"/>
  <c r="D50" i="1"/>
  <c r="BE49" i="1"/>
  <c r="BE48" i="1"/>
  <c r="BE47" i="1"/>
  <c r="AE47" i="1"/>
  <c r="Y47" i="1"/>
  <c r="H47" i="1"/>
  <c r="I47" i="1" s="1"/>
  <c r="J47" i="1" s="1"/>
  <c r="G47" i="1"/>
  <c r="BE46" i="1"/>
  <c r="AE46" i="1"/>
  <c r="L46" i="1"/>
  <c r="K46" i="1" s="1"/>
  <c r="H46" i="1"/>
  <c r="H27" i="10" s="1"/>
  <c r="J27" i="10" s="1"/>
  <c r="G46" i="1"/>
  <c r="E46" i="1"/>
  <c r="D46" i="1"/>
  <c r="BE45" i="1"/>
  <c r="AE45" i="1"/>
  <c r="L45" i="1"/>
  <c r="K45" i="1" s="1"/>
  <c r="H45" i="1"/>
  <c r="H26" i="10" s="1"/>
  <c r="J26" i="10" s="1"/>
  <c r="G45" i="1"/>
  <c r="E45" i="1"/>
  <c r="D45" i="1"/>
  <c r="BE44" i="1"/>
  <c r="AE44" i="1"/>
  <c r="L44" i="1"/>
  <c r="K44" i="1" s="1"/>
  <c r="H44" i="1"/>
  <c r="H25" i="10" s="1"/>
  <c r="J25" i="10" s="1"/>
  <c r="G44" i="1"/>
  <c r="E44" i="1"/>
  <c r="D44" i="1"/>
  <c r="BE43" i="1"/>
  <c r="AE43" i="1"/>
  <c r="AC43" i="1"/>
  <c r="H43" i="1"/>
  <c r="H24" i="10" s="1"/>
  <c r="J24" i="10" s="1"/>
  <c r="G43" i="1"/>
  <c r="BE42" i="1"/>
  <c r="AE42" i="1"/>
  <c r="AC42" i="1"/>
  <c r="E42" i="1" s="1"/>
  <c r="D42" i="1" s="1"/>
  <c r="H42" i="1"/>
  <c r="H23" i="10" s="1"/>
  <c r="J23" i="10" s="1"/>
  <c r="G42" i="1"/>
  <c r="BE41" i="1"/>
  <c r="AE41" i="1"/>
  <c r="AC41" i="1"/>
  <c r="H41" i="1"/>
  <c r="H22" i="10" s="1"/>
  <c r="J22" i="10" s="1"/>
  <c r="G41" i="1"/>
  <c r="BE40" i="1"/>
  <c r="AE40" i="1"/>
  <c r="AC40" i="1"/>
  <c r="E40" i="1" s="1"/>
  <c r="D40" i="1" s="1"/>
  <c r="H40" i="1"/>
  <c r="H21" i="10" s="1"/>
  <c r="J21" i="10" s="1"/>
  <c r="G40" i="1"/>
  <c r="BE39" i="1"/>
  <c r="BE38" i="1"/>
  <c r="AB38" i="1"/>
  <c r="L38" i="1"/>
  <c r="I38" i="1"/>
  <c r="J38" i="1" s="1"/>
  <c r="BE37" i="1"/>
  <c r="AE37" i="1"/>
  <c r="L37" i="1"/>
  <c r="K37" i="1" s="1"/>
  <c r="H37" i="1"/>
  <c r="H20" i="10" s="1"/>
  <c r="J20" i="10" s="1"/>
  <c r="G37" i="1"/>
  <c r="E37" i="1"/>
  <c r="D37" i="1"/>
  <c r="BE36" i="1"/>
  <c r="AE36" i="1"/>
  <c r="AC36" i="1"/>
  <c r="L36" i="1" s="1"/>
  <c r="K36" i="1" s="1"/>
  <c r="H36" i="1"/>
  <c r="H19" i="10" s="1"/>
  <c r="J19" i="10" s="1"/>
  <c r="G36" i="1"/>
  <c r="E36" i="1"/>
  <c r="D36" i="1" s="1"/>
  <c r="BE35" i="1"/>
  <c r="AE35" i="1"/>
  <c r="L35" i="1"/>
  <c r="K35" i="1" s="1"/>
  <c r="H35" i="1"/>
  <c r="H18" i="10" s="1"/>
  <c r="J18" i="10" s="1"/>
  <c r="G35" i="1"/>
  <c r="E35" i="1"/>
  <c r="D35" i="1"/>
  <c r="BE34" i="1"/>
  <c r="BE33" i="1"/>
  <c r="BE32" i="1"/>
  <c r="AE32" i="1"/>
  <c r="L32" i="1"/>
  <c r="K32" i="1" s="1"/>
  <c r="H32" i="1"/>
  <c r="H17" i="10" s="1"/>
  <c r="J17" i="10" s="1"/>
  <c r="G32" i="1"/>
  <c r="E32" i="1"/>
  <c r="D32" i="1"/>
  <c r="BE31" i="1"/>
  <c r="BE30" i="1"/>
  <c r="AE30" i="1"/>
  <c r="AC30" i="1"/>
  <c r="L30" i="1" s="1"/>
  <c r="K30" i="1" s="1"/>
  <c r="H30" i="1"/>
  <c r="H16" i="10" s="1"/>
  <c r="J16" i="10" s="1"/>
  <c r="G30" i="1"/>
  <c r="E30" i="1"/>
  <c r="D30" i="1" s="1"/>
  <c r="BE29" i="1"/>
  <c r="BE28" i="1"/>
  <c r="AE28" i="1"/>
  <c r="L28" i="1"/>
  <c r="K28" i="1" s="1"/>
  <c r="I28" i="1"/>
  <c r="J28" i="1" s="1"/>
  <c r="G28" i="1"/>
  <c r="E28" i="1"/>
  <c r="D28" i="1"/>
  <c r="BE27" i="1"/>
  <c r="AE27" i="1"/>
  <c r="AA27" i="1"/>
  <c r="H27" i="1"/>
  <c r="I27" i="1" s="1"/>
  <c r="J27" i="1" s="1"/>
  <c r="G27" i="1"/>
  <c r="BE26" i="1"/>
  <c r="AE26" i="1"/>
  <c r="AA26" i="1"/>
  <c r="H26" i="1"/>
  <c r="I26" i="1" s="1"/>
  <c r="J26" i="1" s="1"/>
  <c r="G26" i="1"/>
  <c r="BE25" i="1"/>
  <c r="BE24" i="1"/>
  <c r="AE24" i="1"/>
  <c r="L24" i="1"/>
  <c r="K24" i="1" s="1"/>
  <c r="H24" i="1"/>
  <c r="H14" i="10" s="1"/>
  <c r="J14" i="10" s="1"/>
  <c r="G24" i="1"/>
  <c r="E24" i="1"/>
  <c r="D24" i="1" s="1"/>
  <c r="BE23" i="1"/>
  <c r="BE22" i="1"/>
  <c r="AE22" i="1"/>
  <c r="L22" i="1"/>
  <c r="K22" i="1" s="1"/>
  <c r="H22" i="1"/>
  <c r="H13" i="10" s="1"/>
  <c r="J13" i="10" s="1"/>
  <c r="G22" i="1"/>
  <c r="E22" i="1"/>
  <c r="D22" i="1" s="1"/>
  <c r="AE21" i="1"/>
  <c r="L21" i="1"/>
  <c r="K21" i="1" s="1"/>
  <c r="I21" i="1"/>
  <c r="J21" i="1" s="1"/>
  <c r="G21" i="1"/>
  <c r="E21" i="1"/>
  <c r="D21" i="1" s="1"/>
  <c r="BE20" i="1"/>
  <c r="AE20" i="1"/>
  <c r="L20" i="1"/>
  <c r="K20" i="1" s="1"/>
  <c r="H20" i="1"/>
  <c r="H12" i="10" s="1"/>
  <c r="J12" i="10" s="1"/>
  <c r="G20" i="1"/>
  <c r="E20" i="1"/>
  <c r="D20" i="1" s="1"/>
  <c r="BE19" i="1"/>
  <c r="AE19" i="1"/>
  <c r="L19" i="1"/>
  <c r="K19" i="1" s="1"/>
  <c r="H19" i="1"/>
  <c r="H11" i="10" s="1"/>
  <c r="J11" i="10" s="1"/>
  <c r="G19" i="1"/>
  <c r="E19" i="1"/>
  <c r="D19" i="1"/>
  <c r="BE18" i="1"/>
  <c r="BE17" i="1"/>
  <c r="AE17" i="1"/>
  <c r="L17" i="1"/>
  <c r="K17" i="1" s="1"/>
  <c r="H17" i="1"/>
  <c r="H10" i="10" s="1"/>
  <c r="J10" i="10" s="1"/>
  <c r="G17" i="1"/>
  <c r="E17" i="1"/>
  <c r="D17" i="1" s="1"/>
  <c r="BE16" i="1"/>
  <c r="Y15" i="1"/>
  <c r="I15" i="1"/>
  <c r="J15" i="1" s="1"/>
  <c r="BE14" i="1"/>
  <c r="AE14" i="1"/>
  <c r="H14" i="1"/>
  <c r="I14" i="1" s="1"/>
  <c r="J14" i="1" s="1"/>
  <c r="G14" i="1"/>
  <c r="E14" i="1"/>
  <c r="BE12" i="1"/>
  <c r="BE11" i="1"/>
  <c r="BE10" i="1"/>
  <c r="BE9" i="1"/>
  <c r="BE8" i="1"/>
  <c r="AE7" i="1"/>
  <c r="H36" i="7" l="1"/>
  <c r="J36" i="7" s="1"/>
  <c r="H61" i="7"/>
  <c r="J61" i="7" s="1"/>
  <c r="H35" i="7"/>
  <c r="J35" i="7" s="1"/>
  <c r="D119" i="7"/>
  <c r="D119" i="10"/>
  <c r="H115" i="10"/>
  <c r="J115" i="10" s="1"/>
  <c r="H115" i="7"/>
  <c r="J115" i="7" s="1"/>
  <c r="H59" i="7"/>
  <c r="J59" i="7" s="1"/>
  <c r="D114" i="7"/>
  <c r="D114" i="10"/>
  <c r="H60" i="7"/>
  <c r="J60" i="7" s="1"/>
  <c r="H117" i="7"/>
  <c r="J117" i="7" s="1"/>
  <c r="H117" i="10"/>
  <c r="J117" i="10" s="1"/>
  <c r="D115" i="7"/>
  <c r="D115" i="10"/>
  <c r="H114" i="10"/>
  <c r="J114" i="10" s="1"/>
  <c r="H114" i="7"/>
  <c r="J114" i="7" s="1"/>
  <c r="D117" i="7"/>
  <c r="D117" i="10"/>
  <c r="H14" i="7"/>
  <c r="J14" i="7" s="1"/>
  <c r="H79" i="7"/>
  <c r="J79" i="7" s="1"/>
  <c r="H116" i="10"/>
  <c r="J116" i="10" s="1"/>
  <c r="H116" i="7"/>
  <c r="J116" i="7" s="1"/>
  <c r="E98" i="1"/>
  <c r="H48" i="10"/>
  <c r="J48" i="10" s="1"/>
  <c r="E87" i="1"/>
  <c r="H47" i="10"/>
  <c r="J47" i="10" s="1"/>
  <c r="D116" i="10"/>
  <c r="D116" i="7"/>
  <c r="D118" i="7"/>
  <c r="D118" i="10"/>
  <c r="H102" i="7"/>
  <c r="J102" i="7" s="1"/>
  <c r="H71" i="7"/>
  <c r="J71" i="7" s="1"/>
  <c r="I78" i="1"/>
  <c r="J78" i="1" s="1"/>
  <c r="H42" i="10"/>
  <c r="J42" i="10" s="1"/>
  <c r="H77" i="7"/>
  <c r="J77" i="7" s="1"/>
  <c r="D120" i="7"/>
  <c r="D120" i="10"/>
  <c r="H86" i="7"/>
  <c r="J86" i="7" s="1"/>
  <c r="H58" i="7"/>
  <c r="J58" i="7" s="1"/>
  <c r="H21" i="7"/>
  <c r="J21" i="7" s="1"/>
  <c r="I79" i="1"/>
  <c r="J79" i="1" s="1"/>
  <c r="I102" i="1"/>
  <c r="J102" i="1" s="1"/>
  <c r="I109" i="1"/>
  <c r="J109" i="1" s="1"/>
  <c r="I142" i="1"/>
  <c r="J142" i="1" s="1"/>
  <c r="I149" i="1"/>
  <c r="J149" i="1" s="1"/>
  <c r="I159" i="1"/>
  <c r="J159" i="1" s="1"/>
  <c r="I172" i="1"/>
  <c r="J172" i="1" s="1"/>
  <c r="I188" i="1"/>
  <c r="J188" i="1" s="1"/>
  <c r="D29" i="7"/>
  <c r="D91" i="7"/>
  <c r="D48" i="7"/>
  <c r="D70" i="7"/>
  <c r="D32" i="7"/>
  <c r="D81" i="7"/>
  <c r="D36" i="7"/>
  <c r="D30" i="7"/>
  <c r="D72" i="7"/>
  <c r="D111" i="7"/>
  <c r="D104" i="7"/>
  <c r="D75" i="7"/>
  <c r="D94" i="7"/>
  <c r="D95" i="7"/>
  <c r="D31" i="7"/>
  <c r="D88" i="7"/>
  <c r="I35" i="1"/>
  <c r="J35" i="1" s="1"/>
  <c r="I181" i="1"/>
  <c r="J181" i="1" s="1"/>
  <c r="I285" i="1"/>
  <c r="J285" i="1" s="1"/>
  <c r="D57" i="7"/>
  <c r="D23" i="7"/>
  <c r="D38" i="7"/>
  <c r="D77" i="7"/>
  <c r="D99" i="7"/>
  <c r="D60" i="7"/>
  <c r="I116" i="1"/>
  <c r="J116" i="1" s="1"/>
  <c r="I36" i="1"/>
  <c r="J36" i="1" s="1"/>
  <c r="I40" i="1"/>
  <c r="J40" i="1" s="1"/>
  <c r="I53" i="1"/>
  <c r="J53" i="1" s="1"/>
  <c r="I128" i="1"/>
  <c r="J128" i="1" s="1"/>
  <c r="I187" i="1"/>
  <c r="J187" i="1" s="1"/>
  <c r="I126" i="1"/>
  <c r="J126" i="1" s="1"/>
  <c r="I117" i="1"/>
  <c r="J117" i="1" s="1"/>
  <c r="I176" i="1"/>
  <c r="J176" i="1" s="1"/>
  <c r="I19" i="1"/>
  <c r="J19" i="1" s="1"/>
  <c r="I63" i="1"/>
  <c r="J63" i="1" s="1"/>
  <c r="I130" i="1"/>
  <c r="J130" i="1" s="1"/>
  <c r="I185" i="1"/>
  <c r="J185" i="1" s="1"/>
  <c r="I55" i="1"/>
  <c r="J55" i="1" s="1"/>
  <c r="I60" i="1"/>
  <c r="J60" i="1" s="1"/>
  <c r="D73" i="7"/>
  <c r="D83" i="7"/>
  <c r="I42" i="1"/>
  <c r="J42" i="1" s="1"/>
  <c r="I127" i="1"/>
  <c r="J127" i="1" s="1"/>
  <c r="I153" i="1"/>
  <c r="J153" i="1" s="1"/>
  <c r="I177" i="1"/>
  <c r="J177" i="1" s="1"/>
  <c r="I221" i="1"/>
  <c r="J221" i="1" s="1"/>
  <c r="I294" i="1"/>
  <c r="J294" i="1" s="1"/>
  <c r="D43" i="7"/>
  <c r="D17" i="7"/>
  <c r="D24" i="7"/>
  <c r="D39" i="7"/>
  <c r="D112" i="7"/>
  <c r="D78" i="7"/>
  <c r="D35" i="7"/>
  <c r="I131" i="1"/>
  <c r="J131" i="1" s="1"/>
  <c r="I24" i="1"/>
  <c r="J24" i="1" s="1"/>
  <c r="I32" i="1"/>
  <c r="J32" i="1" s="1"/>
  <c r="I101" i="1"/>
  <c r="J101" i="1" s="1"/>
  <c r="I106" i="1"/>
  <c r="J106" i="1" s="1"/>
  <c r="I178" i="1"/>
  <c r="J178" i="1" s="1"/>
  <c r="I219" i="1"/>
  <c r="J219" i="1" s="1"/>
  <c r="I74" i="1"/>
  <c r="J74" i="1" s="1"/>
  <c r="I83" i="1"/>
  <c r="J83" i="1" s="1"/>
  <c r="I144" i="1"/>
  <c r="J144" i="1" s="1"/>
  <c r="I196" i="1"/>
  <c r="J196" i="1" s="1"/>
  <c r="I65" i="1"/>
  <c r="J65" i="1" s="1"/>
  <c r="I22" i="1"/>
  <c r="J22" i="1" s="1"/>
  <c r="I30" i="1"/>
  <c r="J30" i="1" s="1"/>
  <c r="I51" i="1"/>
  <c r="J51" i="1" s="1"/>
  <c r="I115" i="1"/>
  <c r="J115" i="1" s="1"/>
  <c r="D100" i="7"/>
  <c r="I105" i="1"/>
  <c r="J105" i="1" s="1"/>
  <c r="I118" i="1"/>
  <c r="J118" i="1" s="1"/>
  <c r="I297" i="1"/>
  <c r="J297" i="1" s="1"/>
  <c r="D44" i="7"/>
  <c r="D18" i="7"/>
  <c r="D64" i="7"/>
  <c r="D15" i="7"/>
  <c r="D84" i="7"/>
  <c r="D20" i="7"/>
  <c r="D40" i="7"/>
  <c r="I110" i="1"/>
  <c r="J110" i="1" s="1"/>
  <c r="I113" i="1"/>
  <c r="J113" i="1" s="1"/>
  <c r="I125" i="1"/>
  <c r="J125" i="1" s="1"/>
  <c r="I197" i="1"/>
  <c r="J197" i="1" s="1"/>
  <c r="D45" i="7"/>
  <c r="D19" i="7"/>
  <c r="D86" i="7"/>
  <c r="D76" i="7"/>
  <c r="D105" i="7"/>
  <c r="D101" i="7"/>
  <c r="D41" i="7"/>
  <c r="I17" i="1"/>
  <c r="J17" i="1" s="1"/>
  <c r="I58" i="1"/>
  <c r="J58" i="1" s="1"/>
  <c r="I50" i="1"/>
  <c r="J50" i="1" s="1"/>
  <c r="I46" i="1"/>
  <c r="J46" i="1" s="1"/>
  <c r="I68" i="1"/>
  <c r="J68" i="1" s="1"/>
  <c r="I104" i="1"/>
  <c r="J104" i="1" s="1"/>
  <c r="I167" i="1"/>
  <c r="J167" i="1" s="1"/>
  <c r="I41" i="1"/>
  <c r="J41" i="1" s="1"/>
  <c r="I37" i="1"/>
  <c r="J37" i="1" s="1"/>
  <c r="I44" i="1"/>
  <c r="J44" i="1" s="1"/>
  <c r="I107" i="1"/>
  <c r="J107" i="1" s="1"/>
  <c r="I120" i="1"/>
  <c r="J120" i="1" s="1"/>
  <c r="I157" i="1"/>
  <c r="J157" i="1" s="1"/>
  <c r="I69" i="1"/>
  <c r="J69" i="1" s="1"/>
  <c r="I20" i="1"/>
  <c r="J20" i="1" s="1"/>
  <c r="I45" i="1"/>
  <c r="J45" i="1" s="1"/>
  <c r="I67" i="1"/>
  <c r="J67" i="1" s="1"/>
  <c r="I103" i="1"/>
  <c r="J103" i="1" s="1"/>
  <c r="I143" i="1"/>
  <c r="J143" i="1" s="1"/>
  <c r="I174" i="1"/>
  <c r="J174" i="1" s="1"/>
  <c r="I242" i="1"/>
  <c r="J242" i="1" s="1"/>
  <c r="I309" i="1"/>
  <c r="J309" i="1" s="1"/>
  <c r="D42" i="7"/>
  <c r="D85" i="7"/>
  <c r="D22" i="7"/>
  <c r="D108" i="7"/>
  <c r="D96" i="7"/>
  <c r="D53" i="7"/>
  <c r="I286" i="1"/>
  <c r="J286" i="1" s="1"/>
  <c r="D46" i="7"/>
  <c r="D12" i="7"/>
  <c r="D92" i="7"/>
  <c r="D107" i="7"/>
  <c r="D16" i="7"/>
  <c r="D69" i="7"/>
  <c r="D54" i="7"/>
  <c r="I64" i="1"/>
  <c r="J64" i="1" s="1"/>
  <c r="I43" i="1"/>
  <c r="J43" i="1" s="1"/>
  <c r="I61" i="1"/>
  <c r="J61" i="1" s="1"/>
  <c r="I108" i="1"/>
  <c r="J108" i="1" s="1"/>
  <c r="I148" i="1"/>
  <c r="J148" i="1" s="1"/>
  <c r="I158" i="1"/>
  <c r="J158" i="1" s="1"/>
  <c r="I170" i="1"/>
  <c r="J170" i="1" s="1"/>
  <c r="D21" i="7"/>
  <c r="D13" i="7"/>
  <c r="D113" i="7"/>
  <c r="D71" i="7"/>
  <c r="D37" i="7"/>
  <c r="D14" i="7"/>
  <c r="D55" i="7"/>
  <c r="I303" i="1"/>
  <c r="J303" i="1" s="1"/>
  <c r="D109" i="7"/>
  <c r="D33" i="7"/>
  <c r="D74" i="7"/>
  <c r="D97" i="7"/>
  <c r="D110" i="7"/>
  <c r="D10" i="7"/>
  <c r="D106" i="7"/>
  <c r="D82" i="7"/>
  <c r="D34" i="7"/>
  <c r="D65" i="7"/>
  <c r="D58" i="7"/>
  <c r="D50" i="7"/>
  <c r="D62" i="7"/>
  <c r="I114" i="1"/>
  <c r="J114" i="1" s="1"/>
  <c r="I156" i="1"/>
  <c r="J156" i="1" s="1"/>
  <c r="I292" i="1"/>
  <c r="J292" i="1" s="1"/>
  <c r="D25" i="7"/>
  <c r="D89" i="7"/>
  <c r="D66" i="7"/>
  <c r="D87" i="7"/>
  <c r="D11" i="7"/>
  <c r="D63" i="7"/>
  <c r="I151" i="1"/>
  <c r="J151" i="1" s="1"/>
  <c r="I296" i="1"/>
  <c r="J296" i="1" s="1"/>
  <c r="D26" i="7"/>
  <c r="D67" i="7"/>
  <c r="D98" i="7"/>
  <c r="D93" i="7"/>
  <c r="D51" i="7"/>
  <c r="D56" i="7"/>
  <c r="I99" i="1"/>
  <c r="J99" i="1" s="1"/>
  <c r="D27" i="7"/>
  <c r="D90" i="7"/>
  <c r="D49" i="7"/>
  <c r="D103" i="7"/>
  <c r="D52" i="7"/>
  <c r="D61" i="7"/>
  <c r="I163" i="1"/>
  <c r="J163" i="1" s="1"/>
  <c r="I241" i="1"/>
  <c r="J241" i="1" s="1"/>
  <c r="I289" i="1"/>
  <c r="J289" i="1" s="1"/>
  <c r="H24" i="7"/>
  <c r="J24" i="7" s="1"/>
  <c r="D28" i="7"/>
  <c r="D47" i="7"/>
  <c r="D68" i="7"/>
  <c r="D102" i="7"/>
  <c r="D80" i="7"/>
  <c r="D79" i="7"/>
  <c r="H53" i="7"/>
  <c r="J53" i="7" s="1"/>
  <c r="H82" i="7"/>
  <c r="J82" i="7" s="1"/>
  <c r="H96" i="7"/>
  <c r="J96" i="7" s="1"/>
  <c r="H108" i="7"/>
  <c r="J108" i="7" s="1"/>
  <c r="H22" i="7"/>
  <c r="J22" i="7" s="1"/>
  <c r="H85" i="7"/>
  <c r="J85" i="7" s="1"/>
  <c r="H42" i="7"/>
  <c r="J42" i="7" s="1"/>
  <c r="H41" i="7"/>
  <c r="J41" i="7" s="1"/>
  <c r="H101" i="7"/>
  <c r="J101" i="7" s="1"/>
  <c r="H105" i="7"/>
  <c r="J105" i="7" s="1"/>
  <c r="H76" i="7"/>
  <c r="J76" i="7" s="1"/>
  <c r="H19" i="7"/>
  <c r="J19" i="7" s="1"/>
  <c r="H45" i="7"/>
  <c r="J45" i="7" s="1"/>
  <c r="D59" i="7"/>
  <c r="H40" i="7"/>
  <c r="J40" i="7" s="1"/>
  <c r="H20" i="7"/>
  <c r="J20" i="7" s="1"/>
  <c r="H84" i="7"/>
  <c r="J84" i="7" s="1"/>
  <c r="H15" i="7"/>
  <c r="J15" i="7" s="1"/>
  <c r="H64" i="7"/>
  <c r="J64" i="7" s="1"/>
  <c r="H18" i="7"/>
  <c r="J18" i="7" s="1"/>
  <c r="H44" i="7"/>
  <c r="J44" i="7" s="1"/>
  <c r="H78" i="7"/>
  <c r="J78" i="7" s="1"/>
  <c r="H112" i="7"/>
  <c r="J112" i="7" s="1"/>
  <c r="H39" i="7"/>
  <c r="J39" i="7" s="1"/>
  <c r="H17" i="7"/>
  <c r="J17" i="7" s="1"/>
  <c r="H99" i="7"/>
  <c r="J99" i="7" s="1"/>
  <c r="H38" i="7"/>
  <c r="J38" i="7" s="1"/>
  <c r="H23" i="7"/>
  <c r="J23" i="7" s="1"/>
  <c r="H57" i="7"/>
  <c r="J57" i="7" s="1"/>
  <c r="H95" i="7"/>
  <c r="J95" i="7" s="1"/>
  <c r="H83" i="7"/>
  <c r="J83" i="7" s="1"/>
  <c r="H100" i="7"/>
  <c r="J100" i="7" s="1"/>
  <c r="H88" i="7"/>
  <c r="J88" i="7" s="1"/>
  <c r="H73" i="7"/>
  <c r="J73" i="7" s="1"/>
  <c r="H31" i="7"/>
  <c r="J31" i="7" s="1"/>
  <c r="H43" i="7"/>
  <c r="J43" i="7" s="1"/>
  <c r="H94" i="7"/>
  <c r="J94" i="7" s="1"/>
  <c r="H75" i="7"/>
  <c r="J75" i="7" s="1"/>
  <c r="H104" i="7"/>
  <c r="J104" i="7" s="1"/>
  <c r="H111" i="7"/>
  <c r="J111" i="7" s="1"/>
  <c r="H72" i="7"/>
  <c r="J72" i="7" s="1"/>
  <c r="H30" i="7"/>
  <c r="J30" i="7" s="1"/>
  <c r="H81" i="7"/>
  <c r="J81" i="7" s="1"/>
  <c r="H32" i="7"/>
  <c r="J32" i="7" s="1"/>
  <c r="H70" i="7"/>
  <c r="J70" i="7" s="1"/>
  <c r="H48" i="7"/>
  <c r="J48" i="7" s="1"/>
  <c r="H91" i="7"/>
  <c r="J91" i="7" s="1"/>
  <c r="H29" i="7"/>
  <c r="J29" i="7" s="1"/>
  <c r="H80" i="7"/>
  <c r="J80" i="7" s="1"/>
  <c r="H68" i="7"/>
  <c r="J68" i="7" s="1"/>
  <c r="H47" i="7"/>
  <c r="J47" i="7" s="1"/>
  <c r="H28" i="7"/>
  <c r="J28" i="7" s="1"/>
  <c r="H52" i="7"/>
  <c r="J52" i="7" s="1"/>
  <c r="H103" i="7"/>
  <c r="J103" i="7" s="1"/>
  <c r="H49" i="7"/>
  <c r="J49" i="7" s="1"/>
  <c r="H90" i="7"/>
  <c r="J90" i="7" s="1"/>
  <c r="H27" i="7"/>
  <c r="J27" i="7" s="1"/>
  <c r="H56" i="7"/>
  <c r="J56" i="7" s="1"/>
  <c r="H51" i="7"/>
  <c r="J51" i="7" s="1"/>
  <c r="H93" i="7"/>
  <c r="J93" i="7" s="1"/>
  <c r="H98" i="7"/>
  <c r="J98" i="7" s="1"/>
  <c r="H67" i="7"/>
  <c r="J67" i="7" s="1"/>
  <c r="H26" i="7"/>
  <c r="J26" i="7" s="1"/>
  <c r="H63" i="7"/>
  <c r="J63" i="7" s="1"/>
  <c r="H11" i="7"/>
  <c r="J11" i="7" s="1"/>
  <c r="H87" i="7"/>
  <c r="J87" i="7" s="1"/>
  <c r="H66" i="7"/>
  <c r="J66" i="7" s="1"/>
  <c r="H89" i="7"/>
  <c r="J89" i="7" s="1"/>
  <c r="H25" i="7"/>
  <c r="J25" i="7" s="1"/>
  <c r="H62" i="7"/>
  <c r="J62" i="7" s="1"/>
  <c r="H50" i="7"/>
  <c r="J50" i="7" s="1"/>
  <c r="H65" i="7"/>
  <c r="J65" i="7" s="1"/>
  <c r="H34" i="7"/>
  <c r="J34" i="7" s="1"/>
  <c r="H106" i="7"/>
  <c r="J106" i="7" s="1"/>
  <c r="H10" i="7"/>
  <c r="J10" i="7" s="1"/>
  <c r="H110" i="7"/>
  <c r="J110" i="7" s="1"/>
  <c r="H97" i="7"/>
  <c r="J97" i="7" s="1"/>
  <c r="H74" i="7"/>
  <c r="J74" i="7" s="1"/>
  <c r="H33" i="7"/>
  <c r="J33" i="7" s="1"/>
  <c r="H109" i="7"/>
  <c r="J109" i="7" s="1"/>
  <c r="H55" i="7"/>
  <c r="J55" i="7" s="1"/>
  <c r="H37" i="7"/>
  <c r="J37" i="7" s="1"/>
  <c r="H113" i="7"/>
  <c r="J113" i="7" s="1"/>
  <c r="H13" i="7"/>
  <c r="J13" i="7" s="1"/>
  <c r="H54" i="7"/>
  <c r="J54" i="7" s="1"/>
  <c r="H69" i="7"/>
  <c r="J69" i="7" s="1"/>
  <c r="H16" i="7"/>
  <c r="J16" i="7" s="1"/>
  <c r="H107" i="7"/>
  <c r="J107" i="7" s="1"/>
  <c r="H92" i="7"/>
  <c r="J92" i="7" s="1"/>
  <c r="H12" i="7"/>
  <c r="J12" i="7" s="1"/>
  <c r="H46" i="7"/>
  <c r="J46" i="7" s="1"/>
  <c r="E99" i="1"/>
  <c r="U372" i="1"/>
  <c r="AA370" i="1"/>
  <c r="L386" i="1" s="1"/>
  <c r="N386" i="1" s="1"/>
  <c r="R370" i="1" s="1"/>
  <c r="L42" i="1"/>
  <c r="K42" i="1" s="1"/>
  <c r="AA371" i="1"/>
  <c r="L387" i="1" s="1"/>
  <c r="M387" i="1" s="1"/>
  <c r="T372" i="1"/>
  <c r="AA368" i="1"/>
  <c r="L384" i="1" s="1"/>
  <c r="M384" i="1" s="1"/>
  <c r="AA369" i="1"/>
  <c r="L385" i="1" s="1"/>
  <c r="M385" i="1" s="1"/>
  <c r="AA366" i="1"/>
  <c r="L382" i="1" s="1"/>
  <c r="M382" i="1" s="1"/>
  <c r="F388" i="1"/>
  <c r="W372" i="1"/>
  <c r="Y372" i="1"/>
  <c r="Y375" i="1" s="1"/>
  <c r="AH372" i="1"/>
  <c r="V372" i="1"/>
  <c r="AB359" i="1"/>
  <c r="D388" i="1"/>
  <c r="L371" i="1" s="1"/>
  <c r="S373" i="1"/>
  <c r="E43" i="1"/>
  <c r="D43" i="1" s="1"/>
  <c r="L43" i="1"/>
  <c r="K43" i="1" s="1"/>
  <c r="E41" i="1"/>
  <c r="D41" i="1" s="1"/>
  <c r="L41" i="1"/>
  <c r="K41" i="1" s="1"/>
  <c r="AC359" i="1"/>
  <c r="AA359" i="1"/>
  <c r="L40" i="1"/>
  <c r="K40" i="1" s="1"/>
  <c r="N383" i="1"/>
  <c r="R367" i="1" s="1"/>
  <c r="AA365" i="1"/>
  <c r="L381" i="1" s="1"/>
  <c r="M381" i="1" s="1"/>
  <c r="V373" i="1"/>
  <c r="D372" i="1"/>
  <c r="M386" i="1" l="1"/>
  <c r="N387" i="1"/>
  <c r="R371" i="1" s="1"/>
  <c r="D359" i="1"/>
  <c r="F390" i="1" s="1"/>
  <c r="F392" i="1" s="1"/>
  <c r="N382" i="1"/>
  <c r="R366" i="1" s="1"/>
  <c r="M369" i="1"/>
  <c r="AD369" i="1" s="1"/>
  <c r="P365" i="1"/>
  <c r="AG365" i="1" s="1"/>
  <c r="L370" i="1"/>
  <c r="AL370" i="1" s="1"/>
  <c r="O365" i="1"/>
  <c r="AO365" i="1" s="1"/>
  <c r="N370" i="1"/>
  <c r="M368" i="1"/>
  <c r="AD368" i="1" s="1"/>
  <c r="O367" i="1"/>
  <c r="AF367" i="1" s="1"/>
  <c r="M371" i="1"/>
  <c r="AM371" i="1" s="1"/>
  <c r="N384" i="1"/>
  <c r="R368" i="1" s="1"/>
  <c r="P371" i="1"/>
  <c r="AP371" i="1" s="1"/>
  <c r="L366" i="1"/>
  <c r="AL366" i="1" s="1"/>
  <c r="L367" i="1"/>
  <c r="AC367" i="1" s="1"/>
  <c r="N366" i="1"/>
  <c r="AE366" i="1" s="1"/>
  <c r="O368" i="1"/>
  <c r="AO368" i="1" s="1"/>
  <c r="N371" i="1"/>
  <c r="AE371" i="1" s="1"/>
  <c r="O366" i="1"/>
  <c r="AO366" i="1" s="1"/>
  <c r="P368" i="1"/>
  <c r="AG368" i="1" s="1"/>
  <c r="P370" i="1"/>
  <c r="AP370" i="1" s="1"/>
  <c r="L369" i="1"/>
  <c r="AC369" i="1" s="1"/>
  <c r="N365" i="1"/>
  <c r="AE365" i="1" s="1"/>
  <c r="O370" i="1"/>
  <c r="AO370" i="1" s="1"/>
  <c r="P366" i="1"/>
  <c r="AG366" i="1" s="1"/>
  <c r="P367" i="1"/>
  <c r="AP367" i="1" s="1"/>
  <c r="L368" i="1"/>
  <c r="AL368" i="1" s="1"/>
  <c r="N369" i="1"/>
  <c r="AE369" i="1" s="1"/>
  <c r="M370" i="1"/>
  <c r="AM370" i="1" s="1"/>
  <c r="M367" i="1"/>
  <c r="AD367" i="1" s="1"/>
  <c r="M388" i="1"/>
  <c r="O369" i="1"/>
  <c r="AF369" i="1" s="1"/>
  <c r="L365" i="1"/>
  <c r="AL365" i="1" s="1"/>
  <c r="N367" i="1"/>
  <c r="AN367" i="1" s="1"/>
  <c r="N368" i="1"/>
  <c r="AE368" i="1" s="1"/>
  <c r="AA372" i="1"/>
  <c r="O371" i="1"/>
  <c r="AF371" i="1" s="1"/>
  <c r="P369" i="1"/>
  <c r="AP369" i="1" s="1"/>
  <c r="N385" i="1"/>
  <c r="R369" i="1" s="1"/>
  <c r="M366" i="1"/>
  <c r="AM366" i="1" s="1"/>
  <c r="M365" i="1"/>
  <c r="AD365" i="1" s="1"/>
  <c r="AC371" i="1"/>
  <c r="AL371" i="1"/>
  <c r="E370" i="1"/>
  <c r="E365" i="1"/>
  <c r="E367" i="1"/>
  <c r="E366" i="1"/>
  <c r="E368" i="1"/>
  <c r="E369" i="1"/>
  <c r="N381" i="1"/>
  <c r="L388" i="1"/>
  <c r="AF368" i="1" l="1"/>
  <c r="AN366" i="1"/>
  <c r="AM367" i="1"/>
  <c r="AN371" i="1"/>
  <c r="AD370" i="1"/>
  <c r="AN369" i="1"/>
  <c r="AM368" i="1"/>
  <c r="AP368" i="1"/>
  <c r="AL369" i="1"/>
  <c r="AP365" i="1"/>
  <c r="AO367" i="1"/>
  <c r="AF366" i="1"/>
  <c r="AD371" i="1"/>
  <c r="AF365" i="1"/>
  <c r="AO369" i="1"/>
  <c r="AN365" i="1"/>
  <c r="AG371" i="1"/>
  <c r="AM369" i="1"/>
  <c r="AC365" i="1"/>
  <c r="AL367" i="1"/>
  <c r="AG367" i="1"/>
  <c r="AO371" i="1"/>
  <c r="AE370" i="1"/>
  <c r="AN370" i="1"/>
  <c r="AC368" i="1"/>
  <c r="AI368" i="1" s="1"/>
  <c r="AF370" i="1"/>
  <c r="AC370" i="1"/>
  <c r="AP366" i="1"/>
  <c r="AC366" i="1"/>
  <c r="AG369" i="1"/>
  <c r="AI369" i="1" s="1"/>
  <c r="AG370" i="1"/>
  <c r="M372" i="1"/>
  <c r="AN368" i="1"/>
  <c r="O372" i="1"/>
  <c r="AE367" i="1"/>
  <c r="N372" i="1"/>
  <c r="P372" i="1"/>
  <c r="L372" i="1"/>
  <c r="AD366" i="1"/>
  <c r="AM365" i="1"/>
  <c r="N389" i="1"/>
  <c r="R365" i="1"/>
  <c r="AE372" i="1" l="1"/>
  <c r="AF372" i="1"/>
  <c r="AI370" i="1"/>
  <c r="AI365" i="1"/>
  <c r="AI371" i="1"/>
  <c r="AG372" i="1"/>
  <c r="S372" i="1"/>
  <c r="AC372" i="1"/>
  <c r="AI366" i="1"/>
  <c r="AI367" i="1"/>
  <c r="AD372" i="1"/>
  <c r="AI372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<sst xmlns="http://schemas.openxmlformats.org/spreadsheetml/2006/main" count="6741" uniqueCount="1356">
  <si>
    <t>Objectnummer Planon</t>
  </si>
  <si>
    <t>Type Object</t>
  </si>
  <si>
    <t>kosten/ 1000</t>
  </si>
  <si>
    <t>BVO in m2</t>
  </si>
  <si>
    <t>Status</t>
  </si>
  <si>
    <t>Naam object</t>
  </si>
  <si>
    <t>Adres</t>
  </si>
  <si>
    <t>Huisnummer</t>
  </si>
  <si>
    <t>ltr</t>
  </si>
  <si>
    <t>toev</t>
  </si>
  <si>
    <t>Opmerkingen</t>
  </si>
  <si>
    <t>Perceel</t>
  </si>
  <si>
    <t xml:space="preserve">Jaar+Q </t>
  </si>
  <si>
    <t>Projectleider</t>
  </si>
  <si>
    <t>Gebruiker</t>
  </si>
  <si>
    <t>Werkvoorbereider</t>
  </si>
  <si>
    <t xml:space="preserve">Bijzonderheden </t>
  </si>
  <si>
    <t>Categorie</t>
  </si>
  <si>
    <t>Werknummer</t>
  </si>
  <si>
    <t>Eigendomssituatie</t>
  </si>
  <si>
    <t>Strategie</t>
  </si>
  <si>
    <t>Strategie.Code</t>
  </si>
  <si>
    <t>Deelportefeuille</t>
  </si>
  <si>
    <t>V Manager</t>
  </si>
  <si>
    <t>BVO</t>
  </si>
  <si>
    <t>BVO categorie</t>
  </si>
  <si>
    <t>Gewenst Onderhniv</t>
  </si>
  <si>
    <t>Dakrapportage</t>
  </si>
  <si>
    <t>Bouwjaar</t>
  </si>
  <si>
    <t>Bouwjaar categorie</t>
  </si>
  <si>
    <t>Energielabel</t>
  </si>
  <si>
    <t>Monument</t>
  </si>
  <si>
    <t>8411001</t>
  </si>
  <si>
    <t>Complex</t>
  </si>
  <si>
    <t>In beheer</t>
  </si>
  <si>
    <t>Mercuriusplein 211</t>
  </si>
  <si>
    <t>Mercuriusplein</t>
  </si>
  <si>
    <t>211</t>
  </si>
  <si>
    <t>ja</t>
  </si>
  <si>
    <t>Volledig eigendom</t>
  </si>
  <si>
    <t>Overig</t>
  </si>
  <si>
    <t>8351004</t>
  </si>
  <si>
    <t>Maria in Campislaan 257</t>
  </si>
  <si>
    <t>Maria In Campislaan</t>
  </si>
  <si>
    <t>257</t>
  </si>
  <si>
    <t>Onderwijs</t>
  </si>
  <si>
    <t>8363291</t>
  </si>
  <si>
    <t>Lonerstraat 110</t>
  </si>
  <si>
    <t>Lonerstraat</t>
  </si>
  <si>
    <t>110</t>
  </si>
  <si>
    <t>Sport/ Recreatie</t>
  </si>
  <si>
    <t>Henja  Schoo</t>
  </si>
  <si>
    <t>8324410</t>
  </si>
  <si>
    <t>Laak 1A</t>
  </si>
  <si>
    <t>Laak</t>
  </si>
  <si>
    <t>1</t>
  </si>
  <si>
    <t>A</t>
  </si>
  <si>
    <t>Welzijn</t>
  </si>
  <si>
    <t>8363215</t>
  </si>
  <si>
    <t>Kortbossen 5</t>
  </si>
  <si>
    <t>Kortbossen</t>
  </si>
  <si>
    <t>5</t>
  </si>
  <si>
    <t>8324302A</t>
  </si>
  <si>
    <t>nvt</t>
  </si>
  <si>
    <t>Monumentale toegangspoort Beilerstraat</t>
  </si>
  <si>
    <t>Beilerstraat</t>
  </si>
  <si>
    <t>82</t>
  </si>
  <si>
    <t>-</t>
  </si>
  <si>
    <t xml:space="preserve">bij langs lopen /monumenteel </t>
  </si>
  <si>
    <t>Lars  Jonkman</t>
  </si>
  <si>
    <t>Gemeente Assen Uitvoering</t>
  </si>
  <si>
    <t>Vincent  Wilke</t>
  </si>
  <si>
    <t>Groenbeheer</t>
  </si>
  <si>
    <t>8324302</t>
  </si>
  <si>
    <t>CNV 3 Standaard scenario</t>
  </si>
  <si>
    <t>BEH</t>
  </si>
  <si>
    <t>Kunst/ Cultuur</t>
  </si>
  <si>
    <t>00 Kleiner dan 100</t>
  </si>
  <si>
    <t>Redelijk</t>
  </si>
  <si>
    <t>Voor 1900</t>
  </si>
  <si>
    <t xml:space="preserve">  Energielabel: Niet nodig</t>
  </si>
  <si>
    <t>Rijksmonument</t>
  </si>
  <si>
    <t>Flexwoningen 96</t>
  </si>
  <si>
    <t>6 woningen opnemen; 3 types (elk 2); 15 jaar in stand houden</t>
  </si>
  <si>
    <t>2026/2027</t>
  </si>
  <si>
    <t>Arno  Fransen</t>
  </si>
  <si>
    <t>Woning huurders</t>
  </si>
  <si>
    <t>Caroline  Hoek</t>
  </si>
  <si>
    <t>15 jaar in stand houden</t>
  </si>
  <si>
    <t>Geen monument</t>
  </si>
  <si>
    <t xml:space="preserve"> 6 appartementen + gedeelde ruimten</t>
  </si>
  <si>
    <t>Nieuwe Huizen 14, 14a,14b, 16, 16a, 16b</t>
  </si>
  <si>
    <t>2027?</t>
  </si>
  <si>
    <t>Arno Fransen</t>
  </si>
  <si>
    <t>Arno</t>
  </si>
  <si>
    <t>Willem</t>
  </si>
  <si>
    <t>1988</t>
  </si>
  <si>
    <t>8413110A</t>
  </si>
  <si>
    <t>Woning Hoofdvaartsweg 184</t>
  </si>
  <si>
    <t>Hoofdvaartsweg 184</t>
  </si>
  <si>
    <t xml:space="preserve">zeer slecht </t>
  </si>
  <si>
    <t>Maarten Rademaker/ Sharon Koopman/ Adhoc</t>
  </si>
  <si>
    <t>Vincent</t>
  </si>
  <si>
    <t>8413110</t>
  </si>
  <si>
    <t>1900</t>
  </si>
  <si>
    <t>8413004A</t>
  </si>
  <si>
    <t>Woning Grote Veld 2</t>
  </si>
  <si>
    <t>Het Grote Veld 2</t>
  </si>
  <si>
    <t>2027</t>
  </si>
  <si>
    <t>Mevr. R. Bugel</t>
  </si>
  <si>
    <t>Verhuurde eigendommen</t>
  </si>
  <si>
    <t>8413004</t>
  </si>
  <si>
    <t>CNV 4 Alleen herstel en cyclisch ond. Inv in overl</t>
  </si>
  <si>
    <t>8363291A</t>
  </si>
  <si>
    <t>20</t>
  </si>
  <si>
    <t>De Hertenkamp</t>
  </si>
  <si>
    <t>Hertenkamp ONG</t>
  </si>
  <si>
    <t xml:space="preserve">verlichting/schilderwerk </t>
  </si>
  <si>
    <t>Nico Meijering</t>
  </si>
  <si>
    <t>Lars</t>
  </si>
  <si>
    <t>8324404</t>
  </si>
  <si>
    <t>8332601</t>
  </si>
  <si>
    <t>?</t>
  </si>
  <si>
    <t>Renn4 en Drenthe College</t>
  </si>
  <si>
    <t>Salland 2A</t>
  </si>
  <si>
    <t>Jonne de Roo / Jody Alberts</t>
  </si>
  <si>
    <t>8327005A</t>
  </si>
  <si>
    <t>39</t>
  </si>
  <si>
    <t>Lijkenhuis Joodse begraafplaats</t>
  </si>
  <si>
    <t>Oude Haarweg 1</t>
  </si>
  <si>
    <t>2027Q4</t>
  </si>
  <si>
    <t>Groen; Allart Bouw</t>
  </si>
  <si>
    <t>8327005</t>
  </si>
  <si>
    <t>8324404A</t>
  </si>
  <si>
    <t>Kinderboerderij De Hertenkamp</t>
  </si>
  <si>
    <t>Hertenkamp</t>
  </si>
  <si>
    <t>ONG</t>
  </si>
  <si>
    <t>gemeente; eind Q1  2027</t>
  </si>
  <si>
    <t>Veld22</t>
  </si>
  <si>
    <t>(Meerdere items)</t>
  </si>
  <si>
    <t>Aantal van Objectnummer Planon</t>
  </si>
  <si>
    <t>Som van BVO in m2</t>
  </si>
  <si>
    <t>Eindtotaal</t>
  </si>
  <si>
    <t>Vastgoed eigen gebruik</t>
  </si>
  <si>
    <t>Percelen/ Terreinen</t>
  </si>
  <si>
    <t>Overzicht adressen met info  tbv inspecties sept 2026 tot en met maart/april 2027</t>
  </si>
  <si>
    <t>Ger Derks 06 11594705</t>
  </si>
  <si>
    <t>hemels blauwe kleur</t>
  </si>
  <si>
    <t xml:space="preserve">strategisch </t>
  </si>
  <si>
    <t xml:space="preserve">Gelijke nummers 1 opname(datum) </t>
  </si>
  <si>
    <t>Origineel</t>
  </si>
  <si>
    <t>Jaar, maand</t>
  </si>
  <si>
    <r>
      <t>Uren doorlooptijd aanbesteding uurloon gem.</t>
    </r>
    <r>
      <rPr>
        <sz val="11"/>
        <color theme="8"/>
        <rFont val="Aptos Narrow"/>
        <family val="2"/>
        <scheme val="minor"/>
      </rPr>
      <t>€90</t>
    </r>
    <r>
      <rPr>
        <sz val="11"/>
        <color theme="1"/>
        <rFont val="Aptos Narrow"/>
        <family val="2"/>
        <scheme val="minor"/>
      </rPr>
      <t xml:space="preserve">  excl. BTW</t>
    </r>
  </si>
  <si>
    <t xml:space="preserve">Bedrag incl. 15,9% inflatie, excl. BTW + verhoogd of aangevuld </t>
  </si>
  <si>
    <t xml:space="preserve">Bedrag incl. 15,9% inflatie, excl. BTW </t>
  </si>
  <si>
    <t xml:space="preserve">1 (beheertechniscus), 1  of 2 </t>
  </si>
  <si>
    <t>ja in aanbested  ing</t>
  </si>
  <si>
    <t>Inspectie; voorstel pl</t>
  </si>
  <si>
    <t>Dakopname aanwezig ja/nee</t>
  </si>
  <si>
    <t>Begrotingsjaar</t>
  </si>
  <si>
    <t xml:space="preserve">Geen budget maar wel ja </t>
  </si>
  <si>
    <t>Budget nu in 2026</t>
  </si>
  <si>
    <t>Kosten in 2026/2027?</t>
  </si>
  <si>
    <t xml:space="preserve">Budget nu in 2027 </t>
  </si>
  <si>
    <t>Reserve</t>
  </si>
  <si>
    <t>GO NEN2580 in m²</t>
  </si>
  <si>
    <t>Aard Vastgoed</t>
  </si>
  <si>
    <t>Juridisch eigenaar</t>
  </si>
  <si>
    <t>Energie-index</t>
  </si>
  <si>
    <t>Onderhoudskosten</t>
  </si>
  <si>
    <t>Ond per m2</t>
  </si>
  <si>
    <t>8412003</t>
  </si>
  <si>
    <t>A.H.G. Fokkerstraat 24</t>
  </si>
  <si>
    <t>A.H.G. Fokkerstraat</t>
  </si>
  <si>
    <t>24</t>
  </si>
  <si>
    <t>Grondbedrijf</t>
  </si>
  <si>
    <t xml:space="preserve">  Energielabel: Ontbreekt</t>
  </si>
  <si>
    <t>60</t>
  </si>
  <si>
    <t>Winkelfunctie</t>
  </si>
  <si>
    <t>Gemeente Assen</t>
  </si>
  <si>
    <t>8412013</t>
  </si>
  <si>
    <t>A.H.G. Fokkerstraat 24 A</t>
  </si>
  <si>
    <t>Kantoorfunctie</t>
  </si>
  <si>
    <t>8324407</t>
  </si>
  <si>
    <t>Adelaarsweg 1</t>
  </si>
  <si>
    <t>Adelaarsweg</t>
  </si>
  <si>
    <t>Overige gebruiksfunctie</t>
  </si>
  <si>
    <t>8380007</t>
  </si>
  <si>
    <t>Aletta Jacobsweg 82</t>
  </si>
  <si>
    <t>Aletta Jacobsweg</t>
  </si>
  <si>
    <t>Onderwijsfunctie</t>
  </si>
  <si>
    <t>8412001</t>
  </si>
  <si>
    <t>Amelte 01-01A</t>
  </si>
  <si>
    <t>Amelte</t>
  </si>
  <si>
    <t>8300101A</t>
  </si>
  <si>
    <t>Stadhuis</t>
  </si>
  <si>
    <t>Noordersingel</t>
  </si>
  <si>
    <t>33</t>
  </si>
  <si>
    <t>via Cw&amp;d en SG of ….</t>
  </si>
  <si>
    <t>Cw&amp;d/SG(?)</t>
  </si>
  <si>
    <t>Ralph  Roosendaal</t>
  </si>
  <si>
    <t>Willem  Kiers</t>
  </si>
  <si>
    <t>Bedrijfsgebouwen</t>
  </si>
  <si>
    <t>8300101</t>
  </si>
  <si>
    <t>06 Groter dan 10000</t>
  </si>
  <si>
    <t>Tussen 1975 en 2000</t>
  </si>
  <si>
    <t xml:space="preserve">  Energielabel: A</t>
  </si>
  <si>
    <t>50</t>
  </si>
  <si>
    <t>1:1 Met Cw&amp;d en SG?of Planon of?</t>
  </si>
  <si>
    <t>8412001B</t>
  </si>
  <si>
    <t>Schuur Amelte 1</t>
  </si>
  <si>
    <t xml:space="preserve">Amelte </t>
  </si>
  <si>
    <t>staat niet meer in Planon</t>
  </si>
  <si>
    <t>nee</t>
  </si>
  <si>
    <t>Mevr. B. Vrugt</t>
  </si>
  <si>
    <t>8380005</t>
  </si>
  <si>
    <t>Amstelstraat 14</t>
  </si>
  <si>
    <t>Amstelstraat</t>
  </si>
  <si>
    <t>14</t>
  </si>
  <si>
    <t>Multifunctioneel</t>
  </si>
  <si>
    <t>8300201B</t>
  </si>
  <si>
    <t>De Werf Timmerwerkplaats\Magazijn\Instructielokaal</t>
  </si>
  <si>
    <t>Dr. A.F. Philipsweg</t>
  </si>
  <si>
    <t>69</t>
  </si>
  <si>
    <t>&gt;2027</t>
  </si>
  <si>
    <t>Bert  Klok</t>
  </si>
  <si>
    <t>8300201</t>
  </si>
  <si>
    <t>SL&gt;5</t>
  </si>
  <si>
    <t>01 Tussen 100 en 500</t>
  </si>
  <si>
    <t>Matig</t>
  </si>
  <si>
    <t xml:space="preserve">  Energielabel: Nee, maar vrijgesteld</t>
  </si>
  <si>
    <t>Industriefunctie</t>
  </si>
  <si>
    <t>8324405</t>
  </si>
  <si>
    <t>Andrej Sacharovweg 2</t>
  </si>
  <si>
    <t>Andrej Sacharovweg</t>
  </si>
  <si>
    <t>2</t>
  </si>
  <si>
    <t>8300201C</t>
  </si>
  <si>
    <t>De Werf Garage\Werkplaats\Stalling</t>
  </si>
  <si>
    <t>03 Tussen 1500 en 2500</t>
  </si>
  <si>
    <t>8300201D</t>
  </si>
  <si>
    <t>De Werf Blauwe Loods</t>
  </si>
  <si>
    <t>02 Tussen 500 en 1500</t>
  </si>
  <si>
    <t>8300201E</t>
  </si>
  <si>
    <t>De Werf Terrein</t>
  </si>
  <si>
    <t>onderdeel gebouwen</t>
  </si>
  <si>
    <t>Nieuw Beschut gemeente Assen</t>
  </si>
  <si>
    <t>Bert Klok</t>
  </si>
  <si>
    <t>8300201F</t>
  </si>
  <si>
    <t>De Werf vm overlaadstation</t>
  </si>
  <si>
    <t>67</t>
  </si>
  <si>
    <t>Bouwwerk geen gebouw zijnde</t>
  </si>
  <si>
    <t>8411006</t>
  </si>
  <si>
    <t>Apollopad 72</t>
  </si>
  <si>
    <t>Apollopad</t>
  </si>
  <si>
    <t>72</t>
  </si>
  <si>
    <t>Gezamenlijk eigendom</t>
  </si>
  <si>
    <t>8300201G</t>
  </si>
  <si>
    <t>De Werf vm weegkantoor</t>
  </si>
  <si>
    <t>DP 67ja</t>
  </si>
  <si>
    <t xml:space="preserve">Beukema, A.J. Hendrik Plomp Buitenzorg </t>
  </si>
  <si>
    <t>3 CNV 4 Alleen herstel en cyclisch ond. Inv in overl</t>
  </si>
  <si>
    <t>8324502</t>
  </si>
  <si>
    <t>Baggelhuizen 10</t>
  </si>
  <si>
    <t>Baggelhuizen</t>
  </si>
  <si>
    <t>10</t>
  </si>
  <si>
    <t>Bijeenkomstfunctie</t>
  </si>
  <si>
    <t>8300301A</t>
  </si>
  <si>
    <t>Buitenzorg</t>
  </si>
  <si>
    <t>Van Doornestraat</t>
  </si>
  <si>
    <t>al in referentie opname</t>
  </si>
  <si>
    <t>8300301</t>
  </si>
  <si>
    <t>CNV 3 Normaal onderhoud, Inv in overleg</t>
  </si>
  <si>
    <t>VK&gt;5-1</t>
  </si>
  <si>
    <t>04 Tussen 2500 en 5000</t>
  </si>
  <si>
    <t xml:space="preserve">  Energielabel: A+</t>
  </si>
  <si>
    <t>8300301B</t>
  </si>
  <si>
    <t>Buitenzorg rookruimte</t>
  </si>
  <si>
    <t>99 Onbekend</t>
  </si>
  <si>
    <t>Onbekend</t>
  </si>
  <si>
    <t>35</t>
  </si>
  <si>
    <t>Beilerstraat nabij 82</t>
  </si>
  <si>
    <t>Woonfunctie</t>
  </si>
  <si>
    <t>8324401A</t>
  </si>
  <si>
    <t>De Kroezehof Bijenstal</t>
  </si>
  <si>
    <t>Wethouder Bergerweg</t>
  </si>
  <si>
    <t>26</t>
  </si>
  <si>
    <t xml:space="preserve">schilderwerk /  lamp </t>
  </si>
  <si>
    <t>8324401</t>
  </si>
  <si>
    <t>CNV 4 Normaal onderhoud, geen investeringen</t>
  </si>
  <si>
    <t>VK&lt;2</t>
  </si>
  <si>
    <t>8327006</t>
  </si>
  <si>
    <t>Beilerstraat 86</t>
  </si>
  <si>
    <t>86</t>
  </si>
  <si>
    <t>8324402A</t>
  </si>
  <si>
    <t>Theekoepeltje Gouverneurstuin</t>
  </si>
  <si>
    <t>Brink</t>
  </si>
  <si>
    <t>38</t>
  </si>
  <si>
    <t xml:space="preserve">monumentaal </t>
  </si>
  <si>
    <t>Stichting Phusis</t>
  </si>
  <si>
    <t>8324402</t>
  </si>
  <si>
    <t>8327001</t>
  </si>
  <si>
    <t>Boskamp 3</t>
  </si>
  <si>
    <t>Boskamp</t>
  </si>
  <si>
    <t>3-4</t>
  </si>
  <si>
    <t>8327002</t>
  </si>
  <si>
    <t>Boskamp 5-6</t>
  </si>
  <si>
    <t>8324403A</t>
  </si>
  <si>
    <t>Kinderboerderij Asserbos</t>
  </si>
  <si>
    <t>Bosrand</t>
  </si>
  <si>
    <t>8324403</t>
  </si>
  <si>
    <t>8324403B</t>
  </si>
  <si>
    <t>Kinderboerderij Asserbos Dierenverblijf 1</t>
  </si>
  <si>
    <t>Tussen 2000 en 2010</t>
  </si>
  <si>
    <t>8324403C</t>
  </si>
  <si>
    <t>Kinderboerderij Asserbos Dierenverblijf 2</t>
  </si>
  <si>
    <t>8327002AB</t>
  </si>
  <si>
    <t>Bouwdeel</t>
  </si>
  <si>
    <t>Theehuis De Boskamp</t>
  </si>
  <si>
    <t>Boskamp 6</t>
  </si>
  <si>
    <t xml:space="preserve">gemeente; eind Q1  2027; dubbel </t>
  </si>
  <si>
    <t>1000</t>
  </si>
  <si>
    <t>Stichting Theehuis de Boskamp Assen</t>
  </si>
  <si>
    <t>Bosrand 1</t>
  </si>
  <si>
    <t>8324403D</t>
  </si>
  <si>
    <t>Kinderboerderij Asserbos Dierenverblijf 3</t>
  </si>
  <si>
    <t>8324403E</t>
  </si>
  <si>
    <t>Kinderboerderij Asserbos Dierenverblijf 4</t>
  </si>
  <si>
    <t>8324403F</t>
  </si>
  <si>
    <t>Kinderboerderij Asserbos Hooischuur</t>
  </si>
  <si>
    <t>8324403G</t>
  </si>
  <si>
    <t>Kinderboerderij Asserbos Kapschuur</t>
  </si>
  <si>
    <t>Tussen 2010 en 2020</t>
  </si>
  <si>
    <t>8324405A</t>
  </si>
  <si>
    <t>Kinderboerderij Marsdijk</t>
  </si>
  <si>
    <t>in eigen beheer; Q2  2027</t>
  </si>
  <si>
    <t>Stichting Kinderboerderij Marsdijk deb</t>
  </si>
  <si>
    <t>8324405B</t>
  </si>
  <si>
    <t>Kinderboerderij Marsdijk Schuur</t>
  </si>
  <si>
    <t>8324405C</t>
  </si>
  <si>
    <t>Kinderboerderij Marsdijk De Ballon</t>
  </si>
  <si>
    <t>wordt gesloopt</t>
  </si>
  <si>
    <t>8324408</t>
  </si>
  <si>
    <t>Bosrand 3</t>
  </si>
  <si>
    <t>3</t>
  </si>
  <si>
    <t>8380016</t>
  </si>
  <si>
    <t>Bosrand 2</t>
  </si>
  <si>
    <t>8324405D</t>
  </si>
  <si>
    <t>Kinderboerderij Marsdijk Schuur 2</t>
  </si>
  <si>
    <t>8324406A</t>
  </si>
  <si>
    <t>Kinderboerderij Oranjebond</t>
  </si>
  <si>
    <t>Oranjebond</t>
  </si>
  <si>
    <t>8</t>
  </si>
  <si>
    <t>groot onderhoud eind Q1  2027</t>
  </si>
  <si>
    <t>Stichting dierenweide Oranjebond</t>
  </si>
  <si>
    <t>8324406</t>
  </si>
  <si>
    <t>Brink 38</t>
  </si>
  <si>
    <t>8324407A</t>
  </si>
  <si>
    <t>Kinderboerderij Valkenstijn</t>
  </si>
  <si>
    <t>Stichting Dierenweide Assen-Oost</t>
  </si>
  <si>
    <t>8412015</t>
  </si>
  <si>
    <t>Brunelstraat 77</t>
  </si>
  <si>
    <t>Brunelstraat</t>
  </si>
  <si>
    <t>77</t>
  </si>
  <si>
    <t>8324407B</t>
  </si>
  <si>
    <t>Kinderboerderij Valkenstijn Schuur</t>
  </si>
  <si>
    <t>8413065</t>
  </si>
  <si>
    <t>C.T. Storkweg 06-6A-6B-6C-6D-6E-6F-6G-6I</t>
  </si>
  <si>
    <t>C.T. Storkweg</t>
  </si>
  <si>
    <t xml:space="preserve"> 6-6A-6B-6C-6E-6G-6I</t>
  </si>
  <si>
    <t>8413094</t>
  </si>
  <si>
    <t>C.T. Storkweg 02-2A-2B-2C</t>
  </si>
  <si>
    <t>2-2A-2B-2C</t>
  </si>
  <si>
    <t>8324408A</t>
  </si>
  <si>
    <t>Theehuis Asserbos</t>
  </si>
  <si>
    <t>gemeente; Q1  2027</t>
  </si>
  <si>
    <t>8380008</t>
  </si>
  <si>
    <t>De Boomgaard  1-3-5</t>
  </si>
  <si>
    <t>De Boomgaard</t>
  </si>
  <si>
    <t>1-3-5</t>
  </si>
  <si>
    <t>Multifunctionele accomodaties</t>
  </si>
  <si>
    <t>55</t>
  </si>
  <si>
    <t>8324409A</t>
  </si>
  <si>
    <t>Kinderboerderij Pittelstee</t>
  </si>
  <si>
    <t>Rijnstraat</t>
  </si>
  <si>
    <t>Kinderboerderij De Pittelstee</t>
  </si>
  <si>
    <t>8324409</t>
  </si>
  <si>
    <t>Zeer slecht</t>
  </si>
  <si>
    <t>8324409B</t>
  </si>
  <si>
    <t>Kinderboerderij Pittelstee Dierenverblijf 1</t>
  </si>
  <si>
    <t>8363108</t>
  </si>
  <si>
    <t>De Hoogspanningsweg 2-4-6</t>
  </si>
  <si>
    <t>De Hoogspanningsweg</t>
  </si>
  <si>
    <t>2-4-6</t>
  </si>
  <si>
    <t>8324409C</t>
  </si>
  <si>
    <t>Kinderboerderij Pittelstee Dierenverblijf 2</t>
  </si>
  <si>
    <t>8324409D</t>
  </si>
  <si>
    <t>Kinderboerderij Pittelstee Dierenverblijf 3</t>
  </si>
  <si>
    <t>8324409E</t>
  </si>
  <si>
    <t>Kinderboerderij Pittelstee Dierenverblijf 4</t>
  </si>
  <si>
    <t>8363105</t>
  </si>
  <si>
    <t>Dijkveldpad 1</t>
  </si>
  <si>
    <t>Dijkveldpad</t>
  </si>
  <si>
    <t>8324409F</t>
  </si>
  <si>
    <t>Kinderboerderij Pittelstee Schuur</t>
  </si>
  <si>
    <t>8324410A</t>
  </si>
  <si>
    <t>Kinderboerderij Lariks</t>
  </si>
  <si>
    <t>Kinderboerderij De Lariks</t>
  </si>
  <si>
    <t>8324410B</t>
  </si>
  <si>
    <t>Kinderboerderij Lariks Dierenverblijf</t>
  </si>
  <si>
    <t>Tussen 1950 en 1975</t>
  </si>
  <si>
    <t>Dr. A.F. Philipsweg 67-69</t>
  </si>
  <si>
    <t>8324502A</t>
  </si>
  <si>
    <t>Clubgebouw Baggelhuizen 10</t>
  </si>
  <si>
    <t xml:space="preserve">onderhoud bij vliegvis vereniging </t>
  </si>
  <si>
    <t>Noord Nederlandse Vliegvisvereniging</t>
  </si>
  <si>
    <t>CNV 6 Alleen veiligheidsonderhoud</t>
  </si>
  <si>
    <t>SL&lt;2</t>
  </si>
  <si>
    <t xml:space="preserve">  Energielabel: D</t>
  </si>
  <si>
    <t>Sportfunctie</t>
  </si>
  <si>
    <t>8324502B</t>
  </si>
  <si>
    <t>Berging Baggelhuizen 10</t>
  </si>
  <si>
    <t>8327001A</t>
  </si>
  <si>
    <t>Boskamp Overkapping</t>
  </si>
  <si>
    <t>Boskamp  ten zuiden van Boskamp 4</t>
  </si>
  <si>
    <t>Begraven</t>
  </si>
  <si>
    <t>30</t>
  </si>
  <si>
    <t>8327001B</t>
  </si>
  <si>
    <t>Boskamp Wachthuisje</t>
  </si>
  <si>
    <t>8413076</t>
  </si>
  <si>
    <t>Dr. A.F. Philipsweg 19</t>
  </si>
  <si>
    <t>19</t>
  </si>
  <si>
    <t>8413076C</t>
  </si>
  <si>
    <t>Dr. A.F. Philipsweg 23</t>
  </si>
  <si>
    <t>23</t>
  </si>
  <si>
    <t>Terrein</t>
  </si>
  <si>
    <t xml:space="preserve">nee, dubbel </t>
  </si>
  <si>
    <t>8327002A</t>
  </si>
  <si>
    <t>Columbarium annex Theehuis</t>
  </si>
  <si>
    <t>Boskamp 6!</t>
  </si>
  <si>
    <t>Gemeente Assen en stichting Theehuisje Boskamp</t>
  </si>
  <si>
    <t>8327003A</t>
  </si>
  <si>
    <t>Lijkenhuis Noorderbegraafplaats</t>
  </si>
  <si>
    <t>Kerkhofslaan</t>
  </si>
  <si>
    <t>8327003</t>
  </si>
  <si>
    <t>Gemeentelijk monument</t>
  </si>
  <si>
    <t>8354102</t>
  </si>
  <si>
    <t>Echtenstraat 3</t>
  </si>
  <si>
    <t>Echtenstraat</t>
  </si>
  <si>
    <t>8354008</t>
  </si>
  <si>
    <t>Echtenstraat 61</t>
  </si>
  <si>
    <t>61</t>
  </si>
  <si>
    <t>8327006A</t>
  </si>
  <si>
    <t>Lijkenhuis Zuiderbegraafplaats</t>
  </si>
  <si>
    <t>Provinciaal monument</t>
  </si>
  <si>
    <t>8332120A</t>
  </si>
  <si>
    <t>In beheer - overig</t>
  </si>
  <si>
    <t>Noodlokalen onderwijs AZC Schepersmaat 4A</t>
  </si>
  <si>
    <t>Schepersmaat</t>
  </si>
  <si>
    <t>4</t>
  </si>
  <si>
    <t>onderhoud alles zelf, wij niks</t>
  </si>
  <si>
    <t>AZC School De Feniks</t>
  </si>
  <si>
    <t>Arno  Fransen(?)</t>
  </si>
  <si>
    <t>Basisonderwijs - Openbaar</t>
  </si>
  <si>
    <t>8332120</t>
  </si>
  <si>
    <t>00</t>
  </si>
  <si>
    <t>8332509A</t>
  </si>
  <si>
    <t>In beheer door derde</t>
  </si>
  <si>
    <t>OVO PrO Assen</t>
  </si>
  <si>
    <t>Zwartwatersweg</t>
  </si>
  <si>
    <t>202</t>
  </si>
  <si>
    <t>in beheer bij PRO 27 Q2</t>
  </si>
  <si>
    <t>Pro Assen</t>
  </si>
  <si>
    <t>Voortgezet onderwijs</t>
  </si>
  <si>
    <t>8332509</t>
  </si>
  <si>
    <t>Dick  Postmus</t>
  </si>
  <si>
    <t>07</t>
  </si>
  <si>
    <t>8380010</t>
  </si>
  <si>
    <t>Epe 83</t>
  </si>
  <si>
    <t>Epe</t>
  </si>
  <si>
    <t>83</t>
  </si>
  <si>
    <t xml:space="preserve">  Energielabel: Nee, maar wel verplicht + EPA</t>
  </si>
  <si>
    <t>8332509B</t>
  </si>
  <si>
    <t>OVO PrO Assen Kas</t>
  </si>
  <si>
    <t>8412014A1</t>
  </si>
  <si>
    <t>Gildestraat 02</t>
  </si>
  <si>
    <t>Gildestraat</t>
  </si>
  <si>
    <t>02</t>
  </si>
  <si>
    <t>8412014A7</t>
  </si>
  <si>
    <t>Gildestraat 14</t>
  </si>
  <si>
    <t>8412014A8</t>
  </si>
  <si>
    <t>Gildestraat 16</t>
  </si>
  <si>
    <t>16</t>
  </si>
  <si>
    <t>8412014B1</t>
  </si>
  <si>
    <t>Gildestraat 20</t>
  </si>
  <si>
    <t>8412014A2</t>
  </si>
  <si>
    <t>Gildestraat 04</t>
  </si>
  <si>
    <t>04</t>
  </si>
  <si>
    <t>8412014A3</t>
  </si>
  <si>
    <t>Gildestraat 06</t>
  </si>
  <si>
    <t>06</t>
  </si>
  <si>
    <t>8412014A4</t>
  </si>
  <si>
    <t>Gildestraat 08</t>
  </si>
  <si>
    <t>08</t>
  </si>
  <si>
    <t>8412014A5</t>
  </si>
  <si>
    <t>Gildestraat 10</t>
  </si>
  <si>
    <t>8412014A6</t>
  </si>
  <si>
    <t>Gildestraat 12</t>
  </si>
  <si>
    <t>12</t>
  </si>
  <si>
    <t>8412014A9</t>
  </si>
  <si>
    <t>Gildestraat 18</t>
  </si>
  <si>
    <t>18</t>
  </si>
  <si>
    <t>8332509C</t>
  </si>
  <si>
    <t>OVO PrO Assen Werkplaats</t>
  </si>
  <si>
    <t>8340101A</t>
  </si>
  <si>
    <t>De Nieuwe Kolk</t>
  </si>
  <si>
    <t>Weiersstraat</t>
  </si>
  <si>
    <t>via Equans  en SG of ….</t>
  </si>
  <si>
    <t>Equans/SG?</t>
  </si>
  <si>
    <t>2026Q3?</t>
  </si>
  <si>
    <t xml:space="preserve">Hajo  Feeringa (Ralph) </t>
  </si>
  <si>
    <t>Gerhard</t>
  </si>
  <si>
    <t>Kunst &amp; Cultuur</t>
  </si>
  <si>
    <t>8340101</t>
  </si>
  <si>
    <t>Energielabel: A+++</t>
  </si>
  <si>
    <t>25</t>
  </si>
  <si>
    <t>8342101A</t>
  </si>
  <si>
    <t>Podium Zuidhaege</t>
  </si>
  <si>
    <t>Zuidhaege</t>
  </si>
  <si>
    <t>deels monument</t>
  </si>
  <si>
    <t>2027Q3</t>
  </si>
  <si>
    <t>Erica  Heeres</t>
  </si>
  <si>
    <t>Stichting Zuidhaege</t>
  </si>
  <si>
    <t>8342101</t>
  </si>
  <si>
    <t xml:space="preserve">  Energielabel: B</t>
  </si>
  <si>
    <t>8351004A</t>
  </si>
  <si>
    <t>Daklozenopvang Maria in Campislaan 257</t>
  </si>
  <si>
    <t>Stichting Leger des Heils  W&amp;G Noordoost</t>
  </si>
  <si>
    <t>Maatschappelijke ondersteuning</t>
  </si>
  <si>
    <t xml:space="preserve">  Energielabel: G</t>
  </si>
  <si>
    <t>09</t>
  </si>
  <si>
    <t>Logiesfunctie</t>
  </si>
  <si>
    <t>8354006A</t>
  </si>
  <si>
    <t>Wijkcentrum De Dissel</t>
  </si>
  <si>
    <t>Kleuvenstee</t>
  </si>
  <si>
    <t>Wijkvereniging Marsdijk</t>
  </si>
  <si>
    <t>Willem Kiers</t>
  </si>
  <si>
    <t>Jeugdbeleid</t>
  </si>
  <si>
    <t>8354006</t>
  </si>
  <si>
    <t>8354006B</t>
  </si>
  <si>
    <t>Wijkcentrum De Dissel berging 1</t>
  </si>
  <si>
    <t>8354006C</t>
  </si>
  <si>
    <t>Wijkcentrum De Dissel berging 2</t>
  </si>
  <si>
    <t>8354008A</t>
  </si>
  <si>
    <t>Wijkgebouw LTC</t>
  </si>
  <si>
    <t>Speeltuinvereniging LTC</t>
  </si>
  <si>
    <t>Welzijnswerk</t>
  </si>
  <si>
    <t>8354102A</t>
  </si>
  <si>
    <t>sloop? Marko?</t>
  </si>
  <si>
    <r>
      <t xml:space="preserve">Ad Hoc Beheer B.V.  </t>
    </r>
    <r>
      <rPr>
        <sz val="8"/>
        <color theme="8"/>
        <rFont val="Arimo"/>
      </rPr>
      <t>?DNC - Dr Nassau College</t>
    </r>
  </si>
  <si>
    <t>8354102B</t>
  </si>
  <si>
    <t>Echtenstraat 3 Berging</t>
  </si>
  <si>
    <t>Ad Hoc Beheer B.V.</t>
  </si>
  <si>
    <t>8363103A</t>
  </si>
  <si>
    <t>Kleedgebouw op recrtr Pittelo</t>
  </si>
  <si>
    <t>Karin van der Horst</t>
  </si>
  <si>
    <t>Buitensport</t>
  </si>
  <si>
    <t>8363103</t>
  </si>
  <si>
    <t>3   CNV 4 Alleen herstel en cyclisch ond. Inv in overl</t>
  </si>
  <si>
    <t xml:space="preserve">  Energielabel: F</t>
  </si>
  <si>
    <t>45</t>
  </si>
  <si>
    <t>8363104A</t>
  </si>
  <si>
    <t>Clubgebouw LEO</t>
  </si>
  <si>
    <t>Peeloërweg</t>
  </si>
  <si>
    <t>VV Leo</t>
  </si>
  <si>
    <t>8363104</t>
  </si>
  <si>
    <t>8363105A</t>
  </si>
  <si>
    <t>Pioneers Clubgebouw</t>
  </si>
  <si>
    <t>uitgevoerd 1-4-2026</t>
  </si>
  <si>
    <t>Honk- en Softbalvereniging The Pioneers</t>
  </si>
  <si>
    <t>4 CNV 3 Standaard scenario</t>
  </si>
  <si>
    <t>8363105B</t>
  </si>
  <si>
    <t>Pioneers Kleedkamers</t>
  </si>
  <si>
    <t>8363108A</t>
  </si>
  <si>
    <t>De Hoogspanning 2-4</t>
  </si>
  <si>
    <t>2-4</t>
  </si>
  <si>
    <t>Ijsvereniging en FC Assen</t>
  </si>
  <si>
    <t>8363108B</t>
  </si>
  <si>
    <t>De Hoogspanning 6</t>
  </si>
  <si>
    <t>6</t>
  </si>
  <si>
    <t>2027-Q1/2</t>
  </si>
  <si>
    <t>FC Assen</t>
  </si>
  <si>
    <t>8363110A</t>
  </si>
  <si>
    <t>Clubgebouw Tennisvereniging Amelte 1A</t>
  </si>
  <si>
    <t>Tennisvereniging Amelte 2019</t>
  </si>
  <si>
    <t>8363110</t>
  </si>
  <si>
    <t>8363114A</t>
  </si>
  <si>
    <t>Clubgebouw HVA Mien Ruysweg 3</t>
  </si>
  <si>
    <t>Mien Ruysweg</t>
  </si>
  <si>
    <t>verduurrzamen</t>
  </si>
  <si>
    <t>2027-Q1</t>
  </si>
  <si>
    <t>Hockey Vereniging Assen (HVA)</t>
  </si>
  <si>
    <t>8363114</t>
  </si>
  <si>
    <t>8363117A</t>
  </si>
  <si>
    <t>Clubgebouw LTC</t>
  </si>
  <si>
    <t>2027-Q3</t>
  </si>
  <si>
    <t>Voetbalver. Langedijk/Talmastraat Combinatie (LTC)</t>
  </si>
  <si>
    <t>8363117</t>
  </si>
  <si>
    <t>8363118A</t>
  </si>
  <si>
    <t>Clubgebouw Amboina</t>
  </si>
  <si>
    <t>22</t>
  </si>
  <si>
    <t>kreeg 1-6 een mail dat Amboina per 1-7 de gebruiks overeenkomst wil beeindigen</t>
  </si>
  <si>
    <t>FC Amboina</t>
  </si>
  <si>
    <t>8363118</t>
  </si>
  <si>
    <t>8363215A</t>
  </si>
  <si>
    <t>Regionaal Wielercentrum Noord</t>
  </si>
  <si>
    <t>Stichting Wielercentrum Assen</t>
  </si>
  <si>
    <t>8363290A</t>
  </si>
  <si>
    <t>Loods Stadsbroek</t>
  </si>
  <si>
    <t>Stadsbroek</t>
  </si>
  <si>
    <t>9</t>
  </si>
  <si>
    <t>8363290</t>
  </si>
  <si>
    <t>8413079</t>
  </si>
  <si>
    <t>Havenkade 16-18-20</t>
  </si>
  <si>
    <t>Havenkade</t>
  </si>
  <si>
    <t>16-18-20</t>
  </si>
  <si>
    <t>8413082</t>
  </si>
  <si>
    <t>Havenkade 06-8</t>
  </si>
  <si>
    <t>6-8</t>
  </si>
  <si>
    <t>Loods Lonerstraat</t>
  </si>
  <si>
    <t>8363301A</t>
  </si>
  <si>
    <t>Sporthal De Timp Thorbeckelaan 2</t>
  </si>
  <si>
    <t>Thorbeckelaan</t>
  </si>
  <si>
    <t>Iom Geert</t>
  </si>
  <si>
    <t>2026?</t>
  </si>
  <si>
    <t>Binnensport</t>
  </si>
  <si>
    <t>8363301</t>
  </si>
  <si>
    <t>05 Tussen 5000 en 10000</t>
  </si>
  <si>
    <t>40</t>
  </si>
  <si>
    <t>8363303A</t>
  </si>
  <si>
    <t>Sporthal Peelo Scharmbarg 31</t>
  </si>
  <si>
    <t>Scharmbarg</t>
  </si>
  <si>
    <t>31</t>
  </si>
  <si>
    <t>8363303</t>
  </si>
  <si>
    <t>8363304A</t>
  </si>
  <si>
    <t>Sporthal Marsdijk Kleuvenstee 3</t>
  </si>
  <si>
    <t>8363304</t>
  </si>
  <si>
    <t>8363306A</t>
  </si>
  <si>
    <t>Sporthal Stadsbroek Kortbossen 3</t>
  </si>
  <si>
    <t>8363306</t>
  </si>
  <si>
    <t xml:space="preserve">  Energielabel: A++</t>
  </si>
  <si>
    <t>Hertenkamp Ong</t>
  </si>
  <si>
    <t>ong</t>
  </si>
  <si>
    <t>8363307A</t>
  </si>
  <si>
    <t>Gymzalen Aubussonhal</t>
  </si>
  <si>
    <t>Vaart Zuidzijde</t>
  </si>
  <si>
    <t>2027-Q3/4</t>
  </si>
  <si>
    <t>Boksvereniging en gemeente Assen</t>
  </si>
  <si>
    <t>8363307</t>
  </si>
  <si>
    <t>8363318A</t>
  </si>
  <si>
    <t>Sporthal Kloosterveste Traverse 46-48</t>
  </si>
  <si>
    <t>Traverse</t>
  </si>
  <si>
    <t>46 - 48</t>
  </si>
  <si>
    <t>EML</t>
  </si>
  <si>
    <t>Werkplein Drentsche Aa  Wpda / IWerk</t>
  </si>
  <si>
    <t>8363318</t>
  </si>
  <si>
    <t>8363319A</t>
  </si>
  <si>
    <t>Sporthal Olympus Mr. Gr. v. Prinstererlaan 100</t>
  </si>
  <si>
    <t>Mr. Groen Van Prinstererlaan</t>
  </si>
  <si>
    <t>100</t>
  </si>
  <si>
    <t>Wat van no 98 Quintus opnemen?! gezamenlijke installatie</t>
  </si>
  <si>
    <t>Beheer Sporthal Olympus</t>
  </si>
  <si>
    <t>8363319</t>
  </si>
  <si>
    <t>8371001A</t>
  </si>
  <si>
    <t>Milieupark Betaalkantoor</t>
  </si>
  <si>
    <t>11</t>
  </si>
  <si>
    <t>8371001</t>
  </si>
  <si>
    <t xml:space="preserve">  Energielabel: C</t>
  </si>
  <si>
    <t>8413069</t>
  </si>
  <si>
    <t>Hoofdvaartsweg 145</t>
  </si>
  <si>
    <t>Hoofdvaartsweg</t>
  </si>
  <si>
    <t>145</t>
  </si>
  <si>
    <t>8371001B</t>
  </si>
  <si>
    <t>Milieupark Betaalkantoor nieuw</t>
  </si>
  <si>
    <t>zie  betaalkantoor</t>
  </si>
  <si>
    <t>8371001C</t>
  </si>
  <si>
    <t>Milieupark KCA</t>
  </si>
  <si>
    <t>8371001D</t>
  </si>
  <si>
    <t>Milieupark ROS</t>
  </si>
  <si>
    <t>8371001E</t>
  </si>
  <si>
    <t>Milieupark Schuilhut</t>
  </si>
  <si>
    <t>8371001F</t>
  </si>
  <si>
    <t>Milieupark Terrein</t>
  </si>
  <si>
    <t>Van Doornestraat 11</t>
  </si>
  <si>
    <t>8413088</t>
  </si>
  <si>
    <t>Industrieweg 22</t>
  </si>
  <si>
    <t>Industrieweg</t>
  </si>
  <si>
    <t>8413096</t>
  </si>
  <si>
    <t>Industrieweg 06-8</t>
  </si>
  <si>
    <t>8380001A</t>
  </si>
  <si>
    <t>MFA Schakelveld</t>
  </si>
  <si>
    <t>Witterhoofdweg</t>
  </si>
  <si>
    <t>A-G</t>
  </si>
  <si>
    <t>Stichting MFA Het Schakelveld</t>
  </si>
  <si>
    <t>8380001</t>
  </si>
  <si>
    <t>8380002A</t>
  </si>
  <si>
    <t>MFA De Vuurvogel</t>
  </si>
  <si>
    <t>Obrechtlaan</t>
  </si>
  <si>
    <t>1-3</t>
  </si>
  <si>
    <t>eigen deel?</t>
  </si>
  <si>
    <t xml:space="preserve">OBS De Vuurvogel (Plateau Assen) </t>
  </si>
  <si>
    <t>8380002</t>
  </si>
  <si>
    <t>8380003A</t>
  </si>
  <si>
    <t>MFA Kloosterveste Wijkcentrum Vesteplein 5</t>
  </si>
  <si>
    <t>Vesteplein</t>
  </si>
  <si>
    <t>8380003</t>
  </si>
  <si>
    <t>8380003B</t>
  </si>
  <si>
    <t>0</t>
  </si>
  <si>
    <t>Depot Zuiderpoort ingang: PG Kloosterveste Zuid</t>
  </si>
  <si>
    <t>Zuiderpoort ONG</t>
  </si>
  <si>
    <t>Onderdeel  Parkeersouterrain Kloosterveste</t>
  </si>
  <si>
    <t>Toegang tot  het object via Stadsbalie: EX43318, type GHS</t>
  </si>
  <si>
    <t>Erica</t>
  </si>
  <si>
    <t>Caroline</t>
  </si>
  <si>
    <t>8411008</t>
  </si>
  <si>
    <t>8413091</t>
  </si>
  <si>
    <t>J.C. van Markenstraat 08</t>
  </si>
  <si>
    <t>J.C. Van Markenstraat</t>
  </si>
  <si>
    <t>8413091C</t>
  </si>
  <si>
    <t>J.C. van Markenstraat 10-12</t>
  </si>
  <si>
    <t>10-12</t>
  </si>
  <si>
    <t>8380004AA</t>
  </si>
  <si>
    <t>MFA Kloosterveste Onderwijs</t>
  </si>
  <si>
    <t>Schoolstraat</t>
  </si>
  <si>
    <t>29-31-33-35</t>
  </si>
  <si>
    <t>KC Krijt/Sterreschip</t>
  </si>
  <si>
    <t>8380004</t>
  </si>
  <si>
    <t>8380005A</t>
  </si>
  <si>
    <t>MFA Pittelo Amstelstraat</t>
  </si>
  <si>
    <t>8380007A</t>
  </si>
  <si>
    <t>MFA A. Jacobsweg De Groot Vroomshoop</t>
  </si>
  <si>
    <t xml:space="preserve">sloop? ('bulldozer') </t>
  </si>
  <si>
    <t>Kids First, kdv De Kabouters</t>
  </si>
  <si>
    <t>8380008A</t>
  </si>
  <si>
    <t xml:space="preserve">MFA De Boomgaard (sporthal no 3) </t>
  </si>
  <si>
    <t>overdragen, behalve sporthal (Rik)</t>
  </si>
  <si>
    <t>OBS Kloosterveen</t>
  </si>
  <si>
    <t>Gronden</t>
  </si>
  <si>
    <t>Kerkhofslaan ONG</t>
  </si>
  <si>
    <t>8380009A</t>
  </si>
  <si>
    <t xml:space="preserve">In beheer/CKC gedeelte/ en Plateau warmte en koeling verrekenen </t>
  </si>
  <si>
    <t>MFA Wethouder Bergerweg (Pittelohal)</t>
  </si>
  <si>
    <t>A-B-C-D</t>
  </si>
  <si>
    <t>2027Q2</t>
  </si>
  <si>
    <t>Sporthalbeheer Dittrich</t>
  </si>
  <si>
    <t>8380009</t>
  </si>
  <si>
    <t>Kleuvenstee 3</t>
  </si>
  <si>
    <t>Kleuvenstee 1A</t>
  </si>
  <si>
    <t>8380010A</t>
  </si>
  <si>
    <t>MFA Epe</t>
  </si>
  <si>
    <t>termijn sloop?</t>
  </si>
  <si>
    <t>RENN4 Assen</t>
  </si>
  <si>
    <t>8380012A</t>
  </si>
  <si>
    <t>MFA Componist Paganinilaan</t>
  </si>
  <si>
    <t>Paganinilaan</t>
  </si>
  <si>
    <t>15</t>
  </si>
  <si>
    <t>St. Beheer en Exploitatie Wijkcentrum De Componist</t>
  </si>
  <si>
    <t>8380012</t>
  </si>
  <si>
    <t>8380014A</t>
  </si>
  <si>
    <t>MFA Markehuus</t>
  </si>
  <si>
    <t>33-35</t>
  </si>
  <si>
    <t>Stichting Wijkcentrum Peelo</t>
  </si>
  <si>
    <t>8380014</t>
  </si>
  <si>
    <t>8380015A</t>
  </si>
  <si>
    <t>MFA De Orchidee / Assen Oost</t>
  </si>
  <si>
    <t>Tuinstraat 5A tm 5E</t>
  </si>
  <si>
    <t>Deos/steenmarter</t>
  </si>
  <si>
    <t>8380015</t>
  </si>
  <si>
    <t>8411009</t>
  </si>
  <si>
    <t>Kloekhorststraat 26</t>
  </si>
  <si>
    <t>Kloekhorststraat</t>
  </si>
  <si>
    <t>Parkeergarages</t>
  </si>
  <si>
    <t>65</t>
  </si>
  <si>
    <t>8380015B</t>
  </si>
  <si>
    <t>MFA De Orchideel / Assen Oost berging</t>
  </si>
  <si>
    <t>Kortbossen 3</t>
  </si>
  <si>
    <t>8380016A</t>
  </si>
  <si>
    <t>Duurzaamheidscentrum</t>
  </si>
  <si>
    <t>8380016B</t>
  </si>
  <si>
    <t xml:space="preserve">Openluchttheater TIVOLI </t>
  </si>
  <si>
    <t>Bosrand 2 Naast</t>
  </si>
  <si>
    <t>Op regie!</t>
  </si>
  <si>
    <t xml:space="preserve">Duurzaamheidscentrum </t>
  </si>
  <si>
    <t>Geen monument??</t>
  </si>
  <si>
    <t>8395701A</t>
  </si>
  <si>
    <t>W.A. Scholtenstraat 22 IWerk</t>
  </si>
  <si>
    <t>W.A. Scholtenstraat</t>
  </si>
  <si>
    <t xml:space="preserve"> Eigendom WPDA, geen dienstverleningsovereenkomst meer!</t>
  </si>
  <si>
    <t>8395701</t>
  </si>
  <si>
    <t>8411001A</t>
  </si>
  <si>
    <t>Parkeergarage Mercuriusplein</t>
  </si>
  <si>
    <t>incl. Bycicletteria in de kelder</t>
  </si>
  <si>
    <t>Parkeerbeheer</t>
  </si>
  <si>
    <t>Parkeerfunctie</t>
  </si>
  <si>
    <t>Bycicletteria</t>
  </si>
  <si>
    <t>Mercuriusplein 211/Minervalaan 2</t>
  </si>
  <si>
    <t>Mercurius garage,  samen met…</t>
  </si>
  <si>
    <t>Dick  van "Schouder aan Schouder"</t>
  </si>
  <si>
    <t>8411003A</t>
  </si>
  <si>
    <t>Parkeergarage Stadhuis</t>
  </si>
  <si>
    <r>
      <rPr>
        <sz val="9"/>
        <color rgb="FF000000"/>
        <rFont val="Aptos Narrow"/>
        <family val="2"/>
        <scheme val="minor"/>
      </rPr>
      <t xml:space="preserve">via Cw&amp;d en SG nee: in aanbesteding  </t>
    </r>
    <r>
      <rPr>
        <i/>
        <sz val="9"/>
        <color rgb="FFFF0000"/>
        <rFont val="Aptos Narrow"/>
        <family val="2"/>
        <scheme val="minor"/>
      </rPr>
      <t>beperking opname installaties</t>
    </r>
  </si>
  <si>
    <t>Interparking Nederland B.V.</t>
  </si>
  <si>
    <t>8411003</t>
  </si>
  <si>
    <t>8411004A</t>
  </si>
  <si>
    <t>Parkeergarage Drents Museum</t>
  </si>
  <si>
    <t>Torenlaan</t>
  </si>
  <si>
    <t>8411004</t>
  </si>
  <si>
    <t>8411005A</t>
  </si>
  <si>
    <t>Parkeergarage Neptunus</t>
  </si>
  <si>
    <t>Neptunusplein</t>
  </si>
  <si>
    <t xml:space="preserve">beperking opname installaties </t>
  </si>
  <si>
    <t>8411005</t>
  </si>
  <si>
    <t>Vanaf 2020</t>
  </si>
  <si>
    <t>8411006A</t>
  </si>
  <si>
    <t>Parkeerbeheer Unit</t>
  </si>
  <si>
    <t>8411007A</t>
  </si>
  <si>
    <t>Parkeergarage Triade</t>
  </si>
  <si>
    <t>Triade</t>
  </si>
  <si>
    <t>8411007</t>
  </si>
  <si>
    <t>8411008A</t>
  </si>
  <si>
    <t>Parkeersouterrain Kloosterveste Noorderpoort 1</t>
  </si>
  <si>
    <t xml:space="preserve">Noorderpoort </t>
  </si>
  <si>
    <t xml:space="preserve">kloosterveste </t>
  </si>
  <si>
    <t>Parkeergarage Kloosterveste</t>
  </si>
  <si>
    <t>Noorderpoort 1</t>
  </si>
  <si>
    <t>Jeroen/ Roy</t>
  </si>
  <si>
    <t>Mien Ruysweg 3</t>
  </si>
  <si>
    <t>8411009A</t>
  </si>
  <si>
    <t>Parkeergarage Citadel</t>
  </si>
  <si>
    <t>Mr. Groen van Prinstererlaan 098-100</t>
  </si>
  <si>
    <t>98</t>
  </si>
  <si>
    <t>Economisch eigendom</t>
  </si>
  <si>
    <t>8412001A</t>
  </si>
  <si>
    <r>
      <rPr>
        <sz val="8"/>
        <color rgb="FF3E4653"/>
        <rFont val="Arimo"/>
      </rPr>
      <t>Woning Amelte 1</t>
    </r>
    <r>
      <rPr>
        <sz val="8"/>
        <color rgb="FFC00000"/>
        <rFont val="Arimo"/>
      </rPr>
      <t xml:space="preserve"> </t>
    </r>
  </si>
  <si>
    <t>Kleine schuurtjes niet!</t>
  </si>
  <si>
    <t>Vrugt, mw. B.</t>
  </si>
  <si>
    <t>CNV 4 Normaal herstel en cyclisch ond,geen invest</t>
  </si>
  <si>
    <t>VK&lt;5</t>
  </si>
  <si>
    <t>Tussen 1900 en 1950</t>
  </si>
  <si>
    <t>70</t>
  </si>
  <si>
    <t>Neptunusplein 2 A</t>
  </si>
  <si>
    <t>8412003A</t>
  </si>
  <si>
    <t>Het Struunhuus</t>
  </si>
  <si>
    <t>kringloop onderhoud zelf; opname samen met Fokkerstr 24A</t>
  </si>
  <si>
    <t>Stichting Recht uit het Hart</t>
  </si>
  <si>
    <t>CNV 6 Alleen herstel en optisch onderhoud</t>
  </si>
  <si>
    <t>SL&lt;5</t>
  </si>
  <si>
    <t>8412005A</t>
  </si>
  <si>
    <t>Woning Loneresweg 1</t>
  </si>
  <si>
    <t>Lonerseweg 1</t>
  </si>
  <si>
    <t>Verkocht</t>
  </si>
  <si>
    <t>onbekend</t>
  </si>
  <si>
    <t>8412011A</t>
  </si>
  <si>
    <t>Rodeweg 23-23A-23B</t>
  </si>
  <si>
    <t>Rodeweg</t>
  </si>
  <si>
    <t>23-23A-23B</t>
  </si>
  <si>
    <t>8412011</t>
  </si>
  <si>
    <t>8412013A</t>
  </si>
  <si>
    <t>Fokkerstraat 24A</t>
  </si>
  <si>
    <t>kringloop onderhoud zelf gratis; opname samen met Fokkerstr 24</t>
  </si>
  <si>
    <t xml:space="preserve">ja </t>
  </si>
  <si>
    <t>Stichting Budget Support Assen</t>
  </si>
  <si>
    <t>8412014B2</t>
  </si>
  <si>
    <t>Noorderplantsoen 29</t>
  </si>
  <si>
    <t>Noorderplantsoen</t>
  </si>
  <si>
    <t>29</t>
  </si>
  <si>
    <t>8412014B8</t>
  </si>
  <si>
    <t>Noorderplantsoen 41</t>
  </si>
  <si>
    <t>41</t>
  </si>
  <si>
    <t>8412014B3</t>
  </si>
  <si>
    <t>Noorderplantsoen 31</t>
  </si>
  <si>
    <t>8412014B4</t>
  </si>
  <si>
    <t>Noorderplantsoen 33</t>
  </si>
  <si>
    <t>8412014B5</t>
  </si>
  <si>
    <t>Noorderplantsoen 35</t>
  </si>
  <si>
    <t>8412014B6</t>
  </si>
  <si>
    <t>Noorderplantsoen 37</t>
  </si>
  <si>
    <t>37</t>
  </si>
  <si>
    <t>8412014B7</t>
  </si>
  <si>
    <t>Noorderplantsoen 39</t>
  </si>
  <si>
    <t>8412014A1A</t>
  </si>
  <si>
    <t>Woning Gildestraat 02</t>
  </si>
  <si>
    <t>Vliet, dhr. G. van</t>
  </si>
  <si>
    <t>8412014</t>
  </si>
  <si>
    <t>8412014A1B</t>
  </si>
  <si>
    <t>Berging Gildestraat 02</t>
  </si>
  <si>
    <t>8412014A2A</t>
  </si>
  <si>
    <t>Woning Gildestraat 04</t>
  </si>
  <si>
    <t>geen onderdeel steekproef 6 woningen</t>
  </si>
  <si>
    <t xml:space="preserve"> Wolbers, dhr. A.J. en Hartlief, mw. M</t>
  </si>
  <si>
    <t>8412014A2B</t>
  </si>
  <si>
    <t>Berging Gildestraat 04</t>
  </si>
  <si>
    <t>8412014A3A</t>
  </si>
  <si>
    <t>Woning Gildestraat 06</t>
  </si>
  <si>
    <t>Tichelaar, dhr. R.</t>
  </si>
  <si>
    <t>8412014A3B</t>
  </si>
  <si>
    <t>Berging Gildestraat 06</t>
  </si>
  <si>
    <t>8412014A4A</t>
  </si>
  <si>
    <t>Woning Gildestraat 08</t>
  </si>
  <si>
    <t>Lensink, mw. R.K.T.</t>
  </si>
  <si>
    <t>8412014A4B</t>
  </si>
  <si>
    <t>Berging Gildestraat 08</t>
  </si>
  <si>
    <t>8412014A5A</t>
  </si>
  <si>
    <t>Woning Gildestraat 10</t>
  </si>
  <si>
    <t>Scheer, mw. D van der</t>
  </si>
  <si>
    <t>8412014A5B</t>
  </si>
  <si>
    <t>Berging Gildestraat 10</t>
  </si>
  <si>
    <t>8412014A6A</t>
  </si>
  <si>
    <t>Woning Gildestraat 12</t>
  </si>
  <si>
    <t>Wilms, mw. S.J.G.</t>
  </si>
  <si>
    <t>8412014A6B</t>
  </si>
  <si>
    <t>Berging Gildestraat 12</t>
  </si>
  <si>
    <t>8412014A7A</t>
  </si>
  <si>
    <t>Woning Gildestraat 14</t>
  </si>
  <si>
    <t>Schuurman, mw. S.</t>
  </si>
  <si>
    <t>8412014A7B</t>
  </si>
  <si>
    <t>Berging Gildestraat 14</t>
  </si>
  <si>
    <t>8412014A8A</t>
  </si>
  <si>
    <t>Woning Gildestraat 16</t>
  </si>
  <si>
    <t>Rabhi, mw. G.</t>
  </si>
  <si>
    <t>8412014A8B</t>
  </si>
  <si>
    <t>Berging Gildestraat 16</t>
  </si>
  <si>
    <t>Noordersingel 33</t>
  </si>
  <si>
    <t>8412014A9A</t>
  </si>
  <si>
    <t>Woning Gildestraat 18</t>
  </si>
  <si>
    <t>Meulen, mw. J. van der</t>
  </si>
  <si>
    <t>8412014A9B</t>
  </si>
  <si>
    <t>Berging Gildestraat 18</t>
  </si>
  <si>
    <t>Obrechtlaan 1-3</t>
  </si>
  <si>
    <t>8412014B1A</t>
  </si>
  <si>
    <t>Woning Gildestraat 20</t>
  </si>
  <si>
    <t>Noppers, mw. B.E.</t>
  </si>
  <si>
    <t>8412014B1B</t>
  </si>
  <si>
    <t>Berging Gildestraat 20</t>
  </si>
  <si>
    <t>Oranjebond 8</t>
  </si>
  <si>
    <t>8412014B2A</t>
  </si>
  <si>
    <t>Woning Noorderplantsoen 29</t>
  </si>
  <si>
    <t>Moorlag, mw. F.C.</t>
  </si>
  <si>
    <t>Oude Haarweg</t>
  </si>
  <si>
    <t>8412014B2B</t>
  </si>
  <si>
    <t>Berging Noorderplantsoen 29</t>
  </si>
  <si>
    <t>Paganinilaan 15</t>
  </si>
  <si>
    <t>8412014B3A</t>
  </si>
  <si>
    <t>Woning Noorderplantsoen 31</t>
  </si>
  <si>
    <t>Dirks, mw. L.</t>
  </si>
  <si>
    <t>Peeloerweg 3</t>
  </si>
  <si>
    <t>Peeloerweg</t>
  </si>
  <si>
    <t>8412014B3B</t>
  </si>
  <si>
    <t>Berging Noorderplantsoen 31</t>
  </si>
  <si>
    <t>Rijnstraat 2A</t>
  </si>
  <si>
    <t>8412014B4A</t>
  </si>
  <si>
    <t>Woning Noorderplantsoen 33</t>
  </si>
  <si>
    <t>Klein, mw. C.</t>
  </si>
  <si>
    <t>8412014B4B</t>
  </si>
  <si>
    <t>Berging Noorderplantsoen 33</t>
  </si>
  <si>
    <t>8412014B5A</t>
  </si>
  <si>
    <t>Woning Noorderplantsoen 35</t>
  </si>
  <si>
    <t>Vrugte, mw. F. ter</t>
  </si>
  <si>
    <t>8412014B5B</t>
  </si>
  <si>
    <t>Berging Noorderplantsoen 35</t>
  </si>
  <si>
    <t>8412014B6A</t>
  </si>
  <si>
    <t>Woning Noorderplantsoen 37</t>
  </si>
  <si>
    <t>Diepmaat, dhr. N.M. en Wiekel, mw. M.K.</t>
  </si>
  <si>
    <t>8412014B6B</t>
  </si>
  <si>
    <t>Berging Noorderplantsoen 37</t>
  </si>
  <si>
    <t>Rodeweg 23 / Pelikaanstraat 127</t>
  </si>
  <si>
    <t>8412014B7A</t>
  </si>
  <si>
    <t>Woning Noorderplantsoen 39</t>
  </si>
  <si>
    <t>Stelpstra, mw. A.M.</t>
  </si>
  <si>
    <t>8413067</t>
  </si>
  <si>
    <t>Rolderstraat 07-9</t>
  </si>
  <si>
    <t>Rolderstraat</t>
  </si>
  <si>
    <t>7-9</t>
  </si>
  <si>
    <t>8413074</t>
  </si>
  <si>
    <t>Rolderstraat 31-33-33A-33B</t>
  </si>
  <si>
    <t>31-33-33A-33B</t>
  </si>
  <si>
    <t>8413098</t>
  </si>
  <si>
    <t>Rolderstraat 21</t>
  </si>
  <si>
    <t>21</t>
  </si>
  <si>
    <t>8412014B7B</t>
  </si>
  <si>
    <t>Berging Noorderplantsoen 39</t>
  </si>
  <si>
    <t>8412014B8A</t>
  </si>
  <si>
    <t>Woning Noorderplantsoen 41</t>
  </si>
  <si>
    <t>Beijen, R.</t>
  </si>
  <si>
    <t>8412014B8B</t>
  </si>
  <si>
    <t>Berging Noorderplantsoen 41</t>
  </si>
  <si>
    <t>Scheffer, Dhr. J.</t>
  </si>
  <si>
    <t>8412014B9A</t>
  </si>
  <si>
    <t>Woning Schoolstraat 02</t>
  </si>
  <si>
    <t>Rabhi, mw. I.</t>
  </si>
  <si>
    <t>8412014B9B</t>
  </si>
  <si>
    <t>Berging Schoolstraat 02</t>
  </si>
  <si>
    <t>8412014C1A</t>
  </si>
  <si>
    <t>Woning Schoolstraat 04</t>
  </si>
  <si>
    <t>Scheffer, J.</t>
  </si>
  <si>
    <t>8412014C1B</t>
  </si>
  <si>
    <t>Berging Schoolstraat 04</t>
  </si>
  <si>
    <t>8412014C2A</t>
  </si>
  <si>
    <t>Woning Schoolstraat 06</t>
  </si>
  <si>
    <t>Wairata, mw. A.D.A.</t>
  </si>
  <si>
    <t>8412014C2B</t>
  </si>
  <si>
    <t>Berging Schoolstraat 06</t>
  </si>
  <si>
    <t xml:space="preserve"> </t>
  </si>
  <si>
    <t>8412014C3A</t>
  </si>
  <si>
    <t>Woning Schoolstraat 08</t>
  </si>
  <si>
    <t>Drenth, mw. A.R.</t>
  </si>
  <si>
    <t>8412014C3B</t>
  </si>
  <si>
    <t>Berging Schoolstraat 08</t>
  </si>
  <si>
    <t>8412014C4A</t>
  </si>
  <si>
    <t>Woning Schoolstraat 10</t>
  </si>
  <si>
    <t>Bruin, mw. E. de</t>
  </si>
  <si>
    <t>8412014C4B</t>
  </si>
  <si>
    <t>Berging Schoolstraat 10</t>
  </si>
  <si>
    <t>8412014C5A</t>
  </si>
  <si>
    <t>Woning Schoolstraat 12</t>
  </si>
  <si>
    <t>Moes, mw. T.D.</t>
  </si>
  <si>
    <t>8412014C5B</t>
  </si>
  <si>
    <t>Berging Schoolstraat 12</t>
  </si>
  <si>
    <t>8412014C6A</t>
  </si>
  <si>
    <t>Woning Schoolstraat 14</t>
  </si>
  <si>
    <t>Meringa, dhr. L.</t>
  </si>
  <si>
    <t>8412014C6B</t>
  </si>
  <si>
    <t>Berging Schoolstraat 14</t>
  </si>
  <si>
    <t>Scharmbarg 33-35</t>
  </si>
  <si>
    <t>Scharmbarg 31</t>
  </si>
  <si>
    <t>8412014C7A</t>
  </si>
  <si>
    <t>Woning Schoolstraat 16</t>
  </si>
  <si>
    <t>Hannessen, dhr. K.</t>
  </si>
  <si>
    <t>8412014C7B</t>
  </si>
  <si>
    <t>Berging Schoolstraat 16</t>
  </si>
  <si>
    <t>8412014C8A</t>
  </si>
  <si>
    <t>Woning Schoolstraat 18</t>
  </si>
  <si>
    <t>Alberts, mw. H.</t>
  </si>
  <si>
    <t>Schepersmaat 4A</t>
  </si>
  <si>
    <t>8412014C8B</t>
  </si>
  <si>
    <t>Berging Schoolstraat 18</t>
  </si>
  <si>
    <t>Schoolstraat 29 - 35</t>
  </si>
  <si>
    <t>29-35</t>
  </si>
  <si>
    <t>8412014B9</t>
  </si>
  <si>
    <t>Schoolstraat 02</t>
  </si>
  <si>
    <t>8412014C9A</t>
  </si>
  <si>
    <t>Woning Schoolstraat 20</t>
  </si>
  <si>
    <t>Vrijs, mw. E.A. en Dijkstra, S.</t>
  </si>
  <si>
    <t>8412014C9B</t>
  </si>
  <si>
    <t>Berging Schoolstraat 20</t>
  </si>
  <si>
    <t>8412014D1A</t>
  </si>
  <si>
    <t>Woning Schoolstraat 22</t>
  </si>
  <si>
    <t>Barreveld, mw. S.J.</t>
  </si>
  <si>
    <t>8412014D1B</t>
  </si>
  <si>
    <t>Berging Schoolstraat 22</t>
  </si>
  <si>
    <t>8412014D2A</t>
  </si>
  <si>
    <t>Woning Schoolstraat 24</t>
  </si>
  <si>
    <t>Bijl, mw. M.C.</t>
  </si>
  <si>
    <t>8412014D2B</t>
  </si>
  <si>
    <t>Berging Schoolstraat 24</t>
  </si>
  <si>
    <t>8412014D3A</t>
  </si>
  <si>
    <t>Woning Schoolstraat 26</t>
  </si>
  <si>
    <t>Sander, Mw. M.J.D.</t>
  </si>
  <si>
    <t>8412014D3B</t>
  </si>
  <si>
    <t>Berging Schoolstraat 26</t>
  </si>
  <si>
    <t>8412015A</t>
  </si>
  <si>
    <t>verkocht</t>
  </si>
  <si>
    <t>8412017A</t>
  </si>
  <si>
    <t>Fietsenstalling  De Haar</t>
  </si>
  <si>
    <t>De Haar</t>
  </si>
  <si>
    <t>uit beheer Duurzaamheid</t>
  </si>
  <si>
    <t>8412017</t>
  </si>
  <si>
    <t>8412017B</t>
  </si>
  <si>
    <t>Fietsenstalling Lauwers</t>
  </si>
  <si>
    <t>Lauwers</t>
  </si>
  <si>
    <t xml:space="preserve">uit beheer Nieuwkomers </t>
  </si>
  <si>
    <t>8413004B</t>
  </si>
  <si>
    <t>Schuur Grote Veld 2B</t>
  </si>
  <si>
    <t>Het Grote Veld 2B</t>
  </si>
  <si>
    <t>Mark; contract afspraken nagaan</t>
  </si>
  <si>
    <t>H. Bousema</t>
  </si>
  <si>
    <t>8413065A</t>
  </si>
  <si>
    <t xml:space="preserve">Garageruimten </t>
  </si>
  <si>
    <t>C.T. Storkweg 6-6A-6B-6C-6D-6E-6F-6G-6I</t>
  </si>
  <si>
    <t>6-6A-6B-6C-6D-6E-6G-6I</t>
  </si>
  <si>
    <t>9 stuks; no 6 160m2 , overige 80m2</t>
  </si>
  <si>
    <t xml:space="preserve">huurders </t>
  </si>
  <si>
    <t>CNV 3 Normaal onderhoud, inclusief investeringen</t>
  </si>
  <si>
    <t>VK&gt;5</t>
  </si>
  <si>
    <t>8413067A</t>
  </si>
  <si>
    <t>Rolderstraat 7-9</t>
  </si>
  <si>
    <t xml:space="preserve">wordt gesloopt F&amp;F </t>
  </si>
  <si>
    <t>Stichting De Noabershop</t>
  </si>
  <si>
    <t xml:space="preserve">Rolderstraat 7-9 Naobershop </t>
  </si>
  <si>
    <t xml:space="preserve">vervalt </t>
  </si>
  <si>
    <t>Stg. Noabershop/ L. Siwalette</t>
  </si>
  <si>
    <t>8413069A</t>
  </si>
  <si>
    <t>Woning Hoofdvaartsweg 145</t>
  </si>
  <si>
    <t>Provincie doet alles zelf; wordt binnen jaar gesloopt</t>
  </si>
  <si>
    <t>8413069C</t>
  </si>
  <si>
    <t>Schuur Hoofdvaartsweg 145</t>
  </si>
  <si>
    <t>8413073A</t>
  </si>
  <si>
    <t>Woning Graswijk 25</t>
  </si>
  <si>
    <t>Graswijk 25</t>
  </si>
  <si>
    <t>is gesloopt</t>
  </si>
  <si>
    <t>Maarten Rademaker</t>
  </si>
  <si>
    <t>8413073</t>
  </si>
  <si>
    <t>8413073B</t>
  </si>
  <si>
    <t>Schuur Graswijk 25</t>
  </si>
  <si>
    <t>8413074A</t>
  </si>
  <si>
    <t>wordt gesloopt 2026</t>
  </si>
  <si>
    <t>8413076A</t>
  </si>
  <si>
    <t>Contract; overleg Marko/Arno met Heijko</t>
  </si>
  <si>
    <t>Nageeb, Auto onderhoud</t>
  </si>
  <si>
    <t>8413076D</t>
  </si>
  <si>
    <t>V.O.F. Esam's auto</t>
  </si>
  <si>
    <t>Stadsbroek 09A</t>
  </si>
  <si>
    <t>Thorbeckelaan 2</t>
  </si>
  <si>
    <t>8413079A</t>
  </si>
  <si>
    <t>Havenkade 16</t>
  </si>
  <si>
    <t>tot sept 26 nee; toch min. 1 jaar verlengen  Q1 2027? of Red Flag rapport</t>
  </si>
  <si>
    <t>Torenlaan 20 A</t>
  </si>
  <si>
    <t>8413080A</t>
  </si>
  <si>
    <t>Havenkade 18 Opvang Oekraïners Opslag</t>
  </si>
  <si>
    <t xml:space="preserve">wordt gesloopt </t>
  </si>
  <si>
    <t>8413080</t>
  </si>
  <si>
    <t>8413081A</t>
  </si>
  <si>
    <t>Havenkade 20</t>
  </si>
  <si>
    <t>Marko, Geert, Arno wel opnemen</t>
  </si>
  <si>
    <t>WerkPro</t>
  </si>
  <si>
    <t>8413081</t>
  </si>
  <si>
    <t>Triade 16</t>
  </si>
  <si>
    <t>8413082A</t>
  </si>
  <si>
    <t>Graansilo Havenkade 6</t>
  </si>
  <si>
    <t>provinciaal monument</t>
  </si>
  <si>
    <t xml:space="preserve">HEFT Bierbouwerij </t>
  </si>
  <si>
    <t>Tuinstraat 5</t>
  </si>
  <si>
    <t>Tuinstraat</t>
  </si>
  <si>
    <t>8413086A</t>
  </si>
  <si>
    <t>Woning W.A. Scholtenstraat 12</t>
  </si>
  <si>
    <t>W.A.  Scholtenstraat</t>
  </si>
  <si>
    <t>Helft 2 onder 1 kap</t>
  </si>
  <si>
    <t>Zijlstra, M.T. en Meijer, H.T.</t>
  </si>
  <si>
    <t>8413086</t>
  </si>
  <si>
    <t xml:space="preserve">  Energielabel: E</t>
  </si>
  <si>
    <t>8413088A</t>
  </si>
  <si>
    <t>Verzamelgebouw</t>
  </si>
  <si>
    <t>Vaart ZZ 83</t>
  </si>
  <si>
    <t>8413090A</t>
  </si>
  <si>
    <t>W.A. Scholtenstraat 18-20</t>
  </si>
  <si>
    <t>18, 20</t>
  </si>
  <si>
    <t>in de verkoop</t>
  </si>
  <si>
    <t>WPDA</t>
  </si>
  <si>
    <t>8413090</t>
  </si>
  <si>
    <t>Van Doornestraat 05</t>
  </si>
  <si>
    <t>8413091A</t>
  </si>
  <si>
    <t>J.C. v Markenstraat 8</t>
  </si>
  <si>
    <t>Bekaert Combustion Technology B.V.</t>
  </si>
  <si>
    <t>8413091D</t>
  </si>
  <si>
    <t>J.C. v Markenstraat 10-12</t>
  </si>
  <si>
    <t>mogelijk verkoop? Inspectie voor een beeld</t>
  </si>
  <si>
    <t>Stichting Sympany Nederland</t>
  </si>
  <si>
    <t>8413094A</t>
  </si>
  <si>
    <t>C.T. Storkweg 2-2A-2B-2C</t>
  </si>
  <si>
    <t>A, B, C</t>
  </si>
  <si>
    <t>8413096A</t>
  </si>
  <si>
    <t>Industrieweg 6  Opvang Oekraïners</t>
  </si>
  <si>
    <t xml:space="preserve">leegstand, niet verhuurbaar </t>
  </si>
  <si>
    <t>Team PGGW</t>
  </si>
  <si>
    <t>7440055</t>
  </si>
  <si>
    <t>8413098A</t>
  </si>
  <si>
    <t>wacht op sloop</t>
  </si>
  <si>
    <t xml:space="preserve">Ad Hoc </t>
  </si>
  <si>
    <t>8413102A</t>
  </si>
  <si>
    <t>Industrieweg 8</t>
  </si>
  <si>
    <t>al het onderhoud voor huurder;  overleg Marko/Arno met Heijko</t>
  </si>
  <si>
    <t>Stichting Garage TDI</t>
  </si>
  <si>
    <t>8413102</t>
  </si>
  <si>
    <t>??</t>
  </si>
  <si>
    <t>8372101</t>
  </si>
  <si>
    <t>8413103A</t>
  </si>
  <si>
    <t>Bedrijfspand Havenkade 8</t>
  </si>
  <si>
    <t>provinciaal momument</t>
  </si>
  <si>
    <t>gemeente Assen</t>
  </si>
  <si>
    <t>8413103</t>
  </si>
  <si>
    <t>W.A. Scholtenstraat 12</t>
  </si>
  <si>
    <t>8413108A</t>
  </si>
  <si>
    <t>Dotterbloemstraat 169 - Leegstandsbeheerder</t>
  </si>
  <si>
    <t>Dotterbloemstraat 169</t>
  </si>
  <si>
    <t xml:space="preserve">AD HOC BEHEER Gijs Heldens </t>
  </si>
  <si>
    <t>8413108</t>
  </si>
  <si>
    <t>18-20</t>
  </si>
  <si>
    <t>W.A. Scholtenstraat 22</t>
  </si>
  <si>
    <t>8413110B</t>
  </si>
  <si>
    <t>Schuur Hoofdvaartsweg 184</t>
  </si>
  <si>
    <t xml:space="preserve">leegstand </t>
  </si>
  <si>
    <t>leegstand; sleutel bij Bebingh</t>
  </si>
  <si>
    <t>Weiersstraat 1</t>
  </si>
  <si>
    <t>8413114A</t>
  </si>
  <si>
    <t>Houtzagerij achter Hoofdvaartsweg 164</t>
  </si>
  <si>
    <t>Hoofdvaartsweg 164 Achter</t>
  </si>
  <si>
    <t>wordt gesloopt  onderzoek F en F</t>
  </si>
  <si>
    <t>Dhr. Drent (oude eigenaar) via Peter Oostrum</t>
  </si>
  <si>
    <t>8413114</t>
  </si>
  <si>
    <t>8340101AF</t>
  </si>
  <si>
    <t>Parkeergarage De Nieuwe Kolk</t>
  </si>
  <si>
    <t>via Equans en en SG of ….</t>
  </si>
  <si>
    <t>2 of 1</t>
  </si>
  <si>
    <t>Hajo  Feeringa</t>
  </si>
  <si>
    <t>8411010</t>
  </si>
  <si>
    <t>Wethouder Bergerweg 02 A-B-C-D</t>
  </si>
  <si>
    <t>Wethouder Bergerweg 03A</t>
  </si>
  <si>
    <t>Wethouder Bergerweg 22A</t>
  </si>
  <si>
    <t>Wethouder Bergerweg 24</t>
  </si>
  <si>
    <t>Wethouder Bergerweg 26</t>
  </si>
  <si>
    <t>NHL Stenden Hogeschool</t>
  </si>
  <si>
    <t>Zeemanstraat 1</t>
  </si>
  <si>
    <t>2027Q2?</t>
  </si>
  <si>
    <t>2028</t>
  </si>
  <si>
    <t>xxxxxxxxxx</t>
  </si>
  <si>
    <t xml:space="preserve">Voormalige ING kantoor </t>
  </si>
  <si>
    <t>Jan Fabriciusstraat 4</t>
  </si>
  <si>
    <t>Door SG opgenomen</t>
  </si>
  <si>
    <t>SG inspectie</t>
  </si>
  <si>
    <t>2026Q1</t>
  </si>
  <si>
    <t>jongerencentrum</t>
  </si>
  <si>
    <t>Ralph</t>
  </si>
  <si>
    <t>opvanglocatie</t>
  </si>
  <si>
    <t>Oostersingel 23</t>
  </si>
  <si>
    <t>Mark Artzenius</t>
  </si>
  <si>
    <r>
      <rPr>
        <sz val="9"/>
        <color rgb="FF000000"/>
        <rFont val="Aptos Narrow"/>
        <family val="2"/>
        <scheme val="minor"/>
      </rPr>
      <t>84131</t>
    </r>
    <r>
      <rPr>
        <b/>
        <sz val="9"/>
        <color rgb="FF000000"/>
        <rFont val="Aptos Narrow"/>
        <family val="2"/>
        <scheme val="minor"/>
      </rPr>
      <t>21/22/23/24/25/26</t>
    </r>
  </si>
  <si>
    <t>Witterhoofdweg 1</t>
  </si>
  <si>
    <t>leegstand</t>
  </si>
  <si>
    <t>Rolderstraat 10</t>
  </si>
  <si>
    <t>sloop</t>
  </si>
  <si>
    <t>bovenwoning</t>
  </si>
  <si>
    <t>Rolderstraat 11a</t>
  </si>
  <si>
    <t>Zuidhaege 2</t>
  </si>
  <si>
    <t>Rolderstraat 12</t>
  </si>
  <si>
    <t>Sultana/ Fennechiena Fleur</t>
  </si>
  <si>
    <t>Zwartwatersweg 202</t>
  </si>
  <si>
    <t>Rolderstraat 23</t>
  </si>
  <si>
    <t>mw. Geessie Maathuis</t>
  </si>
  <si>
    <t>8413134</t>
  </si>
  <si>
    <t>Rolderstraat 42</t>
  </si>
  <si>
    <t>ombouw woning&gt; verkoop</t>
  </si>
  <si>
    <t>Leegstand</t>
  </si>
  <si>
    <t>Rolderstraat 60 VvE</t>
  </si>
  <si>
    <t>Rolderstraat 60</t>
  </si>
  <si>
    <t>Hans de Vroome (voorzitter VvE)</t>
  </si>
  <si>
    <t>8413133</t>
  </si>
  <si>
    <t>appartementen</t>
  </si>
  <si>
    <t>Rolderstraat 8-8b</t>
  </si>
  <si>
    <t>OBJ0000858</t>
  </si>
  <si>
    <t>Boskamp ONG</t>
  </si>
  <si>
    <t>8412014D3</t>
  </si>
  <si>
    <t>Schoolstraat 26</t>
  </si>
  <si>
    <t>8412014C1</t>
  </si>
  <si>
    <t>Schoolstraat 04</t>
  </si>
  <si>
    <t>8412014C2</t>
  </si>
  <si>
    <t>Schoolstraat 06</t>
  </si>
  <si>
    <t>8412014C3</t>
  </si>
  <si>
    <t>Schoolstraat 08</t>
  </si>
  <si>
    <t>8412014C4</t>
  </si>
  <si>
    <t>Schoolstraat 10</t>
  </si>
  <si>
    <t>8412014C5</t>
  </si>
  <si>
    <t>Schoolstraat 12</t>
  </si>
  <si>
    <t>8412014C6</t>
  </si>
  <si>
    <t>Schoolstraat 14</t>
  </si>
  <si>
    <t>8412014C7</t>
  </si>
  <si>
    <t>Schoolstraat 16</t>
  </si>
  <si>
    <t>8412014C8</t>
  </si>
  <si>
    <t>Schoolstraat 18</t>
  </si>
  <si>
    <t>8412014C9</t>
  </si>
  <si>
    <t>Schoolstraat 20</t>
  </si>
  <si>
    <t>8412014D1</t>
  </si>
  <si>
    <t>Schoolstraat 22</t>
  </si>
  <si>
    <t>8412014D2</t>
  </si>
  <si>
    <t>Schoolstraat 24</t>
  </si>
  <si>
    <t>Rolderstraat 8a</t>
  </si>
  <si>
    <t>News Café Image/ CarlijnRhymer</t>
  </si>
  <si>
    <t xml:space="preserve">ISK </t>
  </si>
  <si>
    <t>Merwedestraat  16 (14)</t>
  </si>
  <si>
    <t>MJOP via Nassau Vincent school</t>
  </si>
  <si>
    <t xml:space="preserve">Kantoor </t>
  </si>
  <si>
    <t>Overcingellaan 15</t>
  </si>
  <si>
    <t>kosten GR (GKB); Red Flag rapport sept 25 SG</t>
  </si>
  <si>
    <t>2026Q2</t>
  </si>
  <si>
    <r>
      <rPr>
        <sz val="10"/>
        <color rgb="FF000000"/>
        <rFont val="Aptos Narrow"/>
        <family val="2"/>
        <scheme val="minor"/>
      </rPr>
      <t>84120</t>
    </r>
    <r>
      <rPr>
        <b/>
        <sz val="10"/>
        <color rgb="FF000000"/>
        <rFont val="Aptos Narrow"/>
        <family val="2"/>
        <scheme val="minor"/>
      </rPr>
      <t>19/20/21/22</t>
    </r>
  </si>
  <si>
    <t>Complexen 4A, 4B, 10A, 10B Mien Ruysweg (6 woningen)</t>
  </si>
  <si>
    <t xml:space="preserve">Lauwers 1 door Planon </t>
  </si>
  <si>
    <t>Planon heeft in dec 25 een Quick-scan gedaan</t>
  </si>
  <si>
    <t>Planoninsp.</t>
  </si>
  <si>
    <t>uren</t>
  </si>
  <si>
    <r>
      <t xml:space="preserve">Inspecties verdeeld over de projectleiders </t>
    </r>
    <r>
      <rPr>
        <b/>
        <sz val="9"/>
        <rFont val="Aptos Narrow"/>
        <family val="2"/>
        <scheme val="minor"/>
      </rPr>
      <t>op basis van verhouding</t>
    </r>
    <r>
      <rPr>
        <sz val="9"/>
        <rFont val="Aptos Narrow"/>
        <family val="2"/>
        <scheme val="minor"/>
      </rPr>
      <t xml:space="preserve"> </t>
    </r>
  </si>
  <si>
    <r>
      <t xml:space="preserve">Inspecties verdeeld over de projectleiders </t>
    </r>
    <r>
      <rPr>
        <b/>
        <sz val="9"/>
        <rFont val="Aptos Narrow"/>
        <family val="2"/>
        <scheme val="minor"/>
      </rPr>
      <t>planning</t>
    </r>
  </si>
  <si>
    <t>Inspecties verdeeld over de projectleiders planning</t>
  </si>
  <si>
    <t>NHL Stenden Hogeschool? 2027Q1?</t>
  </si>
  <si>
    <t>Arno verh.</t>
  </si>
  <si>
    <t>Erica verh.</t>
  </si>
  <si>
    <t>Bert verh.</t>
  </si>
  <si>
    <t>Karin verh.</t>
  </si>
  <si>
    <t>Lars verh.</t>
  </si>
  <si>
    <t>Ralph verh.</t>
  </si>
  <si>
    <t>Totaal</t>
  </si>
  <si>
    <t>Bert</t>
  </si>
  <si>
    <t>Karin</t>
  </si>
  <si>
    <t xml:space="preserve">sept </t>
  </si>
  <si>
    <t xml:space="preserve">okt </t>
  </si>
  <si>
    <t xml:space="preserve">nov </t>
  </si>
  <si>
    <t>dec</t>
  </si>
  <si>
    <t xml:space="preserve">jan </t>
  </si>
  <si>
    <t>feb</t>
  </si>
  <si>
    <t xml:space="preserve">maart </t>
  </si>
  <si>
    <t>I N S P E C T E U R</t>
  </si>
  <si>
    <t>inspecteurs</t>
  </si>
  <si>
    <t>Half sept tot half maart zijn 6,0 maanden bruto</t>
  </si>
  <si>
    <t>36 urige werkweek + onvoorzien</t>
  </si>
  <si>
    <t xml:space="preserve">uren per dag </t>
  </si>
  <si>
    <t>Capaciteit inspecteur-uren benodigd /aanwezig per maand</t>
  </si>
  <si>
    <t>Gepland aan inspecties per maand</t>
  </si>
  <si>
    <t>Bezetting per maand in %</t>
  </si>
  <si>
    <t>Werkdagen</t>
  </si>
  <si>
    <t>Verlof</t>
  </si>
  <si>
    <t>Deel effectief</t>
  </si>
  <si>
    <t>Dagen</t>
  </si>
  <si>
    <t>%</t>
  </si>
  <si>
    <t>factor</t>
  </si>
  <si>
    <t>Totaal uren inspectiewerk</t>
  </si>
  <si>
    <t>1 is ok</t>
  </si>
  <si>
    <t>Code</t>
  </si>
  <si>
    <t>Monumentenstatus</t>
  </si>
  <si>
    <t>Inschrijfprijs</t>
  </si>
  <si>
    <t>€/m2 BVO</t>
  </si>
  <si>
    <t>Som prijzenblad</t>
  </si>
  <si>
    <t>Inschrijver:</t>
  </si>
  <si>
    <t>Inschrijfbedrag:</t>
  </si>
  <si>
    <t>Perceel:</t>
  </si>
  <si>
    <t>Perceel 1</t>
  </si>
  <si>
    <t>Perceel 2</t>
  </si>
  <si>
    <r>
      <t>m</t>
    </r>
    <r>
      <rPr>
        <vertAlign val="superscript"/>
        <sz val="9"/>
        <color theme="1"/>
        <rFont val="Aptos Narrow"/>
        <family val="2"/>
        <scheme val="minor"/>
      </rPr>
      <t>2</t>
    </r>
    <r>
      <rPr>
        <sz val="9"/>
        <color theme="1"/>
        <rFont val="Aptos Narrow"/>
        <family val="2"/>
        <scheme val="minor"/>
      </rPr>
      <t xml:space="preserve"> BVO</t>
    </r>
  </si>
  <si>
    <t>(leeg)</t>
  </si>
  <si>
    <t>Aantal objecten</t>
  </si>
  <si>
    <t>Objectenlijst perceel 1 en 2</t>
  </si>
  <si>
    <t>Prijzenblad perceel 1</t>
  </si>
  <si>
    <t>Prijzenblad perceel 2</t>
  </si>
  <si>
    <t/>
  </si>
  <si>
    <r>
      <t>84131</t>
    </r>
    <r>
      <rPr>
        <b/>
        <sz val="9"/>
        <rFont val="Aptos Narrow"/>
        <family val="2"/>
        <scheme val="minor"/>
      </rPr>
      <t>21/22/23/24/25/26</t>
    </r>
  </si>
  <si>
    <r>
      <t>84120</t>
    </r>
    <r>
      <rPr>
        <b/>
        <sz val="9"/>
        <rFont val="Aptos Narrow"/>
        <family val="2"/>
        <scheme val="minor"/>
      </rPr>
      <t>19/20/21/22</t>
    </r>
  </si>
  <si>
    <t>(Alle)</t>
  </si>
  <si>
    <t>Naam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</si>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</sst>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&quot;€&quot;\ #,##0.000"/>
    <numFmt numFmtId="165" formatCode="&quot;€&quot;\ #,##0"/>
    <numFmt numFmtId="166" formatCode="_ &quot;€&quot;\ * #,##0_ ;_ &quot;€&quot;\ * \-#,##0_ ;_ &quot;€&quot;\ * &quot;-&quot;??_ ;_ @_ "/>
    <numFmt numFmtId="167" formatCode="&quot;€&quot;\ #,##0.00"/>
    <numFmt numFmtId="168" formatCode="#,##0_ ;[Red]\-#,##0\ "/>
    <numFmt numFmtId="169" formatCode="#,##0.000"/>
    <numFmt numFmtId="170" formatCode="0.0"/>
    <numFmt numFmtId="171" formatCode="#,##0.00_ ;[Red]\-#,##0.00\ "/>
    <numFmt numFmtId="172" formatCode="#,##0.000_ ;[Red]\-#,##0.000\ "/>
    <numFmt numFmtId="173" formatCode="0_ ;[Red]\-0\ "/>
    <numFmt numFmtId="174" formatCode="#,##0.0"/>
    <numFmt numFmtId="175" formatCode="#,##0.00000"/>
    <numFmt numFmtId="176" formatCode="_ [$€-2]\ * #,##0.00_ ;_ [$€-2]\ * \-#,##0.00_ ;_ [$€-2]\ * &quot;-&quot;??_ ;_ @_ "/>
  </numFmts>
  <fonts count="1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9"/>
      <color rgb="FF3E4653"/>
      <name val="Aptos Narrow"/>
      <family val="2"/>
      <scheme val="minor"/>
    </font>
    <font>
      <sz val="10"/>
      <color rgb="FF3E4653"/>
      <name val="Aptos Narrow"/>
      <family val="2"/>
      <scheme val="minor"/>
    </font>
    <font>
      <sz val="9"/>
      <color rgb="FF3E4653"/>
      <name val="Arimo"/>
      <family val="2"/>
    </font>
    <font>
      <sz val="9"/>
      <color theme="0"/>
      <name val="Arimo"/>
      <family val="2"/>
    </font>
    <font>
      <sz val="9"/>
      <name val="Arimo"/>
      <family val="2"/>
    </font>
    <font>
      <sz val="12"/>
      <color rgb="FF3E4653"/>
      <name val="Arimo"/>
      <family val="2"/>
    </font>
    <font>
      <sz val="11"/>
      <color rgb="FF3E4653"/>
      <name val="Aptos Narrow"/>
      <family val="2"/>
      <scheme val="minor"/>
    </font>
    <font>
      <sz val="8"/>
      <color rgb="FF3E4653"/>
      <name val="Aptos Narrow"/>
      <family val="2"/>
      <scheme val="minor"/>
    </font>
    <font>
      <sz val="8"/>
      <color rgb="FF3E4653"/>
      <name val="Arimo"/>
      <family val="2"/>
    </font>
    <font>
      <sz val="8"/>
      <color rgb="FFFF0000"/>
      <name val="Aptos Narrow"/>
      <family val="2"/>
      <scheme val="minor"/>
    </font>
    <font>
      <sz val="8"/>
      <color rgb="FFC00000"/>
      <name val="Aptos Narrow"/>
      <family val="2"/>
      <scheme val="minor"/>
    </font>
    <font>
      <sz val="8"/>
      <name val="Arimo"/>
      <family val="2"/>
    </font>
    <font>
      <sz val="8"/>
      <color rgb="FFC00000"/>
      <name val="Arimo"/>
      <family val="2"/>
    </font>
    <font>
      <sz val="9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8" tint="0.39997558519241921"/>
      <name val="Aptos Narrow"/>
      <family val="2"/>
      <scheme val="minor"/>
    </font>
    <font>
      <sz val="10"/>
      <color theme="8" tint="0.39997558519241921"/>
      <name val="Aptos Narrow"/>
      <family val="2"/>
      <scheme val="minor"/>
    </font>
    <font>
      <sz val="8"/>
      <color theme="8" tint="0.39997558519241921"/>
      <name val="Arimo"/>
      <family val="2"/>
    </font>
    <font>
      <b/>
      <i/>
      <sz val="8"/>
      <color theme="8" tint="0.39997558519241921"/>
      <name val="Arimo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sz val="14"/>
      <name val="Aptos Narrow"/>
      <family val="2"/>
      <scheme val="minor"/>
    </font>
    <font>
      <sz val="8"/>
      <color theme="0"/>
      <name val="Arimo"/>
      <family val="2"/>
    </font>
    <font>
      <sz val="10"/>
      <color rgb="FFC00000"/>
      <name val="Aptos Narrow"/>
      <family val="2"/>
      <scheme val="minor"/>
    </font>
    <font>
      <sz val="8"/>
      <color theme="9"/>
      <name val="Arimo"/>
      <family val="2"/>
    </font>
    <font>
      <sz val="11"/>
      <color theme="8" tint="0.3999755851924192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8"/>
      <color theme="8"/>
      <name val="Arimo"/>
      <family val="2"/>
    </font>
    <font>
      <sz val="8"/>
      <color rgb="FFFF0000"/>
      <name val="Arimo"/>
      <family val="2"/>
    </font>
    <font>
      <b/>
      <sz val="11"/>
      <color rgb="FFC00000"/>
      <name val="Aptos Narrow"/>
      <family val="2"/>
      <scheme val="minor"/>
    </font>
    <font>
      <i/>
      <sz val="8"/>
      <color rgb="FFC00000"/>
      <name val="Aptos Narrow"/>
      <family val="2"/>
      <scheme val="minor"/>
    </font>
    <font>
      <strike/>
      <sz val="11"/>
      <color rgb="FF3E4653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8"/>
      <color rgb="FF3E4653"/>
      <name val="Aptos Narrow"/>
      <family val="2"/>
      <scheme val="minor"/>
    </font>
    <font>
      <sz val="9"/>
      <color rgb="FF7030A0"/>
      <name val="Aptos Narrow"/>
      <family val="2"/>
      <scheme val="minor"/>
    </font>
    <font>
      <sz val="10"/>
      <color rgb="FF7030A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8"/>
      <color rgb="FF7030A0"/>
      <name val="Arimo"/>
      <family val="2"/>
    </font>
    <font>
      <i/>
      <sz val="14"/>
      <name val="Aptos Narrow"/>
      <family val="2"/>
      <scheme val="minor"/>
    </font>
    <font>
      <b/>
      <sz val="8"/>
      <color rgb="FFC0000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9"/>
      <color theme="8"/>
      <name val="Aptos Narrow"/>
      <family val="2"/>
      <scheme val="minor"/>
    </font>
    <font>
      <sz val="10"/>
      <color theme="8"/>
      <name val="Aptos Narrow"/>
      <family val="2"/>
      <scheme val="minor"/>
    </font>
    <font>
      <sz val="8"/>
      <color theme="8"/>
      <name val="Arimo"/>
    </font>
    <font>
      <b/>
      <i/>
      <sz val="8"/>
      <color rgb="FFC0000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i/>
      <sz val="8"/>
      <name val="Aptos Narrow"/>
      <family val="2"/>
      <scheme val="minor"/>
    </font>
    <font>
      <b/>
      <sz val="14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i/>
      <sz val="8"/>
      <color rgb="FF3E4653"/>
      <name val="Arimo"/>
    </font>
    <font>
      <sz val="8"/>
      <color rgb="FFC00000"/>
      <name val="Arimo"/>
    </font>
    <font>
      <b/>
      <i/>
      <sz val="14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i/>
      <sz val="8"/>
      <name val="Aptos Narrow"/>
      <family val="2"/>
      <scheme val="minor"/>
    </font>
    <font>
      <i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rimo 8"/>
    </font>
    <font>
      <sz val="9"/>
      <color rgb="FF3E4653"/>
      <name val="arimo 8"/>
    </font>
    <font>
      <sz val="8"/>
      <color rgb="FF3E4653"/>
      <name val="arimo 8"/>
    </font>
    <font>
      <sz val="9"/>
      <color theme="1"/>
      <name val="arimo 8"/>
    </font>
    <font>
      <sz val="8"/>
      <color rgb="FF7030A0"/>
      <name val="arimo 8"/>
    </font>
    <font>
      <sz val="8"/>
      <name val="Arimo"/>
    </font>
    <font>
      <sz val="8"/>
      <color theme="1"/>
      <name val="arimo 8"/>
    </font>
    <font>
      <sz val="8"/>
      <name val="arimo 8"/>
    </font>
    <font>
      <strike/>
      <sz val="9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i/>
      <strike/>
      <sz val="8"/>
      <color rgb="FFC00000"/>
      <name val="Aptos Narrow"/>
      <family val="2"/>
      <scheme val="minor"/>
    </font>
    <font>
      <strike/>
      <sz val="9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9"/>
      <color theme="1"/>
      <name val="arimo 8"/>
    </font>
    <font>
      <strike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theme="1"/>
      <name val="Arimo"/>
      <family val="2"/>
    </font>
    <font>
      <sz val="8"/>
      <color rgb="FF3E4653"/>
      <name val="Arimo"/>
    </font>
    <font>
      <sz val="8"/>
      <color rgb="FF00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i/>
      <sz val="8"/>
      <color rgb="FF000000"/>
      <name val="Arimo"/>
      <family val="2"/>
    </font>
    <font>
      <sz val="8"/>
      <color rgb="FF000000"/>
      <name val="Arimo"/>
      <family val="2"/>
    </font>
    <font>
      <i/>
      <sz val="9"/>
      <color rgb="FFFF0000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8"/>
      <color rgb="FF000000"/>
      <name val="arimo 8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2"/>
      <color theme="1"/>
      <name val="Aptos Narrow"/>
      <family val="2"/>
    </font>
    <font>
      <sz val="9"/>
      <color rgb="FF000000"/>
      <name val="Aptos Narrow"/>
      <family val="2"/>
    </font>
    <font>
      <sz val="9"/>
      <name val="Aptos Narrow"/>
      <family val="2"/>
    </font>
    <font>
      <sz val="10"/>
      <color rgb="FF000000"/>
      <name val="Aptos Narrow"/>
      <family val="2"/>
    </font>
    <font>
      <b/>
      <sz val="9"/>
      <color theme="1"/>
      <name val="Aptos Narrow"/>
      <family val="2"/>
    </font>
    <font>
      <b/>
      <sz val="9"/>
      <color rgb="FF0070C0"/>
      <name val="Aptos Narrow"/>
      <family val="2"/>
    </font>
    <font>
      <b/>
      <sz val="9"/>
      <name val="Aptos Narrow"/>
      <family val="2"/>
    </font>
    <font>
      <vertAlign val="superscript"/>
      <sz val="9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722">
    <xf numFmtId="0" fontId="0" fillId="0" borderId="0" xfId="0"/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6" fontId="5" fillId="0" borderId="0" xfId="0" applyNumberFormat="1" applyFont="1" applyAlignment="1">
      <alignment horizontal="right" vertical="center"/>
    </xf>
    <xf numFmtId="6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3" borderId="0" xfId="0" applyFill="1"/>
    <xf numFmtId="166" fontId="0" fillId="3" borderId="0" xfId="1" applyNumberFormat="1" applyFont="1" applyFill="1"/>
    <xf numFmtId="2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167" fontId="9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6" fontId="5" fillId="0" borderId="0" xfId="0" applyNumberFormat="1" applyFont="1" applyAlignment="1">
      <alignment horizontal="right" vertical="center" wrapText="1"/>
    </xf>
    <xf numFmtId="164" fontId="10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6" fillId="0" borderId="2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right" vertical="center" wrapText="1"/>
    </xf>
    <xf numFmtId="165" fontId="0" fillId="6" borderId="0" xfId="0" applyNumberFormat="1" applyFill="1" applyAlignment="1">
      <alignment horizontal="right" vertical="center" wrapText="1"/>
    </xf>
    <xf numFmtId="0" fontId="0" fillId="6" borderId="0" xfId="0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left" vertical="center"/>
    </xf>
    <xf numFmtId="6" fontId="13" fillId="0" borderId="0" xfId="0" applyNumberFormat="1" applyFont="1" applyAlignment="1">
      <alignment horizontal="right" vertical="center"/>
    </xf>
    <xf numFmtId="6" fontId="14" fillId="0" borderId="0" xfId="0" quotePrefix="1" applyNumberFormat="1" applyFont="1" applyAlignment="1">
      <alignment horizontal="left" vertical="center"/>
    </xf>
    <xf numFmtId="164" fontId="14" fillId="0" borderId="0" xfId="0" quotePrefix="1" applyNumberFormat="1" applyFont="1" applyAlignment="1">
      <alignment horizontal="left" vertical="center"/>
    </xf>
    <xf numFmtId="164" fontId="15" fillId="5" borderId="0" xfId="0" quotePrefix="1" applyNumberFormat="1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18" fillId="6" borderId="0" xfId="0" applyFont="1" applyFill="1" applyAlignment="1">
      <alignment horizontal="right" vertical="center"/>
    </xf>
    <xf numFmtId="165" fontId="18" fillId="6" borderId="0" xfId="0" applyNumberFormat="1" applyFont="1" applyFill="1" applyAlignment="1">
      <alignment horizontal="right" vertical="center"/>
    </xf>
    <xf numFmtId="0" fontId="14" fillId="7" borderId="0" xfId="0" applyFont="1" applyFill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14" fillId="9" borderId="0" xfId="0" applyFont="1" applyFill="1" applyAlignment="1">
      <alignment horizontal="left" vertical="center" wrapText="1"/>
    </xf>
    <xf numFmtId="0" fontId="14" fillId="8" borderId="0" xfId="0" applyFont="1" applyFill="1" applyAlignment="1">
      <alignment horizontal="right" vertical="center"/>
    </xf>
    <xf numFmtId="0" fontId="14" fillId="9" borderId="0" xfId="0" applyFont="1" applyFill="1" applyAlignment="1">
      <alignment horizontal="right" vertical="center"/>
    </xf>
    <xf numFmtId="166" fontId="14" fillId="8" borderId="0" xfId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2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 applyProtection="1">
      <alignment wrapText="1"/>
      <protection locked="0"/>
    </xf>
    <xf numFmtId="44" fontId="0" fillId="0" borderId="0" xfId="1" applyFont="1"/>
    <xf numFmtId="166" fontId="0" fillId="0" borderId="0" xfId="1" applyNumberFormat="1" applyFont="1"/>
    <xf numFmtId="2" fontId="21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6" fontId="20" fillId="0" borderId="0" xfId="0" applyNumberFormat="1" applyFont="1" applyAlignment="1">
      <alignment horizontal="right" vertical="center"/>
    </xf>
    <xf numFmtId="168" fontId="20" fillId="0" borderId="0" xfId="0" applyNumberFormat="1" applyFont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169" fontId="23" fillId="8" borderId="0" xfId="0" applyNumberFormat="1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0" fillId="10" borderId="0" xfId="0" applyFont="1" applyFill="1" applyAlignment="1">
      <alignment horizontal="left" vertical="center"/>
    </xf>
    <xf numFmtId="0" fontId="25" fillId="0" borderId="0" xfId="0" applyFont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26" fillId="5" borderId="3" xfId="0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right" vertical="center"/>
      <protection locked="0"/>
    </xf>
    <xf numFmtId="165" fontId="0" fillId="5" borderId="0" xfId="0" applyNumberFormat="1" applyFill="1" applyAlignment="1" applyProtection="1">
      <alignment horizontal="right" vertical="center"/>
      <protection locked="0"/>
    </xf>
    <xf numFmtId="165" fontId="26" fillId="5" borderId="0" xfId="0" applyNumberFormat="1" applyFont="1" applyFill="1" applyAlignment="1" applyProtection="1">
      <alignment horizontal="right" vertical="center"/>
      <protection locked="0"/>
    </xf>
    <xf numFmtId="0" fontId="26" fillId="5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wrapText="1"/>
      <protection locked="0"/>
    </xf>
    <xf numFmtId="0" fontId="20" fillId="0" borderId="0" xfId="0" applyFont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44" fontId="0" fillId="3" borderId="0" xfId="1" applyFont="1" applyFill="1"/>
    <xf numFmtId="0" fontId="26" fillId="0" borderId="0" xfId="0" applyFont="1"/>
    <xf numFmtId="0" fontId="28" fillId="5" borderId="0" xfId="0" applyFont="1" applyFill="1" applyAlignment="1">
      <alignment horizontal="left" vertical="center"/>
    </xf>
    <xf numFmtId="2" fontId="28" fillId="5" borderId="0" xfId="0" applyNumberFormat="1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6" fontId="29" fillId="5" borderId="0" xfId="0" applyNumberFormat="1" applyFont="1" applyFill="1" applyAlignment="1">
      <alignment horizontal="right" vertical="center"/>
    </xf>
    <xf numFmtId="6" fontId="30" fillId="5" borderId="0" xfId="0" applyNumberFormat="1" applyFont="1" applyFill="1" applyAlignment="1">
      <alignment horizontal="right" vertical="center"/>
    </xf>
    <xf numFmtId="168" fontId="31" fillId="5" borderId="0" xfId="0" applyNumberFormat="1" applyFont="1" applyFill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0" fontId="30" fillId="5" borderId="0" xfId="0" applyFont="1" applyFill="1" applyAlignment="1">
      <alignment horizontal="left" vertical="center"/>
    </xf>
    <xf numFmtId="49" fontId="28" fillId="5" borderId="0" xfId="0" applyNumberFormat="1" applyFont="1" applyFill="1" applyAlignment="1">
      <alignment vertical="center" wrapText="1"/>
    </xf>
    <xf numFmtId="0" fontId="6" fillId="5" borderId="0" xfId="0" applyFont="1" applyFill="1" applyAlignment="1" applyProtection="1">
      <alignment horizontal="left" vertical="center" wrapText="1"/>
      <protection locked="0"/>
    </xf>
    <xf numFmtId="0" fontId="32" fillId="5" borderId="3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165" fontId="10" fillId="5" borderId="0" xfId="0" applyNumberFormat="1" applyFont="1" applyFill="1" applyAlignment="1" applyProtection="1">
      <alignment horizontal="right" vertical="center"/>
      <protection locked="0"/>
    </xf>
    <xf numFmtId="0" fontId="10" fillId="5" borderId="0" xfId="0" applyFont="1" applyFill="1" applyAlignment="1" applyProtection="1">
      <alignment horizontal="right" vertical="center"/>
      <protection locked="0"/>
    </xf>
    <xf numFmtId="0" fontId="3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2" fontId="33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horizontal="left" vertical="center"/>
    </xf>
    <xf numFmtId="168" fontId="19" fillId="0" borderId="0" xfId="0" applyNumberFormat="1" applyFont="1" applyAlignment="1">
      <alignment horizontal="left" vertical="center"/>
    </xf>
    <xf numFmtId="6" fontId="19" fillId="0" borderId="0" xfId="0" applyNumberFormat="1" applyFont="1" applyAlignment="1">
      <alignment horizontal="left" vertical="center"/>
    </xf>
    <xf numFmtId="165" fontId="35" fillId="5" borderId="0" xfId="0" applyNumberFormat="1" applyFont="1" applyFill="1" applyAlignment="1">
      <alignment horizontal="right" vertical="center"/>
    </xf>
    <xf numFmtId="169" fontId="35" fillId="5" borderId="0" xfId="0" applyNumberFormat="1" applyFont="1" applyFill="1" applyAlignment="1">
      <alignment horizontal="right" vertical="center"/>
    </xf>
    <xf numFmtId="0" fontId="0" fillId="5" borderId="3" xfId="0" applyFill="1" applyBorder="1" applyAlignment="1" applyProtection="1">
      <alignment horizontal="center" vertical="center"/>
      <protection locked="0"/>
    </xf>
    <xf numFmtId="169" fontId="20" fillId="8" borderId="0" xfId="0" applyNumberFormat="1" applyFont="1" applyFill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5" borderId="4" xfId="0" applyFill="1" applyBorder="1" applyAlignment="1" applyProtection="1">
      <alignment horizontal="right" vertical="center"/>
      <protection locked="0"/>
    </xf>
    <xf numFmtId="2" fontId="34" fillId="5" borderId="0" xfId="0" applyNumberFormat="1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2" fillId="5" borderId="0" xfId="0" applyFont="1" applyFill="1" applyAlignment="1">
      <alignment horizontal="left" vertical="center"/>
    </xf>
    <xf numFmtId="6" fontId="32" fillId="5" borderId="0" xfId="0" applyNumberFormat="1" applyFont="1" applyFill="1" applyAlignment="1">
      <alignment horizontal="right" vertical="center"/>
    </xf>
    <xf numFmtId="0" fontId="38" fillId="5" borderId="0" xfId="0" applyFont="1" applyFill="1"/>
    <xf numFmtId="0" fontId="29" fillId="5" borderId="0" xfId="0" applyFont="1" applyFill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/>
    </xf>
    <xf numFmtId="0" fontId="39" fillId="5" borderId="0" xfId="0" applyFont="1" applyFill="1" applyAlignment="1">
      <alignment vertical="center"/>
    </xf>
    <xf numFmtId="0" fontId="40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169" fontId="20" fillId="5" borderId="0" xfId="0" applyNumberFormat="1" applyFont="1" applyFill="1" applyAlignment="1">
      <alignment horizontal="right" vertical="center"/>
    </xf>
    <xf numFmtId="165" fontId="42" fillId="5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38" fillId="0" borderId="0" xfId="0" applyFont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0" fontId="13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5" borderId="6" xfId="0" applyFont="1" applyFill="1" applyBorder="1" applyAlignment="1">
      <alignment horizontal="right" vertical="center"/>
    </xf>
    <xf numFmtId="0" fontId="18" fillId="5" borderId="0" xfId="0" applyFont="1" applyFill="1" applyAlignment="1">
      <alignment horizontal="right" vertical="center"/>
    </xf>
    <xf numFmtId="165" fontId="18" fillId="5" borderId="0" xfId="0" applyNumberFormat="1" applyFont="1" applyFill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3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right" vertical="center"/>
    </xf>
    <xf numFmtId="168" fontId="43" fillId="0" borderId="0" xfId="0" applyNumberFormat="1" applyFont="1" applyAlignment="1">
      <alignment horizontal="left" vertical="center"/>
    </xf>
    <xf numFmtId="0" fontId="13" fillId="5" borderId="0" xfId="0" applyFont="1" applyFill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right" vertical="center" wrapText="1"/>
      <protection locked="0"/>
    </xf>
    <xf numFmtId="49" fontId="26" fillId="5" borderId="0" xfId="0" applyNumberFormat="1" applyFont="1" applyFill="1" applyAlignment="1">
      <alignment horizontal="right" vertical="center"/>
    </xf>
    <xf numFmtId="165" fontId="26" fillId="5" borderId="0" xfId="0" applyNumberFormat="1" applyFont="1" applyFill="1" applyAlignment="1">
      <alignment horizontal="right" vertical="center"/>
    </xf>
    <xf numFmtId="165" fontId="26" fillId="0" borderId="0" xfId="0" applyNumberFormat="1" applyFont="1" applyAlignment="1">
      <alignment horizontal="right" vertical="center"/>
    </xf>
    <xf numFmtId="165" fontId="0" fillId="0" borderId="0" xfId="0" applyNumberFormat="1" applyAlignment="1" applyProtection="1">
      <alignment horizontal="right" vertical="center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44" fillId="5" borderId="3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2" fontId="45" fillId="11" borderId="0" xfId="0" applyNumberFormat="1" applyFont="1" applyFill="1" applyAlignment="1">
      <alignment horizontal="left" vertical="center"/>
    </xf>
    <xf numFmtId="2" fontId="46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horizontal="left" vertical="center"/>
    </xf>
    <xf numFmtId="0" fontId="47" fillId="5" borderId="0" xfId="0" applyFont="1" applyFill="1" applyAlignment="1">
      <alignment horizontal="left" vertical="center"/>
    </xf>
    <xf numFmtId="2" fontId="47" fillId="5" borderId="0" xfId="0" applyNumberFormat="1" applyFont="1" applyFill="1" applyAlignment="1">
      <alignment horizontal="left" vertical="center"/>
    </xf>
    <xf numFmtId="49" fontId="48" fillId="5" borderId="0" xfId="0" applyNumberFormat="1" applyFont="1" applyFill="1" applyAlignment="1">
      <alignment horizontal="right" vertical="center"/>
    </xf>
    <xf numFmtId="49" fontId="47" fillId="5" borderId="0" xfId="0" applyNumberFormat="1" applyFont="1" applyFill="1" applyAlignment="1">
      <alignment vertical="center"/>
    </xf>
    <xf numFmtId="0" fontId="50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left" vertical="center" wrapText="1"/>
    </xf>
    <xf numFmtId="165" fontId="26" fillId="0" borderId="0" xfId="0" applyNumberFormat="1" applyFont="1" applyAlignment="1" applyProtection="1">
      <alignment horizontal="right" vertical="center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16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2" fontId="51" fillId="5" borderId="0" xfId="0" applyNumberFormat="1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right" vertical="center"/>
    </xf>
    <xf numFmtId="49" fontId="27" fillId="11" borderId="0" xfId="0" applyNumberFormat="1" applyFont="1" applyFill="1" applyAlignment="1">
      <alignment horizontal="right" vertical="center"/>
    </xf>
    <xf numFmtId="49" fontId="27" fillId="11" borderId="0" xfId="0" applyNumberFormat="1" applyFont="1" applyFill="1" applyAlignment="1">
      <alignment horizontal="center" vertical="center"/>
    </xf>
    <xf numFmtId="49" fontId="27" fillId="11" borderId="0" xfId="0" applyNumberFormat="1" applyFont="1" applyFill="1" applyAlignment="1">
      <alignment vertical="center" wrapText="1"/>
    </xf>
    <xf numFmtId="49" fontId="27" fillId="11" borderId="0" xfId="0" applyNumberFormat="1" applyFont="1" applyFill="1" applyAlignment="1">
      <alignment vertical="center"/>
    </xf>
    <xf numFmtId="49" fontId="27" fillId="0" borderId="0" xfId="0" applyNumberFormat="1" applyFont="1" applyAlignment="1">
      <alignment vertical="center"/>
    </xf>
    <xf numFmtId="49" fontId="6" fillId="5" borderId="0" xfId="0" applyNumberFormat="1" applyFont="1" applyFill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right" vertical="center"/>
    </xf>
    <xf numFmtId="49" fontId="27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horizontal="center" vertical="center" wrapText="1"/>
    </xf>
    <xf numFmtId="49" fontId="27" fillId="3" borderId="0" xfId="0" applyNumberFormat="1" applyFont="1" applyFill="1" applyAlignment="1">
      <alignment horizontal="center" vertical="center" wrapText="1"/>
    </xf>
    <xf numFmtId="2" fontId="52" fillId="0" borderId="0" xfId="0" applyNumberFormat="1" applyFont="1" applyAlignment="1">
      <alignment horizontal="left" vertical="center"/>
    </xf>
    <xf numFmtId="49" fontId="0" fillId="5" borderId="0" xfId="0" applyNumberFormat="1" applyFill="1" applyAlignment="1">
      <alignment horizontal="right" vertical="center"/>
    </xf>
    <xf numFmtId="165" fontId="0" fillId="5" borderId="0" xfId="0" applyNumberFormat="1" applyFill="1" applyAlignment="1">
      <alignment horizontal="right" vertical="center"/>
    </xf>
    <xf numFmtId="2" fontId="51" fillId="3" borderId="0" xfId="0" applyNumberFormat="1" applyFont="1" applyFill="1" applyAlignment="1">
      <alignment horizontal="left" vertical="center"/>
    </xf>
    <xf numFmtId="168" fontId="19" fillId="3" borderId="0" xfId="0" applyNumberFormat="1" applyFont="1" applyFill="1" applyAlignment="1">
      <alignment horizontal="left" vertical="center"/>
    </xf>
    <xf numFmtId="49" fontId="53" fillId="5" borderId="3" xfId="0" applyNumberFormat="1" applyFont="1" applyFill="1" applyBorder="1" applyAlignment="1">
      <alignment horizontal="right" vertical="center"/>
    </xf>
    <xf numFmtId="0" fontId="53" fillId="0" borderId="0" xfId="0" applyFont="1" applyAlignment="1">
      <alignment horizontal="right" vertical="center"/>
    </xf>
    <xf numFmtId="165" fontId="18" fillId="3" borderId="0" xfId="0" applyNumberFormat="1" applyFont="1" applyFill="1" applyAlignment="1">
      <alignment horizontal="right" vertical="center"/>
    </xf>
    <xf numFmtId="168" fontId="33" fillId="3" borderId="0" xfId="0" applyNumberFormat="1" applyFont="1" applyFill="1" applyAlignment="1">
      <alignment horizontal="left" vertical="center"/>
    </xf>
    <xf numFmtId="6" fontId="32" fillId="0" borderId="0" xfId="0" applyNumberFormat="1" applyFont="1" applyAlignment="1">
      <alignment horizontal="right" vertical="center"/>
    </xf>
    <xf numFmtId="0" fontId="53" fillId="5" borderId="0" xfId="0" applyFont="1" applyFill="1" applyAlignment="1">
      <alignment horizontal="right" vertical="center"/>
    </xf>
    <xf numFmtId="0" fontId="25" fillId="0" borderId="0" xfId="0" applyFont="1" applyAlignment="1" applyProtection="1">
      <alignment wrapText="1"/>
      <protection locked="0"/>
    </xf>
    <xf numFmtId="0" fontId="54" fillId="5" borderId="7" xfId="0" applyFont="1" applyFill="1" applyBorder="1" applyAlignment="1">
      <alignment horizontal="left" vertical="center"/>
    </xf>
    <xf numFmtId="2" fontId="54" fillId="5" borderId="7" xfId="0" applyNumberFormat="1" applyFont="1" applyFill="1" applyBorder="1" applyAlignment="1">
      <alignment horizontal="left" vertical="center"/>
    </xf>
    <xf numFmtId="49" fontId="55" fillId="5" borderId="7" xfId="0" applyNumberFormat="1" applyFont="1" applyFill="1" applyBorder="1" applyAlignment="1">
      <alignment horizontal="right" vertical="center"/>
    </xf>
    <xf numFmtId="49" fontId="27" fillId="11" borderId="7" xfId="0" applyNumberFormat="1" applyFont="1" applyFill="1" applyBorder="1" applyAlignment="1">
      <alignment horizontal="right" vertical="center"/>
    </xf>
    <xf numFmtId="49" fontId="54" fillId="5" borderId="7" xfId="0" applyNumberFormat="1" applyFont="1" applyFill="1" applyBorder="1" applyAlignment="1">
      <alignment horizontal="center" vertical="center"/>
    </xf>
    <xf numFmtId="49" fontId="54" fillId="5" borderId="9" xfId="0" applyNumberFormat="1" applyFont="1" applyFill="1" applyBorder="1" applyAlignment="1">
      <alignment vertical="center"/>
    </xf>
    <xf numFmtId="49" fontId="27" fillId="0" borderId="9" xfId="0" applyNumberFormat="1" applyFont="1" applyBorder="1" applyAlignment="1">
      <alignment vertical="center"/>
    </xf>
    <xf numFmtId="49" fontId="27" fillId="0" borderId="10" xfId="0" applyNumberFormat="1" applyFont="1" applyBorder="1" applyAlignment="1">
      <alignment vertical="center"/>
    </xf>
    <xf numFmtId="49" fontId="0" fillId="5" borderId="6" xfId="0" applyNumberFormat="1" applyFill="1" applyBorder="1" applyAlignment="1">
      <alignment horizontal="right" vertical="center"/>
    </xf>
    <xf numFmtId="49" fontId="0" fillId="5" borderId="11" xfId="0" applyNumberFormat="1" applyFill="1" applyBorder="1" applyAlignment="1">
      <alignment horizontal="right" vertical="center"/>
    </xf>
    <xf numFmtId="49" fontId="27" fillId="0" borderId="11" xfId="0" applyNumberFormat="1" applyFont="1" applyBorder="1" applyAlignment="1">
      <alignment vertical="center"/>
    </xf>
    <xf numFmtId="49" fontId="27" fillId="0" borderId="9" xfId="0" applyNumberFormat="1" applyFont="1" applyBorder="1" applyAlignment="1">
      <alignment vertical="center" wrapText="1"/>
    </xf>
    <xf numFmtId="49" fontId="27" fillId="0" borderId="7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vertical="center" wrapText="1"/>
    </xf>
    <xf numFmtId="6" fontId="49" fillId="0" borderId="0" xfId="0" applyNumberFormat="1" applyFont="1" applyAlignment="1">
      <alignment horizontal="right" vertical="center"/>
    </xf>
    <xf numFmtId="2" fontId="34" fillId="4" borderId="0" xfId="0" applyNumberFormat="1" applyFont="1" applyFill="1" applyAlignment="1">
      <alignment horizontal="left" vertical="center"/>
    </xf>
    <xf numFmtId="6" fontId="22" fillId="0" borderId="0" xfId="0" applyNumberFormat="1" applyFont="1" applyAlignment="1">
      <alignment horizontal="left" vertical="center"/>
    </xf>
    <xf numFmtId="6" fontId="32" fillId="3" borderId="0" xfId="0" applyNumberFormat="1" applyFont="1" applyFill="1" applyAlignment="1">
      <alignment horizontal="right" vertical="center"/>
    </xf>
    <xf numFmtId="165" fontId="0" fillId="3" borderId="0" xfId="0" applyNumberFormat="1" applyFill="1" applyAlignment="1" applyProtection="1">
      <alignment horizontal="right" vertical="center"/>
      <protection locked="0"/>
    </xf>
    <xf numFmtId="0" fontId="13" fillId="5" borderId="0" xfId="0" applyFont="1" applyFill="1" applyAlignment="1">
      <alignment horizontal="left" vertical="center"/>
    </xf>
    <xf numFmtId="0" fontId="25" fillId="5" borderId="0" xfId="0" applyFont="1" applyFill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/>
    </xf>
    <xf numFmtId="170" fontId="10" fillId="5" borderId="3" xfId="0" applyNumberFormat="1" applyFont="1" applyFill="1" applyBorder="1" applyAlignment="1" applyProtection="1">
      <alignment horizontal="center" vertical="center"/>
      <protection locked="0"/>
    </xf>
    <xf numFmtId="2" fontId="57" fillId="0" borderId="0" xfId="0" applyNumberFormat="1" applyFont="1" applyAlignment="1">
      <alignment horizontal="left" vertical="center"/>
    </xf>
    <xf numFmtId="0" fontId="53" fillId="0" borderId="0" xfId="0" applyFont="1" applyAlignment="1" applyProtection="1">
      <alignment horizontal="right" vertical="center" wrapText="1"/>
      <protection locked="0"/>
    </xf>
    <xf numFmtId="165" fontId="53" fillId="0" borderId="0" xfId="0" applyNumberFormat="1" applyFont="1" applyAlignment="1" applyProtection="1">
      <alignment horizontal="right" vertical="center" wrapText="1"/>
      <protection locked="0"/>
    </xf>
    <xf numFmtId="165" fontId="58" fillId="0" borderId="0" xfId="0" applyNumberFormat="1" applyFont="1" applyAlignment="1">
      <alignment horizontal="right" vertical="center"/>
    </xf>
    <xf numFmtId="2" fontId="59" fillId="0" borderId="0" xfId="0" applyNumberFormat="1" applyFont="1" applyAlignment="1">
      <alignment horizontal="left" vertical="center"/>
    </xf>
    <xf numFmtId="2" fontId="27" fillId="5" borderId="0" xfId="0" applyNumberFormat="1" applyFont="1" applyFill="1" applyAlignment="1">
      <alignment horizontal="left" vertical="center"/>
    </xf>
    <xf numFmtId="168" fontId="22" fillId="0" borderId="0" xfId="0" applyNumberFormat="1" applyFont="1" applyAlignment="1">
      <alignment horizontal="left" vertical="center"/>
    </xf>
    <xf numFmtId="165" fontId="0" fillId="3" borderId="0" xfId="0" applyNumberFormat="1" applyFill="1" applyAlignment="1">
      <alignment horizontal="right" vertical="center"/>
    </xf>
    <xf numFmtId="2" fontId="25" fillId="5" borderId="0" xfId="0" applyNumberFormat="1" applyFont="1" applyFill="1" applyAlignment="1">
      <alignment horizontal="left" vertical="center"/>
    </xf>
    <xf numFmtId="2" fontId="60" fillId="0" borderId="0" xfId="0" applyNumberFormat="1" applyFont="1" applyAlignment="1">
      <alignment horizontal="left" vertical="center"/>
    </xf>
    <xf numFmtId="2" fontId="0" fillId="5" borderId="0" xfId="0" applyNumberFormat="1" applyFill="1" applyAlignment="1">
      <alignment horizontal="left" vertical="center"/>
    </xf>
    <xf numFmtId="6" fontId="52" fillId="0" borderId="0" xfId="0" applyNumberFormat="1" applyFont="1" applyAlignment="1">
      <alignment horizontal="left" vertical="center"/>
    </xf>
    <xf numFmtId="6" fontId="36" fillId="0" borderId="0" xfId="0" applyNumberFormat="1" applyFont="1" applyAlignment="1">
      <alignment horizontal="right" vertical="center"/>
    </xf>
    <xf numFmtId="0" fontId="39" fillId="4" borderId="0" xfId="0" applyFont="1" applyFill="1" applyAlignment="1">
      <alignment horizontal="left" vertical="center"/>
    </xf>
    <xf numFmtId="2" fontId="39" fillId="4" borderId="0" xfId="0" applyNumberFormat="1" applyFont="1" applyFill="1" applyAlignment="1">
      <alignment horizontal="left" vertical="center"/>
    </xf>
    <xf numFmtId="6" fontId="36" fillId="5" borderId="0" xfId="0" applyNumberFormat="1" applyFont="1" applyFill="1" applyAlignment="1">
      <alignment horizontal="right" vertical="center"/>
    </xf>
    <xf numFmtId="0" fontId="40" fillId="10" borderId="0" xfId="0" applyFont="1" applyFill="1" applyAlignment="1">
      <alignment horizontal="left" vertical="center"/>
    </xf>
    <xf numFmtId="0" fontId="0" fillId="5" borderId="3" xfId="0" applyFill="1" applyBorder="1" applyAlignment="1">
      <alignment horizontal="right" vertical="center"/>
    </xf>
    <xf numFmtId="0" fontId="0" fillId="5" borderId="0" xfId="0" applyFill="1" applyAlignment="1">
      <alignment horizontal="right" vertical="center"/>
    </xf>
    <xf numFmtId="2" fontId="61" fillId="0" borderId="0" xfId="0" applyNumberFormat="1" applyFont="1" applyAlignment="1">
      <alignment horizontal="left" vertical="center"/>
    </xf>
    <xf numFmtId="0" fontId="47" fillId="0" borderId="0" xfId="0" applyFont="1" applyAlignment="1" applyProtection="1">
      <alignment wrapText="1"/>
      <protection locked="0"/>
    </xf>
    <xf numFmtId="0" fontId="27" fillId="11" borderId="0" xfId="0" applyFont="1" applyFill="1" applyAlignment="1">
      <alignment horizontal="left" vertical="center"/>
    </xf>
    <xf numFmtId="2" fontId="27" fillId="11" borderId="0" xfId="0" applyNumberFormat="1" applyFont="1" applyFill="1" applyAlignment="1">
      <alignment horizontal="left" vertical="center"/>
    </xf>
    <xf numFmtId="0" fontId="25" fillId="11" borderId="0" xfId="0" applyFont="1" applyFill="1" applyAlignment="1">
      <alignment horizontal="left" vertical="center"/>
    </xf>
    <xf numFmtId="49" fontId="5" fillId="11" borderId="0" xfId="0" applyNumberFormat="1" applyFont="1" applyFill="1" applyAlignment="1">
      <alignment horizontal="right" vertical="center"/>
    </xf>
    <xf numFmtId="0" fontId="32" fillId="5" borderId="3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168" fontId="19" fillId="4" borderId="0" xfId="0" applyNumberFormat="1" applyFont="1" applyFill="1" applyAlignment="1">
      <alignment horizontal="left" vertical="center"/>
    </xf>
    <xf numFmtId="6" fontId="29" fillId="0" borderId="0" xfId="0" applyNumberFormat="1" applyFont="1" applyAlignment="1">
      <alignment horizontal="right" vertical="center"/>
    </xf>
    <xf numFmtId="6" fontId="30" fillId="0" borderId="0" xfId="0" applyNumberFormat="1" applyFont="1" applyAlignment="1">
      <alignment horizontal="right" vertical="center"/>
    </xf>
    <xf numFmtId="171" fontId="52" fillId="0" borderId="0" xfId="0" applyNumberFormat="1" applyFont="1" applyAlignment="1">
      <alignment horizontal="left" vertical="center"/>
    </xf>
    <xf numFmtId="0" fontId="26" fillId="0" borderId="0" xfId="0" applyFont="1" applyAlignment="1" applyProtection="1">
      <alignment horizontal="right" vertical="center" wrapText="1"/>
      <protection locked="0"/>
    </xf>
    <xf numFmtId="0" fontId="48" fillId="5" borderId="0" xfId="0" applyFont="1" applyFill="1" applyAlignment="1">
      <alignment horizontal="left" vertical="center"/>
    </xf>
    <xf numFmtId="0" fontId="53" fillId="0" borderId="0" xfId="0" applyFont="1" applyAlignment="1" applyProtection="1">
      <alignment wrapText="1"/>
      <protection locked="0"/>
    </xf>
    <xf numFmtId="0" fontId="26" fillId="5" borderId="0" xfId="0" applyFont="1" applyFill="1" applyAlignment="1">
      <alignment horizontal="right" vertical="center"/>
    </xf>
    <xf numFmtId="0" fontId="27" fillId="5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62" fillId="0" borderId="0" xfId="0" applyFont="1" applyAlignment="1">
      <alignment horizontal="left" vertical="center"/>
    </xf>
    <xf numFmtId="49" fontId="27" fillId="5" borderId="0" xfId="0" applyNumberFormat="1" applyFont="1" applyFill="1" applyAlignment="1">
      <alignment vertical="center"/>
    </xf>
    <xf numFmtId="49" fontId="32" fillId="5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3" fillId="10" borderId="0" xfId="0" applyFont="1" applyFill="1" applyAlignment="1">
      <alignment horizontal="left" vertical="center"/>
    </xf>
    <xf numFmtId="6" fontId="38" fillId="0" borderId="0" xfId="0" applyNumberFormat="1" applyFont="1"/>
    <xf numFmtId="6" fontId="57" fillId="0" borderId="0" xfId="0" applyNumberFormat="1" applyFont="1" applyAlignment="1">
      <alignment horizontal="left" vertical="center"/>
    </xf>
    <xf numFmtId="2" fontId="64" fillId="5" borderId="0" xfId="0" applyNumberFormat="1" applyFont="1" applyFill="1" applyAlignment="1">
      <alignment horizontal="left" vertical="center"/>
    </xf>
    <xf numFmtId="165" fontId="3" fillId="5" borderId="0" xfId="0" applyNumberFormat="1" applyFont="1" applyFill="1" applyAlignment="1" applyProtection="1">
      <alignment horizontal="right" vertical="center"/>
      <protection locked="0"/>
    </xf>
    <xf numFmtId="6" fontId="59" fillId="0" borderId="0" xfId="0" applyNumberFormat="1" applyFont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2" fontId="19" fillId="0" borderId="12" xfId="0" applyNumberFormat="1" applyFont="1" applyBorder="1" applyAlignment="1">
      <alignment horizontal="left" vertical="center"/>
    </xf>
    <xf numFmtId="6" fontId="13" fillId="0" borderId="12" xfId="0" applyNumberFormat="1" applyFont="1" applyBorder="1" applyAlignment="1">
      <alignment horizontal="right" vertical="center"/>
    </xf>
    <xf numFmtId="6" fontId="20" fillId="0" borderId="12" xfId="0" applyNumberFormat="1" applyFont="1" applyBorder="1" applyAlignment="1">
      <alignment horizontal="right" vertical="center"/>
    </xf>
    <xf numFmtId="168" fontId="20" fillId="0" borderId="12" xfId="0" applyNumberFormat="1" applyFont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0" fillId="5" borderId="5" xfId="0" applyFill="1" applyBorder="1" applyAlignment="1" applyProtection="1">
      <alignment horizontal="right" vertical="center"/>
      <protection locked="0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0" fillId="0" borderId="18" xfId="0" applyBorder="1" applyAlignment="1" applyProtection="1">
      <alignment wrapText="1"/>
      <protection locked="0"/>
    </xf>
    <xf numFmtId="0" fontId="20" fillId="0" borderId="18" xfId="0" applyFont="1" applyBorder="1" applyAlignment="1">
      <alignment horizontal="right" vertical="center"/>
    </xf>
    <xf numFmtId="0" fontId="20" fillId="3" borderId="18" xfId="0" applyFont="1" applyFill="1" applyBorder="1" applyAlignment="1">
      <alignment horizontal="right" vertical="center"/>
    </xf>
    <xf numFmtId="0" fontId="19" fillId="0" borderId="7" xfId="0" applyFont="1" applyBorder="1" applyAlignment="1">
      <alignment horizontal="left" vertical="center"/>
    </xf>
    <xf numFmtId="2" fontId="19" fillId="0" borderId="7" xfId="0" applyNumberFormat="1" applyFont="1" applyBorder="1" applyAlignment="1">
      <alignment horizontal="left" vertical="center"/>
    </xf>
    <xf numFmtId="6" fontId="13" fillId="0" borderId="7" xfId="0" applyNumberFormat="1" applyFont="1" applyBorder="1" applyAlignment="1">
      <alignment horizontal="right" vertical="center"/>
    </xf>
    <xf numFmtId="6" fontId="20" fillId="0" borderId="7" xfId="0" applyNumberFormat="1" applyFont="1" applyBorder="1" applyAlignment="1">
      <alignment horizontal="right" vertical="center"/>
    </xf>
    <xf numFmtId="168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20" fillId="0" borderId="7" xfId="0" applyFont="1" applyBorder="1" applyAlignment="1">
      <alignment horizontal="right" vertical="center"/>
    </xf>
    <xf numFmtId="0" fontId="20" fillId="3" borderId="7" xfId="0" applyFont="1" applyFill="1" applyBorder="1" applyAlignment="1">
      <alignment horizontal="right" vertical="center"/>
    </xf>
    <xf numFmtId="0" fontId="0" fillId="0" borderId="19" xfId="0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horizontal="right" vertical="center"/>
      <protection locked="0"/>
    </xf>
    <xf numFmtId="0" fontId="13" fillId="5" borderId="7" xfId="0" applyFont="1" applyFill="1" applyBorder="1" applyAlignment="1">
      <alignment horizontal="left" vertical="center"/>
    </xf>
    <xf numFmtId="0" fontId="0" fillId="0" borderId="17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0" fillId="0" borderId="10" xfId="0" applyFont="1" applyBorder="1" applyAlignment="1">
      <alignment horizontal="left" vertical="center"/>
    </xf>
    <xf numFmtId="0" fontId="18" fillId="5" borderId="4" xfId="0" applyFont="1" applyFill="1" applyBorder="1" applyAlignment="1">
      <alignment horizontal="right" vertical="center"/>
    </xf>
    <xf numFmtId="6" fontId="32" fillId="0" borderId="7" xfId="0" applyNumberFormat="1" applyFont="1" applyBorder="1" applyAlignment="1">
      <alignment horizontal="right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6" fontId="29" fillId="0" borderId="7" xfId="0" applyNumberFormat="1" applyFont="1" applyBorder="1" applyAlignment="1">
      <alignment horizontal="right" vertical="center"/>
    </xf>
    <xf numFmtId="0" fontId="30" fillId="0" borderId="7" xfId="0" applyFont="1" applyBorder="1" applyAlignment="1">
      <alignment horizontal="left" vertical="center"/>
    </xf>
    <xf numFmtId="49" fontId="5" fillId="5" borderId="7" xfId="0" applyNumberFormat="1" applyFont="1" applyFill="1" applyBorder="1" applyAlignment="1">
      <alignment horizontal="right" vertical="center"/>
    </xf>
    <xf numFmtId="49" fontId="27" fillId="11" borderId="7" xfId="0" applyNumberFormat="1" applyFont="1" applyFill="1" applyBorder="1" applyAlignment="1">
      <alignment horizontal="center" vertical="center"/>
    </xf>
    <xf numFmtId="49" fontId="27" fillId="11" borderId="7" xfId="0" applyNumberFormat="1" applyFont="1" applyFill="1" applyBorder="1" applyAlignment="1">
      <alignment vertical="center" wrapText="1"/>
    </xf>
    <xf numFmtId="49" fontId="27" fillId="11" borderId="8" xfId="0" applyNumberFormat="1" applyFont="1" applyFill="1" applyBorder="1" applyAlignment="1">
      <alignment vertical="center"/>
    </xf>
    <xf numFmtId="49" fontId="27" fillId="5" borderId="9" xfId="0" applyNumberFormat="1" applyFont="1" applyFill="1" applyBorder="1" applyAlignment="1">
      <alignment vertical="center"/>
    </xf>
    <xf numFmtId="49" fontId="27" fillId="5" borderId="10" xfId="0" applyNumberFormat="1" applyFont="1" applyFill="1" applyBorder="1" applyAlignment="1">
      <alignment vertical="center"/>
    </xf>
    <xf numFmtId="49" fontId="6" fillId="5" borderId="10" xfId="0" applyNumberFormat="1" applyFont="1" applyFill="1" applyBorder="1" applyAlignment="1">
      <alignment horizontal="left" vertical="center" wrapText="1"/>
    </xf>
    <xf numFmtId="49" fontId="5" fillId="5" borderId="4" xfId="0" applyNumberFormat="1" applyFon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right" vertical="center"/>
    </xf>
    <xf numFmtId="49" fontId="27" fillId="0" borderId="7" xfId="0" applyNumberFormat="1" applyFont="1" applyBorder="1" applyAlignment="1">
      <alignment vertical="center" wrapText="1"/>
    </xf>
    <xf numFmtId="49" fontId="27" fillId="3" borderId="7" xfId="0" applyNumberFormat="1" applyFont="1" applyFill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left" vertical="center"/>
    </xf>
    <xf numFmtId="2" fontId="27" fillId="11" borderId="7" xfId="0" applyNumberFormat="1" applyFont="1" applyFill="1" applyBorder="1" applyAlignment="1">
      <alignment horizontal="left" vertical="center"/>
    </xf>
    <xf numFmtId="0" fontId="25" fillId="11" borderId="7" xfId="0" applyFont="1" applyFill="1" applyBorder="1" applyAlignment="1">
      <alignment horizontal="left" vertical="center"/>
    </xf>
    <xf numFmtId="49" fontId="5" fillId="11" borderId="7" xfId="0" applyNumberFormat="1" applyFont="1" applyFill="1" applyBorder="1" applyAlignment="1">
      <alignment horizontal="right" vertical="center"/>
    </xf>
    <xf numFmtId="49" fontId="0" fillId="0" borderId="9" xfId="0" applyNumberFormat="1" applyBorder="1" applyAlignment="1">
      <alignment vertical="center" wrapText="1"/>
    </xf>
    <xf numFmtId="0" fontId="20" fillId="10" borderId="8" xfId="0" applyFont="1" applyFill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49" fontId="0" fillId="11" borderId="7" xfId="0" applyNumberFormat="1" applyFill="1" applyBorder="1" applyAlignment="1">
      <alignment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27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30" fillId="5" borderId="7" xfId="0" applyFont="1" applyFill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0" fillId="5" borderId="3" xfId="0" applyFont="1" applyFill="1" applyBorder="1" applyAlignment="1">
      <alignment horizontal="right" vertical="center"/>
    </xf>
    <xf numFmtId="0" fontId="20" fillId="5" borderId="0" xfId="0" applyFont="1" applyFill="1" applyAlignment="1">
      <alignment horizontal="right" vertical="center"/>
    </xf>
    <xf numFmtId="6" fontId="65" fillId="5" borderId="7" xfId="0" applyNumberFormat="1" applyFont="1" applyFill="1" applyBorder="1" applyAlignment="1">
      <alignment horizontal="right" vertical="center"/>
    </xf>
    <xf numFmtId="0" fontId="61" fillId="0" borderId="0" xfId="0" applyFont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33" fillId="0" borderId="7" xfId="0" applyFont="1" applyBorder="1" applyAlignment="1">
      <alignment horizontal="left" vertical="center"/>
    </xf>
    <xf numFmtId="2" fontId="33" fillId="0" borderId="7" xfId="0" applyNumberFormat="1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3" fillId="5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right" vertical="center"/>
    </xf>
    <xf numFmtId="0" fontId="14" fillId="0" borderId="19" xfId="0" applyFont="1" applyBorder="1" applyAlignment="1">
      <alignment horizontal="left" vertical="center"/>
    </xf>
    <xf numFmtId="49" fontId="27" fillId="3" borderId="10" xfId="0" applyNumberFormat="1" applyFont="1" applyFill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right" vertical="center"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2" fontId="34" fillId="3" borderId="0" xfId="0" applyNumberFormat="1" applyFont="1" applyFill="1" applyAlignment="1">
      <alignment horizontal="left" vertical="center"/>
    </xf>
    <xf numFmtId="168" fontId="59" fillId="3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 wrapText="1"/>
    </xf>
    <xf numFmtId="49" fontId="27" fillId="3" borderId="7" xfId="0" applyNumberFormat="1" applyFont="1" applyFill="1" applyBorder="1" applyAlignment="1">
      <alignment horizontal="center" vertical="center"/>
    </xf>
    <xf numFmtId="2" fontId="25" fillId="11" borderId="7" xfId="0" applyNumberFormat="1" applyFont="1" applyFill="1" applyBorder="1" applyAlignment="1">
      <alignment horizontal="left" vertical="center"/>
    </xf>
    <xf numFmtId="49" fontId="27" fillId="12" borderId="10" xfId="0" applyNumberFormat="1" applyFont="1" applyFill="1" applyBorder="1" applyAlignment="1">
      <alignment vertical="center"/>
    </xf>
    <xf numFmtId="170" fontId="26" fillId="5" borderId="3" xfId="0" applyNumberFormat="1" applyFont="1" applyFill="1" applyBorder="1" applyAlignment="1" applyProtection="1">
      <alignment horizontal="center" vertical="center"/>
      <protection locked="0"/>
    </xf>
    <xf numFmtId="49" fontId="26" fillId="5" borderId="3" xfId="0" applyNumberFormat="1" applyFont="1" applyFill="1" applyBorder="1" applyAlignment="1">
      <alignment horizontal="right" vertical="center"/>
    </xf>
    <xf numFmtId="49" fontId="27" fillId="12" borderId="9" xfId="0" applyNumberFormat="1" applyFont="1" applyFill="1" applyBorder="1" applyAlignment="1">
      <alignment vertical="center" wrapText="1"/>
    </xf>
    <xf numFmtId="49" fontId="27" fillId="12" borderId="7" xfId="0" applyNumberFormat="1" applyFont="1" applyFill="1" applyBorder="1" applyAlignment="1">
      <alignment horizontal="center" vertical="center" wrapText="1"/>
    </xf>
    <xf numFmtId="49" fontId="27" fillId="12" borderId="7" xfId="0" applyNumberFormat="1" applyFont="1" applyFill="1" applyBorder="1" applyAlignment="1">
      <alignment vertical="center" wrapText="1"/>
    </xf>
    <xf numFmtId="0" fontId="6" fillId="11" borderId="7" xfId="0" applyFont="1" applyFill="1" applyBorder="1" applyAlignment="1">
      <alignment horizontal="left" vertical="center"/>
    </xf>
    <xf numFmtId="2" fontId="6" fillId="11" borderId="7" xfId="0" applyNumberFormat="1" applyFont="1" applyFill="1" applyBorder="1" applyAlignment="1">
      <alignment horizontal="left" vertical="center"/>
    </xf>
    <xf numFmtId="49" fontId="32" fillId="11" borderId="7" xfId="0" applyNumberFormat="1" applyFont="1" applyFill="1" applyBorder="1" applyAlignment="1">
      <alignment horizontal="right" vertical="center"/>
    </xf>
    <xf numFmtId="49" fontId="6" fillId="11" borderId="7" xfId="0" applyNumberFormat="1" applyFont="1" applyFill="1" applyBorder="1" applyAlignment="1">
      <alignment horizontal="right" vertical="center"/>
    </xf>
    <xf numFmtId="49" fontId="6" fillId="11" borderId="7" xfId="0" applyNumberFormat="1" applyFont="1" applyFill="1" applyBorder="1" applyAlignment="1">
      <alignment horizontal="center" vertical="center"/>
    </xf>
    <xf numFmtId="49" fontId="6" fillId="11" borderId="7" xfId="0" applyNumberFormat="1" applyFont="1" applyFill="1" applyBorder="1" applyAlignment="1">
      <alignment vertical="center" wrapText="1"/>
    </xf>
    <xf numFmtId="49" fontId="6" fillId="11" borderId="8" xfId="0" applyNumberFormat="1" applyFont="1" applyFill="1" applyBorder="1" applyAlignment="1">
      <alignment vertical="center"/>
    </xf>
    <xf numFmtId="49" fontId="6" fillId="5" borderId="9" xfId="0" applyNumberFormat="1" applyFont="1" applyFill="1" applyBorder="1" applyAlignment="1">
      <alignment vertical="center"/>
    </xf>
    <xf numFmtId="49" fontId="6" fillId="7" borderId="10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horizontal="left" vertical="center" wrapText="1"/>
    </xf>
    <xf numFmtId="49" fontId="10" fillId="5" borderId="3" xfId="0" applyNumberFormat="1" applyFont="1" applyFill="1" applyBorder="1" applyAlignment="1">
      <alignment horizontal="right" vertical="center"/>
    </xf>
    <xf numFmtId="165" fontId="10" fillId="5" borderId="0" xfId="0" applyNumberFormat="1" applyFont="1" applyFill="1" applyAlignment="1">
      <alignment horizontal="right" vertical="center"/>
    </xf>
    <xf numFmtId="49" fontId="27" fillId="7" borderId="0" xfId="0" applyNumberFormat="1" applyFont="1" applyFill="1" applyAlignment="1">
      <alignment horizontal="center" vertical="center" wrapText="1"/>
    </xf>
    <xf numFmtId="49" fontId="6" fillId="7" borderId="7" xfId="0" applyNumberFormat="1" applyFont="1" applyFill="1" applyBorder="1" applyAlignment="1">
      <alignment vertical="center" wrapText="1"/>
    </xf>
    <xf numFmtId="49" fontId="6" fillId="7" borderId="7" xfId="0" applyNumberFormat="1" applyFont="1" applyFill="1" applyBorder="1" applyAlignment="1">
      <alignment horizontal="center" vertical="center" wrapText="1"/>
    </xf>
    <xf numFmtId="49" fontId="42" fillId="5" borderId="3" xfId="0" applyNumberFormat="1" applyFont="1" applyFill="1" applyBorder="1" applyAlignment="1">
      <alignment horizontal="right" vertical="center"/>
    </xf>
    <xf numFmtId="49" fontId="27" fillId="5" borderId="9" xfId="0" applyNumberFormat="1" applyFont="1" applyFill="1" applyBorder="1" applyAlignment="1">
      <alignment vertical="center" wrapText="1"/>
    </xf>
    <xf numFmtId="49" fontId="27" fillId="5" borderId="7" xfId="0" applyNumberFormat="1" applyFont="1" applyFill="1" applyBorder="1" applyAlignment="1">
      <alignment horizontal="center" vertical="center" wrapText="1"/>
    </xf>
    <xf numFmtId="49" fontId="27" fillId="5" borderId="7" xfId="0" applyNumberFormat="1" applyFont="1" applyFill="1" applyBorder="1" applyAlignment="1">
      <alignment vertical="center" wrapText="1"/>
    </xf>
    <xf numFmtId="49" fontId="0" fillId="5" borderId="7" xfId="0" applyNumberFormat="1" applyFill="1" applyBorder="1" applyAlignment="1">
      <alignment vertical="center" wrapText="1"/>
    </xf>
    <xf numFmtId="0" fontId="27" fillId="11" borderId="9" xfId="0" applyFont="1" applyFill="1" applyBorder="1" applyAlignment="1">
      <alignment horizontal="left" vertical="center"/>
    </xf>
    <xf numFmtId="2" fontId="27" fillId="11" borderId="9" xfId="0" applyNumberFormat="1" applyFont="1" applyFill="1" applyBorder="1" applyAlignment="1">
      <alignment horizontal="left" vertical="center"/>
    </xf>
    <xf numFmtId="49" fontId="5" fillId="11" borderId="9" xfId="0" applyNumberFormat="1" applyFont="1" applyFill="1" applyBorder="1" applyAlignment="1">
      <alignment horizontal="right" vertical="center"/>
    </xf>
    <xf numFmtId="49" fontId="27" fillId="11" borderId="10" xfId="0" applyNumberFormat="1" applyFont="1" applyFill="1" applyBorder="1" applyAlignment="1">
      <alignment horizontal="right" vertical="center"/>
    </xf>
    <xf numFmtId="49" fontId="27" fillId="11" borderId="10" xfId="0" applyNumberFormat="1" applyFont="1" applyFill="1" applyBorder="1" applyAlignment="1">
      <alignment horizontal="center" vertical="center"/>
    </xf>
    <xf numFmtId="49" fontId="27" fillId="11" borderId="24" xfId="0" applyNumberFormat="1" applyFont="1" applyFill="1" applyBorder="1" applyAlignment="1">
      <alignment vertical="center" wrapText="1"/>
    </xf>
    <xf numFmtId="49" fontId="54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vertical="center" wrapText="1"/>
    </xf>
    <xf numFmtId="49" fontId="0" fillId="5" borderId="25" xfId="0" applyNumberFormat="1" applyFill="1" applyBorder="1" applyAlignment="1">
      <alignment horizontal="right" vertical="center"/>
    </xf>
    <xf numFmtId="49" fontId="27" fillId="5" borderId="0" xfId="0" applyNumberFormat="1" applyFont="1" applyFill="1" applyAlignment="1">
      <alignment horizontal="center" vertical="center" wrapText="1"/>
    </xf>
    <xf numFmtId="0" fontId="0" fillId="0" borderId="8" xfId="0" applyBorder="1" applyAlignment="1" applyProtection="1">
      <alignment wrapText="1"/>
      <protection locked="0"/>
    </xf>
    <xf numFmtId="0" fontId="25" fillId="0" borderId="26" xfId="0" applyFont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27" fillId="0" borderId="0" xfId="0" applyFont="1"/>
    <xf numFmtId="49" fontId="27" fillId="0" borderId="23" xfId="0" applyNumberFormat="1" applyFont="1" applyBorder="1" applyAlignment="1">
      <alignment horizontal="center" vertical="center" wrapText="1"/>
    </xf>
    <xf numFmtId="0" fontId="0" fillId="11" borderId="0" xfId="0" applyFill="1" applyAlignment="1">
      <alignment horizontal="left" vertical="center"/>
    </xf>
    <xf numFmtId="2" fontId="0" fillId="11" borderId="0" xfId="0" applyNumberFormat="1" applyFill="1" applyAlignment="1">
      <alignment horizontal="left" vertical="center"/>
    </xf>
    <xf numFmtId="6" fontId="5" fillId="11" borderId="0" xfId="0" applyNumberFormat="1" applyFont="1" applyFill="1" applyAlignment="1">
      <alignment horizontal="right" vertical="center"/>
    </xf>
    <xf numFmtId="0" fontId="0" fillId="11" borderId="0" xfId="0" applyFill="1"/>
    <xf numFmtId="49" fontId="27" fillId="11" borderId="23" xfId="0" applyNumberFormat="1" applyFont="1" applyFill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168" fontId="67" fillId="3" borderId="0" xfId="0" applyNumberFormat="1" applyFont="1" applyFill="1" applyAlignment="1">
      <alignment horizontal="left" vertical="center"/>
    </xf>
    <xf numFmtId="6" fontId="5" fillId="5" borderId="0" xfId="0" applyNumberFormat="1" applyFont="1" applyFill="1" applyAlignment="1">
      <alignment horizontal="right" vertical="center"/>
    </xf>
    <xf numFmtId="172" fontId="0" fillId="0" borderId="0" xfId="0" applyNumberFormat="1" applyAlignment="1">
      <alignment horizontal="right" vertical="center"/>
    </xf>
    <xf numFmtId="6" fontId="35" fillId="5" borderId="0" xfId="0" applyNumberFormat="1" applyFont="1" applyFill="1" applyAlignment="1">
      <alignment horizontal="right" vertical="center"/>
    </xf>
    <xf numFmtId="0" fontId="7" fillId="5" borderId="3" xfId="0" applyFont="1" applyFill="1" applyBorder="1" applyAlignment="1">
      <alignment horizontal="center" vertical="center"/>
    </xf>
    <xf numFmtId="49" fontId="27" fillId="5" borderId="0" xfId="0" applyNumberFormat="1" applyFont="1" applyFill="1" applyAlignment="1">
      <alignment vertical="center" wrapText="1"/>
    </xf>
    <xf numFmtId="0" fontId="36" fillId="5" borderId="3" xfId="0" applyFont="1" applyFill="1" applyBorder="1" applyAlignment="1">
      <alignment horizontal="center" vertical="center"/>
    </xf>
    <xf numFmtId="165" fontId="2" fillId="5" borderId="0" xfId="0" applyNumberFormat="1" applyFont="1" applyFill="1" applyAlignment="1">
      <alignment horizontal="right" vertical="center"/>
    </xf>
    <xf numFmtId="2" fontId="68" fillId="0" borderId="0" xfId="0" applyNumberFormat="1" applyFont="1" applyAlignment="1">
      <alignment horizontal="left" vertical="center"/>
    </xf>
    <xf numFmtId="0" fontId="7" fillId="5" borderId="25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6" fontId="5" fillId="0" borderId="27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165" fontId="69" fillId="5" borderId="0" xfId="0" applyNumberFormat="1" applyFont="1" applyFill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69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42" fillId="0" borderId="0" xfId="0" applyNumberFormat="1" applyFont="1" applyAlignment="1">
      <alignment horizontal="left" vertical="center"/>
    </xf>
    <xf numFmtId="173" fontId="26" fillId="0" borderId="0" xfId="0" applyNumberFormat="1" applyFont="1" applyAlignment="1">
      <alignment horizontal="left" vertical="center"/>
    </xf>
    <xf numFmtId="9" fontId="26" fillId="0" borderId="0" xfId="0" applyNumberFormat="1" applyFont="1" applyAlignment="1">
      <alignment horizontal="left" vertical="center"/>
    </xf>
    <xf numFmtId="49" fontId="6" fillId="3" borderId="7" xfId="0" applyNumberFormat="1" applyFont="1" applyFill="1" applyBorder="1" applyAlignment="1">
      <alignment vertical="center" wrapText="1"/>
    </xf>
    <xf numFmtId="2" fontId="71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left" vertical="center" wrapText="1"/>
    </xf>
    <xf numFmtId="1" fontId="27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left" vertical="center" wrapText="1"/>
    </xf>
    <xf numFmtId="9" fontId="6" fillId="7" borderId="0" xfId="0" applyNumberFormat="1" applyFont="1" applyFill="1" applyAlignment="1">
      <alignment horizontal="left" vertical="center" wrapText="1"/>
    </xf>
    <xf numFmtId="9" fontId="6" fillId="0" borderId="0" xfId="0" applyNumberFormat="1" applyFont="1" applyAlignment="1">
      <alignment horizontal="left" vertical="center" wrapText="1"/>
    </xf>
    <xf numFmtId="9" fontId="6" fillId="8" borderId="0" xfId="0" applyNumberFormat="1" applyFont="1" applyFill="1" applyAlignment="1">
      <alignment horizontal="left" vertical="center" wrapText="1"/>
    </xf>
    <xf numFmtId="168" fontId="5" fillId="0" borderId="0" xfId="0" applyNumberFormat="1" applyFont="1" applyAlignment="1">
      <alignment horizontal="right" vertical="center"/>
    </xf>
    <xf numFmtId="174" fontId="0" fillId="0" borderId="0" xfId="0" applyNumberFormat="1" applyAlignment="1">
      <alignment horizontal="right" vertical="center"/>
    </xf>
    <xf numFmtId="1" fontId="6" fillId="0" borderId="28" xfId="0" applyNumberFormat="1" applyFont="1" applyBorder="1" applyAlignment="1">
      <alignment horizontal="left" vertical="center" wrapText="1"/>
    </xf>
    <xf numFmtId="1" fontId="27" fillId="0" borderId="28" xfId="0" applyNumberFormat="1" applyFont="1" applyBorder="1" applyAlignment="1">
      <alignment horizontal="right" vertical="center"/>
    </xf>
    <xf numFmtId="1" fontId="0" fillId="0" borderId="28" xfId="0" applyNumberFormat="1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/>
    </xf>
    <xf numFmtId="1" fontId="27" fillId="0" borderId="0" xfId="0" applyNumberFormat="1" applyFont="1"/>
    <xf numFmtId="3" fontId="27" fillId="5" borderId="0" xfId="0" applyNumberFormat="1" applyFont="1" applyFill="1" applyAlignment="1">
      <alignment horizontal="right" vertical="center"/>
    </xf>
    <xf numFmtId="3" fontId="0" fillId="5" borderId="0" xfId="0" applyNumberFormat="1" applyFill="1" applyAlignment="1">
      <alignment horizontal="right" vertical="center"/>
    </xf>
    <xf numFmtId="1" fontId="0" fillId="0" borderId="0" xfId="0" applyNumberFormat="1"/>
    <xf numFmtId="3" fontId="3" fillId="0" borderId="29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left"/>
    </xf>
    <xf numFmtId="1" fontId="11" fillId="0" borderId="0" xfId="0" applyNumberFormat="1" applyFont="1" applyAlignment="1">
      <alignment horizontal="right" vertical="center"/>
    </xf>
    <xf numFmtId="170" fontId="0" fillId="0" borderId="0" xfId="0" applyNumberFormat="1" applyAlignment="1">
      <alignment horizontal="left" vertical="center"/>
    </xf>
    <xf numFmtId="6" fontId="5" fillId="0" borderId="0" xfId="0" applyNumberFormat="1" applyFont="1" applyAlignment="1">
      <alignment horizontal="left" vertical="center"/>
    </xf>
    <xf numFmtId="6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" fontId="0" fillId="5" borderId="0" xfId="0" applyNumberFormat="1" applyFill="1"/>
    <xf numFmtId="1" fontId="3" fillId="0" borderId="0" xfId="0" applyNumberFormat="1" applyFont="1" applyAlignment="1">
      <alignment horizontal="right" vertical="center"/>
    </xf>
    <xf numFmtId="168" fontId="73" fillId="0" borderId="0" xfId="0" applyNumberFormat="1" applyFont="1" applyAlignment="1">
      <alignment horizontal="right" vertical="center"/>
    </xf>
    <xf numFmtId="164" fontId="74" fillId="0" borderId="0" xfId="0" applyNumberFormat="1" applyFont="1" applyAlignment="1">
      <alignment horizontal="right" vertical="center"/>
    </xf>
    <xf numFmtId="3" fontId="74" fillId="0" borderId="17" xfId="0" applyNumberFormat="1" applyFont="1" applyBorder="1" applyAlignment="1">
      <alignment horizontal="right" vertical="center"/>
    </xf>
    <xf numFmtId="168" fontId="0" fillId="5" borderId="0" xfId="0" applyNumberFormat="1" applyFill="1"/>
    <xf numFmtId="9" fontId="75" fillId="0" borderId="0" xfId="0" applyNumberFormat="1" applyFont="1"/>
    <xf numFmtId="1" fontId="0" fillId="5" borderId="28" xfId="0" applyNumberFormat="1" applyFill="1" applyBorder="1"/>
    <xf numFmtId="0" fontId="0" fillId="0" borderId="28" xfId="0" applyBorder="1" applyAlignment="1">
      <alignment horizontal="center" vertical="center"/>
    </xf>
    <xf numFmtId="2" fontId="0" fillId="0" borderId="28" xfId="0" applyNumberFormat="1" applyBorder="1" applyAlignment="1">
      <alignment horizontal="left" vertical="center"/>
    </xf>
    <xf numFmtId="9" fontId="0" fillId="0" borderId="28" xfId="0" applyNumberFormat="1" applyBorder="1" applyAlignment="1">
      <alignment horizontal="left" vertical="center"/>
    </xf>
    <xf numFmtId="1" fontId="3" fillId="0" borderId="28" xfId="0" applyNumberFormat="1" applyFont="1" applyBorder="1" applyAlignment="1">
      <alignment horizontal="right" vertical="center"/>
    </xf>
    <xf numFmtId="168" fontId="5" fillId="0" borderId="28" xfId="0" applyNumberFormat="1" applyFont="1" applyBorder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168" fontId="0" fillId="5" borderId="28" xfId="0" applyNumberFormat="1" applyFill="1" applyBorder="1"/>
    <xf numFmtId="9" fontId="75" fillId="0" borderId="28" xfId="0" applyNumberFormat="1" applyFont="1" applyBorder="1"/>
    <xf numFmtId="0" fontId="0" fillId="0" borderId="28" xfId="0" applyBorder="1"/>
    <xf numFmtId="168" fontId="0" fillId="0" borderId="30" xfId="0" applyNumberFormat="1" applyBorder="1"/>
    <xf numFmtId="9" fontId="0" fillId="0" borderId="0" xfId="0" applyNumberFormat="1"/>
    <xf numFmtId="6" fontId="7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73" fontId="6" fillId="0" borderId="0" xfId="0" applyNumberFormat="1" applyFont="1" applyAlignment="1">
      <alignment horizontal="left" vertical="center" wrapText="1"/>
    </xf>
    <xf numFmtId="175" fontId="75" fillId="0" borderId="0" xfId="0" applyNumberFormat="1" applyFont="1" applyAlignment="1">
      <alignment horizontal="right" vertical="center"/>
    </xf>
    <xf numFmtId="164" fontId="74" fillId="0" borderId="0" xfId="0" applyNumberFormat="1" applyFont="1" applyAlignment="1">
      <alignment horizontal="left" vertical="center"/>
    </xf>
    <xf numFmtId="164" fontId="0" fillId="0" borderId="16" xfId="0" applyNumberFormat="1" applyBorder="1" applyAlignment="1">
      <alignment horizontal="right" vertical="center"/>
    </xf>
    <xf numFmtId="1" fontId="6" fillId="5" borderId="0" xfId="0" applyNumberFormat="1" applyFont="1" applyFill="1" applyAlignment="1">
      <alignment horizontal="left" vertical="center" wrapText="1"/>
    </xf>
    <xf numFmtId="0" fontId="32" fillId="5" borderId="23" xfId="0" applyFont="1" applyFill="1" applyBorder="1" applyAlignment="1">
      <alignment horizontal="left" vertical="center"/>
    </xf>
    <xf numFmtId="168" fontId="20" fillId="3" borderId="0" xfId="0" applyNumberFormat="1" applyFont="1" applyFill="1" applyAlignment="1">
      <alignment horizontal="right" vertical="center"/>
    </xf>
    <xf numFmtId="49" fontId="27" fillId="3" borderId="7" xfId="0" applyNumberFormat="1" applyFont="1" applyFill="1" applyBorder="1" applyAlignment="1">
      <alignment horizontal="right" vertical="center"/>
    </xf>
    <xf numFmtId="168" fontId="20" fillId="5" borderId="0" xfId="0" applyNumberFormat="1" applyFont="1" applyFill="1" applyAlignment="1">
      <alignment horizontal="right" vertical="center"/>
    </xf>
    <xf numFmtId="49" fontId="27" fillId="3" borderId="9" xfId="0" applyNumberFormat="1" applyFont="1" applyFill="1" applyBorder="1" applyAlignment="1">
      <alignment vertical="center" wrapText="1"/>
    </xf>
    <xf numFmtId="0" fontId="77" fillId="0" borderId="0" xfId="0" applyFont="1"/>
    <xf numFmtId="0" fontId="77" fillId="5" borderId="0" xfId="0" applyFont="1" applyFill="1"/>
    <xf numFmtId="0" fontId="78" fillId="9" borderId="0" xfId="0" applyFont="1" applyFill="1" applyAlignment="1">
      <alignment horizontal="left" vertical="center"/>
    </xf>
    <xf numFmtId="0" fontId="79" fillId="0" borderId="0" xfId="0" applyFont="1" applyAlignment="1">
      <alignment horizontal="left" vertical="center"/>
    </xf>
    <xf numFmtId="49" fontId="80" fillId="0" borderId="0" xfId="0" applyNumberFormat="1" applyFont="1" applyAlignment="1">
      <alignment vertical="center" wrapText="1"/>
    </xf>
    <xf numFmtId="0" fontId="79" fillId="0" borderId="7" xfId="0" applyFont="1" applyBorder="1" applyAlignment="1">
      <alignment horizontal="left" vertical="center"/>
    </xf>
    <xf numFmtId="0" fontId="81" fillId="0" borderId="0" xfId="0" applyFont="1" applyAlignment="1">
      <alignment horizontal="left" vertical="center"/>
    </xf>
    <xf numFmtId="49" fontId="80" fillId="0" borderId="7" xfId="0" applyNumberFormat="1" applyFont="1" applyBorder="1" applyAlignment="1">
      <alignment vertical="center" wrapText="1"/>
    </xf>
    <xf numFmtId="0" fontId="79" fillId="0" borderId="23" xfId="0" applyFont="1" applyBorder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10" fillId="0" borderId="0" xfId="0" applyFont="1" applyAlignment="1" applyProtection="1">
      <alignment wrapText="1"/>
      <protection locked="0"/>
    </xf>
    <xf numFmtId="0" fontId="10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left" vertical="center"/>
    </xf>
    <xf numFmtId="6" fontId="5" fillId="6" borderId="0" xfId="0" applyNumberFormat="1" applyFont="1" applyFill="1" applyAlignment="1">
      <alignment horizontal="right" vertical="center" wrapText="1"/>
    </xf>
    <xf numFmtId="6" fontId="0" fillId="6" borderId="0" xfId="0" applyNumberFormat="1" applyFill="1" applyAlignment="1">
      <alignment horizontal="right" vertical="center"/>
    </xf>
    <xf numFmtId="6" fontId="14" fillId="6" borderId="0" xfId="0" quotePrefix="1" applyNumberFormat="1" applyFont="1" applyFill="1" applyAlignment="1">
      <alignment horizontal="left" vertical="center"/>
    </xf>
    <xf numFmtId="0" fontId="0" fillId="6" borderId="0" xfId="0" applyFill="1"/>
    <xf numFmtId="0" fontId="14" fillId="6" borderId="0" xfId="0" applyFont="1" applyFill="1" applyAlignment="1">
      <alignment horizontal="left" vertical="center"/>
    </xf>
    <xf numFmtId="0" fontId="6" fillId="6" borderId="2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6" fontId="0" fillId="0" borderId="0" xfId="0" applyNumberFormat="1"/>
    <xf numFmtId="0" fontId="76" fillId="5" borderId="0" xfId="0" applyFont="1" applyFill="1" applyAlignment="1" applyProtection="1">
      <alignment wrapText="1"/>
      <protection locked="0"/>
    </xf>
    <xf numFmtId="6" fontId="19" fillId="5" borderId="0" xfId="0" applyNumberFormat="1" applyFont="1" applyFill="1" applyAlignment="1">
      <alignment horizontal="left" vertical="center"/>
    </xf>
    <xf numFmtId="6" fontId="33" fillId="5" borderId="0" xfId="0" applyNumberFormat="1" applyFont="1" applyFill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36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49" fontId="28" fillId="5" borderId="0" xfId="0" applyNumberFormat="1" applyFont="1" applyFill="1" applyAlignment="1">
      <alignment vertical="center"/>
    </xf>
    <xf numFmtId="49" fontId="76" fillId="0" borderId="9" xfId="0" applyNumberFormat="1" applyFont="1" applyBorder="1" applyAlignment="1">
      <alignment vertical="center" wrapText="1"/>
    </xf>
    <xf numFmtId="17" fontId="25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>
      <alignment vertical="center" wrapText="1"/>
    </xf>
    <xf numFmtId="49" fontId="6" fillId="5" borderId="7" xfId="0" applyNumberFormat="1" applyFont="1" applyFill="1" applyBorder="1" applyAlignment="1">
      <alignment vertical="center" wrapText="1"/>
    </xf>
    <xf numFmtId="49" fontId="6" fillId="5" borderId="7" xfId="0" applyNumberFormat="1" applyFont="1" applyFill="1" applyBorder="1" applyAlignment="1">
      <alignment horizontal="center" vertical="center" wrapText="1"/>
    </xf>
    <xf numFmtId="49" fontId="27" fillId="5" borderId="9" xfId="2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6" fontId="0" fillId="13" borderId="0" xfId="0" applyNumberFormat="1" applyFill="1" applyAlignment="1">
      <alignment horizontal="right" vertical="center"/>
    </xf>
    <xf numFmtId="6" fontId="0" fillId="5" borderId="0" xfId="0" applyNumberForma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13" borderId="0" xfId="0" applyFill="1" applyAlignment="1">
      <alignment horizontal="left" vertical="center"/>
    </xf>
    <xf numFmtId="6" fontId="43" fillId="3" borderId="0" xfId="0" applyNumberFormat="1" applyFont="1" applyFill="1" applyAlignment="1">
      <alignment horizontal="left" vertical="center"/>
    </xf>
    <xf numFmtId="6" fontId="22" fillId="3" borderId="0" xfId="0" applyNumberFormat="1" applyFont="1" applyFill="1" applyAlignment="1">
      <alignment horizontal="left" vertical="center"/>
    </xf>
    <xf numFmtId="6" fontId="33" fillId="13" borderId="0" xfId="0" applyNumberFormat="1" applyFont="1" applyFill="1" applyAlignment="1">
      <alignment horizontal="left" vertical="center"/>
    </xf>
    <xf numFmtId="49" fontId="6" fillId="13" borderId="10" xfId="0" applyNumberFormat="1" applyFont="1" applyFill="1" applyBorder="1" applyAlignment="1">
      <alignment horizontal="left" vertical="center" wrapText="1"/>
    </xf>
    <xf numFmtId="0" fontId="6" fillId="13" borderId="0" xfId="0" applyFont="1" applyFill="1" applyAlignment="1" applyProtection="1">
      <alignment horizontal="left" vertical="center" wrapText="1"/>
      <protection locked="0"/>
    </xf>
    <xf numFmtId="0" fontId="0" fillId="13" borderId="3" xfId="0" applyFill="1" applyBorder="1" applyAlignment="1" applyProtection="1">
      <alignment horizontal="center" vertical="center"/>
      <protection locked="0"/>
    </xf>
    <xf numFmtId="0" fontId="10" fillId="13" borderId="3" xfId="0" applyFont="1" applyFill="1" applyBorder="1" applyAlignment="1" applyProtection="1">
      <alignment horizontal="center" vertical="center"/>
      <protection locked="0"/>
    </xf>
    <xf numFmtId="0" fontId="6" fillId="13" borderId="10" xfId="0" applyFont="1" applyFill="1" applyBorder="1" applyAlignment="1" applyProtection="1">
      <alignment horizontal="left" vertical="center" wrapText="1"/>
      <protection locked="0"/>
    </xf>
    <xf numFmtId="0" fontId="0" fillId="13" borderId="9" xfId="0" applyFill="1" applyBorder="1" applyAlignment="1" applyProtection="1">
      <alignment wrapText="1"/>
      <protection locked="0"/>
    </xf>
    <xf numFmtId="49" fontId="5" fillId="14" borderId="4" xfId="0" applyNumberFormat="1" applyFont="1" applyFill="1" applyBorder="1" applyAlignment="1">
      <alignment horizontal="center" vertical="center"/>
    </xf>
    <xf numFmtId="0" fontId="5" fillId="14" borderId="4" xfId="0" applyFont="1" applyFill="1" applyBorder="1" applyAlignment="1" applyProtection="1">
      <alignment horizontal="center" vertical="center"/>
      <protection locked="0"/>
    </xf>
    <xf numFmtId="0" fontId="5" fillId="14" borderId="3" xfId="0" applyFont="1" applyFill="1" applyBorder="1" applyAlignment="1" applyProtection="1">
      <alignment horizontal="center" vertical="center"/>
      <protection locked="0"/>
    </xf>
    <xf numFmtId="0" fontId="13" fillId="14" borderId="4" xfId="0" applyFont="1" applyFill="1" applyBorder="1" applyAlignment="1">
      <alignment horizontal="center" vertical="center"/>
    </xf>
    <xf numFmtId="0" fontId="5" fillId="14" borderId="3" xfId="0" applyFont="1" applyFill="1" applyBorder="1" applyAlignment="1" applyProtection="1">
      <alignment horizontal="center" vertical="center" wrapText="1"/>
      <protection locked="0"/>
    </xf>
    <xf numFmtId="0" fontId="13" fillId="14" borderId="3" xfId="0" applyFont="1" applyFill="1" applyBorder="1" applyAlignment="1">
      <alignment horizontal="center" vertical="center"/>
    </xf>
    <xf numFmtId="49" fontId="5" fillId="14" borderId="3" xfId="0" applyNumberFormat="1" applyFont="1" applyFill="1" applyBorder="1" applyAlignment="1">
      <alignment horizontal="center" vertical="center"/>
    </xf>
    <xf numFmtId="0" fontId="0" fillId="13" borderId="3" xfId="0" applyFill="1" applyBorder="1" applyAlignment="1" applyProtection="1">
      <alignment horizontal="center" vertical="center" wrapText="1"/>
      <protection locked="0"/>
    </xf>
    <xf numFmtId="49" fontId="85" fillId="11" borderId="0" xfId="0" applyNumberFormat="1" applyFont="1" applyFill="1" applyAlignment="1">
      <alignment vertical="center" wrapText="1"/>
    </xf>
    <xf numFmtId="49" fontId="85" fillId="11" borderId="0" xfId="0" applyNumberFormat="1" applyFont="1" applyFill="1" applyAlignment="1">
      <alignment vertical="center"/>
    </xf>
    <xf numFmtId="6" fontId="66" fillId="13" borderId="0" xfId="0" applyNumberFormat="1" applyFont="1" applyFill="1" applyAlignment="1">
      <alignment horizontal="left" vertical="center"/>
    </xf>
    <xf numFmtId="0" fontId="7" fillId="13" borderId="3" xfId="0" applyFont="1" applyFill="1" applyBorder="1" applyAlignment="1">
      <alignment horizontal="center" vertical="center"/>
    </xf>
    <xf numFmtId="165" fontId="27" fillId="13" borderId="7" xfId="0" applyNumberFormat="1" applyFont="1" applyFill="1" applyBorder="1" applyAlignment="1">
      <alignment horizontal="left" vertical="center"/>
    </xf>
    <xf numFmtId="0" fontId="6" fillId="13" borderId="10" xfId="0" applyFont="1" applyFill="1" applyBorder="1" applyAlignment="1">
      <alignment horizontal="left" vertical="center" wrapText="1"/>
    </xf>
    <xf numFmtId="165" fontId="33" fillId="0" borderId="7" xfId="0" applyNumberFormat="1" applyFont="1" applyBorder="1" applyAlignment="1">
      <alignment horizontal="left" vertical="center"/>
    </xf>
    <xf numFmtId="0" fontId="32" fillId="13" borderId="3" xfId="0" applyFont="1" applyFill="1" applyBorder="1" applyAlignment="1">
      <alignment horizontal="center" vertical="center"/>
    </xf>
    <xf numFmtId="0" fontId="76" fillId="13" borderId="0" xfId="0" applyFont="1" applyFill="1" applyAlignment="1" applyProtection="1">
      <alignment wrapText="1"/>
      <protection locked="0"/>
    </xf>
    <xf numFmtId="49" fontId="6" fillId="13" borderId="7" xfId="0" applyNumberFormat="1" applyFont="1" applyFill="1" applyBorder="1" applyAlignment="1">
      <alignment vertical="center" wrapText="1"/>
    </xf>
    <xf numFmtId="49" fontId="6" fillId="13" borderId="8" xfId="0" applyNumberFormat="1" applyFont="1" applyFill="1" applyBorder="1" applyAlignment="1">
      <alignment vertical="center"/>
    </xf>
    <xf numFmtId="1" fontId="27" fillId="0" borderId="7" xfId="0" applyNumberFormat="1" applyFont="1" applyBorder="1" applyAlignment="1">
      <alignment horizontal="right" vertical="center" wrapText="1"/>
    </xf>
    <xf numFmtId="6" fontId="54" fillId="13" borderId="7" xfId="0" applyNumberFormat="1" applyFont="1" applyFill="1" applyBorder="1" applyAlignment="1">
      <alignment horizontal="left" vertical="center"/>
    </xf>
    <xf numFmtId="0" fontId="27" fillId="3" borderId="7" xfId="0" applyFont="1" applyFill="1" applyBorder="1" applyAlignment="1">
      <alignment horizontal="left" vertical="center"/>
    </xf>
    <xf numFmtId="165" fontId="19" fillId="13" borderId="0" xfId="0" applyNumberFormat="1" applyFont="1" applyFill="1" applyAlignment="1">
      <alignment horizontal="left" vertical="center"/>
    </xf>
    <xf numFmtId="165" fontId="33" fillId="13" borderId="0" xfId="0" applyNumberFormat="1" applyFont="1" applyFill="1" applyAlignment="1">
      <alignment horizontal="left" vertical="center"/>
    </xf>
    <xf numFmtId="0" fontId="86" fillId="5" borderId="0" xfId="0" applyFont="1" applyFill="1" applyAlignment="1">
      <alignment horizontal="left" vertical="center"/>
    </xf>
    <xf numFmtId="49" fontId="85" fillId="0" borderId="0" xfId="0" applyNumberFormat="1" applyFont="1" applyAlignment="1">
      <alignment vertical="center"/>
    </xf>
    <xf numFmtId="49" fontId="88" fillId="0" borderId="0" xfId="0" applyNumberFormat="1" applyFont="1" applyAlignment="1">
      <alignment horizontal="left" vertical="center" wrapText="1"/>
    </xf>
    <xf numFmtId="49" fontId="86" fillId="5" borderId="3" xfId="0" applyNumberFormat="1" applyFont="1" applyFill="1" applyBorder="1" applyAlignment="1">
      <alignment horizontal="center" vertical="center"/>
    </xf>
    <xf numFmtId="0" fontId="89" fillId="13" borderId="3" xfId="0" applyFont="1" applyFill="1" applyBorder="1" applyAlignment="1" applyProtection="1">
      <alignment horizontal="center" vertical="center"/>
      <protection locked="0"/>
    </xf>
    <xf numFmtId="49" fontId="89" fillId="5" borderId="3" xfId="0" applyNumberFormat="1" applyFont="1" applyFill="1" applyBorder="1" applyAlignment="1">
      <alignment horizontal="right" vertical="center"/>
    </xf>
    <xf numFmtId="0" fontId="89" fillId="5" borderId="0" xfId="0" applyFont="1" applyFill="1" applyAlignment="1" applyProtection="1">
      <alignment horizontal="right" vertical="center"/>
      <protection locked="0"/>
    </xf>
    <xf numFmtId="49" fontId="85" fillId="0" borderId="0" xfId="0" applyNumberFormat="1" applyFont="1" applyAlignment="1">
      <alignment horizontal="center" vertical="center" wrapText="1"/>
    </xf>
    <xf numFmtId="49" fontId="90" fillId="0" borderId="0" xfId="0" applyNumberFormat="1" applyFont="1" applyAlignment="1">
      <alignment vertical="center" wrapText="1"/>
    </xf>
    <xf numFmtId="0" fontId="85" fillId="11" borderId="7" xfId="0" applyFont="1" applyFill="1" applyBorder="1" applyAlignment="1">
      <alignment horizontal="left" vertical="center"/>
    </xf>
    <xf numFmtId="49" fontId="85" fillId="11" borderId="7" xfId="0" applyNumberFormat="1" applyFont="1" applyFill="1" applyBorder="1" applyAlignment="1">
      <alignment horizontal="right" vertical="center"/>
    </xf>
    <xf numFmtId="49" fontId="85" fillId="11" borderId="7" xfId="0" applyNumberFormat="1" applyFont="1" applyFill="1" applyBorder="1" applyAlignment="1">
      <alignment horizontal="center" vertical="center"/>
    </xf>
    <xf numFmtId="49" fontId="85" fillId="11" borderId="7" xfId="0" applyNumberFormat="1" applyFont="1" applyFill="1" applyBorder="1" applyAlignment="1">
      <alignment vertical="center" wrapText="1"/>
    </xf>
    <xf numFmtId="49" fontId="85" fillId="11" borderId="8" xfId="0" applyNumberFormat="1" applyFont="1" applyFill="1" applyBorder="1" applyAlignment="1">
      <alignment vertical="center"/>
    </xf>
    <xf numFmtId="49" fontId="85" fillId="0" borderId="9" xfId="0" applyNumberFormat="1" applyFont="1" applyBorder="1" applyAlignment="1">
      <alignment vertical="center"/>
    </xf>
    <xf numFmtId="0" fontId="88" fillId="13" borderId="0" xfId="0" applyFont="1" applyFill="1" applyAlignment="1" applyProtection="1">
      <alignment horizontal="left" vertical="center" wrapText="1"/>
      <protection locked="0"/>
    </xf>
    <xf numFmtId="49" fontId="86" fillId="14" borderId="4" xfId="0" applyNumberFormat="1" applyFont="1" applyFill="1" applyBorder="1" applyAlignment="1">
      <alignment horizontal="center" vertical="center"/>
    </xf>
    <xf numFmtId="0" fontId="89" fillId="5" borderId="3" xfId="0" applyFont="1" applyFill="1" applyBorder="1" applyAlignment="1" applyProtection="1">
      <alignment horizontal="center" vertical="center"/>
      <protection locked="0"/>
    </xf>
    <xf numFmtId="49" fontId="89" fillId="5" borderId="4" xfId="0" applyNumberFormat="1" applyFont="1" applyFill="1" applyBorder="1" applyAlignment="1">
      <alignment horizontal="right" vertical="center"/>
    </xf>
    <xf numFmtId="0" fontId="91" fillId="5" borderId="0" xfId="0" applyFont="1" applyFill="1" applyAlignment="1" applyProtection="1">
      <alignment horizontal="right" vertical="center"/>
      <protection locked="0"/>
    </xf>
    <xf numFmtId="49" fontId="85" fillId="0" borderId="9" xfId="0" applyNumberFormat="1" applyFont="1" applyBorder="1" applyAlignment="1">
      <alignment vertical="center" wrapText="1"/>
    </xf>
    <xf numFmtId="49" fontId="89" fillId="0" borderId="7" xfId="0" applyNumberFormat="1" applyFont="1" applyBorder="1" applyAlignment="1">
      <alignment vertical="center" wrapText="1"/>
    </xf>
    <xf numFmtId="49" fontId="85" fillId="0" borderId="7" xfId="0" applyNumberFormat="1" applyFont="1" applyBorder="1" applyAlignment="1">
      <alignment horizontal="center" vertical="center" wrapText="1"/>
    </xf>
    <xf numFmtId="0" fontId="89" fillId="0" borderId="0" xfId="0" applyFont="1"/>
    <xf numFmtId="49" fontId="6" fillId="13" borderId="0" xfId="0" applyNumberFormat="1" applyFont="1" applyFill="1" applyAlignment="1">
      <alignment horizontal="left" vertical="center" wrapText="1"/>
    </xf>
    <xf numFmtId="0" fontId="16" fillId="13" borderId="0" xfId="0" applyFont="1" applyFill="1" applyAlignment="1">
      <alignment horizontal="left" vertical="center" wrapText="1"/>
    </xf>
    <xf numFmtId="165" fontId="33" fillId="0" borderId="0" xfId="0" applyNumberFormat="1" applyFont="1" applyAlignment="1">
      <alignment horizontal="left" vertical="center"/>
    </xf>
    <xf numFmtId="0" fontId="0" fillId="13" borderId="0" xfId="0" applyFill="1" applyAlignment="1" applyProtection="1">
      <alignment wrapText="1"/>
      <protection locked="0"/>
    </xf>
    <xf numFmtId="6" fontId="87" fillId="5" borderId="0" xfId="0" applyNumberFormat="1" applyFont="1" applyFill="1" applyAlignment="1">
      <alignment horizontal="left" vertical="center"/>
    </xf>
    <xf numFmtId="49" fontId="85" fillId="5" borderId="0" xfId="0" applyNumberFormat="1" applyFont="1" applyFill="1" applyAlignment="1">
      <alignment horizontal="right" vertical="center"/>
    </xf>
    <xf numFmtId="49" fontId="85" fillId="5" borderId="0" xfId="0" applyNumberFormat="1" applyFont="1" applyFill="1" applyAlignment="1">
      <alignment horizontal="center" vertical="center"/>
    </xf>
    <xf numFmtId="49" fontId="85" fillId="5" borderId="0" xfId="0" applyNumberFormat="1" applyFont="1" applyFill="1" applyAlignment="1">
      <alignment horizontal="center" vertical="center" wrapText="1"/>
    </xf>
    <xf numFmtId="0" fontId="89" fillId="5" borderId="0" xfId="0" applyFont="1" applyFill="1"/>
    <xf numFmtId="0" fontId="5" fillId="14" borderId="0" xfId="0" applyFont="1" applyFill="1" applyAlignment="1">
      <alignment horizontal="center" vertical="center"/>
    </xf>
    <xf numFmtId="0" fontId="5" fillId="14" borderId="7" xfId="0" applyFont="1" applyFill="1" applyBorder="1" applyAlignment="1">
      <alignment horizontal="left" vertical="center"/>
    </xf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 applyAlignment="1">
      <alignment horizontal="left" vertical="center"/>
    </xf>
    <xf numFmtId="0" fontId="19" fillId="14" borderId="7" xfId="0" applyFont="1" applyFill="1" applyBorder="1" applyAlignment="1">
      <alignment horizontal="left" vertical="center"/>
    </xf>
    <xf numFmtId="0" fontId="85" fillId="14" borderId="7" xfId="0" applyFont="1" applyFill="1" applyBorder="1" applyAlignment="1">
      <alignment horizontal="left" vertical="center"/>
    </xf>
    <xf numFmtId="0" fontId="33" fillId="14" borderId="7" xfId="0" applyFont="1" applyFill="1" applyBorder="1" applyAlignment="1">
      <alignment horizontal="left" vertical="center"/>
    </xf>
    <xf numFmtId="0" fontId="20" fillId="13" borderId="0" xfId="0" applyFont="1" applyFill="1" applyAlignment="1">
      <alignment horizontal="left" vertical="center"/>
    </xf>
    <xf numFmtId="0" fontId="20" fillId="13" borderId="0" xfId="0" applyFont="1" applyFill="1" applyAlignment="1">
      <alignment horizontal="right" vertical="center"/>
    </xf>
    <xf numFmtId="0" fontId="0" fillId="13" borderId="0" xfId="0" applyFill="1"/>
    <xf numFmtId="0" fontId="92" fillId="13" borderId="3" xfId="0" applyFont="1" applyFill="1" applyBorder="1" applyAlignment="1" applyProtection="1">
      <alignment horizontal="center" vertical="center"/>
      <protection locked="0"/>
    </xf>
    <xf numFmtId="165" fontId="0" fillId="13" borderId="0" xfId="0" applyNumberFormat="1" applyFill="1" applyAlignment="1">
      <alignment horizontal="right" vertical="center"/>
    </xf>
    <xf numFmtId="49" fontId="0" fillId="13" borderId="0" xfId="0" applyNumberFormat="1" applyFill="1" applyAlignment="1">
      <alignment horizontal="right" vertical="center"/>
    </xf>
    <xf numFmtId="168" fontId="20" fillId="13" borderId="0" xfId="0" applyNumberFormat="1" applyFont="1" applyFill="1" applyAlignment="1">
      <alignment horizontal="right" vertical="center"/>
    </xf>
    <xf numFmtId="0" fontId="49" fillId="0" borderId="0" xfId="0" applyFont="1" applyAlignment="1">
      <alignment horizontal="left" vertical="center"/>
    </xf>
    <xf numFmtId="49" fontId="27" fillId="13" borderId="0" xfId="0" applyNumberFormat="1" applyFont="1" applyFill="1" applyAlignment="1">
      <alignment horizontal="right" vertical="center"/>
    </xf>
    <xf numFmtId="6" fontId="21" fillId="13" borderId="0" xfId="0" applyNumberFormat="1" applyFont="1" applyFill="1" applyAlignment="1">
      <alignment horizontal="left" vertical="center"/>
    </xf>
    <xf numFmtId="0" fontId="93" fillId="5" borderId="0" xfId="0" applyFont="1" applyFill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4" fillId="13" borderId="0" xfId="0" applyFont="1" applyFill="1" applyAlignment="1">
      <alignment horizontal="left" vertical="center"/>
    </xf>
    <xf numFmtId="6" fontId="95" fillId="13" borderId="0" xfId="0" applyNumberFormat="1" applyFont="1" applyFill="1" applyAlignment="1">
      <alignment horizontal="left" vertical="center"/>
    </xf>
    <xf numFmtId="0" fontId="20" fillId="13" borderId="7" xfId="0" applyFont="1" applyFill="1" applyBorder="1" applyAlignment="1">
      <alignment horizontal="left" vertical="center"/>
    </xf>
    <xf numFmtId="0" fontId="96" fillId="0" borderId="0" xfId="0" applyFont="1" applyAlignment="1" applyProtection="1">
      <alignment horizontal="left" vertical="center" wrapText="1"/>
      <protection locked="0"/>
    </xf>
    <xf numFmtId="0" fontId="83" fillId="13" borderId="0" xfId="0" applyFont="1" applyFill="1" applyAlignment="1" applyProtection="1">
      <alignment wrapText="1"/>
      <protection locked="0"/>
    </xf>
    <xf numFmtId="49" fontId="27" fillId="13" borderId="0" xfId="0" applyNumberFormat="1" applyFont="1" applyFill="1" applyAlignment="1">
      <alignment vertical="center" wrapText="1"/>
    </xf>
    <xf numFmtId="0" fontId="20" fillId="13" borderId="7" xfId="0" applyFont="1" applyFill="1" applyBorder="1" applyAlignment="1">
      <alignment horizontal="right" vertical="center"/>
    </xf>
    <xf numFmtId="168" fontId="62" fillId="13" borderId="0" xfId="0" applyNumberFormat="1" applyFont="1" applyFill="1" applyAlignment="1">
      <alignment horizontal="right" vertical="center"/>
    </xf>
    <xf numFmtId="0" fontId="97" fillId="13" borderId="3" xfId="0" applyFont="1" applyFill="1" applyBorder="1" applyAlignment="1">
      <alignment horizontal="center" vertical="center"/>
    </xf>
    <xf numFmtId="49" fontId="98" fillId="5" borderId="0" xfId="0" applyNumberFormat="1" applyFont="1" applyFill="1" applyAlignment="1">
      <alignment vertical="center" wrapText="1"/>
    </xf>
    <xf numFmtId="0" fontId="20" fillId="5" borderId="7" xfId="0" applyFont="1" applyFill="1" applyBorder="1" applyAlignment="1">
      <alignment horizontal="right" vertical="center"/>
    </xf>
    <xf numFmtId="49" fontId="27" fillId="13" borderId="7" xfId="0" applyNumberFormat="1" applyFont="1" applyFill="1" applyBorder="1" applyAlignment="1">
      <alignment vertical="center" wrapText="1"/>
    </xf>
    <xf numFmtId="49" fontId="27" fillId="13" borderId="8" xfId="0" applyNumberFormat="1" applyFont="1" applyFill="1" applyBorder="1" applyAlignment="1">
      <alignment vertical="center"/>
    </xf>
    <xf numFmtId="0" fontId="6" fillId="13" borderId="2" xfId="0" applyFont="1" applyFill="1" applyBorder="1" applyAlignment="1">
      <alignment horizontal="left" vertical="center" wrapText="1"/>
    </xf>
    <xf numFmtId="168" fontId="20" fillId="13" borderId="7" xfId="0" applyNumberFormat="1" applyFont="1" applyFill="1" applyBorder="1" applyAlignment="1">
      <alignment horizontal="right" vertical="center"/>
    </xf>
    <xf numFmtId="0" fontId="27" fillId="13" borderId="0" xfId="0" applyFont="1" applyFill="1"/>
    <xf numFmtId="0" fontId="27" fillId="13" borderId="0" xfId="0" applyFont="1" applyFill="1" applyAlignment="1" applyProtection="1">
      <alignment wrapText="1"/>
      <protection locked="0"/>
    </xf>
    <xf numFmtId="0" fontId="99" fillId="0" borderId="0" xfId="0" applyFont="1" applyAlignment="1">
      <alignment horizontal="left" vertical="center"/>
    </xf>
    <xf numFmtId="0" fontId="20" fillId="13" borderId="9" xfId="0" applyFont="1" applyFill="1" applyBorder="1" applyAlignment="1">
      <alignment horizontal="left" vertical="center"/>
    </xf>
    <xf numFmtId="0" fontId="100" fillId="0" borderId="0" xfId="0" applyFont="1" applyAlignment="1">
      <alignment horizontal="left" vertical="center"/>
    </xf>
    <xf numFmtId="0" fontId="100" fillId="13" borderId="0" xfId="0" applyFont="1" applyFill="1" applyAlignment="1">
      <alignment horizontal="left" vertical="center"/>
    </xf>
    <xf numFmtId="0" fontId="38" fillId="5" borderId="0" xfId="0" applyFont="1" applyFill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7" fillId="5" borderId="7" xfId="0" applyNumberFormat="1" applyFont="1" applyFill="1" applyBorder="1" applyAlignment="1">
      <alignment horizontal="center" vertical="center"/>
    </xf>
    <xf numFmtId="49" fontId="6" fillId="5" borderId="11" xfId="0" applyNumberFormat="1" applyFont="1" applyFill="1" applyBorder="1" applyAlignment="1">
      <alignment horizontal="left" vertical="center" wrapText="1"/>
    </xf>
    <xf numFmtId="0" fontId="101" fillId="0" borderId="0" xfId="0" applyFont="1" applyAlignment="1" applyProtection="1">
      <alignment horizontal="left" vertical="center" wrapText="1"/>
      <protection locked="0"/>
    </xf>
    <xf numFmtId="0" fontId="102" fillId="13" borderId="0" xfId="0" applyFont="1" applyFill="1" applyAlignment="1" applyProtection="1">
      <alignment horizontal="left" vertical="center" wrapText="1"/>
      <protection locked="0"/>
    </xf>
    <xf numFmtId="0" fontId="92" fillId="5" borderId="0" xfId="0" applyFont="1" applyFill="1" applyAlignment="1" applyProtection="1">
      <alignment horizontal="right" vertical="center"/>
      <protection locked="0"/>
    </xf>
    <xf numFmtId="0" fontId="19" fillId="13" borderId="7" xfId="0" applyFont="1" applyFill="1" applyBorder="1" applyAlignment="1">
      <alignment horizontal="left" vertical="center"/>
    </xf>
    <xf numFmtId="0" fontId="79" fillId="13" borderId="7" xfId="0" applyFont="1" applyFill="1" applyBorder="1" applyAlignment="1">
      <alignment horizontal="left" vertical="center"/>
    </xf>
    <xf numFmtId="0" fontId="27" fillId="13" borderId="9" xfId="0" applyFont="1" applyFill="1" applyBorder="1" applyAlignment="1" applyProtection="1">
      <alignment wrapText="1"/>
      <protection locked="0"/>
    </xf>
    <xf numFmtId="0" fontId="103" fillId="0" borderId="0" xfId="0" applyFont="1" applyAlignment="1">
      <alignment horizontal="left" vertical="center"/>
    </xf>
    <xf numFmtId="0" fontId="0" fillId="9" borderId="3" xfId="0" applyFill="1" applyBorder="1" applyAlignment="1">
      <alignment horizontal="center" vertical="center" wrapText="1"/>
    </xf>
    <xf numFmtId="0" fontId="44" fillId="5" borderId="0" xfId="0" applyFont="1" applyFill="1" applyAlignment="1">
      <alignment horizontal="right" vertical="center"/>
    </xf>
    <xf numFmtId="49" fontId="53" fillId="5" borderId="0" xfId="0" applyNumberFormat="1" applyFont="1" applyFill="1" applyAlignment="1">
      <alignment horizontal="right" vertical="center"/>
    </xf>
    <xf numFmtId="49" fontId="89" fillId="5" borderId="0" xfId="0" applyNumberFormat="1" applyFont="1" applyFill="1" applyAlignment="1">
      <alignment horizontal="right" vertical="center"/>
    </xf>
    <xf numFmtId="49" fontId="10" fillId="5" borderId="0" xfId="0" applyNumberFormat="1" applyFont="1" applyFill="1" applyAlignment="1">
      <alignment horizontal="right" vertical="center"/>
    </xf>
    <xf numFmtId="49" fontId="42" fillId="5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 vertical="center" wrapText="1"/>
    </xf>
    <xf numFmtId="49" fontId="27" fillId="13" borderId="7" xfId="0" applyNumberFormat="1" applyFont="1" applyFill="1" applyBorder="1" applyAlignment="1">
      <alignment horizontal="center" vertical="center" wrapText="1"/>
    </xf>
    <xf numFmtId="0" fontId="104" fillId="13" borderId="0" xfId="0" applyFont="1" applyFill="1" applyAlignment="1">
      <alignment horizontal="left" vertical="center"/>
    </xf>
    <xf numFmtId="0" fontId="102" fillId="13" borderId="7" xfId="0" applyFont="1" applyFill="1" applyBorder="1" applyAlignment="1">
      <alignment horizontal="left" vertical="center"/>
    </xf>
    <xf numFmtId="0" fontId="49" fillId="5" borderId="3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49" fillId="5" borderId="0" xfId="0" applyFont="1" applyFill="1" applyAlignment="1">
      <alignment horizontal="left" vertical="center"/>
    </xf>
    <xf numFmtId="0" fontId="41" fillId="13" borderId="0" xfId="0" applyFont="1" applyFill="1" applyAlignment="1">
      <alignment horizontal="left" vertical="center"/>
    </xf>
    <xf numFmtId="2" fontId="20" fillId="0" borderId="0" xfId="0" applyNumberFormat="1" applyFont="1" applyAlignment="1">
      <alignment horizontal="right" vertical="center"/>
    </xf>
    <xf numFmtId="2" fontId="27" fillId="13" borderId="0" xfId="0" applyNumberFormat="1" applyFont="1" applyFill="1" applyAlignment="1">
      <alignment horizontal="right" vertical="center"/>
    </xf>
    <xf numFmtId="2" fontId="62" fillId="0" borderId="0" xfId="0" applyNumberFormat="1" applyFont="1" applyAlignment="1">
      <alignment horizontal="right" vertical="center"/>
    </xf>
    <xf numFmtId="2" fontId="27" fillId="13" borderId="7" xfId="0" applyNumberFormat="1" applyFont="1" applyFill="1" applyBorder="1" applyAlignment="1">
      <alignment horizontal="right" vertical="center"/>
    </xf>
    <xf numFmtId="2" fontId="27" fillId="13" borderId="0" xfId="0" applyNumberFormat="1" applyFont="1" applyFill="1" applyAlignment="1">
      <alignment horizontal="right" vertical="center" wrapText="1"/>
    </xf>
    <xf numFmtId="0" fontId="92" fillId="13" borderId="3" xfId="0" applyFont="1" applyFill="1" applyBorder="1" applyAlignment="1" applyProtection="1">
      <alignment horizontal="center" vertical="center" wrapText="1"/>
      <protection locked="0"/>
    </xf>
    <xf numFmtId="0" fontId="107" fillId="13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right"/>
    </xf>
    <xf numFmtId="0" fontId="108" fillId="5" borderId="0" xfId="0" applyFont="1" applyFill="1"/>
    <xf numFmtId="0" fontId="109" fillId="5" borderId="0" xfId="0" applyFont="1" applyFill="1"/>
    <xf numFmtId="0" fontId="110" fillId="5" borderId="0" xfId="0" applyFont="1" applyFill="1"/>
    <xf numFmtId="0" fontId="111" fillId="0" borderId="0" xfId="0" applyFont="1"/>
    <xf numFmtId="0" fontId="112" fillId="5" borderId="0" xfId="0" applyFont="1" applyFill="1"/>
    <xf numFmtId="0" fontId="114" fillId="5" borderId="0" xfId="0" applyFont="1" applyFill="1"/>
    <xf numFmtId="14" fontId="111" fillId="5" borderId="0" xfId="0" applyNumberFormat="1" applyFont="1" applyFill="1"/>
    <xf numFmtId="0" fontId="111" fillId="5" borderId="0" xfId="0" applyFont="1" applyFill="1"/>
    <xf numFmtId="176" fontId="114" fillId="5" borderId="0" xfId="0" applyNumberFormat="1" applyFont="1" applyFill="1" applyAlignment="1">
      <alignment horizontal="left"/>
    </xf>
    <xf numFmtId="14" fontId="113" fillId="5" borderId="0" xfId="0" applyNumberFormat="1" applyFont="1" applyFill="1"/>
    <xf numFmtId="0" fontId="113" fillId="5" borderId="0" xfId="0" applyFont="1" applyFill="1"/>
    <xf numFmtId="0" fontId="109" fillId="0" borderId="0" xfId="0" applyFont="1"/>
    <xf numFmtId="0" fontId="27" fillId="5" borderId="0" xfId="0" applyFont="1" applyFill="1"/>
    <xf numFmtId="0" fontId="27" fillId="5" borderId="0" xfId="0" applyFont="1" applyFill="1" applyAlignment="1">
      <alignment horizontal="right"/>
    </xf>
    <xf numFmtId="176" fontId="27" fillId="5" borderId="0" xfId="0" applyNumberFormat="1" applyFont="1" applyFill="1"/>
    <xf numFmtId="0" fontId="27" fillId="0" borderId="0" xfId="0" applyFont="1" applyAlignment="1">
      <alignment horizontal="right"/>
    </xf>
    <xf numFmtId="176" fontId="27" fillId="9" borderId="0" xfId="0" applyNumberFormat="1" applyFont="1" applyFill="1"/>
    <xf numFmtId="176" fontId="27" fillId="15" borderId="0" xfId="0" applyNumberFormat="1" applyFont="1" applyFill="1" applyProtection="1">
      <protection locked="0"/>
    </xf>
    <xf numFmtId="0" fontId="69" fillId="5" borderId="0" xfId="0" applyFont="1" applyFill="1"/>
    <xf numFmtId="176" fontId="69" fillId="5" borderId="0" xfId="0" applyNumberFormat="1" applyFont="1" applyFill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14" fillId="15" borderId="0" xfId="0" applyFont="1" applyFill="1" applyProtection="1">
      <protection locked="0"/>
    </xf>
    <xf numFmtId="44" fontId="111" fillId="5" borderId="0" xfId="1" applyFont="1" applyFill="1"/>
    <xf numFmtId="44" fontId="109" fillId="5" borderId="0" xfId="1" applyFont="1" applyFill="1"/>
    <xf numFmtId="44" fontId="27" fillId="5" borderId="0" xfId="1" applyFont="1" applyFill="1"/>
    <xf numFmtId="44" fontId="27" fillId="0" borderId="0" xfId="1" applyFont="1"/>
    <xf numFmtId="44" fontId="69" fillId="5" borderId="0" xfId="1" applyFont="1" applyFill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3" fontId="0" fillId="0" borderId="0" xfId="0" applyNumberForma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0" fillId="5" borderId="0" xfId="0" applyFill="1" applyAlignment="1">
      <alignment horizontal="right"/>
    </xf>
    <xf numFmtId="44" fontId="0" fillId="5" borderId="0" xfId="1" applyFont="1" applyFill="1"/>
    <xf numFmtId="0" fontId="0" fillId="15" borderId="0" xfId="0" applyFill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left"/>
    </xf>
  </cellXfs>
  <cellStyles count="3">
    <cellStyle name="Notitie" xfId="2" builtinId="10"/>
    <cellStyle name="Standaard" xfId="0" builtinId="0"/>
    <cellStyle name="Valuta" xfId="1" builtinId="4"/>
  </cellStyles>
  <dxfs count="44"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numFmt numFmtId="176" formatCode="_ [$€-2]\ * #,##0.00_ ;_ [$€-2]\ * \-#,##0.00_ ;_ [$€-2]\ * &quot;-&quot;??_ ;_ @_ "/>
      <fill>
        <patternFill patternType="solid">
          <fgColor indexed="64"/>
          <bgColor theme="5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numFmt numFmtId="176" formatCode="_ [$€-2]\ * #,##0.00_ ;_ [$€-2]\ * \-#,##0.00_ ;_ [$€-2]\ * &quot;-&quot;??_ ;_ @_ "/>
      <fill>
        <patternFill patternType="solid">
          <fgColor indexed="64"/>
          <bgColor theme="5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numFmt numFmtId="176" formatCode="_ [$€-2]\ * #,##0.00_ ;_ [$€-2]\ * \-#,##0.00_ ;_ [$€-2]\ * &quot;-&quot;??_ ;_ @_ "/>
      <fill>
        <patternFill patternType="solid">
          <fgColor indexed="64"/>
          <bgColor theme="5" tint="0.59999389629810485"/>
        </patternFill>
      </fill>
      <protection locked="0" hidden="0"/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fill>
        <patternFill patternType="none"/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Planning  aantal</a:t>
            </a:r>
            <a:r>
              <a:rPr lang="en-US" baseline="0"/>
              <a:t> uren inspectie</a:t>
            </a:r>
            <a:endParaRPr lang="en-US"/>
          </a:p>
        </c:rich>
      </c:tx>
      <c:layout>
        <c:manualLayout>
          <c:xMode val="edge"/>
          <c:yMode val="edge"/>
          <c:x val="0.57238445746905386"/>
          <c:y val="2.36621441424187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'Inspectie per projectleider 20'!$T$364</c:f>
              <c:strCache>
                <c:ptCount val="1"/>
                <c:pt idx="0">
                  <c:v>Arno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20'!$T$365:$T$371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392-4041-9047-5D2CB7ADF3F3}"/>
            </c:ext>
          </c:extLst>
        </c:ser>
        <c:ser>
          <c:idx val="1"/>
          <c:order val="1"/>
          <c:tx>
            <c:strRef>
              <c:f>'Inspectie per projectleider 20'!$U$364</c:f>
              <c:strCache>
                <c:ptCount val="1"/>
                <c:pt idx="0">
                  <c:v>Erica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20'!$U$365:$U$371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392-4041-9047-5D2CB7ADF3F3}"/>
            </c:ext>
          </c:extLst>
        </c:ser>
        <c:ser>
          <c:idx val="2"/>
          <c:order val="2"/>
          <c:tx>
            <c:strRef>
              <c:f>'Inspectie per projectleider 20'!$V$364</c:f>
              <c:strCache>
                <c:ptCount val="1"/>
                <c:pt idx="0">
                  <c:v>Bert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20'!$V$365:$V$371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392-4041-9047-5D2CB7ADF3F3}"/>
            </c:ext>
          </c:extLst>
        </c:ser>
        <c:ser>
          <c:idx val="3"/>
          <c:order val="3"/>
          <c:tx>
            <c:strRef>
              <c:f>'Inspectie per projectleider 20'!$W$364</c:f>
              <c:strCache>
                <c:ptCount val="1"/>
                <c:pt idx="0">
                  <c:v>Karin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20'!$W$365:$W$371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392-4041-9047-5D2CB7ADF3F3}"/>
            </c:ext>
          </c:extLst>
        </c:ser>
        <c:ser>
          <c:idx val="4"/>
          <c:order val="4"/>
          <c:tx>
            <c:strRef>
              <c:f>'Inspectie per projectleider 20'!$Y$364</c:f>
              <c:strCache>
                <c:ptCount val="1"/>
                <c:pt idx="0">
                  <c:v>Lars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20'!$Y$365:$Y$371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392-4041-9047-5D2CB7ADF3F3}"/>
            </c:ext>
          </c:extLst>
        </c:ser>
        <c:ser>
          <c:idx val="5"/>
          <c:order val="5"/>
          <c:tx>
            <c:strRef>
              <c:f>'Inspectie per projectleider 20'!$Z$364</c:f>
              <c:strCache>
                <c:ptCount val="1"/>
                <c:pt idx="0">
                  <c:v>Ralph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20'!$Z$365:$Z$371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8392-4041-9047-5D2CB7ADF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646448"/>
        <c:axId val="362643088"/>
      </c:lineChart>
      <c:catAx>
        <c:axId val="36264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2643088"/>
        <c:crosses val="autoZero"/>
        <c:auto val="1"/>
        <c:lblAlgn val="ctr"/>
        <c:lblOffset val="100"/>
        <c:noMultiLvlLbl val="0"/>
      </c:catAx>
      <c:valAx>
        <c:axId val="36264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264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326200</xdr:colOff>
      <xdr:row>392</xdr:row>
      <xdr:rowOff>65239</xdr:rowOff>
    </xdr:from>
    <xdr:to>
      <xdr:col>14</xdr:col>
      <xdr:colOff>1914135</xdr:colOff>
      <xdr:row>410</xdr:row>
      <xdr:rowOff>40709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40BDD6E-FF61-441C-A5C1-1FB16CB90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339246</xdr:colOff>
      <xdr:row>0</xdr:row>
      <xdr:rowOff>1</xdr:rowOff>
    </xdr:from>
    <xdr:to>
      <xdr:col>23</xdr:col>
      <xdr:colOff>457037</xdr:colOff>
      <xdr:row>2</xdr:row>
      <xdr:rowOff>208937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9628D47-04CA-FB0C-0E41-77840F348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90958" y="1"/>
          <a:ext cx="2609949" cy="7384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ybe Zijlstra | StructureGroup" refreshedDate="46184.508670254632" createdVersion="8" refreshedVersion="8" minRefreshableVersion="3" recordCount="347" xr:uid="{58EF9E32-929B-4A18-9F08-DFF952B0DC0B}">
  <cacheSource type="worksheet">
    <worksheetSource ref="A7:AX354" sheet="Inspectie per projectleider 20"/>
  </cacheSource>
  <cacheFields count="50">
    <cacheField name="Objectnummer Planon" numFmtId="0">
      <sharedItems containsBlank="1" containsMixedTypes="1" containsNumber="1" containsInteger="1" minValue="8300101" maxValue="8380017"/>
    </cacheField>
    <cacheField name="Veld2" caption="Veld2" numFmtId="0">
      <sharedItems containsString="0" containsBlank="1" containsNumber="1" minValue="26.06" maxValue="27.01"/>
    </cacheField>
    <cacheField name="Veld3" caption="Veld3" numFmtId="2">
      <sharedItems containsString="0" containsBlank="1" containsNumber="1" minValue="26.06" maxValue="27.05"/>
    </cacheField>
    <cacheField name="Veld4" caption="Veld4" numFmtId="0">
      <sharedItems containsBlank="1" containsMixedTypes="1" containsNumber="1" minValue="0" maxValue="154.83333333333334"/>
    </cacheField>
    <cacheField name="Veld5" caption="Veld5" numFmtId="0">
      <sharedItems containsString="0" containsBlank="1" containsNumber="1" minValue="0" maxValue="14645.5"/>
    </cacheField>
    <cacheField name="Type Object" numFmtId="0">
      <sharedItems containsBlank="1" containsMixedTypes="1" containsNumber="1" minValue="131" maxValue="24983" count="119">
        <s v="Complex"/>
        <m/>
        <n v="8615"/>
        <s v="?"/>
        <n v="847"/>
        <n v="1506"/>
        <n v="722"/>
        <n v="783.48400000000004"/>
        <n v="468"/>
        <n v="523"/>
        <n v="1764"/>
        <n v="261"/>
        <n v="327"/>
        <n v="719"/>
        <n v="194"/>
        <n v="1047"/>
        <n v="345"/>
        <s v="Bouwdeel"/>
        <n v="328"/>
        <n v="326"/>
        <n v="589"/>
        <n v="717"/>
        <n v="588"/>
        <n v="458"/>
        <n v="392"/>
        <n v="537"/>
        <n v="431"/>
        <n v="300"/>
        <n v="630"/>
        <n v="542"/>
        <n v="474"/>
        <n v="352"/>
        <s v="Terrein"/>
        <n v="979"/>
        <n v="1045"/>
        <n v="1128"/>
        <n v="262"/>
        <n v="213"/>
        <n v="24983"/>
        <n v="3865"/>
        <n v="2433"/>
        <n v="435"/>
        <n v="343"/>
        <n v="240"/>
        <n v="590"/>
        <n v="196"/>
        <n v="981"/>
        <n v="1122"/>
        <n v="607"/>
        <n v="584"/>
        <n v="1385"/>
        <n v="1392"/>
        <n v="653"/>
        <n v="1351"/>
        <n v="1450"/>
        <n v="238"/>
        <n v="2106"/>
        <n v="3600"/>
        <n v="2743"/>
        <n v="2747"/>
        <n v="2361"/>
        <n v="1244"/>
        <n v="2598"/>
        <n v="8989"/>
        <n v="484"/>
        <n v="493"/>
        <n v="482"/>
        <n v="516"/>
        <n v="243"/>
        <n v="579.5"/>
        <n v="8393"/>
        <n v="1891"/>
        <n v="3018"/>
        <s v="0"/>
        <n v="5057"/>
        <n v="3935"/>
        <n v="421"/>
        <s v="Gronden"/>
        <n v="3135"/>
        <n v="2882"/>
        <n v="1590"/>
        <n v="1721"/>
        <n v="2860"/>
        <n v="1720"/>
        <n v="8382"/>
        <n v="5379"/>
        <n v="2550"/>
        <n v="4320"/>
        <n v="2170"/>
        <n v="654"/>
        <n v="3017"/>
        <n v="13935"/>
        <n v="211"/>
        <n v="783"/>
        <n v="1094"/>
        <n v="1045.4180000000001"/>
        <n v="393"/>
        <n v="131"/>
        <n v="364"/>
        <n v="3667"/>
        <n v="868"/>
        <n v="1388"/>
        <n v="850"/>
        <n v="569"/>
        <n v="1309"/>
        <n v="400"/>
        <n v="1959"/>
        <n v="1554"/>
        <n v="1304"/>
        <n v="1582"/>
        <n v="432"/>
        <n v="1077"/>
        <n v="440"/>
        <n v="3898"/>
        <n v="1390"/>
        <n v="518"/>
        <n v="150"/>
        <n v="3652"/>
        <n v="1667"/>
      </sharedItems>
    </cacheField>
    <cacheField name="kosten/ 1000" numFmtId="0">
      <sharedItems containsBlank="1" containsMixedTypes="1" containsNumber="1" minValue="1.1561643835616437" maxValue="4285.7142857142853"/>
    </cacheField>
    <cacheField name="BVO in m2" numFmtId="0">
      <sharedItems containsBlank="1" containsMixedTypes="1" containsNumber="1" containsInteger="1" minValue="0" maxValue="39193"/>
    </cacheField>
    <cacheField name="Veld9" caption="Veld9" numFmtId="0">
      <sharedItems containsBlank="1" containsMixedTypes="1" containsNumber="1" minValue="0" maxValue="783.48400000000004"/>
    </cacheField>
    <cacheField name="Veld10" caption="Veld10" numFmtId="0">
      <sharedItems containsBlank="1" containsMixedTypes="1" containsNumber="1" minValue="1.3520659437822663E-3" maxValue="91.623825206843918"/>
    </cacheField>
    <cacheField name="Veld11" caption="Veld11" numFmtId="0">
      <sharedItems containsBlank="1" containsMixedTypes="1" containsNumber="1" minValue="-13935" maxValue="700"/>
    </cacheField>
    <cacheField name="Veld12" caption="Veld12" numFmtId="0">
      <sharedItems containsBlank="1" containsMixedTypes="1" containsNumber="1" minValue="0" maxValue="11394"/>
    </cacheField>
    <cacheField name="Status" numFmtId="0">
      <sharedItems containsBlank="1"/>
    </cacheField>
    <cacheField name="Naam object" numFmtId="0">
      <sharedItems containsBlank="1"/>
    </cacheField>
    <cacheField name="Adres" numFmtId="0">
      <sharedItems containsBlank="1"/>
    </cacheField>
    <cacheField name="Huisnummer" numFmtId="0">
      <sharedItems containsBlank="1" containsMixedTypes="1" containsNumber="1" containsInteger="1" minValue="1" maxValue="6"/>
    </cacheField>
    <cacheField name="ltr" numFmtId="0">
      <sharedItems containsBlank="1"/>
    </cacheField>
    <cacheField name="Adres2" numFmtId="0">
      <sharedItems containsBlank="1"/>
    </cacheField>
    <cacheField name="toev" numFmtId="0">
      <sharedItems containsBlank="1"/>
    </cacheField>
    <cacheField name="Opmerkingen" numFmtId="0">
      <sharedItems containsBlank="1"/>
    </cacheField>
    <cacheField name="Perceel" numFmtId="0">
      <sharedItems containsBlank="1" containsMixedTypes="1" containsNumber="1" containsInteger="1" minValue="1" maxValue="2" count="6">
        <m/>
        <n v="1"/>
        <n v="2"/>
        <s v="nvt"/>
        <s v="2"/>
        <s v="2 of 1"/>
      </sharedItems>
    </cacheField>
    <cacheField name="Veld22" caption="Veld22" numFmtId="0">
      <sharedItems containsBlank="1" count="8">
        <m/>
        <s v="Cw&amp;d/SG(?)"/>
        <s v="nee"/>
        <s v="ja"/>
        <s v="Equans/SG?"/>
        <s v="nvt"/>
        <s v="ja "/>
        <s v="SG inspectie"/>
      </sharedItems>
    </cacheField>
    <cacheField name="Jaar+Q " numFmtId="0">
      <sharedItems containsBlank="1" containsMixedTypes="1" containsNumber="1" containsInteger="1" minValue="2026" maxValue="2028"/>
    </cacheField>
    <cacheField name="Veld24" caption="Veld24" numFmtId="0">
      <sharedItems containsNonDate="0" containsString="0" containsBlank="1"/>
    </cacheField>
    <cacheField name="Veld25" caption="Veld25" numFmtId="0">
      <sharedItems containsBlank="1" containsMixedTypes="1" containsNumber="1" containsInteger="1" minValue="2026" maxValue="2027"/>
    </cacheField>
    <cacheField name="Veld26" caption="Veld26" numFmtId="0">
      <sharedItems containsBlank="1" containsMixedTypes="1" containsNumber="1" containsInteger="1" minValue="500" maxValue="10000"/>
    </cacheField>
    <cacheField name="Veld27" caption="Veld27" numFmtId="0">
      <sharedItems containsBlank="1" containsMixedTypes="1" containsNumber="1" containsInteger="1" minValue="0" maxValue="1764"/>
    </cacheField>
    <cacheField name="Veld28" caption="Veld28" numFmtId="0">
      <sharedItems containsBlank="1" containsMixedTypes="1" containsNumber="1" containsInteger="1" minValue="600" maxValue="10000"/>
    </cacheField>
    <cacheField name="Veld29" caption="Veld29" numFmtId="0">
      <sharedItems containsString="0" containsBlank="1" containsNumber="1" minValue="0" maxValue="14645.5"/>
    </cacheField>
    <cacheField name="Projectleider" numFmtId="0">
      <sharedItems containsBlank="1"/>
    </cacheField>
    <cacheField name="Naam object2" numFmtId="0">
      <sharedItems containsBlank="1" containsMixedTypes="1" containsNumber="1" containsInteger="1" minValue="0" maxValue="0"/>
    </cacheField>
    <cacheField name="Gebruiker" numFmtId="0">
      <sharedItems containsBlank="1"/>
    </cacheField>
    <cacheField name="Projectleider2" numFmtId="0">
      <sharedItems containsBlank="1"/>
    </cacheField>
    <cacheField name="Werkvoorbereider" numFmtId="0">
      <sharedItems containsBlank="1"/>
    </cacheField>
    <cacheField name="Bijzonderheden " numFmtId="0">
      <sharedItems containsNonDate="0" containsString="0" containsBlank="1"/>
    </cacheField>
    <cacheField name="Categorie" numFmtId="0">
      <sharedItems containsBlank="1"/>
    </cacheField>
    <cacheField name="Werknummer" numFmtId="0">
      <sharedItems containsBlank="1"/>
    </cacheField>
    <cacheField name="Eigendomssituatie" numFmtId="0">
      <sharedItems containsBlank="1"/>
    </cacheField>
    <cacheField name="Strategie" numFmtId="0">
      <sharedItems containsBlank="1" containsMixedTypes="1" containsNumber="1" containsInteger="1" minValue="3" maxValue="3"/>
    </cacheField>
    <cacheField name="Strategie.Code" numFmtId="0">
      <sharedItems containsBlank="1"/>
    </cacheField>
    <cacheField name="Deelportefeuille" numFmtId="0">
      <sharedItems containsBlank="1" count="8">
        <s v="Percelen/ Terreinen"/>
        <s v="Overig"/>
        <s v="Onderwijs"/>
        <m/>
        <s v="Vastgoed eigen gebruik"/>
        <s v="Sport/ Recreatie"/>
        <s v="Kunst/ Cultuur"/>
        <s v="Welzijn"/>
      </sharedItems>
    </cacheField>
    <cacheField name="V Manager" numFmtId="0">
      <sharedItems containsBlank="1"/>
    </cacheField>
    <cacheField name="BVO" numFmtId="0">
      <sharedItems containsBlank="1" containsMixedTypes="1" containsNumber="1" containsInteger="1" minValue="0" maxValue="39193"/>
    </cacheField>
    <cacheField name="BVO categorie" numFmtId="0">
      <sharedItems containsBlank="1"/>
    </cacheField>
    <cacheField name="Gewenst Onderhniv" numFmtId="0">
      <sharedItems containsBlank="1"/>
    </cacheField>
    <cacheField name="Dakrapportage" numFmtId="0">
      <sharedItems containsNonDate="0" containsString="0" containsBlank="1"/>
    </cacheField>
    <cacheField name="Bouwjaar" numFmtId="0">
      <sharedItems containsBlank="1" containsMixedTypes="1" containsNumber="1" containsInteger="1" minValue="1842" maxValue="2025"/>
    </cacheField>
    <cacheField name="Bouwjaar categorie" numFmtId="0">
      <sharedItems containsBlank="1"/>
    </cacheField>
    <cacheField name="Energielabel" numFmtId="0">
      <sharedItems containsBlank="1"/>
    </cacheField>
    <cacheField name="Monu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s v="8412003"/>
    <m/>
    <m/>
    <m/>
    <m/>
    <x v="0"/>
    <m/>
    <m/>
    <m/>
    <m/>
    <m/>
    <m/>
    <s v="In beheer"/>
    <s v="A.H.G. Fokkerstraat 24"/>
    <s v="A.H.G. Fokkerstraat"/>
    <s v="24"/>
    <m/>
    <m/>
    <m/>
    <m/>
    <x v="0"/>
    <x v="0"/>
    <m/>
    <m/>
    <m/>
    <m/>
    <m/>
    <m/>
    <m/>
    <m/>
    <m/>
    <m/>
    <m/>
    <m/>
    <m/>
    <s v="Grondbedrijf"/>
    <s v="8412003"/>
    <s v="Volledig eigendom"/>
    <m/>
    <m/>
    <x v="0"/>
    <m/>
    <m/>
    <m/>
    <m/>
    <m/>
    <m/>
    <m/>
    <s v="  Energielabel: Ontbreekt"/>
    <s v="Geen monument"/>
  </r>
  <r>
    <s v="8412013"/>
    <m/>
    <m/>
    <m/>
    <m/>
    <x v="0"/>
    <m/>
    <m/>
    <m/>
    <m/>
    <m/>
    <m/>
    <s v="In beheer"/>
    <s v="A.H.G. Fokkerstraat 24 A"/>
    <s v="A.H.G. Fokkerstraat"/>
    <s v="24"/>
    <s v="A"/>
    <m/>
    <m/>
    <m/>
    <x v="0"/>
    <x v="0"/>
    <m/>
    <m/>
    <m/>
    <m/>
    <m/>
    <m/>
    <m/>
    <m/>
    <m/>
    <m/>
    <m/>
    <m/>
    <m/>
    <s v="Grondbedrijf"/>
    <m/>
    <s v="Volledig eigendom"/>
    <m/>
    <m/>
    <x v="0"/>
    <m/>
    <m/>
    <m/>
    <m/>
    <m/>
    <m/>
    <m/>
    <m/>
    <s v="Geen monument"/>
  </r>
  <r>
    <s v="8324407"/>
    <m/>
    <m/>
    <m/>
    <m/>
    <x v="0"/>
    <m/>
    <m/>
    <m/>
    <m/>
    <m/>
    <m/>
    <s v="In beheer"/>
    <s v="Adelaarsweg 1"/>
    <s v="Adelaarsweg"/>
    <s v="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80007"/>
    <m/>
    <m/>
    <m/>
    <m/>
    <x v="0"/>
    <m/>
    <m/>
    <m/>
    <m/>
    <m/>
    <m/>
    <s v="In beheer"/>
    <s v="Aletta Jacobsweg 82"/>
    <s v="Aletta Jacobsweg"/>
    <s v="82"/>
    <m/>
    <m/>
    <m/>
    <m/>
    <x v="0"/>
    <x v="0"/>
    <m/>
    <m/>
    <m/>
    <m/>
    <m/>
    <m/>
    <m/>
    <m/>
    <m/>
    <m/>
    <m/>
    <m/>
    <m/>
    <m/>
    <m/>
    <s v="Volledig eigendom"/>
    <m/>
    <m/>
    <x v="2"/>
    <m/>
    <m/>
    <m/>
    <m/>
    <m/>
    <m/>
    <m/>
    <m/>
    <m/>
  </r>
  <r>
    <s v="8412001"/>
    <m/>
    <m/>
    <m/>
    <m/>
    <x v="0"/>
    <m/>
    <m/>
    <m/>
    <m/>
    <m/>
    <m/>
    <s v="In beheer"/>
    <s v="Amelte 01-01A"/>
    <s v="Amelte"/>
    <s v="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m/>
    <m/>
    <m/>
    <m/>
    <m/>
    <x v="1"/>
    <m/>
    <m/>
    <m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00101A"/>
    <n v="27.01"/>
    <n v="27.01"/>
    <n v="0"/>
    <n v="14645.5"/>
    <x v="2"/>
    <n v="63.743988161302255"/>
    <n v="13515"/>
    <n v="0.63743988161302256"/>
    <n v="1.661838338727289"/>
    <m/>
    <m/>
    <s v="In beheer"/>
    <s v="Stadhuis"/>
    <s v="Noordersingel"/>
    <s v="33"/>
    <m/>
    <m/>
    <m/>
    <s v="via Cw&amp;d en SG of …."/>
    <x v="1"/>
    <x v="1"/>
    <n v="2028"/>
    <m/>
    <n v="2027"/>
    <m/>
    <m/>
    <m/>
    <n v="14645.5"/>
    <s v="Ralph  Roosendaal"/>
    <s v="Stadhuis"/>
    <s v="Gemeente Assen"/>
    <s v="Ralph  Roosendaal"/>
    <s v="Willem  Kiers"/>
    <m/>
    <s v="Bedrijfsgebouwen"/>
    <s v="8300101"/>
    <s v="Volledig eigendom"/>
    <s v="CNV 3 Standaard scenario"/>
    <s v="BEH"/>
    <x v="4"/>
    <m/>
    <n v="13515"/>
    <s v="06 Groter dan 10000"/>
    <s v="Redelijk"/>
    <m/>
    <n v="1996"/>
    <s v="Tussen 1975 en 2000"/>
    <s v="  Energielabel: A"/>
    <s v="Geen monument"/>
  </r>
  <r>
    <s v="8412001B"/>
    <m/>
    <m/>
    <n v="0"/>
    <m/>
    <x v="3"/>
    <m/>
    <n v="206"/>
    <e v="#VALUE!"/>
    <e v="#VALUE!"/>
    <m/>
    <m/>
    <m/>
    <s v="Schuur Amelte 1"/>
    <s v="Amelte "/>
    <n v="1"/>
    <m/>
    <m/>
    <m/>
    <s v="staat niet meer in Planon"/>
    <x v="2"/>
    <x v="2"/>
    <m/>
    <m/>
    <s v="nee"/>
    <m/>
    <n v="0"/>
    <m/>
    <n v="0"/>
    <s v="Lars  Jonkman"/>
    <m/>
    <s v="Mevr. B. Vrugt"/>
    <s v="Lars  Jonkman"/>
    <s v="Vincent  Wilke"/>
    <m/>
    <m/>
    <m/>
    <m/>
    <m/>
    <m/>
    <x v="3"/>
    <m/>
    <m/>
    <m/>
    <m/>
    <m/>
    <m/>
    <m/>
    <m/>
    <m/>
  </r>
  <r>
    <s v="8380005"/>
    <m/>
    <m/>
    <m/>
    <m/>
    <x v="0"/>
    <m/>
    <m/>
    <m/>
    <m/>
    <m/>
    <m/>
    <s v="In beheer"/>
    <s v="Amstelstraat 14"/>
    <s v="Amstelstraat"/>
    <s v="14"/>
    <m/>
    <m/>
    <m/>
    <m/>
    <x v="1"/>
    <x v="0"/>
    <n v="2027"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00201B"/>
    <m/>
    <n v="27.02"/>
    <n v="9.4111111111111114"/>
    <n v="847"/>
    <x v="4"/>
    <n v="171.4574898785425"/>
    <n v="494"/>
    <n v="1.714574898785425"/>
    <n v="0.61783363016028658"/>
    <n v="0"/>
    <n v="847"/>
    <s v="In beheer"/>
    <s v="De Werf Timmerwerkplaats\Magazijn\Instructielokaal"/>
    <s v="Dr. A.F. Philipsweg"/>
    <s v="69"/>
    <m/>
    <s v="Dr. A.F. Philipsweg 69"/>
    <m/>
    <m/>
    <x v="1"/>
    <x v="3"/>
    <s v="&gt;2027"/>
    <m/>
    <n v="2027"/>
    <m/>
    <m/>
    <m/>
    <n v="847"/>
    <s v="Bert  Klok"/>
    <s v="De Werf Timmerwerkplaats\Magazijn\Instructielokaal"/>
    <s v="Gemeente Assen Uitvoering"/>
    <s v="Bert  Klok"/>
    <s v="Caroline  Hoek"/>
    <m/>
    <s v="Bedrijfsgebouwen"/>
    <s v="8300201"/>
    <s v="Volledig eigendom"/>
    <s v="CNV 4 Alleen herstel en cyclisch ond. Inv in overl"/>
    <s v="SL&gt;5"/>
    <x v="4"/>
    <m/>
    <n v="494"/>
    <s v="01 Tussen 100 en 500"/>
    <s v="Matig"/>
    <m/>
    <n v="1982"/>
    <s v="Tussen 1975 en 2000"/>
    <s v="  Energielabel: Nee, maar vrijgesteld"/>
    <s v="Geen monument"/>
  </r>
  <r>
    <s v="8324405"/>
    <m/>
    <m/>
    <m/>
    <m/>
    <x v="0"/>
    <m/>
    <m/>
    <m/>
    <m/>
    <m/>
    <m/>
    <s v="In beheer"/>
    <s v="Andrej Sacharovweg 2"/>
    <s v="Andrej Sacharovweg"/>
    <s v="2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00201C"/>
    <m/>
    <n v="27.02"/>
    <n v="20.080000000000002"/>
    <n v="1807.2"/>
    <x v="5"/>
    <n v="92.733990147783246"/>
    <n v="1624"/>
    <n v="0.92733990147783252"/>
    <n v="1.1423233619195536"/>
    <n v="-301.20000000000005"/>
    <n v="1807.2"/>
    <s v="In beheer"/>
    <s v="De Werf Garage\Werkplaats\Stalling"/>
    <s v="Dr. A.F. Philipsweg"/>
    <s v="69"/>
    <m/>
    <s v="Dr. A.F. Philipsweg 69"/>
    <m/>
    <m/>
    <x v="1"/>
    <x v="3"/>
    <s v="&gt;2027"/>
    <m/>
    <n v="2027"/>
    <m/>
    <m/>
    <m/>
    <n v="1807.2"/>
    <s v="Bert  Klok"/>
    <s v="De Werf Garage\Werkplaats\Stalling"/>
    <s v="Gemeente Assen Uitvoering"/>
    <s v="Bert  Klok"/>
    <s v="Caroline  Hoek"/>
    <m/>
    <s v="Bedrijfsgebouwen"/>
    <s v="8300201"/>
    <s v="Volledig eigendom"/>
    <s v="CNV 3 Standaard scenario"/>
    <s v="BEH"/>
    <x v="4"/>
    <m/>
    <n v="1624"/>
    <s v="03 Tussen 1500 en 2500"/>
    <s v="Redelijk"/>
    <m/>
    <n v="1982"/>
    <s v="Tussen 1975 en 2000"/>
    <s v="  Energielabel: Nee, maar vrijgesteld"/>
    <s v="Geen monument"/>
  </r>
  <r>
    <s v="8300201D"/>
    <m/>
    <n v="27.02"/>
    <n v="8.0222222222222221"/>
    <n v="722"/>
    <x v="6"/>
    <n v="104.33526011560694"/>
    <n v="692"/>
    <n v="1.0433526011560694"/>
    <n v="1.0153058829053008"/>
    <n v="0"/>
    <n v="722"/>
    <s v="In beheer"/>
    <s v="De Werf Blauwe Loods"/>
    <s v="Dr. A.F. Philipsweg"/>
    <s v="69"/>
    <m/>
    <s v="Dr. A.F. Philipsweg 69"/>
    <m/>
    <m/>
    <x v="1"/>
    <x v="3"/>
    <s v="&gt;2027"/>
    <m/>
    <n v="2027"/>
    <m/>
    <m/>
    <m/>
    <n v="722"/>
    <s v="Bert  Klok"/>
    <s v="De Werf Blauwe Loods"/>
    <s v="Gemeente Assen Uitvoering"/>
    <s v="Bert  Klok"/>
    <s v="Caroline  Hoek"/>
    <m/>
    <s v="Bedrijfsgebouwen"/>
    <s v="8300201"/>
    <s v="Volledig eigendom"/>
    <s v="CNV 4 Alleen herstel en cyclisch ond. Inv in overl"/>
    <s v="SL&gt;5"/>
    <x v="4"/>
    <m/>
    <n v="692"/>
    <s v="02 Tussen 500 en 1500"/>
    <s v="Matig"/>
    <m/>
    <n v="1982"/>
    <s v="Tussen 1975 en 2000"/>
    <s v="  Energielabel: Nee, maar vrijgesteld"/>
    <s v="Geen monument"/>
  </r>
  <r>
    <s v="8300201E"/>
    <m/>
    <n v="27.03"/>
    <n v="8.7053777777777785"/>
    <n v="783.48400000000004"/>
    <x v="7"/>
    <e v="#VALUE!"/>
    <n v="1"/>
    <n v="783.48400000000004"/>
    <n v="1.3520659437822663E-3"/>
    <n v="0"/>
    <n v="783.48400000000004"/>
    <s v="In beheer"/>
    <s v="De Werf Terrein"/>
    <s v="Dr. A.F. Philipsweg"/>
    <s v="69"/>
    <m/>
    <m/>
    <m/>
    <s v="onderdeel gebouwen"/>
    <x v="1"/>
    <x v="2"/>
    <s v="&gt;2027"/>
    <m/>
    <n v="2027"/>
    <m/>
    <m/>
    <m/>
    <n v="783.48400000000004"/>
    <s v="Bert  Klok"/>
    <s v="De Werf Terrein"/>
    <s v="Nieuw Beschut gemeente Assen"/>
    <s v="Bert Klok"/>
    <s v="Caroline  Hoek"/>
    <m/>
    <m/>
    <m/>
    <s v="Volledig eigendom"/>
    <s v="CNV 4 Alleen herstel en cyclisch ond. Inv in overl"/>
    <s v="SL&gt;5"/>
    <x v="4"/>
    <m/>
    <s v="nvt"/>
    <m/>
    <m/>
    <m/>
    <n v="1982"/>
    <m/>
    <s v="nvt"/>
    <s v="Geen monument"/>
  </r>
  <r>
    <s v="8300201F"/>
    <m/>
    <n v="27.03"/>
    <n v="8.84"/>
    <n v="795.6"/>
    <x v="8"/>
    <n v="63.673469387755105"/>
    <n v="735"/>
    <n v="0.63673469387755099"/>
    <n v="1.6636788352890048"/>
    <n v="-327.60000000000002"/>
    <n v="795.6"/>
    <s v="In beheer"/>
    <s v="De Werf vm overlaadstation"/>
    <s v="Dr. A.F. Philipsweg"/>
    <s v="67"/>
    <m/>
    <s v="Dr. A.F. Philipsweg 67"/>
    <m/>
    <m/>
    <x v="1"/>
    <x v="3"/>
    <s v="&gt;2027"/>
    <m/>
    <n v="2027"/>
    <m/>
    <m/>
    <m/>
    <n v="795.6"/>
    <s v="Bert  Klok"/>
    <s v="De Werf vm overlaadstation"/>
    <s v="Nieuw Beschut gemeente Assen"/>
    <s v="Bert  Klok"/>
    <s v="Caroline  Hoek"/>
    <m/>
    <s v="Bedrijfsgebouwen"/>
    <s v="8300201"/>
    <s v="Volledig eigendom"/>
    <s v="CNV 4 Alleen herstel en cyclisch ond. Inv in overl"/>
    <s v="SL&gt;5"/>
    <x v="4"/>
    <m/>
    <n v="735"/>
    <s v="02 Tussen 500 en 1500"/>
    <s v="Matig"/>
    <m/>
    <n v="1982"/>
    <s v="Tussen 1975 en 2000"/>
    <s v="  Energielabel: Ontbreekt"/>
    <s v="Geen monument"/>
  </r>
  <r>
    <s v="8411006"/>
    <m/>
    <m/>
    <m/>
    <m/>
    <x v="0"/>
    <m/>
    <m/>
    <m/>
    <m/>
    <m/>
    <m/>
    <s v="In beheer"/>
    <s v="Apollopad 72"/>
    <s v="Apollopad"/>
    <s v="72"/>
    <m/>
    <m/>
    <m/>
    <m/>
    <x v="0"/>
    <x v="0"/>
    <m/>
    <m/>
    <m/>
    <m/>
    <m/>
    <m/>
    <m/>
    <m/>
    <m/>
    <m/>
    <m/>
    <m/>
    <m/>
    <m/>
    <m/>
    <s v="Gezamenlijk eigendom"/>
    <m/>
    <m/>
    <x v="4"/>
    <m/>
    <m/>
    <m/>
    <m/>
    <m/>
    <m/>
    <m/>
    <m/>
    <m/>
  </r>
  <r>
    <s v="8300201G"/>
    <m/>
    <n v="27.03"/>
    <n v="5.8111111111111109"/>
    <n v="523"/>
    <x v="9"/>
    <n v="1216.2790697674418"/>
    <n v="43"/>
    <n v="12.162790697674419"/>
    <n v="8.7095310626438091E-2"/>
    <n v="0"/>
    <n v="523"/>
    <s v="In beheer"/>
    <s v="De Werf vm weegkantoor"/>
    <s v="Dr. A.F. Philipsweg"/>
    <s v="69"/>
    <m/>
    <s v="Dr. A.F. Philipsweg 69"/>
    <m/>
    <s v="DP 67ja"/>
    <x v="1"/>
    <x v="3"/>
    <s v="&gt;2027"/>
    <m/>
    <n v="2027"/>
    <m/>
    <m/>
    <m/>
    <n v="523"/>
    <s v="Bert  Klok"/>
    <s v="De Werf vm weegkantoor"/>
    <s v="Beukema, A.J. Hendrik Plomp Buitenzorg "/>
    <s v="Bert  Klok"/>
    <s v="Caroline  Hoek"/>
    <m/>
    <s v="Bedrijfsgebouwen"/>
    <s v="8300201"/>
    <s v="Volledig eigendom"/>
    <s v="3 CNV 4 Alleen herstel en cyclisch ond. Inv in overl"/>
    <s v="SL&gt;5"/>
    <x v="4"/>
    <m/>
    <n v="43"/>
    <s v="00 Kleiner dan 100"/>
    <s v="Matig"/>
    <m/>
    <n v="1982"/>
    <s v="Tussen 1975 en 2000"/>
    <s v="  Energielabel: Nee, maar vrijgesteld"/>
    <s v="Geen monument"/>
  </r>
  <r>
    <s v="8324502"/>
    <m/>
    <m/>
    <m/>
    <m/>
    <x v="0"/>
    <m/>
    <m/>
    <m/>
    <m/>
    <m/>
    <m/>
    <s v="In beheer"/>
    <s v="Baggelhuizen 10"/>
    <s v="Baggelhuizen"/>
    <s v="10"/>
    <m/>
    <m/>
    <m/>
    <m/>
    <x v="0"/>
    <x v="0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300301A"/>
    <m/>
    <m/>
    <n v="0"/>
    <m/>
    <x v="10"/>
    <n v="63.728323699421964"/>
    <n v="2768"/>
    <n v="0.63728323699421963"/>
    <n v="1.6622468196318076"/>
    <m/>
    <m/>
    <s v="In beheer"/>
    <s v="Buitenzorg"/>
    <s v="Van Doornestraat"/>
    <s v="5"/>
    <m/>
    <m/>
    <m/>
    <s v="al in referentie opname"/>
    <x v="1"/>
    <x v="2"/>
    <s v="&gt;2027"/>
    <m/>
    <n v="2026"/>
    <m/>
    <n v="1764"/>
    <m/>
    <m/>
    <s v="Bert  Klok"/>
    <s v="Buitenzorg"/>
    <s v="Gemeente Assen Uitvoering"/>
    <s v="Bert  Klok"/>
    <s v="Caroline  Hoek"/>
    <m/>
    <s v="Bedrijfsgebouwen"/>
    <s v="8300301"/>
    <s v="Volledig eigendom"/>
    <s v="CNV 3 Normaal onderhoud, Inv in overleg"/>
    <s v="VK&gt;5-1"/>
    <x v="4"/>
    <m/>
    <n v="2768"/>
    <s v="04 Tussen 2500 en 5000"/>
    <s v="Redelijk"/>
    <m/>
    <n v="1994"/>
    <s v="Tussen 1975 en 2000"/>
    <s v="  Energielabel: A+"/>
    <s v="Geen monument"/>
  </r>
  <r>
    <s v="8300301B"/>
    <m/>
    <m/>
    <n v="0"/>
    <m/>
    <x v="11"/>
    <e v="#VALUE!"/>
    <s v="?"/>
    <e v="#VALUE!"/>
    <e v="#VALUE!"/>
    <m/>
    <m/>
    <s v="In beheer"/>
    <s v="Buitenzorg rookruimte"/>
    <s v="Van Doornestraat"/>
    <s v="5"/>
    <m/>
    <m/>
    <m/>
    <s v="al in referentie opname"/>
    <x v="2"/>
    <x v="2"/>
    <s v="&gt;2027"/>
    <m/>
    <n v="2026"/>
    <m/>
    <n v="261"/>
    <m/>
    <m/>
    <s v="Bert  Klok"/>
    <s v="Buitenzorg rookruimte"/>
    <s v="Gemeente Assen Uitvoering"/>
    <s v="Bert  Klok"/>
    <s v="Caroline  Hoek"/>
    <m/>
    <m/>
    <s v="8300301"/>
    <m/>
    <n v="3"/>
    <m/>
    <x v="3"/>
    <m/>
    <s v="?"/>
    <s v="99 Onbekend"/>
    <m/>
    <m/>
    <m/>
    <s v="Onbekend"/>
    <m/>
    <m/>
  </r>
  <r>
    <s v="8324302A"/>
    <m/>
    <n v="27.03"/>
    <n v="3.6333333333333333"/>
    <n v="327"/>
    <x v="12"/>
    <e v="#DIV/0!"/>
    <n v="1"/>
    <n v="327"/>
    <n v="3.2395169232364075E-3"/>
    <n v="-327"/>
    <n v="0"/>
    <s v="In beheer"/>
    <s v="Monumentale toegangspoort Beilerstraat"/>
    <s v="Beilerstraat"/>
    <s v="82"/>
    <m/>
    <s v="Beilerstraat 82"/>
    <s v="-"/>
    <s v="bij langs lopen /monumenteel "/>
    <x v="2"/>
    <x v="3"/>
    <m/>
    <m/>
    <m/>
    <m/>
    <m/>
    <m/>
    <m/>
    <s v="Lars  Jonkman"/>
    <s v="Monumentale toegangspoort Beilerstraat"/>
    <s v="Gemeente Assen Uitvoering"/>
    <s v="Lars  Jonkman"/>
    <s v="Vincent  Wilke"/>
    <m/>
    <s v="Groenbeheer"/>
    <s v="8324302"/>
    <s v="Volledig eigendom"/>
    <s v="CNV 3 Standaard scenario"/>
    <s v="BEH"/>
    <x v="6"/>
    <m/>
    <n v="0"/>
    <s v="00 Kleiner dan 100"/>
    <s v="Redelijk"/>
    <m/>
    <n v="1900"/>
    <s v="Voor 1900"/>
    <s v="  Energielabel: Niet nodig"/>
    <s v="Rijksmonument"/>
  </r>
  <r>
    <s v="8324302"/>
    <m/>
    <m/>
    <m/>
    <m/>
    <x v="0"/>
    <m/>
    <m/>
    <m/>
    <m/>
    <m/>
    <m/>
    <s v="In beheer"/>
    <s v="Beilerstraat nabij 82"/>
    <s v="Beilerstraat"/>
    <s v="82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1A"/>
    <m/>
    <n v="26.1"/>
    <n v="7.9888888888888889"/>
    <n v="719"/>
    <x v="13"/>
    <n v="1467.3469387755101"/>
    <n v="49"/>
    <n v="14.673469387755102"/>
    <n v="7.2193017609202992E-2"/>
    <n v="0"/>
    <n v="719"/>
    <s v="In beheer"/>
    <s v="De Kroezehof Bijenstal"/>
    <s v="Wethouder Bergerweg"/>
    <s v="26"/>
    <m/>
    <s v="Wethouder Bergerweg 26"/>
    <s v="-"/>
    <s v="schilderwerk /  lamp "/>
    <x v="2"/>
    <x v="3"/>
    <s v="2027Q4"/>
    <m/>
    <n v="2027"/>
    <m/>
    <m/>
    <m/>
    <n v="719"/>
    <s v="Lars  Jonkman"/>
    <s v="De Kroezehof Bijenstal"/>
    <s v="Gemeente Assen Uitvoering"/>
    <s v="Lars  Jonkman"/>
    <s v="Caroline  Hoek"/>
    <m/>
    <s v="Groenbeheer"/>
    <s v="8324401"/>
    <s v="Volledig eigendom"/>
    <s v="CNV 4 Normaal onderhoud, geen investeringen"/>
    <s v="VK&lt;2"/>
    <x v="1"/>
    <m/>
    <n v="49"/>
    <s v="00 Kleiner dan 100"/>
    <s v="Redelijk"/>
    <m/>
    <n v="1983"/>
    <s v="Tussen 1975 en 2000"/>
    <s v="  Energielabel: Niet nodig"/>
    <s v="Geen monument"/>
  </r>
  <r>
    <s v="8327006"/>
    <m/>
    <m/>
    <m/>
    <m/>
    <x v="0"/>
    <m/>
    <m/>
    <m/>
    <m/>
    <m/>
    <m/>
    <s v="In beheer"/>
    <s v="Beilerstraat 86"/>
    <s v="Beilerstraat"/>
    <s v="86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2A"/>
    <m/>
    <n v="26.1"/>
    <n v="2.1555555555555554"/>
    <n v="194"/>
    <x v="14"/>
    <n v="485"/>
    <n v="40"/>
    <n v="4.8499999999999996"/>
    <n v="0.21841691420583614"/>
    <n v="-194"/>
    <n v="0"/>
    <s v="In beheer"/>
    <s v="Theekoepeltje Gouverneurstuin"/>
    <s v="Brink"/>
    <s v="38"/>
    <m/>
    <s v="Brink 38"/>
    <s v="-"/>
    <s v="monumentaal "/>
    <x v="2"/>
    <x v="3"/>
    <m/>
    <m/>
    <m/>
    <m/>
    <m/>
    <m/>
    <m/>
    <s v="Arno  Fransen"/>
    <s v="Theekoepeltje Gouverneurstuin"/>
    <s v="Stichting Phusis"/>
    <s v="Arno  Fransen"/>
    <s v="Vincent  Wilke"/>
    <m/>
    <s v="Groenbeheer"/>
    <s v="8324402"/>
    <s v="Volledig eigendom"/>
    <s v="CNV 3 Standaard scenario"/>
    <s v="BEH"/>
    <x v="1"/>
    <m/>
    <n v="40"/>
    <s v="00 Kleiner dan 100"/>
    <s v="Redelijk"/>
    <m/>
    <n v="1874"/>
    <s v="Voor 1900"/>
    <s v="  Energielabel: Niet nodig"/>
    <s v="Rijksmonument"/>
  </r>
  <r>
    <s v="8327001"/>
    <m/>
    <m/>
    <m/>
    <m/>
    <x v="0"/>
    <m/>
    <m/>
    <m/>
    <m/>
    <m/>
    <m/>
    <s v="In beheer"/>
    <s v="Boskamp 3"/>
    <s v="Boskamp"/>
    <s v="3-4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7002"/>
    <m/>
    <m/>
    <m/>
    <m/>
    <x v="0"/>
    <m/>
    <m/>
    <m/>
    <m/>
    <m/>
    <m/>
    <s v="In beheer"/>
    <s v="Boskamp 5-6"/>
    <s v="Boskamp"/>
    <s v="5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3A"/>
    <m/>
    <n v="26.12"/>
    <n v="11.633333333333333"/>
    <n v="1047"/>
    <x v="15"/>
    <n v="282.97297297297297"/>
    <n v="370"/>
    <n v="2.8297297297297299"/>
    <n v="0.37435449144448218"/>
    <n v="-1047"/>
    <n v="0"/>
    <s v="In beheer"/>
    <s v="Kinderboerderij Asserbos"/>
    <s v="Bosrand"/>
    <s v="1"/>
    <m/>
    <s v="Bosrand 1"/>
    <s v="-"/>
    <s v="gemeente; eind Q1  2027"/>
    <x v="2"/>
    <x v="3"/>
    <m/>
    <m/>
    <m/>
    <m/>
    <m/>
    <m/>
    <m/>
    <s v="Lars  Jonkman"/>
    <s v="Kinderboerderij Asserbos"/>
    <s v="Gemeente Assen Uitvoering"/>
    <s v="Lars  Jonkman"/>
    <s v="Vincent  Wilke"/>
    <m/>
    <s v="Groenbeheer"/>
    <s v="8324403"/>
    <s v="Volledig eigendom"/>
    <s v="CNV 3 Standaard scenario"/>
    <s v="BEH"/>
    <x v="1"/>
    <m/>
    <n v="370"/>
    <s v="01 Tussen 100 en 500"/>
    <s v="Redelijk"/>
    <m/>
    <n v="1980"/>
    <s v="Tussen 1975 en 2000"/>
    <s v="  Energielabel: Nee, maar vrijgesteld"/>
    <s v="Geen monument"/>
  </r>
  <r>
    <s v="8324403B"/>
    <m/>
    <n v="26.12"/>
    <n v="2.9"/>
    <n v="261"/>
    <x v="11"/>
    <n v="1631.25"/>
    <n v="16"/>
    <n v="16.3125"/>
    <n v="6.4939281771543608E-2"/>
    <n v="0"/>
    <n v="261"/>
    <s v="In beheer"/>
    <s v="Kinderboerderij Asserbos Dierenverblijf 1"/>
    <s v="Bosrand"/>
    <s v="1"/>
    <m/>
    <s v="Bosrand 1"/>
    <s v="-"/>
    <s v="gemeente; eind Q1  2027"/>
    <x v="2"/>
    <x v="3"/>
    <s v="2027Q4"/>
    <m/>
    <n v="2027"/>
    <m/>
    <m/>
    <m/>
    <n v="261"/>
    <s v="Lars  Jonkman"/>
    <s v="Kinderboerderij Asserbos Dierenverblijf 1"/>
    <s v="Gemeente Assen Uitvoering"/>
    <s v="Lars  Jonkman"/>
    <s v="Vincent  Wilke"/>
    <m/>
    <s v="Groenbeheer"/>
    <s v="8324403"/>
    <s v="Volledig eigendom"/>
    <s v="CNV 3 Standaard scenario"/>
    <s v="BEH"/>
    <x v="1"/>
    <m/>
    <n v="16"/>
    <s v="00 Kleiner dan 100"/>
    <s v="Redelijk"/>
    <m/>
    <n v="2004"/>
    <s v="Tussen 2000 en 2010"/>
    <s v="  Energielabel: Niet nodig"/>
    <s v="Geen monument"/>
  </r>
  <r>
    <s v="8324403C"/>
    <m/>
    <n v="26.12"/>
    <n v="3.8333333333333335"/>
    <n v="345"/>
    <x v="16"/>
    <n v="718.75"/>
    <n v="48"/>
    <n v="7.1875"/>
    <n v="0.14738393515106854"/>
    <n v="-345"/>
    <n v="0"/>
    <s v="In beheer"/>
    <s v="Kinderboerderij Asserbos Dierenverblijf 2"/>
    <s v="Bosrand"/>
    <s v="1"/>
    <m/>
    <s v="Bosrand 1"/>
    <s v="-"/>
    <s v="gemeente; eind Q1  2027"/>
    <x v="2"/>
    <x v="3"/>
    <m/>
    <m/>
    <m/>
    <m/>
    <m/>
    <m/>
    <m/>
    <s v="Lars  Jonkman"/>
    <s v="Kinderboerderij Asserbos Dierenverblijf 2"/>
    <s v="Gemeente Assen Uitvoering"/>
    <s v="Lars  Jonkman"/>
    <s v="Vincent  Wilke"/>
    <m/>
    <s v="Groenbeheer"/>
    <s v="8324403"/>
    <s v="Volledig eigendom"/>
    <s v="CNV 3 Standaard scenario"/>
    <s v="BEH"/>
    <x v="1"/>
    <m/>
    <n v="48"/>
    <s v="00 Kleiner dan 100"/>
    <s v="Redelijk"/>
    <m/>
    <n v="2004"/>
    <s v="Tussen 2000 en 2010"/>
    <s v="  Energielabel: Niet nodig"/>
    <s v="Geen monument"/>
  </r>
  <r>
    <s v="8327002AB"/>
    <m/>
    <n v="26.09"/>
    <n v="2"/>
    <m/>
    <x v="17"/>
    <m/>
    <n v="70"/>
    <e v="#VALUE!"/>
    <e v="#VALUE!"/>
    <m/>
    <n v="0"/>
    <s v="In beheer"/>
    <s v="Theehuis De Boskamp"/>
    <s v="Boskamp 6"/>
    <n v="6"/>
    <m/>
    <m/>
    <m/>
    <s v="gemeente; eind Q1  2027; dubbel "/>
    <x v="2"/>
    <x v="2"/>
    <m/>
    <m/>
    <s v="2026/2027"/>
    <s v="1000"/>
    <n v="0"/>
    <s v="1000"/>
    <m/>
    <s v="Lars  Jonkman"/>
    <m/>
    <s v="Stichting Theehuis de Boskamp Assen"/>
    <s v="Lars  Jonkman"/>
    <s v="Vincent  Wilke"/>
    <m/>
    <m/>
    <s v="8327002"/>
    <s v="Volledig eigendom"/>
    <m/>
    <m/>
    <x v="3"/>
    <m/>
    <m/>
    <s v="99 Onbekend"/>
    <m/>
    <m/>
    <m/>
    <s v="Onbekend"/>
    <m/>
    <s v="Geen monument"/>
  </r>
  <r>
    <s v="8324403"/>
    <m/>
    <m/>
    <m/>
    <m/>
    <x v="0"/>
    <m/>
    <m/>
    <m/>
    <m/>
    <m/>
    <m/>
    <s v="In beheer"/>
    <s v="Bosrand 1"/>
    <s v="Bosrand"/>
    <s v="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3D"/>
    <m/>
    <n v="26.12"/>
    <n v="3.6444444444444444"/>
    <n v="328"/>
    <x v="18"/>
    <n v="1561.9047619047619"/>
    <n v="21"/>
    <n v="15.619047619047619"/>
    <n v="6.7822447292269536E-2"/>
    <n v="0"/>
    <n v="328"/>
    <s v="In beheer"/>
    <s v="Kinderboerderij Asserbos Dierenverblijf 3"/>
    <s v="Bosrand"/>
    <s v="1"/>
    <m/>
    <s v="Bosrand 1"/>
    <s v="-"/>
    <s v="gemeente; eind Q1  2027"/>
    <x v="2"/>
    <x v="3"/>
    <s v="2027Q4"/>
    <m/>
    <n v="2027"/>
    <m/>
    <m/>
    <m/>
    <n v="328"/>
    <s v="Lars  Jonkman"/>
    <s v="Kinderboerderij Asserbos Dierenverblijf 3"/>
    <s v="Gemeente Assen Uitvoering"/>
    <s v="Lars  Jonkman"/>
    <s v="Vincent  Wilke"/>
    <m/>
    <s v="Groenbeheer"/>
    <s v="8324403"/>
    <s v="Volledig eigendom"/>
    <s v="CNV 3 Standaard scenario"/>
    <s v="BEH"/>
    <x v="1"/>
    <m/>
    <n v="21"/>
    <s v="00 Kleiner dan 100"/>
    <s v="Redelijk"/>
    <m/>
    <n v="2004"/>
    <s v="Tussen 2000 en 2010"/>
    <s v="  Energielabel: Niet nodig"/>
    <s v="Geen monument"/>
  </r>
  <r>
    <s v="8324403E"/>
    <m/>
    <n v="26.12"/>
    <n v="2.9"/>
    <n v="261"/>
    <x v="11"/>
    <n v="745.71428571428567"/>
    <n v="35"/>
    <n v="7.4571428571428573"/>
    <n v="0.14205467887525164"/>
    <n v="0"/>
    <n v="261"/>
    <s v="In beheer"/>
    <s v="Kinderboerderij Asserbos Dierenverblijf 4"/>
    <s v="Bosrand"/>
    <s v="1"/>
    <m/>
    <s v="Bosrand 1"/>
    <s v="-"/>
    <s v="gemeente; eind Q1  2027"/>
    <x v="2"/>
    <x v="3"/>
    <s v="2027Q4"/>
    <m/>
    <n v="2027"/>
    <m/>
    <m/>
    <m/>
    <n v="261"/>
    <s v="Lars  Jonkman"/>
    <s v="Kinderboerderij Asserbos Dierenverblijf 4"/>
    <s v="Gemeente Assen Uitvoering"/>
    <s v="Lars  Jonkman"/>
    <s v="Vincent  Wilke"/>
    <m/>
    <s v="Groenbeheer"/>
    <s v="8324403"/>
    <s v="Volledig eigendom"/>
    <s v="CNV 3 Standaard scenario"/>
    <s v="BEH"/>
    <x v="1"/>
    <m/>
    <n v="35"/>
    <s v="00 Kleiner dan 100"/>
    <s v="Redelijk"/>
    <m/>
    <n v="1980"/>
    <s v="Tussen 1975 en 2000"/>
    <s v="  Energielabel: Niet nodig"/>
    <s v="Geen monument"/>
  </r>
  <r>
    <s v="8324403F"/>
    <m/>
    <n v="26.12"/>
    <n v="5.8111111111111109"/>
    <n v="523"/>
    <x v="9"/>
    <n v="2092"/>
    <n v="25"/>
    <n v="20.92"/>
    <n v="5.0636808503743073E-2"/>
    <n v="0"/>
    <n v="523"/>
    <s v="In beheer"/>
    <s v="Kinderboerderij Asserbos Hooischuur"/>
    <s v="Bosrand"/>
    <s v="1"/>
    <m/>
    <s v="Bosrand 1"/>
    <s v="-"/>
    <s v="gemeente; eind Q1  2027"/>
    <x v="2"/>
    <x v="3"/>
    <s v="2027Q4"/>
    <m/>
    <n v="2027"/>
    <m/>
    <m/>
    <m/>
    <n v="523"/>
    <s v="Lars  Jonkman"/>
    <s v="Kinderboerderij Asserbos Hooischuur"/>
    <s v="Gemeente Assen Uitvoering"/>
    <s v="Lars  Jonkman"/>
    <s v="Vincent  Wilke"/>
    <m/>
    <s v="Groenbeheer"/>
    <s v="8324403"/>
    <s v="Volledig eigendom"/>
    <s v="CNV 3 Standaard scenario"/>
    <s v="BEH"/>
    <x v="1"/>
    <m/>
    <n v="25"/>
    <s v="00 Kleiner dan 100"/>
    <s v="Redelijk"/>
    <m/>
    <n v="1990"/>
    <s v="Tussen 1975 en 2000"/>
    <s v="  Energielabel: Niet nodig"/>
    <s v="Geen monument"/>
  </r>
  <r>
    <s v="8324403G"/>
    <m/>
    <n v="26.12"/>
    <n v="3.6222222222222222"/>
    <n v="326"/>
    <x v="19"/>
    <n v="288.49557522123894"/>
    <n v="113"/>
    <n v="2.8849557522123894"/>
    <n v="0.36718831236352295"/>
    <n v="0"/>
    <n v="326"/>
    <s v="In beheer"/>
    <s v="Kinderboerderij Asserbos Kapschuur"/>
    <s v="Bosrand"/>
    <s v="1"/>
    <m/>
    <s v="Bosrand 1"/>
    <s v="-"/>
    <s v="gemeente; eind Q1  2027"/>
    <x v="2"/>
    <x v="3"/>
    <s v="2027Q4"/>
    <m/>
    <n v="2027"/>
    <m/>
    <m/>
    <m/>
    <n v="326"/>
    <s v="Lars  Jonkman"/>
    <s v="Kinderboerderij Asserbos Kapschuur"/>
    <s v="Gemeente Assen Uitvoering"/>
    <s v="Lars  Jonkman"/>
    <s v="Vincent  Wilke"/>
    <m/>
    <s v="Groenbeheer"/>
    <s v="8324403"/>
    <s v="Volledig eigendom"/>
    <s v="CNV 3 Standaard scenario"/>
    <s v="BEH"/>
    <x v="1"/>
    <m/>
    <n v="113"/>
    <s v="01 Tussen 100 en 500"/>
    <s v="Redelijk"/>
    <m/>
    <n v="2020"/>
    <s v="Tussen 2010 en 2020"/>
    <s v="  Energielabel: Niet nodig"/>
    <s v="Geen monument"/>
  </r>
  <r>
    <s v="8324404A"/>
    <m/>
    <n v="26.1"/>
    <n v="6.5444444444444443"/>
    <n v="589"/>
    <x v="20"/>
    <n v="981.66666666666663"/>
    <n v="60"/>
    <n v="9.8166666666666664"/>
    <n v="0.1079105637247849"/>
    <n v="-589"/>
    <n v="0"/>
    <s v="In beheer"/>
    <s v="Kinderboerderij De Hertenkamp"/>
    <s v="Hertenkamp"/>
    <s v="ONG"/>
    <m/>
    <s v="Hertenkamp ONG"/>
    <s v="-"/>
    <s v="gemeente; eind Q1  2027"/>
    <x v="2"/>
    <x v="3"/>
    <m/>
    <m/>
    <m/>
    <m/>
    <m/>
    <m/>
    <m/>
    <s v="Lars  Jonkman"/>
    <s v="Kinderboerderij De Hertenkamp"/>
    <s v="Gemeente Assen Uitvoering"/>
    <s v="Lars  Jonkman"/>
    <s v="Vincent  Wilke"/>
    <m/>
    <s v="Groenbeheer"/>
    <s v="8324404"/>
    <s v="Volledig eigendom"/>
    <s v="CNV 3 Standaard scenario"/>
    <s v="BEH"/>
    <x v="1"/>
    <m/>
    <n v="60"/>
    <s v="00 Kleiner dan 100"/>
    <s v="Redelijk"/>
    <m/>
    <n v="1842"/>
    <s v="Voor 1900"/>
    <s v="  Energielabel: Niet nodig"/>
    <s v="Rijksmonument"/>
  </r>
  <r>
    <s v="8324405A"/>
    <m/>
    <n v="26.1"/>
    <n v="7.9666666666666668"/>
    <n v="717"/>
    <x v="21"/>
    <n v="409.71428571428572"/>
    <n v="175"/>
    <n v="4.097142857142857"/>
    <n v="0.25855140297378443"/>
    <n v="-717"/>
    <n v="0"/>
    <s v="In beheer"/>
    <s v="Kinderboerderij Marsdijk"/>
    <s v="Andrej Sacharovweg"/>
    <s v="2"/>
    <m/>
    <s v="Andrej Sacharovweg 2"/>
    <m/>
    <s v="in eigen beheer; Q2  2027"/>
    <x v="2"/>
    <x v="3"/>
    <m/>
    <m/>
    <m/>
    <m/>
    <m/>
    <m/>
    <m/>
    <s v="Lars  Jonkman"/>
    <s v="Kinderboerderij Marsdijk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175"/>
    <s v="01 Tussen 100 en 500"/>
    <s v="Redelijk"/>
    <m/>
    <n v="2001"/>
    <s v="Tussen 2000 en 2010"/>
    <s v="  Energielabel: Nee, maar vrijgesteld"/>
    <s v="Geen monument"/>
  </r>
  <r>
    <s v="8324405B"/>
    <m/>
    <n v="26.1"/>
    <n v="3.6333333333333333"/>
    <n v="327"/>
    <x v="12"/>
    <n v="1362.5"/>
    <n v="24"/>
    <n v="13.625"/>
    <n v="7.7748406157673769E-2"/>
    <n v="-327"/>
    <n v="0"/>
    <s v="In beheer"/>
    <s v="Kinderboerderij Marsdijk Schuur"/>
    <s v="Andrej Sacharovweg"/>
    <s v="2"/>
    <m/>
    <s v="Andrej Sacharovweg 2"/>
    <m/>
    <s v="in eigen beheer; Q2  2027"/>
    <x v="2"/>
    <x v="3"/>
    <m/>
    <m/>
    <m/>
    <m/>
    <m/>
    <m/>
    <m/>
    <s v="Lars  Jonkman"/>
    <s v="Kinderboerderij Marsdijk Schuur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24"/>
    <s v="00 Kleiner dan 100"/>
    <s v="Redelijk"/>
    <m/>
    <n v="2001"/>
    <s v="Tussen 2000 en 2010"/>
    <s v="  Energielabel: Niet nodig"/>
    <s v="Geen monument"/>
  </r>
  <r>
    <s v="8324405C"/>
    <m/>
    <m/>
    <n v="0"/>
    <m/>
    <x v="9"/>
    <n v="662.02531645569616"/>
    <n v="79"/>
    <n v="6.6202531645569618"/>
    <n v="0.16001231487182813"/>
    <m/>
    <m/>
    <s v="In beheer"/>
    <s v="Kinderboerderij Marsdijk De Ballon"/>
    <s v="Andrej Sacharovweg"/>
    <s v="2"/>
    <m/>
    <m/>
    <m/>
    <s v="wordt gesloopt"/>
    <x v="2"/>
    <x v="2"/>
    <s v="2027Q4"/>
    <m/>
    <s v="nee"/>
    <m/>
    <m/>
    <m/>
    <n v="0"/>
    <s v="Lars  Jonkman"/>
    <s v="Kinderboerderij Marsdijk De Ballon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79"/>
    <s v="00 Kleiner dan 100"/>
    <s v="Redelijk"/>
    <m/>
    <n v="2008"/>
    <s v="Tussen 2000 en 2010"/>
    <s v="  Energielabel: Nee, maar vrijgesteld"/>
    <s v="Geen monument"/>
  </r>
  <r>
    <s v="8324408"/>
    <m/>
    <m/>
    <m/>
    <m/>
    <x v="0"/>
    <m/>
    <m/>
    <m/>
    <m/>
    <m/>
    <m/>
    <s v="In beheer"/>
    <s v="Bosrand 3"/>
    <s v="Bosrand"/>
    <s v="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80016"/>
    <m/>
    <m/>
    <m/>
    <m/>
    <x v="0"/>
    <m/>
    <m/>
    <m/>
    <m/>
    <m/>
    <m/>
    <s v="In beheer"/>
    <s v="Bosrand 2"/>
    <s v="Bosrand"/>
    <s v="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24405D"/>
    <m/>
    <n v="26.1"/>
    <n v="3.6333333333333333"/>
    <n v="327"/>
    <x v="12"/>
    <n v="1362.5"/>
    <n v="24"/>
    <n v="13.625"/>
    <n v="7.7748406157673769E-2"/>
    <n v="-327"/>
    <n v="0"/>
    <s v="In beheer"/>
    <s v="Kinderboerderij Marsdijk Schuur 2"/>
    <s v="Andrej Sacharovweg"/>
    <s v="2"/>
    <m/>
    <s v="Andrej Sacharovweg 2"/>
    <m/>
    <s v="in eigen beheer; Q2  2027"/>
    <x v="2"/>
    <x v="3"/>
    <m/>
    <m/>
    <m/>
    <m/>
    <m/>
    <m/>
    <m/>
    <s v="Lars  Jonkman"/>
    <s v="Kinderboerderij Marsdijk Schuur 2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24"/>
    <s v="00 Kleiner dan 100"/>
    <s v="Redelijk"/>
    <m/>
    <n v="2001"/>
    <s v="Tussen 2000 en 2010"/>
    <s v="  Energielabel: Niet nodig"/>
    <s v="Geen monument"/>
  </r>
  <r>
    <s v="8324406A"/>
    <m/>
    <n v="27.03"/>
    <n v="6.5333333333333332"/>
    <n v="588"/>
    <x v="22"/>
    <n v="1050"/>
    <n v="56"/>
    <n v="10.5"/>
    <n v="0.10088781275221954"/>
    <n v="0"/>
    <n v="588"/>
    <s v="In beheer"/>
    <s v="Kinderboerderij Oranjebond"/>
    <s v="Oranjebond"/>
    <s v="8"/>
    <m/>
    <s v="Oranjebond 8"/>
    <s v="-"/>
    <s v="groot onderhoud eind Q1  2027"/>
    <x v="2"/>
    <x v="3"/>
    <s v="2027Q4"/>
    <m/>
    <n v="2027"/>
    <m/>
    <m/>
    <m/>
    <n v="588"/>
    <s v="Lars  Jonkman"/>
    <s v="Kinderboerderij Oranjebond"/>
    <s v="Stichting dierenweide Oranjebond"/>
    <s v="Lars  Jonkman"/>
    <s v="Vincent  Wilke"/>
    <m/>
    <s v="Groenbeheer"/>
    <s v="8324406"/>
    <s v="Volledig eigendom"/>
    <s v="CNV 3 Standaard scenario"/>
    <s v="BEH"/>
    <x v="1"/>
    <m/>
    <n v="56"/>
    <s v="00 Kleiner dan 100"/>
    <s v="Redelijk"/>
    <m/>
    <n v="1990"/>
    <s v="Tussen 1975 en 2000"/>
    <s v="  Energielabel: Nee, maar vrijgesteld"/>
    <s v="Geen monument"/>
  </r>
  <r>
    <s v="8324402"/>
    <m/>
    <m/>
    <m/>
    <m/>
    <x v="0"/>
    <m/>
    <m/>
    <m/>
    <m/>
    <m/>
    <m/>
    <s v="In beheer"/>
    <s v="Brink 38"/>
    <s v="Brink"/>
    <s v="38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7A"/>
    <m/>
    <n v="26.12"/>
    <n v="5.0888888888888886"/>
    <n v="458"/>
    <x v="23"/>
    <n v="848.14814814814815"/>
    <n v="54"/>
    <n v="8.481481481481481"/>
    <n v="0.12489823107097922"/>
    <n v="-458"/>
    <n v="0"/>
    <s v="In beheer"/>
    <s v="Kinderboerderij Valkenstijn"/>
    <s v="Adelaarsweg"/>
    <s v="1"/>
    <m/>
    <s v="Adelaarsweg 1"/>
    <m/>
    <s v="groot onderhoud eind Q1  2027"/>
    <x v="2"/>
    <x v="3"/>
    <m/>
    <m/>
    <m/>
    <m/>
    <m/>
    <m/>
    <m/>
    <s v="Lars  Jonkman"/>
    <s v="Kinderboerderij Valkenstijn"/>
    <s v="Stichting Dierenweide Assen-Oost"/>
    <s v="Lars  Jonkman"/>
    <s v="Vincent  Wilke"/>
    <m/>
    <s v="Groenbeheer"/>
    <s v="8324407"/>
    <s v="Volledig eigendom"/>
    <s v="CNV 3 Standaard scenario"/>
    <s v="BEH"/>
    <x v="1"/>
    <m/>
    <n v="54"/>
    <s v="00 Kleiner dan 100"/>
    <s v="Redelijk"/>
    <m/>
    <n v="1993"/>
    <s v="Tussen 1975 en 2000"/>
    <s v="  Energielabel: Niet nodig"/>
    <s v="Geen monument"/>
  </r>
  <r>
    <s v="8412015"/>
    <m/>
    <m/>
    <m/>
    <m/>
    <x v="0"/>
    <m/>
    <m/>
    <m/>
    <m/>
    <m/>
    <m/>
    <s v="In beheer"/>
    <s v="Brunelstraat 77"/>
    <s v="Brunelstraat"/>
    <s v="77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7B"/>
    <m/>
    <n v="26.12"/>
    <n v="4.3555555555555552"/>
    <n v="392"/>
    <x v="24"/>
    <n v="3563.6363636363635"/>
    <n v="11"/>
    <n v="35.636363636363633"/>
    <n v="2.9725873400207544E-2"/>
    <n v="-392"/>
    <n v="0"/>
    <s v="In beheer"/>
    <s v="Kinderboerderij Valkenstijn Schuur"/>
    <s v="Adelaarsweg"/>
    <s v="1"/>
    <m/>
    <s v="Adelaarsweg 1"/>
    <m/>
    <s v="groot onderhoud eind Q1  2027"/>
    <x v="2"/>
    <x v="3"/>
    <m/>
    <m/>
    <m/>
    <m/>
    <m/>
    <m/>
    <m/>
    <s v="Lars  Jonkman"/>
    <s v="Kinderboerderij Valkenstijn Schuur"/>
    <s v="Stichting Dierenweide Assen-Oost"/>
    <s v="Lars  Jonkman"/>
    <s v="Vincent  Wilke"/>
    <m/>
    <s v="Groenbeheer"/>
    <s v="8324407"/>
    <s v="Volledig eigendom"/>
    <s v="CNV 3 Standaard scenario"/>
    <s v="BEH"/>
    <x v="1"/>
    <m/>
    <n v="11"/>
    <s v="00 Kleiner dan 100"/>
    <s v="Redelijk"/>
    <m/>
    <n v="1997"/>
    <s v="Tussen 1975 en 2000"/>
    <s v="  Energielabel: Niet nodig"/>
    <s v="Geen monument"/>
  </r>
  <r>
    <s v="8413065"/>
    <m/>
    <m/>
    <m/>
    <m/>
    <x v="0"/>
    <m/>
    <m/>
    <m/>
    <m/>
    <m/>
    <m/>
    <s v="In beheer"/>
    <s v="C.T. Storkweg 06-6A-6B-6C-6D-6E-6F-6G-6I"/>
    <s v="C.T. Storkweg"/>
    <s v=" 6-6A-6B-6C-6E-6G-6I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4"/>
    <m/>
    <m/>
    <m/>
    <m/>
    <x v="0"/>
    <m/>
    <m/>
    <m/>
    <m/>
    <m/>
    <m/>
    <s v="In beheer"/>
    <s v="C.T. Storkweg 02-2A-2B-2C"/>
    <s v="C.T. Storkweg"/>
    <s v="2-2A-2B-2C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24408A"/>
    <m/>
    <n v="26.11"/>
    <n v="5.9666666666666668"/>
    <n v="537"/>
    <x v="25"/>
    <n v="265.84158415841586"/>
    <n v="202"/>
    <n v="2.6584158415841586"/>
    <n v="0.39847867941798443"/>
    <n v="-537"/>
    <n v="0"/>
    <s v="In beheer"/>
    <s v="Theehuis Asserbos"/>
    <s v="Bosrand"/>
    <s v="3"/>
    <m/>
    <s v="Bosrand 3"/>
    <m/>
    <s v="gemeente; Q1  2027"/>
    <x v="2"/>
    <x v="3"/>
    <m/>
    <m/>
    <m/>
    <m/>
    <m/>
    <m/>
    <m/>
    <s v="Lars  Jonkman"/>
    <s v="Theehuis Asserbos"/>
    <s v="Stichting Phusis"/>
    <s v="Lars  Jonkman"/>
    <s v="Vincent  Wilke"/>
    <m/>
    <s v="Groenbeheer"/>
    <s v="8324408"/>
    <s v="Volledig eigendom"/>
    <s v="CNV 3 Standaard scenario"/>
    <s v="BEH"/>
    <x v="1"/>
    <m/>
    <n v="202"/>
    <s v="01 Tussen 100 en 500"/>
    <s v="Redelijk"/>
    <m/>
    <n v="1997"/>
    <s v="Tussen 1975 en 2000"/>
    <s v="  Energielabel: A+"/>
    <s v="Geen monument"/>
  </r>
  <r>
    <s v="8380008"/>
    <m/>
    <m/>
    <m/>
    <m/>
    <x v="0"/>
    <m/>
    <m/>
    <m/>
    <m/>
    <m/>
    <m/>
    <s v="In beheer"/>
    <s v="De Boomgaard  1-3-5"/>
    <s v="De Boomgaard"/>
    <s v="1-3-5"/>
    <m/>
    <m/>
    <m/>
    <m/>
    <x v="0"/>
    <x v="0"/>
    <m/>
    <m/>
    <m/>
    <m/>
    <m/>
    <m/>
    <m/>
    <m/>
    <m/>
    <m/>
    <m/>
    <m/>
    <m/>
    <s v="Multifunctionele accomodaties"/>
    <m/>
    <m/>
    <m/>
    <m/>
    <x v="2"/>
    <m/>
    <m/>
    <m/>
    <m/>
    <m/>
    <m/>
    <m/>
    <m/>
    <s v="Geen monument"/>
  </r>
  <r>
    <s v="8324409A"/>
    <m/>
    <n v="27.03"/>
    <n v="6.5333333333333332"/>
    <n v="588"/>
    <x v="22"/>
    <n v="1278.2608695652175"/>
    <n v="46"/>
    <n v="12.782608695652174"/>
    <n v="8.2872131903608912E-2"/>
    <n v="0"/>
    <n v="588"/>
    <s v="In beheer"/>
    <s v="Kinderboerderij Pittelstee"/>
    <s v="Rijnstraat"/>
    <s v="2"/>
    <s v="A"/>
    <s v="Rijnstraat 2A"/>
    <s v="-"/>
    <s v="groot onderhoud eind Q1  2027"/>
    <x v="2"/>
    <x v="3"/>
    <s v="2027Q4"/>
    <m/>
    <n v="2027"/>
    <m/>
    <m/>
    <m/>
    <n v="588"/>
    <s v="Lars  Jonkman"/>
    <s v="Kinderboerderij Pittelstee"/>
    <s v="Kinderboerderij De Pittelstee"/>
    <s v="Lars  Jonkman"/>
    <s v="Vincent  Wilke"/>
    <m/>
    <s v="Groenbeheer"/>
    <s v="8324409"/>
    <s v="Volledig eigendom"/>
    <s v="CNV 3 Standaard scenario"/>
    <s v="BEH"/>
    <x v="5"/>
    <m/>
    <n v="46"/>
    <s v="00 Kleiner dan 100"/>
    <s v="Zeer slecht"/>
    <m/>
    <n v="2000"/>
    <s v="Tussen 2000 en 2010"/>
    <s v="  Energielabel: Nee, maar vrijgesteld"/>
    <s v="Geen monument"/>
  </r>
  <r>
    <s v="8324409B"/>
    <m/>
    <n v="26.11"/>
    <n v="4.7888888888888888"/>
    <n v="431"/>
    <x v="26"/>
    <n v="1197.2222222222222"/>
    <n v="36"/>
    <n v="11.972222222222221"/>
    <n v="8.8481654803570731E-2"/>
    <n v="-431"/>
    <n v="0"/>
    <s v="In beheer"/>
    <s v="Kinderboerderij Pittelstee Dierenverblijf 1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1"/>
    <s v="Kinderboerderij De Pittelstee"/>
    <s v="Lars  Jonkman"/>
    <s v="Vincent  Wilke"/>
    <m/>
    <s v="Groenbeheer"/>
    <s v="8324409"/>
    <s v="Volledig eigendom"/>
    <s v="CNV 3 Standaard scenario"/>
    <s v="BEH"/>
    <x v="5"/>
    <m/>
    <n v="36"/>
    <s v="00 Kleiner dan 100"/>
    <s v="Zeer slecht"/>
    <m/>
    <n v="2000"/>
    <s v="Tussen 2000 en 2010"/>
    <s v="  Energielabel: Niet nodig"/>
    <s v="Geen monument"/>
  </r>
  <r>
    <s v="8363108"/>
    <m/>
    <m/>
    <m/>
    <m/>
    <x v="0"/>
    <m/>
    <m/>
    <m/>
    <m/>
    <m/>
    <m/>
    <s v="In beheer"/>
    <s v="De Hoogspanningsweg 2-4-6"/>
    <s v="De Hoogspanningsweg"/>
    <s v="2-4-6"/>
    <m/>
    <m/>
    <m/>
    <m/>
    <x v="0"/>
    <x v="0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324409C"/>
    <m/>
    <n v="26.11"/>
    <n v="3.3333333333333335"/>
    <n v="300"/>
    <x v="27"/>
    <n v="4285.7142857142853"/>
    <n v="7"/>
    <n v="42.857142857142854"/>
    <n v="2.471751412429379E-2"/>
    <n v="-300"/>
    <n v="0"/>
    <s v="In beheer"/>
    <s v="Kinderboerderij Pittelstee Dierenverblijf 2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2"/>
    <s v="Kinderboerderij De Pittelstee"/>
    <s v="Lars  Jonkman"/>
    <s v="Vincent  Wilke"/>
    <m/>
    <s v="Groenbeheer"/>
    <s v="8324409"/>
    <s v="Volledig eigendom"/>
    <s v="CNV 3 Standaard scenario"/>
    <s v="BEH"/>
    <x v="5"/>
    <m/>
    <n v="7"/>
    <s v="00 Kleiner dan 100"/>
    <s v="Zeer slecht"/>
    <m/>
    <n v="2000"/>
    <s v="Tussen 2000 en 2010"/>
    <s v="  Energielabel: Niet nodig"/>
    <s v="Geen monument"/>
  </r>
  <r>
    <s v="8324409D"/>
    <m/>
    <n v="26.11"/>
    <n v="3.3333333333333335"/>
    <n v="300"/>
    <x v="27"/>
    <n v="1304.3478260869565"/>
    <n v="23"/>
    <n v="13.043478260869565"/>
    <n v="8.1214689265536724E-2"/>
    <n v="-300"/>
    <n v="0"/>
    <s v="In beheer"/>
    <s v="Kinderboerderij Pittelstee Dierenverblijf 3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3"/>
    <s v="Kinderboerderij De Pittelstee"/>
    <s v="Lars  Jonkman"/>
    <s v="Vincent  Wilke"/>
    <m/>
    <s v="Groenbeheer"/>
    <s v="8324409"/>
    <s v="Volledig eigendom"/>
    <s v="CNV 3 Standaard scenario"/>
    <s v="BEH"/>
    <x v="5"/>
    <m/>
    <n v="23"/>
    <s v="00 Kleiner dan 100"/>
    <s v="Zeer slecht"/>
    <m/>
    <n v="2000"/>
    <s v="Tussen 2000 en 2010"/>
    <s v="  Energielabel: Niet nodig"/>
    <s v="Geen monument"/>
  </r>
  <r>
    <s v="8324409E"/>
    <m/>
    <n v="26.11"/>
    <n v="3.3333333333333335"/>
    <n v="300"/>
    <x v="27"/>
    <n v="2727.2727272727275"/>
    <n v="11"/>
    <n v="27.272727272727273"/>
    <n v="3.8841807909604523E-2"/>
    <n v="-300"/>
    <n v="0"/>
    <s v="In beheer"/>
    <s v="Kinderboerderij Pittelstee Dierenverblijf 4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4"/>
    <s v="Kinderboerderij De Pittelstee"/>
    <s v="Lars  Jonkman"/>
    <s v="Vincent  Wilke"/>
    <m/>
    <s v="Groenbeheer"/>
    <s v="8324409"/>
    <s v="Volledig eigendom"/>
    <s v="CNV 3 Standaard scenario"/>
    <s v="BEH"/>
    <x v="5"/>
    <m/>
    <n v="11"/>
    <s v="00 Kleiner dan 100"/>
    <s v="Zeer slecht"/>
    <m/>
    <n v="2000"/>
    <s v="Tussen 2000 en 2010"/>
    <s v="  Energielabel: Niet nodig"/>
    <s v="Geen monument"/>
  </r>
  <r>
    <s v="8363105"/>
    <m/>
    <m/>
    <m/>
    <m/>
    <x v="0"/>
    <m/>
    <m/>
    <m/>
    <m/>
    <m/>
    <m/>
    <s v="In beheer"/>
    <s v="Dijkveldpad 1"/>
    <s v="Dijkveldpad"/>
    <s v="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24409F"/>
    <m/>
    <n v="26.11"/>
    <n v="5.0888888888888886"/>
    <n v="458"/>
    <x v="23"/>
    <n v="954.16666666666663"/>
    <n v="48"/>
    <n v="9.5416666666666661"/>
    <n v="0.11102064984087041"/>
    <n v="-458"/>
    <n v="0"/>
    <s v="In beheer"/>
    <s v="Kinderboerderij Pittelstee Schuur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Schuur"/>
    <s v="Kinderboerderij De Pittelstee"/>
    <s v="Lars  Jonkman"/>
    <s v="Vincent  Wilke"/>
    <m/>
    <s v="Groenbeheer"/>
    <s v="8324409"/>
    <s v="Volledig eigendom"/>
    <s v="CNV 3 Standaard scenario"/>
    <s v="BEH"/>
    <x v="5"/>
    <m/>
    <n v="48"/>
    <s v="00 Kleiner dan 100"/>
    <s v="Zeer slecht"/>
    <m/>
    <n v="2000"/>
    <s v="Tussen 2000 en 2010"/>
    <s v="  Energielabel: Niet nodig"/>
    <s v="Geen monument"/>
  </r>
  <r>
    <s v="8324410A"/>
    <m/>
    <n v="26.12"/>
    <n v="7"/>
    <n v="630"/>
    <x v="28"/>
    <n v="807.69230769230774"/>
    <n v="78"/>
    <n v="8.0769230769230766"/>
    <n v="0.1311541565778854"/>
    <n v="-630"/>
    <n v="0"/>
    <s v="In beheer"/>
    <s v="Kinderboerderij Lariks"/>
    <s v="Laak"/>
    <s v="1"/>
    <s v="A"/>
    <s v="Laak 1A"/>
    <s v="-"/>
    <s v="gemeente; eind Q1  2027"/>
    <x v="2"/>
    <x v="3"/>
    <m/>
    <m/>
    <m/>
    <m/>
    <m/>
    <m/>
    <m/>
    <s v="Lars  Jonkman"/>
    <s v="Kinderboerderij Lariks"/>
    <s v="Kinderboerderij De Lariks"/>
    <s v="Lars  Jonkman"/>
    <s v="Vincent  Wilke"/>
    <m/>
    <s v="Groenbeheer"/>
    <s v="8324410"/>
    <s v="Volledig eigendom"/>
    <s v="CNV 3 Standaard scenario"/>
    <s v="BEH"/>
    <x v="7"/>
    <m/>
    <n v="78"/>
    <s v="00 Kleiner dan 100"/>
    <s v="Redelijk"/>
    <m/>
    <n v="2000"/>
    <s v="Tussen 2000 en 2010"/>
    <s v="  Energielabel: Nee, maar vrijgesteld"/>
    <s v="Geen monument"/>
  </r>
  <r>
    <s v="8324410B"/>
    <m/>
    <n v="27.01"/>
    <n v="2.9"/>
    <n v="261"/>
    <x v="11"/>
    <n v="2175"/>
    <n v="12"/>
    <n v="21.75"/>
    <n v="4.870446132865771E-2"/>
    <n v="0"/>
    <n v="261"/>
    <s v="In beheer"/>
    <s v="Kinderboerderij Lariks Dierenverblijf"/>
    <s v="Laak"/>
    <s v="1"/>
    <s v="A"/>
    <s v="Laak 1A"/>
    <s v="-"/>
    <s v="gemeente; eind Q1  2027"/>
    <x v="2"/>
    <x v="3"/>
    <s v="2027Q4"/>
    <m/>
    <n v="2027"/>
    <m/>
    <m/>
    <m/>
    <n v="261"/>
    <s v="Lars  Jonkman"/>
    <s v="Kinderboerderij Lariks Dierenverblijf"/>
    <s v="Kinderboerderij De Lariks"/>
    <s v="Lars  Jonkman"/>
    <s v="Vincent  Wilke"/>
    <m/>
    <s v="Groenbeheer"/>
    <s v="8324410"/>
    <s v="Volledig eigendom"/>
    <s v="CNV 3 Standaard scenario"/>
    <s v="BEH"/>
    <x v="5"/>
    <m/>
    <n v="12"/>
    <s v="00 Kleiner dan 100"/>
    <s v="Redelijk"/>
    <m/>
    <n v="1963"/>
    <s v="Tussen 1950 en 1975"/>
    <s v="  Energielabel: Niet nodig"/>
    <s v="Geen monument"/>
  </r>
  <r>
    <s v="8300201"/>
    <m/>
    <m/>
    <m/>
    <m/>
    <x v="0"/>
    <m/>
    <m/>
    <m/>
    <m/>
    <m/>
    <m/>
    <s v="In beheer"/>
    <s v="Dr. A.F. Philipsweg 67-69"/>
    <s v="Dr. A.F. Philipsweg"/>
    <s v="69"/>
    <m/>
    <m/>
    <m/>
    <m/>
    <x v="0"/>
    <x v="0"/>
    <m/>
    <m/>
    <m/>
    <m/>
    <m/>
    <m/>
    <m/>
    <m/>
    <m/>
    <m/>
    <m/>
    <m/>
    <m/>
    <m/>
    <m/>
    <s v="Volledig eigendom"/>
    <m/>
    <m/>
    <x v="4"/>
    <m/>
    <m/>
    <m/>
    <m/>
    <m/>
    <m/>
    <m/>
    <m/>
    <m/>
  </r>
  <r>
    <s v="8324502A"/>
    <m/>
    <n v="27.03"/>
    <n v="6.0222222222222221"/>
    <n v="542"/>
    <x v="29"/>
    <n v="463.24786324786322"/>
    <n v="117"/>
    <n v="4.6324786324786329"/>
    <n v="0.22867283757583337"/>
    <n v="0"/>
    <n v="542"/>
    <s v="In beheer"/>
    <s v="Clubgebouw Baggelhuizen 10"/>
    <s v="Baggelhuizen"/>
    <s v="10"/>
    <m/>
    <m/>
    <m/>
    <s v="onderhoud bij vliegvis vereniging "/>
    <x v="2"/>
    <x v="2"/>
    <m/>
    <m/>
    <n v="2027"/>
    <m/>
    <m/>
    <m/>
    <n v="542"/>
    <s v="Arno  Fransen"/>
    <s v="Clubgebouw Baggelhuizen 10"/>
    <s v="Noord Nederlandse Vliegvisvereniging"/>
    <s v="Arno  Fransen"/>
    <s v="Vincent  Wilke"/>
    <m/>
    <s v="Groenbeheer"/>
    <s v="8324502"/>
    <s v="Volledig eigendom"/>
    <s v="CNV 6 Alleen veiligheidsonderhoud"/>
    <s v="SL&lt;2"/>
    <x v="5"/>
    <m/>
    <n v="117"/>
    <s v="01 Tussen 100 en 500"/>
    <s v="Zeer slecht"/>
    <m/>
    <n v="1979"/>
    <s v="Tussen 1975 en 2000"/>
    <s v="  Energielabel: D"/>
    <s v="Geen monument"/>
  </r>
  <r>
    <s v="8324502B"/>
    <m/>
    <n v="27.03"/>
    <n v="5.2666666666666666"/>
    <n v="474"/>
    <x v="30"/>
    <n v="1215.3846153846155"/>
    <n v="39"/>
    <n v="12.153846153846153"/>
    <n v="8.7159407852392193E-2"/>
    <n v="0"/>
    <n v="474"/>
    <s v="In beheer"/>
    <s v="Berging Baggelhuizen 10"/>
    <s v="Baggelhuizen"/>
    <s v="10"/>
    <m/>
    <m/>
    <m/>
    <s v="onderhoud bij vliegvis vereniging "/>
    <x v="2"/>
    <x v="2"/>
    <m/>
    <m/>
    <n v="2027"/>
    <m/>
    <m/>
    <m/>
    <n v="474"/>
    <s v="Arno  Fransen"/>
    <s v="Berging Baggelhuizen 10"/>
    <s v="Noord Nederlandse Vliegvisvereniging"/>
    <s v="Arno  Fransen"/>
    <s v="Vincent  Wilke"/>
    <m/>
    <s v="Groenbeheer"/>
    <s v="8324502"/>
    <s v="Volledig eigendom"/>
    <s v="CNV 4 Normaal onderhoud, geen investeringen"/>
    <s v="VK&lt;2"/>
    <x v="5"/>
    <m/>
    <n v="39"/>
    <s v="00 Kleiner dan 100"/>
    <s v="Redelijk"/>
    <m/>
    <n v="1979"/>
    <s v="Tussen 1975 en 2000"/>
    <s v="  Energielabel: Niet nodig"/>
    <s v="Geen monument"/>
  </r>
  <r>
    <s v="8327001A"/>
    <m/>
    <n v="26.11"/>
    <n v="4.7888888888888888"/>
    <n v="0"/>
    <x v="26"/>
    <e v="#VALUE!"/>
    <s v="nvt"/>
    <e v="#VALUE!"/>
    <e v="#VALUE!"/>
    <n v="-431"/>
    <n v="0"/>
    <s v="In beheer"/>
    <s v="Boskamp Overkapping"/>
    <s v="Boskamp  ten zuiden van Boskamp 4"/>
    <s v="ONG"/>
    <m/>
    <m/>
    <m/>
    <s v="Boskamp  ten zuiden van Boskamp 4"/>
    <x v="2"/>
    <x v="2"/>
    <m/>
    <m/>
    <m/>
    <m/>
    <m/>
    <m/>
    <m/>
    <s v="Lars  Jonkman"/>
    <s v="Boskamp Overkapping"/>
    <s v="Gemeente Assen Uitvoering"/>
    <s v="Lars  Jonkman"/>
    <s v="Vincent  Wilke"/>
    <m/>
    <s v="Begraven"/>
    <s v="8327001"/>
    <s v="Volledig eigendom"/>
    <s v="CNV 3 Standaard scenario"/>
    <s v="BEH"/>
    <x v="1"/>
    <m/>
    <s v="?"/>
    <s v="99 Onbekend"/>
    <m/>
    <m/>
    <m/>
    <s v="Onbekend"/>
    <s v="  Energielabel: Niet nodig"/>
    <s v="Geen monument"/>
  </r>
  <r>
    <s v="8327001B"/>
    <m/>
    <n v="26.11"/>
    <n v="3.911111111111111"/>
    <n v="783"/>
    <x v="31"/>
    <n v="718.36734693877554"/>
    <n v="49"/>
    <n v="7.1836734693877551"/>
    <n v="0.14746244221879815"/>
    <n v="-352"/>
    <n v="0"/>
    <s v="In beheer"/>
    <s v="Boskamp Wachthuisje"/>
    <s v="Boskamp  ten zuiden van Boskamp 4"/>
    <s v="ONG"/>
    <m/>
    <s v="Boskamp  ten zuiden van Boskamp 4 ONG"/>
    <m/>
    <s v="Boskamp  ten zuiden van Boskamp 4"/>
    <x v="2"/>
    <x v="3"/>
    <m/>
    <m/>
    <m/>
    <m/>
    <m/>
    <m/>
    <m/>
    <s v="Lars  Jonkman"/>
    <s v="Boskamp Wachthuisje"/>
    <s v="Gemeente Assen Uitvoering"/>
    <s v="Lars  Jonkman"/>
    <s v="Vincent  Wilke"/>
    <m/>
    <s v="Begraven"/>
    <s v="8327001"/>
    <s v="Volledig eigendom"/>
    <s v="CNV 3 Standaard scenario"/>
    <s v="BEH"/>
    <x v="1"/>
    <m/>
    <n v="49"/>
    <s v="00 Kleiner dan 100"/>
    <s v="Redelijk"/>
    <m/>
    <n v="1970"/>
    <s v="Tussen 1950 en 1975"/>
    <s v="  Energielabel: Niet nodig"/>
    <s v="Geen monument"/>
  </r>
  <r>
    <s v="8413076"/>
    <m/>
    <m/>
    <m/>
    <m/>
    <x v="0"/>
    <m/>
    <m/>
    <m/>
    <m/>
    <m/>
    <m/>
    <s v="In beheer"/>
    <s v="Dr. A.F. Philipsweg 19"/>
    <s v="Dr. A.F. Philipsweg"/>
    <s v="19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76C"/>
    <m/>
    <m/>
    <m/>
    <m/>
    <x v="0"/>
    <m/>
    <m/>
    <m/>
    <m/>
    <m/>
    <m/>
    <s v="In beheer"/>
    <s v="Dr. A.F. Philipsweg 23"/>
    <s v="Dr. A.F. Philipsweg"/>
    <s v="23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00201E"/>
    <m/>
    <n v="27.02"/>
    <m/>
    <m/>
    <x v="32"/>
    <m/>
    <m/>
    <e v="#VALUE!"/>
    <e v="#VALUE!"/>
    <m/>
    <n v="0"/>
    <s v="In beheer"/>
    <s v="De Werf Terrein"/>
    <s v="Dr. A.F. Philipsweg"/>
    <s v="69"/>
    <m/>
    <m/>
    <s v="-"/>
    <s v="nee, dubbel "/>
    <x v="2"/>
    <x v="2"/>
    <s v="&gt;2027"/>
    <m/>
    <n v="2027"/>
    <n v="1000"/>
    <m/>
    <m/>
    <m/>
    <s v="Bert  Klok"/>
    <m/>
    <s v="Gemeente Assen Uitvoering"/>
    <s v="Bert  Klok"/>
    <s v="Caroline  Hoek"/>
    <m/>
    <s v="Bedrijfsgebouwen"/>
    <s v="8300201"/>
    <s v="Volledig eigendom"/>
    <s v="CNV 3 Standaard scenario"/>
    <s v="BEH"/>
    <x v="4"/>
    <m/>
    <m/>
    <m/>
    <m/>
    <m/>
    <m/>
    <m/>
    <m/>
    <m/>
  </r>
  <r>
    <s v="8327002A"/>
    <m/>
    <n v="26.09"/>
    <n v="10.877777777777778"/>
    <n v="979"/>
    <x v="33"/>
    <n v="517.98941798941803"/>
    <n v="189"/>
    <n v="5.1798941798941796"/>
    <n v="0.20450650092623052"/>
    <n v="-979"/>
    <n v="0"/>
    <s v="In beheer"/>
    <s v="Columbarium annex Theehuis"/>
    <s v="Boskamp"/>
    <n v="6"/>
    <m/>
    <s v="Boskamp 6"/>
    <m/>
    <s v="Boskamp 6!"/>
    <x v="2"/>
    <x v="3"/>
    <m/>
    <m/>
    <m/>
    <m/>
    <m/>
    <m/>
    <m/>
    <s v="Lars  Jonkman"/>
    <s v="Columbarium annex Theehuis"/>
    <s v="Gemeente Assen en stichting Theehuisje Boskamp"/>
    <s v="Lars  Jonkman"/>
    <s v="Vincent  Wilke"/>
    <m/>
    <s v="Begraven"/>
    <s v="8327002"/>
    <s v="Volledig eigendom"/>
    <s v="CNV 3 Standaard scenario"/>
    <s v="BEH"/>
    <x v="1"/>
    <m/>
    <n v="189"/>
    <s v="01 Tussen 100 en 500"/>
    <s v="Redelijk"/>
    <m/>
    <n v="1950"/>
    <s v="Tussen 1950 en 1975"/>
    <s v="  Energielabel: Nee, maar vrijgesteld"/>
    <s v="Geen monument"/>
  </r>
  <r>
    <s v="8327003A"/>
    <m/>
    <n v="26.11"/>
    <n v="5.8111111111111109"/>
    <n v="523"/>
    <x v="9"/>
    <n v="3268.75"/>
    <n v="16"/>
    <n v="32.6875"/>
    <n v="3.2407557442395568E-2"/>
    <n v="-523"/>
    <n v="0"/>
    <s v="In beheer"/>
    <s v="Lijkenhuis Noorderbegraafplaats"/>
    <s v="Kerkhofslaan"/>
    <s v="ONG"/>
    <m/>
    <s v="Kerkhofslaan ONG"/>
    <s v="-"/>
    <m/>
    <x v="2"/>
    <x v="3"/>
    <m/>
    <m/>
    <m/>
    <m/>
    <m/>
    <m/>
    <m/>
    <s v="Lars  Jonkman"/>
    <s v="Lijkenhuis Noorderbegraafplaats"/>
    <s v="Gemeente Assen Uitvoering"/>
    <s v="Lars  Jonkman"/>
    <s v="Vincent  Wilke"/>
    <m/>
    <s v="Groenbeheer"/>
    <s v="8327003"/>
    <s v="Volledig eigendom"/>
    <s v="CNV 3 Standaard scenario"/>
    <s v="BEH"/>
    <x v="0"/>
    <m/>
    <n v="16"/>
    <s v="00 Kleiner dan 100"/>
    <s v="Redelijk"/>
    <m/>
    <n v="1950"/>
    <s v="Tussen 1950 en 1975"/>
    <s v="  Energielabel: Nee, maar vrijgesteld"/>
    <s v="Gemeentelijk monument"/>
  </r>
  <r>
    <s v="8354102"/>
    <m/>
    <m/>
    <m/>
    <m/>
    <x v="0"/>
    <m/>
    <m/>
    <m/>
    <m/>
    <m/>
    <m/>
    <s v="In beheer"/>
    <s v="Echtenstraat 3"/>
    <s v="Echtenstraat"/>
    <s v="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54008"/>
    <m/>
    <m/>
    <m/>
    <m/>
    <x v="0"/>
    <m/>
    <m/>
    <m/>
    <m/>
    <m/>
    <m/>
    <s v="In beheer"/>
    <s v="Echtenstraat 61"/>
    <s v="Echtenstraat"/>
    <s v="61"/>
    <m/>
    <m/>
    <m/>
    <m/>
    <x v="0"/>
    <x v="0"/>
    <m/>
    <m/>
    <m/>
    <m/>
    <m/>
    <m/>
    <m/>
    <m/>
    <m/>
    <m/>
    <m/>
    <m/>
    <m/>
    <m/>
    <m/>
    <s v="Volledig eigendom"/>
    <m/>
    <m/>
    <x v="7"/>
    <m/>
    <m/>
    <m/>
    <m/>
    <m/>
    <m/>
    <m/>
    <m/>
    <m/>
  </r>
  <r>
    <s v="8327005A"/>
    <m/>
    <n v="27.03"/>
    <n v="6.666666666666667"/>
    <n v="600"/>
    <x v="1"/>
    <m/>
    <n v="39"/>
    <n v="0"/>
    <e v="#DIV/0!"/>
    <n v="600"/>
    <n v="600"/>
    <s v="In beheer"/>
    <s v="Lijkenhuis Joodse begraafplaats"/>
    <s v="Oude Haarweg 1"/>
    <m/>
    <m/>
    <s v="Oude Haarweg 1 "/>
    <m/>
    <m/>
    <x v="2"/>
    <x v="3"/>
    <s v="2027Q4"/>
    <m/>
    <s v="2026/2027"/>
    <n v="600"/>
    <n v="0"/>
    <n v="600"/>
    <n v="600"/>
    <s v="Lars  Jonkman"/>
    <s v="Lijkenhuis Joodse begraafplaats"/>
    <s v="Groen; Allart Bouw"/>
    <s v="Lars"/>
    <s v="Vincent  Wilke"/>
    <m/>
    <s v="Groenbeheer"/>
    <s v="8327005"/>
    <s v="Volledig eigendom"/>
    <m/>
    <m/>
    <x v="0"/>
    <m/>
    <m/>
    <m/>
    <m/>
    <m/>
    <n v="1950"/>
    <m/>
    <m/>
    <s v="Geen monument"/>
  </r>
  <r>
    <s v="8327006A"/>
    <m/>
    <n v="27.03"/>
    <n v="5.8111111111111109"/>
    <n v="523"/>
    <x v="9"/>
    <n v="1136.9565217391305"/>
    <n v="46"/>
    <n v="11.369565217391305"/>
    <n v="9.3171727646887262E-2"/>
    <n v="0"/>
    <n v="523"/>
    <s v="In beheer"/>
    <s v="Lijkenhuis Zuiderbegraafplaats"/>
    <s v="Beilerstraat"/>
    <s v="86"/>
    <m/>
    <s v="Beilerstraat 86"/>
    <s v="-"/>
    <m/>
    <x v="2"/>
    <x v="3"/>
    <s v="2027Q4"/>
    <m/>
    <s v="2027"/>
    <m/>
    <m/>
    <m/>
    <n v="523"/>
    <s v="Lars  Jonkman"/>
    <s v="Lijkenhuis Zuiderbegraafplaats"/>
    <s v="Gemeente Assen Uitvoering"/>
    <s v="Lars  Jonkman"/>
    <s v="Vincent  Wilke"/>
    <m/>
    <s v="Begraven"/>
    <s v="8327006"/>
    <s v="Volledig eigendom"/>
    <s v="CNV 3 Standaard scenario"/>
    <s v="BEH"/>
    <x v="1"/>
    <m/>
    <n v="46"/>
    <s v="00 Kleiner dan 100"/>
    <s v="Redelijk"/>
    <m/>
    <n v="1900"/>
    <s v="Voor 1900"/>
    <s v="  Energielabel: Nee, maar vrijgesteld"/>
    <s v="Provinciaal monument"/>
  </r>
  <r>
    <s v="8332120A"/>
    <m/>
    <m/>
    <n v="0"/>
    <m/>
    <x v="34"/>
    <e v="#VALUE!"/>
    <s v="?"/>
    <e v="#VALUE!"/>
    <e v="#VALUE!"/>
    <m/>
    <m/>
    <s v="In beheer - overig"/>
    <s v="Noodlokalen onderwijs AZC Schepersmaat 4A"/>
    <s v="Schepersmaat"/>
    <s v="4"/>
    <s v="A"/>
    <m/>
    <m/>
    <s v="onderhoud alles zelf, wij niks"/>
    <x v="2"/>
    <x v="2"/>
    <m/>
    <m/>
    <s v="nee"/>
    <m/>
    <m/>
    <m/>
    <m/>
    <s v="Arno  Fransen"/>
    <s v="Noodlokalen onderwijs AZC Schepersmaat 4A"/>
    <s v="AZC School De Feniks"/>
    <s v="Arno  Fransen(?)"/>
    <m/>
    <m/>
    <s v="Basisonderwijs - Openbaar"/>
    <s v="8332120"/>
    <m/>
    <m/>
    <m/>
    <x v="3"/>
    <m/>
    <s v="?"/>
    <s v="99 Onbekend"/>
    <m/>
    <m/>
    <m/>
    <s v="Onbekend"/>
    <m/>
    <s v="Geen monument"/>
  </r>
  <r>
    <s v="8332509A"/>
    <m/>
    <n v="27.05"/>
    <n v="12.533333333333333"/>
    <n v="2525"/>
    <x v="35"/>
    <n v="63.728813559322035"/>
    <n v="2020"/>
    <n v="0.55841584158415847"/>
    <n v="1.8970128621228513"/>
    <n v="-1128"/>
    <n v="0"/>
    <s v="In beheer door derde"/>
    <s v="OVO PrO Assen"/>
    <s v="Zwartwatersweg"/>
    <s v="202"/>
    <m/>
    <m/>
    <s v="-"/>
    <s v="in beheer bij PRO 27 Q2"/>
    <x v="1"/>
    <x v="3"/>
    <m/>
    <m/>
    <n v="2027"/>
    <m/>
    <m/>
    <m/>
    <m/>
    <s v="Lars  Jonkman"/>
    <s v="OVO PrO Assen"/>
    <s v="Pro Assen"/>
    <s v="Lars  Jonkman"/>
    <s v="nvt"/>
    <m/>
    <s v="Voortgezet onderwijs"/>
    <s v="8332509"/>
    <s v="Volledig eigendom"/>
    <s v="CNV 3 Standaard scenario"/>
    <s v="BEH"/>
    <x v="2"/>
    <s v="Dick  Postmus"/>
    <n v="1770"/>
    <s v="03 Tussen 1500 en 2500"/>
    <s v="Redelijk"/>
    <m/>
    <n v="2009"/>
    <s v="Tussen 2000 en 2010"/>
    <s v="  Energielabel: A"/>
    <s v="Geen monument"/>
  </r>
  <r>
    <s v="8380010"/>
    <m/>
    <m/>
    <m/>
    <m/>
    <x v="0"/>
    <m/>
    <m/>
    <m/>
    <m/>
    <m/>
    <m/>
    <s v="In beheer"/>
    <s v="Epe 83"/>
    <s v="Epe"/>
    <s v="83"/>
    <m/>
    <m/>
    <m/>
    <m/>
    <x v="0"/>
    <x v="0"/>
    <m/>
    <m/>
    <m/>
    <m/>
    <m/>
    <m/>
    <m/>
    <m/>
    <m/>
    <m/>
    <m/>
    <m/>
    <m/>
    <s v="Multifunctionele accomodaties"/>
    <m/>
    <m/>
    <m/>
    <m/>
    <x v="3"/>
    <m/>
    <m/>
    <m/>
    <m/>
    <m/>
    <n v="1976"/>
    <m/>
    <s v="  Energielabel: Nee, maar wel verplicht + EPA"/>
    <s v="Geen monument"/>
  </r>
  <r>
    <s v="8332509B"/>
    <m/>
    <n v="27.05"/>
    <n v="2.911111111111111"/>
    <n v="322.5"/>
    <x v="36"/>
    <n v="201.53846153846155"/>
    <n v="258"/>
    <n v="1.0155038759689923"/>
    <n v="1.0431491784189417"/>
    <n v="-262"/>
    <n v="0"/>
    <s v="In beheer door derde"/>
    <s v="OVO PrO Assen Kas"/>
    <s v="Zwartwatersweg"/>
    <s v="202"/>
    <m/>
    <m/>
    <s v="-"/>
    <s v="in beheer bij PRO 27 Q2"/>
    <x v="1"/>
    <x v="3"/>
    <m/>
    <m/>
    <n v="2027"/>
    <m/>
    <m/>
    <m/>
    <m/>
    <s v="Lars  Jonkman"/>
    <s v="OVO PrO Assen Kas"/>
    <s v="Pro Assen"/>
    <s v="Lars  Jonkman"/>
    <s v="nvt"/>
    <m/>
    <s v="Voortgezet onderwijs"/>
    <s v="8332509"/>
    <s v="Volledig eigendom"/>
    <m/>
    <m/>
    <x v="2"/>
    <s v="Dick  Postmus"/>
    <n v="130"/>
    <s v="01 Tussen 100 en 500"/>
    <m/>
    <m/>
    <n v="2013"/>
    <s v="Onbekend"/>
    <m/>
    <s v="Geen monument"/>
  </r>
  <r>
    <s v="8412014A1"/>
    <m/>
    <m/>
    <m/>
    <m/>
    <x v="0"/>
    <m/>
    <m/>
    <m/>
    <m/>
    <m/>
    <m/>
    <s v="In beheer"/>
    <s v="Gildestraat 02"/>
    <s v="Gildestraat"/>
    <s v="0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7"/>
    <m/>
    <m/>
    <m/>
    <m/>
    <x v="0"/>
    <m/>
    <m/>
    <m/>
    <m/>
    <m/>
    <m/>
    <s v="In beheer"/>
    <s v="Gildestraat 14"/>
    <s v="Gildestraat"/>
    <s v="14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8"/>
    <m/>
    <m/>
    <m/>
    <m/>
    <x v="0"/>
    <m/>
    <m/>
    <m/>
    <m/>
    <m/>
    <m/>
    <s v="In beheer"/>
    <s v="Gildestraat 16"/>
    <s v="Gildestraat"/>
    <s v="16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1"/>
    <m/>
    <m/>
    <m/>
    <m/>
    <x v="0"/>
    <m/>
    <m/>
    <m/>
    <m/>
    <m/>
    <m/>
    <s v="In beheer"/>
    <s v="Gildestraat 20"/>
    <s v="Gildestraat"/>
    <s v="20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2"/>
    <m/>
    <m/>
    <m/>
    <m/>
    <x v="0"/>
    <m/>
    <m/>
    <m/>
    <m/>
    <m/>
    <m/>
    <s v="In beheer"/>
    <s v="Gildestraat 04"/>
    <s v="Gildestraat"/>
    <s v="04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3"/>
    <m/>
    <m/>
    <m/>
    <m/>
    <x v="0"/>
    <m/>
    <m/>
    <m/>
    <m/>
    <m/>
    <m/>
    <s v="In beheer"/>
    <s v="Gildestraat 06"/>
    <s v="Gildestraat"/>
    <s v="06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4"/>
    <m/>
    <m/>
    <m/>
    <m/>
    <x v="0"/>
    <m/>
    <m/>
    <m/>
    <m/>
    <m/>
    <m/>
    <s v="In beheer"/>
    <s v="Gildestraat 08"/>
    <s v="Gildestraat"/>
    <s v="08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5"/>
    <m/>
    <m/>
    <m/>
    <m/>
    <x v="0"/>
    <m/>
    <m/>
    <m/>
    <m/>
    <m/>
    <m/>
    <s v="In beheer"/>
    <s v="Gildestraat 10"/>
    <s v="Gildestraat"/>
    <s v="10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6"/>
    <m/>
    <m/>
    <m/>
    <m/>
    <x v="0"/>
    <m/>
    <m/>
    <m/>
    <m/>
    <m/>
    <m/>
    <s v="In beheer"/>
    <s v="Gildestraat 12"/>
    <s v="Gildestraat"/>
    <s v="1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9"/>
    <m/>
    <m/>
    <m/>
    <m/>
    <x v="0"/>
    <m/>
    <m/>
    <m/>
    <m/>
    <m/>
    <m/>
    <s v="In beheer"/>
    <s v="Gildestraat 18"/>
    <s v="Gildestraat"/>
    <s v="18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32509C"/>
    <m/>
    <n v="27.05"/>
    <n v="2.3666666666666667"/>
    <n v="250"/>
    <x v="37"/>
    <n v="133.125"/>
    <n v="200"/>
    <n v="1.0649999999999999"/>
    <n v="0.99466857643033346"/>
    <n v="-213"/>
    <n v="0"/>
    <s v="In beheer door derde"/>
    <s v="OVO PrO Assen Werkplaats"/>
    <s v="Zwartwatersweg"/>
    <s v="202"/>
    <m/>
    <m/>
    <s v="-"/>
    <s v="in beheer bij PRO 27 Q2"/>
    <x v="1"/>
    <x v="3"/>
    <m/>
    <m/>
    <n v="2027"/>
    <m/>
    <m/>
    <m/>
    <m/>
    <s v="Lars  Jonkman"/>
    <s v="OVO PrO Assen Werkplaats"/>
    <s v="Pro Assen"/>
    <s v="Lars  Jonkman"/>
    <s v="nvt"/>
    <m/>
    <s v="Voortgezet onderwijs"/>
    <s v="8332509"/>
    <s v="Volledig eigendom"/>
    <m/>
    <m/>
    <x v="2"/>
    <s v="Dick  Postmus"/>
    <n v="160"/>
    <s v="01 Tussen 100 en 500"/>
    <m/>
    <m/>
    <n v="2017"/>
    <s v="Onbekend"/>
    <m/>
    <s v="Geen monument"/>
  </r>
  <r>
    <s v="8332601"/>
    <m/>
    <m/>
    <m/>
    <n v="787.5"/>
    <x v="3"/>
    <m/>
    <n v="630"/>
    <e v="#VALUE!"/>
    <e v="#VALUE!"/>
    <m/>
    <m/>
    <m/>
    <s v="Renn4 en Drenthe College"/>
    <s v="Salland 2A"/>
    <m/>
    <m/>
    <s v="Salland 2A "/>
    <m/>
    <m/>
    <x v="2"/>
    <x v="3"/>
    <m/>
    <m/>
    <m/>
    <m/>
    <n v="0"/>
    <m/>
    <m/>
    <s v="Arno  Fransen"/>
    <m/>
    <s v="Jonne de Roo / Jody Alberts"/>
    <s v="Arno"/>
    <s v="Willem"/>
    <m/>
    <s v="5"/>
    <s v="8332601"/>
    <m/>
    <m/>
    <m/>
    <x v="2"/>
    <m/>
    <n v="630"/>
    <m/>
    <m/>
    <m/>
    <n v="1991"/>
    <m/>
    <m/>
    <m/>
  </r>
  <r>
    <s v="8340101A"/>
    <n v="26.11"/>
    <n v="26.11"/>
    <m/>
    <m/>
    <x v="38"/>
    <n v="63.743525629576709"/>
    <n v="39193"/>
    <n v="0.63743525629576714"/>
    <n v="1.6618503972531828"/>
    <m/>
    <m/>
    <s v="In beheer"/>
    <s v="De Nieuwe Kolk"/>
    <s v="Weiersstraat"/>
    <s v="1"/>
    <m/>
    <m/>
    <m/>
    <s v="via Equans  en SG of …."/>
    <x v="1"/>
    <x v="4"/>
    <s v="2026Q3?"/>
    <m/>
    <n v="2026"/>
    <m/>
    <m/>
    <m/>
    <m/>
    <s v="Hajo  Feeringa (Ralph) "/>
    <s v="De Nieuwe Kolk"/>
    <m/>
    <s v="Hajo  Feeringa (Ralph) "/>
    <s v="Gerhard"/>
    <m/>
    <s v="Kunst &amp; Cultuur"/>
    <s v="8340101"/>
    <s v="Gezamenlijk eigendom"/>
    <s v="CNV 3 Standaard scenario"/>
    <s v="BEH"/>
    <x v="3"/>
    <m/>
    <n v="39193"/>
    <s v="06 Groter dan 10000"/>
    <s v="Redelijk"/>
    <m/>
    <n v="2012"/>
    <s v="Tussen 2010 en 2020"/>
    <s v="Energielabel: A+++"/>
    <s v="Geen monument"/>
  </r>
  <r>
    <s v="8342101A"/>
    <m/>
    <n v="27.02"/>
    <n v="85.888888888888886"/>
    <n v="7730"/>
    <x v="39"/>
    <n v="78.79714576962283"/>
    <n v="4905"/>
    <n v="0.78797145769622834"/>
    <n v="1.3443659964479138"/>
    <n v="-3865"/>
    <n v="7730"/>
    <s v="In beheer"/>
    <s v="Podium Zuidhaege"/>
    <s v="Zuidhaege"/>
    <s v="2"/>
    <m/>
    <s v="Zuidhaege 2"/>
    <m/>
    <s v="deels monument"/>
    <x v="1"/>
    <x v="3"/>
    <s v="2027Q3"/>
    <m/>
    <n v="2027"/>
    <m/>
    <m/>
    <m/>
    <n v="7730"/>
    <s v="Erica  Heeres"/>
    <s v="Podium Zuidhaege"/>
    <s v="Stichting Zuidhaege"/>
    <s v="Erica  Heeres"/>
    <s v="Vincent  Wilke"/>
    <m/>
    <s v="Kunst &amp; Cultuur"/>
    <s v="8342101"/>
    <s v="Volledig eigendom"/>
    <s v="CNV 3 Standaard scenario"/>
    <s v="BEH"/>
    <x v="6"/>
    <m/>
    <n v="4905"/>
    <s v="04 Tussen 2500 en 5000"/>
    <s v="Redelijk"/>
    <m/>
    <n v="1995"/>
    <s v="Tussen 1975 en 2000"/>
    <s v="  Energielabel: B"/>
    <s v="Geen monument"/>
  </r>
  <r>
    <s v="8351004A"/>
    <m/>
    <n v="26.12"/>
    <n v="27.033333333333335"/>
    <n v="2433"/>
    <x v="40"/>
    <n v="222.59835315645014"/>
    <n v="1093"/>
    <n v="2.2259835315645016"/>
    <n v="0.4758894299428062"/>
    <n v="0"/>
    <n v="2433"/>
    <s v="In beheer"/>
    <s v="Daklozenopvang Maria in Campislaan 257"/>
    <s v="Maria In Campislaan"/>
    <s v="257"/>
    <m/>
    <s v="Maria In Campislaan 257"/>
    <m/>
    <m/>
    <x v="2"/>
    <x v="3"/>
    <n v="2027"/>
    <m/>
    <n v="2027"/>
    <m/>
    <m/>
    <m/>
    <n v="2433"/>
    <s v="Arno  Fransen"/>
    <s v="Daklozenopvang Maria in Campislaan 257"/>
    <s v="Stichting Leger des Heils  W&amp;G Noordoost"/>
    <s v="Arno  Fransen"/>
    <s v="Vincent  Wilke"/>
    <m/>
    <s v="Maatschappelijke ondersteuning"/>
    <s v="8351004"/>
    <s v="Volledig eigendom"/>
    <s v="CNV 3 Standaard scenario"/>
    <s v="BEH"/>
    <x v="2"/>
    <m/>
    <n v="1093"/>
    <s v="02 Tussen 500 en 1500"/>
    <s v="Redelijk"/>
    <m/>
    <n v="1962"/>
    <s v="Tussen 1950 en 1975"/>
    <s v="  Energielabel: G"/>
    <s v="Geen monument"/>
  </r>
  <r>
    <s v="8354006A"/>
    <m/>
    <n v="26.09"/>
    <n v="4.833333333333333"/>
    <n v="435"/>
    <x v="41"/>
    <n v="63.782991202346039"/>
    <n v="682"/>
    <n v="0.6378299120234604"/>
    <n v="1.660822131307228"/>
    <n v="-435"/>
    <n v="0"/>
    <s v="In beheer"/>
    <s v="Wijkcentrum De Dissel"/>
    <s v="Kleuvenstee"/>
    <s v="1"/>
    <s v="A"/>
    <s v="Kleuvenstee 1A"/>
    <m/>
    <m/>
    <x v="1"/>
    <x v="3"/>
    <m/>
    <m/>
    <m/>
    <m/>
    <m/>
    <m/>
    <m/>
    <s v="Bert  Klok"/>
    <s v="Wijkcentrum De Dissel"/>
    <s v="Wijkvereniging Marsdijk"/>
    <s v="Bert  Klok"/>
    <s v="Willem Kiers"/>
    <m/>
    <s v="Jeugdbeleid"/>
    <s v="8354006"/>
    <s v="Volledig eigendom"/>
    <s v="CNV 3 Standaard scenario"/>
    <s v="BEH"/>
    <x v="7"/>
    <m/>
    <n v="682"/>
    <s v="02 Tussen 500 en 1500"/>
    <s v="Redelijk"/>
    <m/>
    <n v="1994"/>
    <s v="Tussen 1975 en 2000"/>
    <s v="Energielabel: A+++"/>
    <s v="Geen monument"/>
  </r>
  <r>
    <s v="8354006B"/>
    <m/>
    <n v="26.09"/>
    <n v="3.8111111111111109"/>
    <n v="343"/>
    <x v="42"/>
    <n v="1372"/>
    <n v="25"/>
    <n v="13.72"/>
    <n v="7.7210060779759851E-2"/>
    <n v="-343"/>
    <n v="0"/>
    <s v="In beheer"/>
    <s v="Wijkcentrum De Dissel berging 1"/>
    <s v="Kleuvenstee"/>
    <s v="1"/>
    <s v="A"/>
    <s v="Kleuvenstee 1A"/>
    <s v="-"/>
    <m/>
    <x v="1"/>
    <x v="3"/>
    <m/>
    <m/>
    <m/>
    <m/>
    <m/>
    <m/>
    <m/>
    <s v="Bert  Klok"/>
    <s v="Wijkcentrum De Dissel berging 1"/>
    <s v="Wijkvereniging Marsdijk"/>
    <s v="Bert  Klok"/>
    <s v="Willem Kiers"/>
    <m/>
    <s v="Jeugdbeleid"/>
    <s v="8354006"/>
    <s v="Volledig eigendom"/>
    <s v="CNV 3 Standaard scenario"/>
    <s v="BEH"/>
    <x v="7"/>
    <m/>
    <n v="25"/>
    <s v="00 Kleiner dan 100"/>
    <s v="Redelijk"/>
    <m/>
    <n v="1995"/>
    <s v="Tussen 1975 en 2000"/>
    <s v="  Energielabel: Niet nodig"/>
    <s v="Geen monument"/>
  </r>
  <r>
    <s v="8354006C"/>
    <m/>
    <n v="26.09"/>
    <n v="2.6666666666666665"/>
    <n v="240"/>
    <x v="43"/>
    <n v="1263.1578947368421"/>
    <n v="19"/>
    <n v="12.631578947368421"/>
    <n v="8.386299435028248E-2"/>
    <n v="-240"/>
    <n v="0"/>
    <s v="In beheer"/>
    <s v="Wijkcentrum De Dissel berging 2"/>
    <s v="Kleuvenstee"/>
    <s v="1"/>
    <s v="A"/>
    <s v="Kleuvenstee 1A"/>
    <s v="-"/>
    <m/>
    <x v="1"/>
    <x v="3"/>
    <m/>
    <m/>
    <m/>
    <m/>
    <m/>
    <m/>
    <m/>
    <s v="Bert  Klok"/>
    <s v="Wijkcentrum De Dissel berging 2"/>
    <s v="Wijkvereniging Marsdijk"/>
    <s v="Bert  Klok"/>
    <s v="Willem Kiers"/>
    <m/>
    <s v="Jeugdbeleid"/>
    <s v="8354006"/>
    <s v="Volledig eigendom"/>
    <s v="CNV 3 Standaard scenario"/>
    <s v="BEH"/>
    <x v="7"/>
    <m/>
    <n v="19"/>
    <s v="00 Kleiner dan 100"/>
    <s v="Redelijk"/>
    <m/>
    <n v="1995"/>
    <s v="Tussen 1975 en 2000"/>
    <s v="  Energielabel: Niet nodig"/>
    <s v="Geen monument"/>
  </r>
  <r>
    <s v="8354008A"/>
    <m/>
    <n v="26.12"/>
    <n v="11.611111111111111"/>
    <n v="1045"/>
    <x v="34"/>
    <n v="231.70731707317074"/>
    <n v="451"/>
    <n v="2.3170731707317072"/>
    <n v="0.45718108831400539"/>
    <n v="0"/>
    <n v="1045"/>
    <s v="In beheer"/>
    <s v="Wijkgebouw LTC"/>
    <s v="Echtenstraat"/>
    <s v="61"/>
    <m/>
    <s v="Echtenstraat 61"/>
    <m/>
    <m/>
    <x v="2"/>
    <x v="3"/>
    <n v="2027"/>
    <m/>
    <n v="2027"/>
    <m/>
    <m/>
    <m/>
    <n v="1045"/>
    <s v="Arno  Fransen"/>
    <s v="Wijkgebouw LTC"/>
    <s v="Speeltuinvereniging LTC"/>
    <s v="Arno  Fransen"/>
    <s v="Vincent  Wilke"/>
    <m/>
    <s v="Welzijnswerk"/>
    <s v="8354008"/>
    <s v="Volledig eigendom"/>
    <s v="CNV 3 Standaard scenario"/>
    <s v="BEH"/>
    <x v="7"/>
    <m/>
    <n v="451"/>
    <s v="01 Tussen 100 en 500"/>
    <s v="Redelijk"/>
    <m/>
    <n v="1962"/>
    <s v="Tussen 1950 en 1975"/>
    <s v="  Energielabel: A"/>
    <s v="Geen monument"/>
  </r>
  <r>
    <s v="8354102A"/>
    <m/>
    <n v="26.12"/>
    <n v="6.5555555555555554"/>
    <n v="590"/>
    <x v="44"/>
    <n v="209.96441281138789"/>
    <n v="281"/>
    <n v="2.0996441281138791"/>
    <n v="0.50452456190749784"/>
    <n v="-590"/>
    <n v="0"/>
    <s v="In beheer"/>
    <s v="Echtenstraat 3"/>
    <s v="Echtenstraat"/>
    <s v="3"/>
    <m/>
    <s v="Echtenstraat 3"/>
    <m/>
    <s v="sloop? Marko?"/>
    <x v="2"/>
    <x v="3"/>
    <m/>
    <m/>
    <m/>
    <m/>
    <m/>
    <m/>
    <m/>
    <s v="Erica  Heeres"/>
    <s v="Echtenstraat 3"/>
    <s v="Ad Hoc Beheer B.V.  ?DNC - Dr Nassau College"/>
    <s v="Erica  Heeres"/>
    <s v="Vincent  Wilke"/>
    <m/>
    <s v="Voortgezet onderwijs"/>
    <s v="8354102"/>
    <s v="Volledig eigendom"/>
    <s v="CNV 4 Normaal onderhoud, geen investeringen"/>
    <s v="VK&lt;2"/>
    <x v="7"/>
    <m/>
    <n v="281"/>
    <s v="01 Tussen 100 en 500"/>
    <s v="Redelijk"/>
    <m/>
    <n v="1968"/>
    <s v="Tussen 1950 en 1975"/>
    <s v="  Energielabel: G"/>
    <s v="Geen monument"/>
  </r>
  <r>
    <s v="8354102B"/>
    <m/>
    <n v="26.12"/>
    <n v="2.1777777777777776"/>
    <n v="196"/>
    <x v="45"/>
    <n v="2177.7777777777778"/>
    <n v="9"/>
    <n v="21.777777777777779"/>
    <n v="4.8642338291248706E-2"/>
    <n v="-196"/>
    <n v="0"/>
    <s v="In beheer"/>
    <s v="Echtenstraat 3 Berging"/>
    <s v="Echtenstraat"/>
    <s v="3"/>
    <m/>
    <s v="Echtenstraat 3"/>
    <m/>
    <s v="sloop? Marko?"/>
    <x v="2"/>
    <x v="3"/>
    <m/>
    <m/>
    <m/>
    <m/>
    <m/>
    <m/>
    <m/>
    <s v="Erica  Heeres"/>
    <s v="Echtenstraat 3 Berging"/>
    <s v="Ad Hoc Beheer B.V."/>
    <s v="Erica  Heeres"/>
    <s v="Vincent  Wilke"/>
    <m/>
    <s v="Voortgezet onderwijs"/>
    <s v="8354102"/>
    <s v="Volledig eigendom"/>
    <s v="CNV 4 Normaal onderhoud, geen investeringen"/>
    <s v="VK&lt;2"/>
    <x v="1"/>
    <m/>
    <n v="9"/>
    <s v="00 Kleiner dan 100"/>
    <s v="Redelijk"/>
    <m/>
    <n v="1968"/>
    <s v="Tussen 1950 en 1975"/>
    <s v="  Energielabel: Niet nodig"/>
    <s v="Geen monument"/>
  </r>
  <r>
    <s v="8363103A"/>
    <m/>
    <n v="26.09"/>
    <n v="10.9"/>
    <n v="981"/>
    <x v="46"/>
    <n v="485.64356435643566"/>
    <n v="202"/>
    <n v="4.8564356435643568"/>
    <n v="0.21812747283125142"/>
    <n v="-981"/>
    <n v="0"/>
    <s v="In beheer"/>
    <s v="Kleedgebouw op recrtr Pittelo"/>
    <s v="Wethouder Bergerweg"/>
    <s v="3"/>
    <s v="A"/>
    <s v="Wethouder Bergerweg 3A"/>
    <m/>
    <m/>
    <x v="2"/>
    <x v="3"/>
    <m/>
    <m/>
    <m/>
    <m/>
    <m/>
    <m/>
    <m/>
    <s v="Karin van der Horst"/>
    <s v="Kleedgebouw op recrtr Pittelo"/>
    <s v="Gemeente Assen Uitvoering"/>
    <s v="Karin van der Horst"/>
    <s v="Caroline  Hoek"/>
    <m/>
    <s v="Buitensport"/>
    <s v="8363103"/>
    <s v="Volledig eigendom"/>
    <s v="3   CNV 4 Alleen herstel en cyclisch ond. Inv in overl"/>
    <s v="SL&gt;5"/>
    <x v="5"/>
    <m/>
    <n v="202"/>
    <s v="01 Tussen 100 en 500"/>
    <s v="Matig"/>
    <m/>
    <n v="1980"/>
    <s v="Tussen 1975 en 2000"/>
    <s v="  Energielabel: F"/>
    <s v="Geen monument"/>
  </r>
  <r>
    <s v="8363104A"/>
    <m/>
    <n v="27.02"/>
    <n v="12.466666666666667"/>
    <n v="1122"/>
    <x v="47"/>
    <n v="122.89156626506023"/>
    <n v="913"/>
    <n v="1.2289156626506024"/>
    <n v="0.8619973413094052"/>
    <n v="0"/>
    <n v="1122"/>
    <s v="In beheer"/>
    <s v="Clubgebouw LEO"/>
    <s v="Peeloërweg"/>
    <s v="3"/>
    <m/>
    <s v="Peeloërweg 3"/>
    <m/>
    <m/>
    <x v="2"/>
    <x v="3"/>
    <n v="2028"/>
    <m/>
    <n v="2027"/>
    <m/>
    <m/>
    <m/>
    <n v="1122"/>
    <s v="Karin van der Horst"/>
    <s v="Clubgebouw LEO"/>
    <s v="VV Leo"/>
    <s v="Karin van der Horst"/>
    <s v="Caroline  Hoek"/>
    <m/>
    <s v="Buitensport"/>
    <s v="8363104"/>
    <s v="Volledig eigendom"/>
    <s v="CNV 3 Standaard scenario"/>
    <s v="BEH"/>
    <x v="5"/>
    <m/>
    <n v="913"/>
    <s v="02 Tussen 500 en 1500"/>
    <s v="Redelijk"/>
    <m/>
    <n v="1980"/>
    <s v="Tussen 1975 en 2000"/>
    <s v="  Energielabel: A"/>
    <s v="Geen monument"/>
  </r>
  <r>
    <s v="8363105A"/>
    <m/>
    <m/>
    <n v="0"/>
    <m/>
    <x v="48"/>
    <e v="#VALUE!"/>
    <s v="?"/>
    <e v="#VALUE!"/>
    <e v="#VALUE!"/>
    <m/>
    <m/>
    <s v="In beheer"/>
    <s v="Pioneers Clubgebouw"/>
    <s v="Dijkveldpad"/>
    <s v="1"/>
    <m/>
    <m/>
    <s v="-"/>
    <s v="uitgevoerd 1-4-2026"/>
    <x v="2"/>
    <x v="2"/>
    <m/>
    <m/>
    <s v="nee"/>
    <m/>
    <m/>
    <m/>
    <m/>
    <s v="Karin van der Horst"/>
    <s v="Pioneers Clubgebouw"/>
    <s v="Honk- en Softbalvereniging The Pioneers"/>
    <s v="Karin van der Horst"/>
    <s v="Caroline  Hoek"/>
    <m/>
    <s v="Buitensport"/>
    <s v="8363105"/>
    <m/>
    <s v="4 CNV 3 Standaard scenario"/>
    <s v="BEH"/>
    <x v="3"/>
    <m/>
    <s v="?"/>
    <s v="99 Onbekend"/>
    <m/>
    <m/>
    <n v="2016"/>
    <s v="Tussen 2010 en 2020"/>
    <s v="  Energielabel: Nee, maar vrijgesteld"/>
    <s v="Geen monument"/>
  </r>
  <r>
    <s v="8363105B"/>
    <m/>
    <m/>
    <n v="0"/>
    <m/>
    <x v="49"/>
    <e v="#VALUE!"/>
    <s v="?"/>
    <e v="#VALUE!"/>
    <e v="#VALUE!"/>
    <m/>
    <m/>
    <s v="In beheer"/>
    <s v="Pioneers Kleedkamers"/>
    <s v="Dijkveldpad"/>
    <s v="1"/>
    <m/>
    <m/>
    <s v="-"/>
    <s v="uitgevoerd 1-4-2026"/>
    <x v="2"/>
    <x v="2"/>
    <m/>
    <m/>
    <s v="nee"/>
    <m/>
    <m/>
    <m/>
    <m/>
    <s v="Karin van der Horst"/>
    <s v="Pioneers Kleedkamers"/>
    <s v="Honk- en Softbalvereniging The Pioneers"/>
    <s v="Karin van der Horst"/>
    <s v="Caroline  Hoek"/>
    <m/>
    <s v="Buitensport"/>
    <s v="8363105"/>
    <m/>
    <s v="4 CNV 3 Standaard scenario"/>
    <s v="BEH"/>
    <x v="3"/>
    <m/>
    <s v="?"/>
    <s v="99 Onbekend"/>
    <m/>
    <m/>
    <n v="2016"/>
    <s v="Tussen 2010 en 2020"/>
    <s v="  Energielabel: Nee, maar vrijgesteld"/>
    <s v="Geen monument"/>
  </r>
  <r>
    <s v="8363108A"/>
    <m/>
    <n v="27.02"/>
    <n v="15.388888888888889"/>
    <n v="1385"/>
    <x v="50"/>
    <n v="149.56803455723542"/>
    <n v="926"/>
    <n v="1.4956803455723542"/>
    <n v="0.70825429847641197"/>
    <n v="0"/>
    <n v="1385"/>
    <s v="In beheer"/>
    <s v="De Hoogspanning 2-4"/>
    <s v="De Hoogspanningsweg"/>
    <s v="2-4"/>
    <m/>
    <s v="De Hoogspanningsweg 2-4"/>
    <m/>
    <m/>
    <x v="2"/>
    <x v="3"/>
    <m/>
    <m/>
    <n v="2027"/>
    <m/>
    <m/>
    <m/>
    <n v="1385"/>
    <s v="Lars  Jonkman"/>
    <s v="De Hoogspanning 2-4"/>
    <s v="Ijsvereniging en FC Assen"/>
    <s v="Lars  Jonkman"/>
    <s v="Caroline  Hoek"/>
    <m/>
    <s v="Buitensport"/>
    <s v="8363108"/>
    <s v="Volledig eigendom"/>
    <s v="CNV 3 Standaard scenario"/>
    <s v="BEH"/>
    <x v="5"/>
    <m/>
    <n v="926"/>
    <s v="02 Tussen 500 en 1500"/>
    <s v="Redelijk"/>
    <m/>
    <n v="2004"/>
    <s v="Tussen 2000 en 2010"/>
    <s v="  Energielabel: B"/>
    <s v="Geen monument"/>
  </r>
  <r>
    <s v="8363108B"/>
    <m/>
    <n v="27.02"/>
    <n v="15.466666666666667"/>
    <n v="1392"/>
    <x v="51"/>
    <n v="114.75680131904369"/>
    <n v="1213"/>
    <n v="1.1475680131904369"/>
    <n v="0.92310174361971564"/>
    <n v="0"/>
    <n v="1392"/>
    <s v="In beheer"/>
    <s v="De Hoogspanning 6"/>
    <s v="De Hoogspanningsweg"/>
    <s v="6"/>
    <m/>
    <s v="De Hoogspanningsweg 6"/>
    <m/>
    <m/>
    <x v="2"/>
    <x v="3"/>
    <s v="2027-Q1/2"/>
    <m/>
    <n v="2027"/>
    <m/>
    <m/>
    <m/>
    <n v="1392"/>
    <s v="Lars  Jonkman"/>
    <s v="De Hoogspanning 6"/>
    <s v="FC Assen"/>
    <s v="Lars  Jonkman"/>
    <s v="Caroline  Hoek"/>
    <m/>
    <s v="Buitensport"/>
    <s v="8363108"/>
    <s v="Volledig eigendom"/>
    <s v="CNV 3 Standaard scenario"/>
    <s v="BEH"/>
    <x v="5"/>
    <m/>
    <n v="1213"/>
    <s v="02 Tussen 500 en 1500"/>
    <s v="Redelijk"/>
    <m/>
    <n v="2004"/>
    <s v="Tussen 2000 en 2010"/>
    <s v="  Energielabel: B"/>
    <s v="Geen monument"/>
  </r>
  <r>
    <s v="8363110A"/>
    <m/>
    <n v="27.01"/>
    <n v="7.2555555555555555"/>
    <n v="653"/>
    <x v="52"/>
    <n v="518.25396825396831"/>
    <n v="126"/>
    <n v="5.1825396825396828"/>
    <n v="0.20440210761284294"/>
    <n v="0"/>
    <n v="653"/>
    <s v="In beheer"/>
    <s v="Clubgebouw Tennisvereniging Amelte 1A"/>
    <s v="Amelte"/>
    <s v="1"/>
    <s v="A"/>
    <s v="Amelte 1A"/>
    <m/>
    <m/>
    <x v="2"/>
    <x v="3"/>
    <n v="2027"/>
    <m/>
    <n v="2027"/>
    <m/>
    <m/>
    <m/>
    <n v="653"/>
    <s v="Lars  Jonkman"/>
    <s v="Clubgebouw Tennisvereniging Amelte 1A"/>
    <s v="Tennisvereniging Amelte 2019"/>
    <s v="Lars  Jonkman"/>
    <s v="Vincent  Wilke"/>
    <m/>
    <s v="Buitensport"/>
    <s v="8363110"/>
    <s v="Volledig eigendom"/>
    <s v="CNV 3 Standaard scenario"/>
    <s v="BEH"/>
    <x v="5"/>
    <m/>
    <n v="126"/>
    <s v="01 Tussen 100 en 500"/>
    <s v="Redelijk"/>
    <m/>
    <n v="1986"/>
    <s v="Tussen 1975 en 2000"/>
    <s v="  Energielabel: G"/>
    <s v="Geen monument"/>
  </r>
  <r>
    <s v="8363114A"/>
    <m/>
    <n v="27.01"/>
    <n v="15.011111111111111"/>
    <n v="1351"/>
    <x v="53"/>
    <n v="229.37181663837012"/>
    <n v="589"/>
    <n v="2.2937181663837012"/>
    <n v="0.46183617910148167"/>
    <n v="0"/>
    <n v="1351"/>
    <s v="In beheer"/>
    <s v="Clubgebouw HVA Mien Ruysweg 3"/>
    <s v="Mien Ruysweg"/>
    <s v="3"/>
    <m/>
    <s v="Mien Ruysweg 3"/>
    <m/>
    <s v="verduurrzamen"/>
    <x v="2"/>
    <x v="3"/>
    <s v="2027-Q1"/>
    <m/>
    <n v="2027"/>
    <m/>
    <m/>
    <m/>
    <n v="1351"/>
    <s v="Lars  Jonkman"/>
    <s v="Clubgebouw HVA Mien Ruysweg 3"/>
    <s v="Hockey Vereniging Assen (HVA)"/>
    <s v="Lars  Jonkman"/>
    <s v="Caroline  Hoek"/>
    <m/>
    <s v="Buitensport"/>
    <s v="8363114"/>
    <s v="Volledig eigendom"/>
    <s v="CNV 3 Standaard scenario"/>
    <s v="BEH"/>
    <x v="5"/>
    <m/>
    <n v="589"/>
    <s v="02 Tussen 500 en 1500"/>
    <m/>
    <m/>
    <n v="2013"/>
    <s v="Tussen 2010 en 2020"/>
    <s v="  Energielabel: A"/>
    <s v="Geen monument"/>
  </r>
  <r>
    <s v="8363117A"/>
    <m/>
    <n v="27.03"/>
    <n v="16.111111111111111"/>
    <n v="1450"/>
    <x v="54"/>
    <n v="142.57620452310718"/>
    <n v="1017"/>
    <n v="1.4257620452310718"/>
    <n v="0.74298655756867338"/>
    <n v="0"/>
    <n v="1450"/>
    <s v="In beheer"/>
    <s v="Clubgebouw LTC"/>
    <s v="Wethouder Bergerweg"/>
    <s v="24"/>
    <m/>
    <s v="Wethouder Bergerweg 24"/>
    <m/>
    <m/>
    <x v="2"/>
    <x v="3"/>
    <s v="2027-Q3"/>
    <m/>
    <n v="2027"/>
    <m/>
    <m/>
    <m/>
    <n v="1450"/>
    <s v="Karin van der Horst"/>
    <s v="Clubgebouw LTC"/>
    <s v="Voetbalver. Langedijk/Talmastraat Combinatie (LTC)"/>
    <s v="Karin van der Horst"/>
    <s v="Caroline  Hoek"/>
    <m/>
    <s v="Buitensport"/>
    <s v="8363117"/>
    <s v="Volledig eigendom"/>
    <s v="CNV 3 Standaard scenario"/>
    <s v="BEH"/>
    <x v="5"/>
    <m/>
    <n v="1017"/>
    <s v="02 Tussen 500 en 1500"/>
    <s v="Redelijk"/>
    <m/>
    <n v="2007"/>
    <s v="Tussen 2000 en 2010"/>
    <s v="  Energielabel: A"/>
    <s v="Geen monument"/>
  </r>
  <r>
    <s v="8363118A"/>
    <m/>
    <n v="26.09"/>
    <n v="2.6444444444444444"/>
    <n v="238"/>
    <x v="55"/>
    <n v="180.30303030303031"/>
    <n v="132"/>
    <n v="1.803030303030303"/>
    <n v="0.58752314485116086"/>
    <n v="-238"/>
    <n v="0"/>
    <s v="In beheer"/>
    <s v="Clubgebouw Amboina"/>
    <s v="Wethouder Bergerweg"/>
    <s v="22"/>
    <s v="A"/>
    <s v="Wethouder Bergerweg 22A"/>
    <m/>
    <s v="kreeg 1-6 een mail dat Amboina per 1-7 de gebruiks overeenkomst wil beeindigen"/>
    <x v="2"/>
    <x v="3"/>
    <m/>
    <m/>
    <m/>
    <m/>
    <m/>
    <m/>
    <m/>
    <s v="Karin van der Horst"/>
    <s v="Clubgebouw Amboina"/>
    <s v="FC Amboina"/>
    <s v="Karin van der Horst"/>
    <s v="Caroline  Hoek"/>
    <m/>
    <s v="Buitensport"/>
    <s v="8363118"/>
    <s v="Volledig eigendom"/>
    <s v="CNV 3 Standaard scenario"/>
    <s v="BEH"/>
    <x v="5"/>
    <m/>
    <n v="132"/>
    <s v="01 Tussen 100 en 500"/>
    <s v="Redelijk"/>
    <m/>
    <n v="1997"/>
    <s v="Tussen 1975 en 2000"/>
    <s v="  Energielabel: A"/>
    <s v="Geen monument"/>
  </r>
  <r>
    <s v="8363215A"/>
    <m/>
    <n v="27.01"/>
    <n v="23.4"/>
    <n v="2106"/>
    <x v="56"/>
    <e v="#DIV/0!"/>
    <n v="410"/>
    <n v="5.1365853658536587"/>
    <n v="0.20623078532683053"/>
    <n v="0"/>
    <n v="2106"/>
    <s v="In beheer"/>
    <s v="Regionaal Wielercentrum Noord"/>
    <s v="Kortbossen"/>
    <s v="5"/>
    <m/>
    <s v="Kortbossen 5"/>
    <m/>
    <m/>
    <x v="2"/>
    <x v="3"/>
    <s v="2027?"/>
    <m/>
    <n v="2027"/>
    <m/>
    <m/>
    <m/>
    <n v="2106"/>
    <s v="Erica  Heeres"/>
    <s v="Regionaal Wielercentrum Noord"/>
    <s v="Stichting Wielercentrum Assen"/>
    <s v="Erica  Heeres"/>
    <s v="Caroline  Hoek"/>
    <m/>
    <s v="Buitensport"/>
    <s v="8363215"/>
    <s v="Volledig eigendom"/>
    <s v="CNV 3 Standaard scenario"/>
    <s v="BEH"/>
    <x v="5"/>
    <m/>
    <m/>
    <s v="99 Onbekend"/>
    <m/>
    <m/>
    <n v="2015"/>
    <s v="Tussen 2010 en 2020"/>
    <s v="  Energielabel: A"/>
    <s v="Geen monument"/>
  </r>
  <r>
    <s v="8363290A"/>
    <m/>
    <n v="26.12"/>
    <n v="5.8111111111111109"/>
    <n v="523"/>
    <x v="9"/>
    <n v="348.66666666666669"/>
    <n v="150"/>
    <n v="3.4866666666666668"/>
    <n v="0.30382085102245843"/>
    <n v="-523"/>
    <n v="0"/>
    <s v="In beheer"/>
    <s v="Loods Stadsbroek"/>
    <s v="Stadsbroek"/>
    <s v="9"/>
    <s v="A"/>
    <s v="Stadsbroek 9A"/>
    <s v="-"/>
    <m/>
    <x v="2"/>
    <x v="3"/>
    <m/>
    <m/>
    <m/>
    <m/>
    <m/>
    <m/>
    <m/>
    <s v="Lars  Jonkman"/>
    <s v="Loods Stadsbroek"/>
    <s v="Gemeente Assen Uitvoering"/>
    <s v="Lars  Jonkman"/>
    <s v="Vincent  Wilke"/>
    <m/>
    <s v="Buitensport"/>
    <s v="8363290"/>
    <s v="Volledig eigendom"/>
    <s v="CNV 3 Standaard scenario"/>
    <s v="BEH"/>
    <x v="5"/>
    <m/>
    <n v="150"/>
    <s v="01 Tussen 100 en 500"/>
    <s v="Redelijk"/>
    <m/>
    <n v="1975"/>
    <s v="Tussen 1975 en 2000"/>
    <s v="  Energielabel: Niet nodig"/>
    <s v="Geen monument"/>
  </r>
  <r>
    <s v="8363291A"/>
    <m/>
    <n v="26.1"/>
    <n v="5.5555555555555554"/>
    <n v="500"/>
    <x v="1"/>
    <m/>
    <n v="20"/>
    <n v="0"/>
    <e v="#DIV/0!"/>
    <n v="500"/>
    <n v="500"/>
    <s v="In beheer"/>
    <s v="De Hertenkamp"/>
    <s v="Hertenkamp ONG"/>
    <m/>
    <m/>
    <s v="Hertenkamp ONG "/>
    <m/>
    <s v="verlichting/schilderwerk "/>
    <x v="2"/>
    <x v="2"/>
    <s v="2027"/>
    <m/>
    <s v="2027"/>
    <n v="500"/>
    <m/>
    <m/>
    <n v="500"/>
    <s v="Lars  Jonkman"/>
    <s v="De Hertenkamp"/>
    <s v="Nico Meijering"/>
    <s v="Lars"/>
    <s v="Vincent  Wilke"/>
    <m/>
    <m/>
    <s v="8324404"/>
    <s v="Volledig eigendom"/>
    <m/>
    <m/>
    <x v="1"/>
    <m/>
    <m/>
    <m/>
    <m/>
    <m/>
    <m/>
    <m/>
    <m/>
    <s v="Geen monument"/>
  </r>
  <r>
    <s v="8413079"/>
    <m/>
    <m/>
    <m/>
    <m/>
    <x v="0"/>
    <m/>
    <m/>
    <m/>
    <m/>
    <m/>
    <m/>
    <s v="In beheer"/>
    <s v="Havenkade 16-18-20"/>
    <s v="Havenkade"/>
    <s v="16-18-20"/>
    <m/>
    <m/>
    <m/>
    <m/>
    <x v="0"/>
    <x v="0"/>
    <m/>
    <m/>
    <m/>
    <m/>
    <m/>
    <m/>
    <m/>
    <m/>
    <m/>
    <m/>
    <m/>
    <m/>
    <m/>
    <m/>
    <m/>
    <s v="Volledig eigendom"/>
    <s v="CNV 4 Alleen herstel en cyclisch ond. Inv in overl"/>
    <s v="SL&gt;5"/>
    <x v="0"/>
    <m/>
    <m/>
    <m/>
    <m/>
    <m/>
    <m/>
    <m/>
    <m/>
    <m/>
  </r>
  <r>
    <s v="8413082"/>
    <m/>
    <m/>
    <m/>
    <m/>
    <x v="0"/>
    <m/>
    <m/>
    <m/>
    <m/>
    <m/>
    <m/>
    <s v="In beheer"/>
    <s v="Havenkade 06-8"/>
    <s v="Havenkade"/>
    <s v="6-8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63291A"/>
    <m/>
    <n v="26.12"/>
    <n v="6.5444444444444443"/>
    <n v="589"/>
    <x v="20"/>
    <n v="207.3943661971831"/>
    <n v="284"/>
    <n v="2.073943661971831"/>
    <n v="0.51077666829731527"/>
    <n v="-589"/>
    <n v="0"/>
    <s v="In beheer"/>
    <s v="Loods Lonerstraat"/>
    <s v="Lonerstraat"/>
    <s v="110"/>
    <m/>
    <s v="Lonerstraat 110"/>
    <s v="-"/>
    <m/>
    <x v="2"/>
    <x v="3"/>
    <m/>
    <m/>
    <m/>
    <m/>
    <m/>
    <m/>
    <m/>
    <s v="Lars  Jonkman"/>
    <s v="Loods Lonerstraat"/>
    <s v="Gemeente Assen Uitvoering"/>
    <s v="Lars  Jonkman"/>
    <s v="Vincent  Wilke"/>
    <m/>
    <s v="Buitensport"/>
    <s v="8363291"/>
    <s v="Volledig eigendom"/>
    <s v="CNV 3 Standaard scenario"/>
    <s v="BEH"/>
    <x v="5"/>
    <m/>
    <n v="284"/>
    <s v="01 Tussen 100 en 500"/>
    <s v="Redelijk"/>
    <m/>
    <n v="1965"/>
    <s v="Tussen 1950 en 1975"/>
    <s v="  Energielabel: Nee, maar vrijgesteld"/>
    <s v="Geen monument"/>
  </r>
  <r>
    <s v="8363301A"/>
    <m/>
    <n v="27.03"/>
    <n v="40"/>
    <n v="3600"/>
    <x v="57"/>
    <n v="71.856287425149702"/>
    <n v="5010"/>
    <n v="0.71856287425149701"/>
    <n v="1.474223163841808"/>
    <n v="-3600"/>
    <n v="0"/>
    <s v="In beheer"/>
    <s v="Sporthal De Timp Thorbeckelaan 2"/>
    <s v="Thorbeckelaan"/>
    <s v="2"/>
    <m/>
    <s v="Thorbeckelaan 2"/>
    <m/>
    <s v="Iom Geert"/>
    <x v="1"/>
    <x v="3"/>
    <n v="2026"/>
    <m/>
    <s v="2026?"/>
    <m/>
    <m/>
    <m/>
    <m/>
    <s v="Erica  Heeres"/>
    <s v="Sporthal De Timp Thorbeckelaan 2"/>
    <s v="Gemeente Assen"/>
    <s v="Erica  Heeres"/>
    <s v="Caroline  Hoek"/>
    <m/>
    <s v="Binnensport"/>
    <s v="8363301"/>
    <s v="Volledig eigendom"/>
    <s v="CNV 3 Standaard scenario"/>
    <s v="BEH"/>
    <x v="5"/>
    <m/>
    <n v="5010"/>
    <s v="05 Tussen 5000 en 10000"/>
    <s v="Redelijk"/>
    <m/>
    <n v="1968"/>
    <s v="Tussen 1950 en 1975"/>
    <s v="  Energielabel: G"/>
    <s v="Geen monument"/>
  </r>
  <r>
    <s v="8363303A"/>
    <m/>
    <n v="26.1"/>
    <n v="30.477777777777778"/>
    <n v="2743"/>
    <x v="58"/>
    <n v="162.21170904790065"/>
    <n v="1691"/>
    <n v="1.6221170904790065"/>
    <n v="0.65304905553118264"/>
    <n v="-2743"/>
    <n v="0"/>
    <s v="In beheer"/>
    <s v="Sporthal Peelo Scharmbarg 31"/>
    <s v="Scharmbarg"/>
    <s v="31"/>
    <m/>
    <s v="Scharmbarg 31"/>
    <m/>
    <m/>
    <x v="2"/>
    <x v="3"/>
    <m/>
    <m/>
    <m/>
    <m/>
    <m/>
    <m/>
    <m/>
    <s v="Karin van der Horst"/>
    <s v="Sporthal Peelo Scharmbarg 31"/>
    <s v="Gemeente Assen"/>
    <s v="Karin van der Horst"/>
    <s v="Caroline  Hoek"/>
    <m/>
    <s v="Binnensport"/>
    <s v="8363303"/>
    <s v="Volledig eigendom"/>
    <s v="CNV 3 Standaard scenario"/>
    <s v="BEH"/>
    <x v="5"/>
    <m/>
    <n v="1691"/>
    <s v="03 Tussen 1500 en 2500"/>
    <s v="Redelijk"/>
    <m/>
    <n v="1981"/>
    <s v="Tussen 1975 en 2000"/>
    <s v="  Energielabel: B"/>
    <s v="Geen monument"/>
  </r>
  <r>
    <s v="8363304A"/>
    <m/>
    <n v="26.11"/>
    <n v="30.522222222222222"/>
    <n v="2747"/>
    <x v="59"/>
    <n v="126.35694572217112"/>
    <n v="2174"/>
    <n v="1.2635694572217111"/>
    <n v="0.83835678984161466"/>
    <n v="-2747"/>
    <n v="0"/>
    <s v="In beheer"/>
    <s v="Sporthal Marsdijk Kleuvenstee 3"/>
    <s v="Kleuvenstee"/>
    <s v="3"/>
    <m/>
    <s v="Kleuvenstee 3"/>
    <m/>
    <m/>
    <x v="1"/>
    <x v="3"/>
    <m/>
    <m/>
    <m/>
    <m/>
    <m/>
    <m/>
    <m/>
    <s v="Karin van der Horst"/>
    <s v="Sporthal Marsdijk Kleuvenstee 3"/>
    <s v="Gemeente Assen"/>
    <s v="Karin van der Horst"/>
    <s v="Caroline  Hoek"/>
    <m/>
    <s v="Binnensport"/>
    <s v="8363304"/>
    <s v="Volledig eigendom"/>
    <s v="CNV 3 Standaard scenario"/>
    <s v="BEH"/>
    <x v="5"/>
    <m/>
    <n v="2174"/>
    <s v="03 Tussen 1500 en 2500"/>
    <s v="Redelijk"/>
    <m/>
    <n v="1988"/>
    <s v="Tussen 1975 en 2000"/>
    <s v="  Energielabel: A"/>
    <s v="Geen monument"/>
  </r>
  <r>
    <s v="8363306A"/>
    <m/>
    <n v="27.01"/>
    <n v="26.233333333333334"/>
    <n v="2361"/>
    <x v="60"/>
    <n v="112.42857142857143"/>
    <n v="2100"/>
    <n v="1.1242857142857143"/>
    <n v="0.9422178192233972"/>
    <n v="0"/>
    <n v="2361"/>
    <s v="In beheer"/>
    <s v="Sporthal Stadsbroek Kortbossen 3"/>
    <s v="Kortbossen"/>
    <s v="3"/>
    <m/>
    <s v="Kortbossen 3"/>
    <m/>
    <m/>
    <x v="1"/>
    <x v="3"/>
    <n v="2027"/>
    <m/>
    <n v="2027"/>
    <m/>
    <m/>
    <m/>
    <n v="2361"/>
    <s v="Erica  Heeres"/>
    <s v="Sporthal Stadsbroek Kortbossen 3"/>
    <s v="Gemeente Assen"/>
    <s v="Erica  Heeres"/>
    <s v="Caroline  Hoek"/>
    <m/>
    <s v="Binnensport"/>
    <s v="8363306"/>
    <s v="Volledig eigendom"/>
    <s v="CNV 3 Standaard scenario"/>
    <s v="BEH"/>
    <x v="5"/>
    <m/>
    <n v="2100"/>
    <s v="03 Tussen 1500 en 2500"/>
    <s v="Redelijk"/>
    <m/>
    <n v="2012"/>
    <s v="Tussen 2010 en 2020"/>
    <s v="  Energielabel: A++"/>
    <s v="Geen monument"/>
  </r>
  <r>
    <s v="8324404"/>
    <m/>
    <m/>
    <m/>
    <m/>
    <x v="0"/>
    <m/>
    <m/>
    <m/>
    <m/>
    <m/>
    <m/>
    <s v="In beheer"/>
    <s v="Hertenkamp Ong"/>
    <s v="Hertenkamp"/>
    <s v="ONG"/>
    <m/>
    <m/>
    <m/>
    <m/>
    <x v="0"/>
    <x v="0"/>
    <m/>
    <m/>
    <m/>
    <m/>
    <m/>
    <m/>
    <m/>
    <m/>
    <m/>
    <m/>
    <m/>
    <m/>
    <m/>
    <m/>
    <m/>
    <s v="Volledig eigendom"/>
    <m/>
    <m/>
    <x v="0"/>
    <s v="Henja  Schoo"/>
    <m/>
    <m/>
    <m/>
    <m/>
    <m/>
    <m/>
    <m/>
    <m/>
  </r>
  <r>
    <s v="8363307A"/>
    <m/>
    <n v="27.02"/>
    <n v="13.822222222222223"/>
    <n v="1244"/>
    <x v="61"/>
    <n v="148.44868735083531"/>
    <n v="838"/>
    <n v="1.4844868735083532"/>
    <n v="0.7135947463077007"/>
    <n v="0"/>
    <n v="1244"/>
    <s v="In beheer"/>
    <s v="Gymzalen Aubussonhal"/>
    <s v="Vaart Zuidzijde"/>
    <s v="83"/>
    <m/>
    <s v="Vaart Zuidzijde 83"/>
    <m/>
    <m/>
    <x v="2"/>
    <x v="3"/>
    <s v="2027-Q3/4"/>
    <m/>
    <m/>
    <m/>
    <m/>
    <m/>
    <n v="1244"/>
    <s v="Karin van der Horst"/>
    <s v="Gymzalen Aubussonhal"/>
    <s v="Boksvereniging en gemeente Assen"/>
    <s v="Karin van der Horst"/>
    <s v="Vincent  Wilke"/>
    <m/>
    <s v="Binnensport"/>
    <s v="8363307"/>
    <s v="Volledig eigendom"/>
    <s v="CNV 3 Standaard scenario"/>
    <s v="BEH"/>
    <x v="5"/>
    <m/>
    <n v="838"/>
    <s v="02 Tussen 500 en 1500"/>
    <s v="Redelijk"/>
    <m/>
    <n v="1952"/>
    <s v="Tussen 1950 en 1975"/>
    <s v="  Energielabel: G"/>
    <s v="Gemeentelijk monument"/>
  </r>
  <r>
    <s v="8363318A"/>
    <m/>
    <n v="26.11"/>
    <n v="28.866666666666667"/>
    <n v="2598"/>
    <x v="62"/>
    <n v="68.368421052631575"/>
    <n v="3800"/>
    <n v="0.68368421052631578"/>
    <n v="1.5494317662869745"/>
    <n v="-2598"/>
    <n v="0"/>
    <s v="In beheer"/>
    <s v="Sporthal Kloosterveste Traverse 46-48"/>
    <s v="Traverse"/>
    <s v="46 - 48"/>
    <m/>
    <s v="Traverse 46 - 48"/>
    <m/>
    <s v="EML"/>
    <x v="1"/>
    <x v="3"/>
    <n v="2027"/>
    <m/>
    <m/>
    <m/>
    <m/>
    <m/>
    <m/>
    <s v="Erica  Heeres"/>
    <s v="Sporthal Kloosterveste Traverse 46-48"/>
    <s v="Werkplein Drentsche Aa  Wpda / IWerk"/>
    <s v="Erica  Heeres"/>
    <s v="Caroline  Hoek"/>
    <m/>
    <s v="Binnensport"/>
    <s v="8363318"/>
    <s v="Volledig eigendom"/>
    <s v="CNV 3 Standaard scenario"/>
    <s v="BEH"/>
    <x v="5"/>
    <m/>
    <n v="3800"/>
    <s v="04 Tussen 2500 en 5000"/>
    <s v="Redelijk"/>
    <m/>
    <n v="2010"/>
    <s v="Tussen 2010 en 2020"/>
    <s v="  Energielabel: A+"/>
    <s v="Geen monument"/>
  </r>
  <r>
    <s v="8363319A"/>
    <m/>
    <n v="26.12"/>
    <n v="99.87777777777778"/>
    <n v="8989"/>
    <x v="63"/>
    <e v="#VALUE!"/>
    <n v="8947"/>
    <n v="1.0046943109422153"/>
    <n v="1.0543724816206625"/>
    <n v="0"/>
    <n v="8989"/>
    <s v="In beheer"/>
    <s v="Sporthal Olympus Mr. Gr. v. Prinstererlaan 100"/>
    <s v="Mr. Groen Van Prinstererlaan"/>
    <s v="100"/>
    <m/>
    <s v="Mr. Groen Van Prinstererlaan 100"/>
    <m/>
    <s v="Wat van no 98 Quintus opnemen?! gezamenlijke installatie"/>
    <x v="1"/>
    <x v="3"/>
    <s v="2027-Q3"/>
    <m/>
    <n v="2027"/>
    <m/>
    <m/>
    <m/>
    <n v="8989"/>
    <s v="Karin van der Horst"/>
    <s v="Sporthal Olympus Mr. Gr. v. Prinstererlaan 100"/>
    <s v="Beheer Sporthal Olympus"/>
    <s v="Karin van der Horst"/>
    <s v="Willem Kiers"/>
    <m/>
    <s v="Binnensport"/>
    <s v="8363319"/>
    <s v="Volledig eigendom"/>
    <s v="CNV 3 Standaard scenario"/>
    <s v="BEH"/>
    <x v="5"/>
    <m/>
    <s v="?"/>
    <s v="99 Onbekend"/>
    <m/>
    <m/>
    <n v="2014"/>
    <s v="Tussen 2010 en 2020"/>
    <s v="  Energielabel: A"/>
    <s v="Geen monument"/>
  </r>
  <r>
    <s v="8371001A"/>
    <m/>
    <m/>
    <n v="0"/>
    <m/>
    <x v="64"/>
    <n v="672.22222222222217"/>
    <n v="72"/>
    <n v="6.7222222222222223"/>
    <n v="0.15758509595181397"/>
    <m/>
    <m/>
    <s v="In beheer"/>
    <s v="Milieupark Betaalkantoor"/>
    <s v="Van Doornestraat"/>
    <s v="11"/>
    <m/>
    <m/>
    <m/>
    <m/>
    <x v="3"/>
    <x v="2"/>
    <m/>
    <m/>
    <m/>
    <m/>
    <m/>
    <m/>
    <m/>
    <s v="Arno  Fransen"/>
    <s v="Milieupark Betaalkantoor"/>
    <s v="Gemeente Assen Uitvoering"/>
    <s v="Arno  Fransen"/>
    <s v="Willem  Kiers"/>
    <m/>
    <s v="Bedrijfsgebouwen"/>
    <s v="8371001"/>
    <s v="Volledig eigendom"/>
    <s v="CNV 3 Standaard scenario"/>
    <s v="BEH"/>
    <x v="1"/>
    <m/>
    <n v="72"/>
    <s v="00 Kleiner dan 100"/>
    <s v="Redelijk"/>
    <m/>
    <n v="2004"/>
    <s v="Tussen 2000 en 2010"/>
    <s v="  Energielabel: C"/>
    <s v="Geen monument"/>
  </r>
  <r>
    <s v="8413069"/>
    <m/>
    <m/>
    <m/>
    <m/>
    <x v="0"/>
    <m/>
    <m/>
    <m/>
    <m/>
    <m/>
    <m/>
    <s v="In beheer"/>
    <s v="Hoofdvaartsweg 145"/>
    <s v="Hoofdvaartsweg"/>
    <s v="145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71001B"/>
    <m/>
    <m/>
    <n v="0"/>
    <m/>
    <x v="65"/>
    <n v="684.72222222222217"/>
    <n v="72"/>
    <n v="6.8472222222222223"/>
    <n v="0.15470828892632449"/>
    <m/>
    <m/>
    <s v="In beheer"/>
    <s v="Milieupark Betaalkantoor nieuw"/>
    <s v="Van Doornestraat"/>
    <s v="11"/>
    <m/>
    <m/>
    <m/>
    <s v="zie  betaalkantoor"/>
    <x v="3"/>
    <x v="2"/>
    <m/>
    <m/>
    <m/>
    <m/>
    <m/>
    <m/>
    <m/>
    <s v="Arno  Fransen"/>
    <s v="Milieupark Betaalkantoor nieuw"/>
    <s v="Gemeente Assen Uitvoering"/>
    <s v="Arno  Fransen"/>
    <s v="Willem  Kiers"/>
    <m/>
    <s v="Bedrijfsgebouwen"/>
    <s v="8371001"/>
    <s v="Volledig eigendom"/>
    <s v="CNV 3 Standaard scenario"/>
    <s v="BEH"/>
    <x v="1"/>
    <m/>
    <n v="72"/>
    <s v="00 Kleiner dan 100"/>
    <s v="Redelijk"/>
    <m/>
    <n v="2015"/>
    <s v="Tussen 2010 en 2020"/>
    <s v="  Energielabel: B"/>
    <s v="Geen monument"/>
  </r>
  <r>
    <s v="8371001C"/>
    <m/>
    <m/>
    <n v="0"/>
    <m/>
    <x v="66"/>
    <n v="370.76923076923077"/>
    <n v="130"/>
    <n v="3.7076923076923078"/>
    <n v="0.28570926225472959"/>
    <m/>
    <m/>
    <s v="In beheer"/>
    <s v="Milieupark KCA"/>
    <s v="Van Doornestraat"/>
    <s v="11"/>
    <m/>
    <m/>
    <m/>
    <s v="zie  betaalkantoor"/>
    <x v="3"/>
    <x v="2"/>
    <m/>
    <m/>
    <m/>
    <m/>
    <m/>
    <m/>
    <m/>
    <s v="Arno  Fransen"/>
    <s v="Milieupark KCA"/>
    <s v="Gemeente Assen Uitvoering"/>
    <s v="Arno  Fransen"/>
    <s v="Willem  Kiers"/>
    <m/>
    <s v="Bedrijfsgebouwen"/>
    <s v="8371001"/>
    <s v="Volledig eigendom"/>
    <s v="CNV 3 Standaard scenario"/>
    <s v="BEH"/>
    <x v="1"/>
    <m/>
    <n v="130"/>
    <s v="01 Tussen 100 en 500"/>
    <s v="Redelijk"/>
    <m/>
    <n v="2004"/>
    <s v="Tussen 2000 en 2010"/>
    <s v="  Energielabel: Nee, maar vrijgesteld"/>
    <s v="Geen monument"/>
  </r>
  <r>
    <s v="8371001D"/>
    <m/>
    <m/>
    <n v="0"/>
    <m/>
    <x v="67"/>
    <n v="289.88764044943821"/>
    <n v="178"/>
    <n v="2.898876404494382"/>
    <n v="0.36542504270135329"/>
    <m/>
    <m/>
    <s v="In beheer"/>
    <s v="Milieupark ROS"/>
    <s v="Van Doornestraat"/>
    <s v="11"/>
    <m/>
    <m/>
    <m/>
    <s v="zie  betaalkantoor"/>
    <x v="3"/>
    <x v="2"/>
    <m/>
    <m/>
    <m/>
    <m/>
    <m/>
    <m/>
    <m/>
    <s v="Arno  Fransen"/>
    <s v="Milieupark ROS"/>
    <s v="Gemeente Assen Uitvoering"/>
    <s v="Arno  Fransen"/>
    <s v="Willem  Kiers"/>
    <m/>
    <s v="Bedrijfsgebouwen"/>
    <s v="8371001"/>
    <s v="Volledig eigendom"/>
    <s v="CNV 3 Standaard scenario"/>
    <s v="BEH"/>
    <x v="1"/>
    <m/>
    <n v="178"/>
    <s v="01 Tussen 100 en 500"/>
    <s v="Redelijk"/>
    <m/>
    <n v="2004"/>
    <s v="Tussen 2000 en 2010"/>
    <s v="  Energielabel: Nee, maar vrijgesteld"/>
    <s v="Geen monument"/>
  </r>
  <r>
    <s v="8371001E"/>
    <m/>
    <m/>
    <n v="0"/>
    <m/>
    <x v="68"/>
    <n v="1735.7142857142858"/>
    <n v="14"/>
    <n v="17.357142857142858"/>
    <n v="6.1030899072330343E-2"/>
    <m/>
    <m/>
    <s v="In beheer"/>
    <s v="Milieupark Schuilhut"/>
    <s v="Van Doornestraat"/>
    <s v="11"/>
    <m/>
    <m/>
    <m/>
    <s v="zie  betaalkantoor"/>
    <x v="3"/>
    <x v="2"/>
    <m/>
    <m/>
    <m/>
    <m/>
    <m/>
    <m/>
    <m/>
    <s v="Arno  Fransen"/>
    <s v="Milieupark Schuilhut"/>
    <s v="Gemeente Assen Uitvoering"/>
    <s v="Arno  Fransen"/>
    <s v="Willem  Kiers"/>
    <m/>
    <s v="Bedrijfsgebouwen"/>
    <s v="8371001"/>
    <s v="Volledig eigendom"/>
    <s v="CNV 3 Standaard scenario"/>
    <s v="BEH"/>
    <x v="1"/>
    <m/>
    <n v="14"/>
    <s v="00 Kleiner dan 100"/>
    <s v="Redelijk"/>
    <m/>
    <n v="2004"/>
    <s v="Tussen 2000 en 2010"/>
    <s v="  Energielabel: Nee, maar vrijgesteld"/>
    <s v="Geen monument"/>
  </r>
  <r>
    <s v="8371001F"/>
    <m/>
    <m/>
    <n v="0"/>
    <m/>
    <x v="69"/>
    <e v="#VALUE!"/>
    <s v="?"/>
    <e v="#VALUE!"/>
    <e v="#VALUE!"/>
    <m/>
    <m/>
    <m/>
    <s v="Milieupark Terrein"/>
    <s v="Van Doornestraat 11"/>
    <m/>
    <m/>
    <m/>
    <m/>
    <s v="zie  betaalkantoor"/>
    <x v="3"/>
    <x v="2"/>
    <m/>
    <m/>
    <m/>
    <m/>
    <m/>
    <m/>
    <m/>
    <s v="Arno  Fransen"/>
    <s v="Milieupark Terrein"/>
    <m/>
    <s v="Arno  Fransen"/>
    <s v="Willem  Kiers"/>
    <m/>
    <m/>
    <m/>
    <m/>
    <m/>
    <m/>
    <x v="3"/>
    <m/>
    <s v="?"/>
    <m/>
    <m/>
    <m/>
    <m/>
    <m/>
    <m/>
    <m/>
  </r>
  <r>
    <s v="8413088"/>
    <m/>
    <m/>
    <m/>
    <m/>
    <x v="0"/>
    <m/>
    <m/>
    <m/>
    <m/>
    <m/>
    <m/>
    <s v="In beheer"/>
    <s v="Industrieweg 22"/>
    <s v="Industrieweg"/>
    <s v="22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6"/>
    <m/>
    <m/>
    <m/>
    <m/>
    <x v="0"/>
    <m/>
    <m/>
    <m/>
    <m/>
    <m/>
    <m/>
    <s v="In beheer"/>
    <s v="Industrieweg 06-8"/>
    <s v="Industrieweg"/>
    <s v="6-8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80001A"/>
    <m/>
    <n v="26.11"/>
    <n v="93.25555555555556"/>
    <n v="8393"/>
    <x v="70"/>
    <n v="92.709599027946538"/>
    <n v="9053"/>
    <n v="0.92709599027946532"/>
    <n v="1.14262389763867"/>
    <n v="-8393"/>
    <n v="0"/>
    <s v="In beheer"/>
    <s v="MFA Schakelveld"/>
    <s v="Witterhoofdweg"/>
    <s v="1"/>
    <s v="A-G"/>
    <s v="Witterhoofdweg 1A-G"/>
    <m/>
    <m/>
    <x v="1"/>
    <x v="3"/>
    <m/>
    <m/>
    <m/>
    <m/>
    <m/>
    <m/>
    <m/>
    <s v="Bert  Klok"/>
    <s v="MFA Schakelveld"/>
    <s v="Stichting MFA Het Schakelveld"/>
    <s v="Bert  Klok"/>
    <s v="Vincent  Wilke"/>
    <m/>
    <s v="Multifunctionele accomodaties"/>
    <s v="8380001"/>
    <s v="Volledig eigendom"/>
    <s v="CNV 3 Standaard scenario"/>
    <s v="BEH"/>
    <x v="1"/>
    <m/>
    <n v="9053"/>
    <s v="05 Tussen 5000 en 10000"/>
    <s v="Redelijk"/>
    <m/>
    <n v="2010"/>
    <s v="Tussen 2010 en 2020"/>
    <s v="  Energielabel: A"/>
    <s v="Geen monument"/>
  </r>
  <r>
    <s v="8380002A"/>
    <m/>
    <n v="26.11"/>
    <n v="21.011111111111113"/>
    <n v="1891"/>
    <x v="71"/>
    <n v="114.12190706095353"/>
    <n v="1657"/>
    <n v="1.1412190706095353"/>
    <n v="0.92823723435721395"/>
    <n v="-1891"/>
    <n v="0"/>
    <s v="In beheer"/>
    <s v="MFA De Vuurvogel"/>
    <s v="Obrechtlaan"/>
    <s v="1-3"/>
    <m/>
    <s v="Obrechtlaan 1-3"/>
    <m/>
    <s v="eigen deel?"/>
    <x v="2"/>
    <x v="3"/>
    <m/>
    <m/>
    <m/>
    <m/>
    <m/>
    <m/>
    <m/>
    <s v="Erica  Heeres"/>
    <s v="MFA De Vuurvogel"/>
    <s v="OBS De Vuurvogel (Plateau Assen) "/>
    <s v="Erica  Heeres"/>
    <s v="Caroline  Hoek"/>
    <m/>
    <s v="Multifunctionele accomodaties"/>
    <s v="8380002"/>
    <s v="Gezamenlijk eigendom"/>
    <s v="CNV 3 Standaard scenario"/>
    <s v="BEH"/>
    <x v="2"/>
    <m/>
    <n v="1657"/>
    <s v="03 Tussen 1500 en 2500"/>
    <s v="Redelijk"/>
    <m/>
    <n v="2010"/>
    <s v="Tussen 2010 en 2020"/>
    <s v="Energielabel: A+++"/>
    <s v="Geen monument"/>
  </r>
  <r>
    <s v="8380003A"/>
    <m/>
    <n v="26.11"/>
    <n v="33.533333333333331"/>
    <n v="3018"/>
    <x v="72"/>
    <n v="51.660390277302291"/>
    <n v="5842"/>
    <n v="0.51660390277302293"/>
    <n v="2.0505498084936709"/>
    <n v="-3018"/>
    <n v="0"/>
    <s v="In beheer"/>
    <s v="MFA Kloosterveste Wijkcentrum Vesteplein 5"/>
    <s v="Vesteplein"/>
    <s v="5"/>
    <m/>
    <s v="Vesteplein 5"/>
    <m/>
    <m/>
    <x v="1"/>
    <x v="3"/>
    <m/>
    <m/>
    <m/>
    <m/>
    <m/>
    <m/>
    <m/>
    <s v="Erica  Heeres"/>
    <s v="MFA Kloosterveste Wijkcentrum Vesteplein 5"/>
    <s v="Gemeente Assen"/>
    <s v="Erica  Heeres"/>
    <s v="Caroline  Hoek"/>
    <m/>
    <s v="Multifunctionele accomodaties"/>
    <s v="8380003"/>
    <s v="Volledig eigendom"/>
    <s v="CNV 3 Standaard scenario"/>
    <s v="BEH"/>
    <x v="7"/>
    <m/>
    <n v="5842"/>
    <s v="05 Tussen 5000 en 10000"/>
    <s v="Redelijk"/>
    <m/>
    <n v="2010"/>
    <s v="Tussen 2010 en 2020"/>
    <s v="  Energielabel: A++"/>
    <s v="Geen monument"/>
  </r>
  <r>
    <s v="8380003B"/>
    <m/>
    <m/>
    <n v="0"/>
    <m/>
    <x v="73"/>
    <m/>
    <m/>
    <e v="#DIV/0!"/>
    <e v="#DIV/0!"/>
    <m/>
    <m/>
    <m/>
    <s v="Depot Zuiderpoort ingang: PG Kloosterveste Zuid"/>
    <s v="Zuiderpoort ONG"/>
    <m/>
    <m/>
    <m/>
    <m/>
    <s v="Onderdeel  Parkeersouterrain Kloosterveste"/>
    <x v="3"/>
    <x v="2"/>
    <m/>
    <m/>
    <m/>
    <m/>
    <m/>
    <m/>
    <m/>
    <s v="Erica  Heeres"/>
    <s v="Depot Zuiderpoort ingang: PG Kloosterveste Zuid"/>
    <s v="Toegang tot  het object via Stadsbalie: EX43318, type GHS"/>
    <s v="Erica"/>
    <s v="Caroline"/>
    <m/>
    <m/>
    <s v="8411008"/>
    <m/>
    <m/>
    <m/>
    <x v="3"/>
    <m/>
    <m/>
    <m/>
    <m/>
    <m/>
    <m/>
    <m/>
    <m/>
    <m/>
  </r>
  <r>
    <s v="8413091"/>
    <m/>
    <m/>
    <m/>
    <m/>
    <x v="0"/>
    <m/>
    <m/>
    <m/>
    <m/>
    <m/>
    <m/>
    <s v="In beheer"/>
    <s v="J.C. van Markenstraat 08"/>
    <s v="J.C. Van Markenstraat"/>
    <s v="8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1C"/>
    <m/>
    <m/>
    <m/>
    <m/>
    <x v="0"/>
    <m/>
    <m/>
    <m/>
    <m/>
    <m/>
    <m/>
    <s v="In beheer"/>
    <s v="J.C. van Markenstraat 10-12"/>
    <s v="J.C. Van Markenstraat"/>
    <s v="10-1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80004AA"/>
    <m/>
    <n v="26.09"/>
    <n v="56.18888888888889"/>
    <n v="5057"/>
    <x v="74"/>
    <n v="92.720938760542722"/>
    <n v="5454"/>
    <n v="0.92720938760542726"/>
    <n v="1.1424841552069123"/>
    <n v="-5057"/>
    <n v="0"/>
    <s v="In beheer"/>
    <s v="MFA Kloosterveste Onderwijs"/>
    <s v="Schoolstraat"/>
    <s v="29-31-33-35"/>
    <m/>
    <s v="Schoolstraat 29-31-33-35"/>
    <m/>
    <m/>
    <x v="1"/>
    <x v="3"/>
    <m/>
    <m/>
    <m/>
    <m/>
    <m/>
    <m/>
    <m/>
    <s v="Erica  Heeres"/>
    <s v="MFA Kloosterveste Onderwijs"/>
    <s v="KC Krijt/Sterreschip"/>
    <s v="Erica  Heeres"/>
    <s v="Caroline  Hoek"/>
    <m/>
    <s v="Multifunctionele accomodaties"/>
    <s v="8380004"/>
    <s v="Volledig eigendom"/>
    <s v="CNV 3 Standaard scenario"/>
    <s v="BEH"/>
    <x v="1"/>
    <m/>
    <n v="5454"/>
    <s v="05 Tussen 5000 en 10000"/>
    <s v="Redelijk"/>
    <m/>
    <n v="2009"/>
    <s v="Tussen 2000 en 2010"/>
    <s v="  Energielabel: A++"/>
    <s v="Geen monument"/>
  </r>
  <r>
    <s v="8380005A"/>
    <m/>
    <n v="26.12"/>
    <n v="43.722222222222221"/>
    <n v="3935"/>
    <x v="75"/>
    <n v="92.719132893496706"/>
    <n v="4244"/>
    <n v="0.92719132893496703"/>
    <n v="1.1425064070811708"/>
    <n v="-3935"/>
    <n v="0"/>
    <s v="In beheer"/>
    <s v="MFA Pittelo Amstelstraat"/>
    <s v="Amstelstraat"/>
    <s v="14"/>
    <m/>
    <s v="Amstelstraat 14"/>
    <m/>
    <m/>
    <x v="1"/>
    <x v="3"/>
    <m/>
    <m/>
    <m/>
    <m/>
    <m/>
    <m/>
    <m/>
    <s v="Erica  Heeres"/>
    <s v="MFA Pittelo Amstelstraat"/>
    <s v="Gemeente Assen"/>
    <s v="Erica  Heeres"/>
    <s v="Caroline  Hoek"/>
    <m/>
    <s v="Multifunctionele accomodaties"/>
    <s v="8380005"/>
    <s v="Volledig eigendom"/>
    <s v="CNV 3 Standaard scenario"/>
    <s v="BEH"/>
    <x v="2"/>
    <m/>
    <n v="4244"/>
    <s v="04 Tussen 2500 en 5000"/>
    <s v="Redelijk"/>
    <m/>
    <n v="2012"/>
    <s v="Tussen 2010 en 2020"/>
    <s v="Energielabel: A+++"/>
    <s v="Geen monument"/>
  </r>
  <r>
    <s v="8380007A"/>
    <m/>
    <n v="26.12"/>
    <n v="4.677777777777778"/>
    <n v="421"/>
    <x v="76"/>
    <n v="8.2678711704634722"/>
    <n v="5092"/>
    <n v="8.2678711704634728E-2"/>
    <n v="12.81251258102178"/>
    <n v="-421"/>
    <n v="0"/>
    <s v="In beheer"/>
    <s v="MFA A. Jacobsweg De Groot Vroomshoop"/>
    <s v="Aletta Jacobsweg"/>
    <s v="82"/>
    <m/>
    <m/>
    <m/>
    <s v="sloop? ('bulldozer') "/>
    <x v="2"/>
    <x v="2"/>
    <m/>
    <m/>
    <m/>
    <m/>
    <m/>
    <m/>
    <m/>
    <s v="Erica  Heeres"/>
    <s v="MFA A. Jacobsweg De Groot Vroomshoop"/>
    <s v="Kids First, kdv De Kabouters"/>
    <s v="Erica  Heeres"/>
    <s v="Caroline  Hoek"/>
    <m/>
    <s v="Multifunctionele accomodaties"/>
    <s v="8380007"/>
    <s v="Volledig eigendom"/>
    <s v="CNV 6 Alleen veiligheidsonderhoud"/>
    <s v="SL&lt;2"/>
    <x v="2"/>
    <m/>
    <n v="5092"/>
    <s v="05 Tussen 5000 en 10000"/>
    <s v="Zeer slecht"/>
    <m/>
    <n v="2002"/>
    <s v="Tussen 2000 en 2010"/>
    <s v="  Energielabel: C"/>
    <s v="Geen monument"/>
  </r>
  <r>
    <s v="8380008A"/>
    <m/>
    <n v="27.01"/>
    <n v="58.055555555555557"/>
    <n v="5225"/>
    <x v="34"/>
    <n v="23.589164785553049"/>
    <n v="4430"/>
    <n v="0.23589164785553046"/>
    <n v="4.4907144594923363"/>
    <n v="-4180"/>
    <n v="5225"/>
    <s v="In beheer"/>
    <s v="MFA De Boomgaard (sporthal no 3) "/>
    <s v="De Boomgaard"/>
    <s v="1-3-5"/>
    <m/>
    <s v="De Boomgaard 1-3-5"/>
    <m/>
    <s v="overdragen, behalve sporthal (Rik)"/>
    <x v="2"/>
    <x v="3"/>
    <s v="2027Q3"/>
    <m/>
    <n v="2027"/>
    <m/>
    <m/>
    <m/>
    <n v="5225"/>
    <s v="Erica  Heeres"/>
    <s v="MFA De Boomgaard (sporthal no 3) "/>
    <s v="OBS Kloosterveen"/>
    <s v="Erica  Heeres"/>
    <s v="Caroline  Hoek"/>
    <m/>
    <s v="Multifunctionele accomodaties"/>
    <s v="8380008"/>
    <s v="Gezamenlijk eigendom"/>
    <s v="CNV 3 Standaard scenario"/>
    <s v="BEH"/>
    <x v="1"/>
    <m/>
    <n v="4430"/>
    <s v="04 Tussen 2500 en 5000"/>
    <s v="Redelijk"/>
    <m/>
    <n v="2005"/>
    <s v="Tussen 2000 en 2010"/>
    <s v="  Energielabel: A"/>
    <s v="Geen monument"/>
  </r>
  <r>
    <s v="8327003"/>
    <m/>
    <m/>
    <m/>
    <m/>
    <x v="77"/>
    <m/>
    <m/>
    <m/>
    <m/>
    <m/>
    <m/>
    <s v="In beheer"/>
    <s v="Kerkhofslaan ONG"/>
    <s v="Kerkhofslaan"/>
    <s v="ONG"/>
    <m/>
    <m/>
    <m/>
    <m/>
    <x v="0"/>
    <x v="0"/>
    <m/>
    <m/>
    <m/>
    <m/>
    <m/>
    <m/>
    <m/>
    <m/>
    <m/>
    <m/>
    <m/>
    <m/>
    <m/>
    <s v="Grondbedrijf"/>
    <m/>
    <s v="Volledig eigendom"/>
    <m/>
    <m/>
    <x v="0"/>
    <m/>
    <m/>
    <m/>
    <m/>
    <m/>
    <m/>
    <m/>
    <m/>
    <s v="Geen monument"/>
  </r>
  <r>
    <s v="8380009A"/>
    <m/>
    <n v="27.01"/>
    <n v="76.63333333333334"/>
    <n v="6897.0000000000009"/>
    <x v="78"/>
    <n v="48.068077276908923"/>
    <n v="6522"/>
    <n v="0.48068077276908922"/>
    <n v="2.2037953126267134"/>
    <n v="-3762.0000000000009"/>
    <n v="6897.0000000000009"/>
    <s v="In beheer/CKC gedeelte/ en Plateau warmte en koeling verrekenen "/>
    <s v="MFA Wethouder Bergerweg (Pittelohal)"/>
    <s v="Wethouder Bergerweg"/>
    <s v="2"/>
    <s v="A-B-C-D"/>
    <s v="Wethouder Bergerweg 2A-B-C-D"/>
    <m/>
    <m/>
    <x v="1"/>
    <x v="3"/>
    <s v="2027Q2"/>
    <m/>
    <n v="2027"/>
    <m/>
    <m/>
    <m/>
    <n v="6897.0000000000009"/>
    <s v="Bert  Klok"/>
    <s v="MFA Wethouder Bergerweg (Pittelohal)"/>
    <s v="Sporthalbeheer Dittrich"/>
    <s v="Bert  Klok"/>
    <s v="Vincent  Wilke"/>
    <m/>
    <s v="Multifunctionele accomodaties"/>
    <s v="8380009"/>
    <s v="Gezamenlijk eigendom"/>
    <s v="CNV 3 Standaard scenario"/>
    <s v="BEH"/>
    <x v="1"/>
    <m/>
    <n v="6522"/>
    <s v="05 Tussen 5000 en 10000"/>
    <s v="Redelijk"/>
    <m/>
    <n v="2005"/>
    <s v="Tussen 2000 en 2010"/>
    <s v="  Energielabel: A"/>
    <s v="Geen monument"/>
  </r>
  <r>
    <s v="8363304"/>
    <m/>
    <m/>
    <m/>
    <m/>
    <x v="0"/>
    <m/>
    <m/>
    <m/>
    <m/>
    <m/>
    <m/>
    <s v="In beheer"/>
    <s v="Kleuvenstee 3"/>
    <s v="Kleuvenstee"/>
    <s v="3"/>
    <m/>
    <m/>
    <m/>
    <m/>
    <x v="0"/>
    <x v="0"/>
    <m/>
    <m/>
    <m/>
    <m/>
    <m/>
    <m/>
    <m/>
    <m/>
    <m/>
    <m/>
    <m/>
    <m/>
    <m/>
    <s v="Binnensport"/>
    <m/>
    <s v="Volledig eigendom"/>
    <m/>
    <m/>
    <x v="5"/>
    <m/>
    <m/>
    <m/>
    <m/>
    <m/>
    <m/>
    <m/>
    <m/>
    <s v="Geen monument"/>
  </r>
  <r>
    <s v="8354006"/>
    <m/>
    <m/>
    <m/>
    <m/>
    <x v="0"/>
    <m/>
    <m/>
    <m/>
    <m/>
    <m/>
    <m/>
    <s v="In beheer"/>
    <s v="Kleuvenstee 1A"/>
    <s v="Kleuvenstee"/>
    <s v="1"/>
    <s v="A"/>
    <m/>
    <m/>
    <m/>
    <x v="0"/>
    <x v="0"/>
    <m/>
    <m/>
    <m/>
    <m/>
    <m/>
    <m/>
    <m/>
    <m/>
    <m/>
    <m/>
    <m/>
    <m/>
    <m/>
    <m/>
    <m/>
    <s v="Volledig eigendom"/>
    <m/>
    <m/>
    <x v="7"/>
    <m/>
    <m/>
    <m/>
    <m/>
    <m/>
    <m/>
    <m/>
    <m/>
    <m/>
  </r>
  <r>
    <s v="8380010A"/>
    <m/>
    <n v="27.03"/>
    <n v="32.022222222222226"/>
    <n v="2882"/>
    <x v="79"/>
    <n v="157.57244395844725"/>
    <n v="1829"/>
    <n v="1.5757244395844723"/>
    <n v="0.67227619708535746"/>
    <n v="0"/>
    <n v="2882"/>
    <s v="In beheer"/>
    <s v="MFA Epe"/>
    <s v="Epe"/>
    <s v="83"/>
    <m/>
    <s v="Epe 83"/>
    <m/>
    <s v="termijn sloop?"/>
    <x v="2"/>
    <x v="3"/>
    <s v="2027Q3"/>
    <m/>
    <n v="2027"/>
    <m/>
    <m/>
    <m/>
    <n v="2882"/>
    <s v="Erica  Heeres"/>
    <s v="MFA Epe"/>
    <s v="RENN4 Assen"/>
    <s v="Erica  Heeres"/>
    <s v="Caroline  Hoek"/>
    <m/>
    <s v="Multifunctionele accomodaties"/>
    <s v="8380010"/>
    <s v="Volledig eigendom"/>
    <s v="CNV 3 Standaard scenario"/>
    <s v="BEH"/>
    <x v="1"/>
    <m/>
    <n v="1829"/>
    <s v="03 Tussen 1500 en 2500"/>
    <s v="Redelijk"/>
    <m/>
    <n v="1976"/>
    <s v="Tussen 1975 en 2000"/>
    <s v="  Energielabel: G"/>
    <s v="Geen monument"/>
  </r>
  <r>
    <s v="8380012A"/>
    <m/>
    <n v="26.11"/>
    <n v="17.666666666666668"/>
    <n v="1590"/>
    <x v="80"/>
    <n v="141.33333333333334"/>
    <n v="1125"/>
    <n v="1.4133333333333333"/>
    <n v="0.74952030700351779"/>
    <n v="0"/>
    <n v="1590"/>
    <s v="In beheer"/>
    <s v="MFA Componist Paganinilaan"/>
    <s v="Paganinilaan"/>
    <s v="15"/>
    <m/>
    <s v="Paganinilaan 15"/>
    <m/>
    <m/>
    <x v="2"/>
    <x v="3"/>
    <s v="2027Q4"/>
    <m/>
    <n v="2027"/>
    <m/>
    <m/>
    <m/>
    <n v="1590"/>
    <s v="Arno  Fransen"/>
    <s v="MFA Componist Paganinilaan"/>
    <s v="St. Beheer en Exploitatie Wijkcentrum De Componist"/>
    <s v="Arno  Fransen"/>
    <s v="Vincent  Wilke"/>
    <m/>
    <s v="Multifunctionele accomodaties"/>
    <s v="8380012"/>
    <s v="Volledig eigendom"/>
    <s v="CNV 3 Standaard scenario"/>
    <s v="BEH"/>
    <x v="1"/>
    <m/>
    <n v="1125"/>
    <s v="02 Tussen 500 en 1500"/>
    <s v="Redelijk"/>
    <m/>
    <n v="2003"/>
    <s v="Tussen 2000 en 2010"/>
    <s v="  Energielabel: A"/>
    <s v="Geen monument"/>
  </r>
  <r>
    <s v="8380014A"/>
    <m/>
    <n v="26.11"/>
    <n v="19.122222222222224"/>
    <n v="1721"/>
    <x v="81"/>
    <n v="99.19308357348703"/>
    <n v="1735"/>
    <n v="0.99193083573487029"/>
    <n v="1.0679394124425099"/>
    <n v="-1721"/>
    <n v="0"/>
    <s v="In beheer"/>
    <s v="MFA Markehuus"/>
    <s v="Scharmbarg"/>
    <s v="33-35"/>
    <m/>
    <s v="Scharmbarg 33-35"/>
    <m/>
    <m/>
    <x v="2"/>
    <x v="3"/>
    <m/>
    <m/>
    <m/>
    <m/>
    <m/>
    <m/>
    <m/>
    <s v="Erica  Heeres"/>
    <s v="MFA Markehuus"/>
    <s v="Stichting Wijkcentrum Peelo"/>
    <s v="Erica  Heeres"/>
    <s v="Vincent  Wilke"/>
    <m/>
    <s v="Multifunctionele accomodaties"/>
    <s v="8380014"/>
    <s v="Volledig eigendom"/>
    <s v="CNV 3 Standaard scenario"/>
    <s v="BEH"/>
    <x v="1"/>
    <m/>
    <n v="1735"/>
    <s v="03 Tussen 1500 en 2500"/>
    <s v="Redelijk"/>
    <m/>
    <n v="1988"/>
    <s v="Tussen 1975 en 2000"/>
    <s v="  Energielabel: C"/>
    <s v="Geen monument"/>
  </r>
  <r>
    <s v="8380015A"/>
    <m/>
    <n v="26.11"/>
    <n v="31.777777777777779"/>
    <n v="2860"/>
    <x v="82"/>
    <n v="92.706645056726089"/>
    <n v="3085"/>
    <n v="0.92706645056726089"/>
    <n v="1.1426603057958991"/>
    <n v="-2860"/>
    <n v="0"/>
    <s v="In beheer"/>
    <s v="MFA De Orchidee / Assen Oost"/>
    <s v="Tuinstraat 5A tm 5E"/>
    <m/>
    <m/>
    <s v="Tuinstraat 5A tm 5E "/>
    <m/>
    <s v="Deos/steenmarter"/>
    <x v="1"/>
    <x v="3"/>
    <n v="2026"/>
    <m/>
    <n v="2026"/>
    <m/>
    <m/>
    <m/>
    <m/>
    <s v="Erica  Heeres"/>
    <s v="MFA De Orchidee / Assen Oost"/>
    <s v="Gemeente Assen"/>
    <s v="Erica  Heeres"/>
    <s v="Vincent  Wilke"/>
    <m/>
    <s v="Multifunctionele accomodaties"/>
    <s v="8380015"/>
    <s v="Volledig eigendom"/>
    <s v="CNV 3 Standaard scenario"/>
    <s v="BEH"/>
    <x v="1"/>
    <m/>
    <n v="3085"/>
    <s v="04 Tussen 2500 en 5000"/>
    <m/>
    <m/>
    <n v="2017"/>
    <s v="Tussen 2010 en 2020"/>
    <s v="  Energielabel: A"/>
    <s v="Geen monument"/>
  </r>
  <r>
    <s v="8411009"/>
    <m/>
    <m/>
    <m/>
    <m/>
    <x v="0"/>
    <m/>
    <m/>
    <m/>
    <m/>
    <m/>
    <m/>
    <s v="In beheer"/>
    <s v="Kloekhorststraat 26"/>
    <s v="Kloekhorststraat"/>
    <s v="26"/>
    <m/>
    <m/>
    <m/>
    <m/>
    <x v="0"/>
    <x v="0"/>
    <m/>
    <m/>
    <m/>
    <m/>
    <m/>
    <m/>
    <m/>
    <m/>
    <m/>
    <m/>
    <m/>
    <m/>
    <m/>
    <s v="Parkeergarages"/>
    <m/>
    <m/>
    <m/>
    <m/>
    <x v="3"/>
    <m/>
    <m/>
    <m/>
    <m/>
    <m/>
    <m/>
    <m/>
    <m/>
    <s v="Geen monument"/>
  </r>
  <r>
    <s v="8380015B"/>
    <m/>
    <n v="26.11"/>
    <n v="2.911111111111111"/>
    <n v="262"/>
    <x v="36"/>
    <e v="#DIV/0!"/>
    <n v="55"/>
    <n v="4.7636363636363637"/>
    <n v="0.22237676284124724"/>
    <n v="-262"/>
    <n v="0"/>
    <s v="In beheer"/>
    <s v="MFA De Orchideel / Assen Oost berging"/>
    <s v="Tuinstraat 5A tm 5E"/>
    <m/>
    <m/>
    <s v="Tuinstraat 5A tm 5E "/>
    <m/>
    <m/>
    <x v="1"/>
    <x v="3"/>
    <n v="2026"/>
    <m/>
    <n v="2026"/>
    <m/>
    <m/>
    <m/>
    <m/>
    <s v="Erica  Heeres"/>
    <s v="MFA De Orchideel / Assen Oost berging"/>
    <s v="Gemeente Assen"/>
    <s v="Erica  Heeres"/>
    <s v="Vincent  Wilke"/>
    <m/>
    <s v="Multifunctionele accomodaties"/>
    <s v="8380015"/>
    <s v="Volledig eigendom"/>
    <s v="CNV 3 Standaard scenario"/>
    <s v="BEH"/>
    <x v="2"/>
    <m/>
    <m/>
    <s v="99 Onbekend"/>
    <m/>
    <m/>
    <n v="2017"/>
    <s v="Onbekend"/>
    <s v="  Energielabel: Niet nodig"/>
    <s v="Geen monument"/>
  </r>
  <r>
    <s v="8363306"/>
    <m/>
    <m/>
    <m/>
    <m/>
    <x v="0"/>
    <m/>
    <m/>
    <m/>
    <m/>
    <m/>
    <m/>
    <s v="In beheer"/>
    <s v="Kortbossen 3"/>
    <s v="Kortbossen"/>
    <s v="3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80016A"/>
    <m/>
    <n v="27.01"/>
    <n v="19.111111111111111"/>
    <n v="1720"/>
    <x v="83"/>
    <n v="91.538052155401815"/>
    <n v="1879"/>
    <n v="0.91538052155401806"/>
    <n v="1.1572477335435556"/>
    <n v="0"/>
    <n v="1720"/>
    <s v="In beheer"/>
    <s v="Duurzaamheidscentrum"/>
    <s v="Bosrand"/>
    <s v="2"/>
    <m/>
    <s v="Bosrand 2"/>
    <m/>
    <m/>
    <x v="1"/>
    <x v="3"/>
    <s v="2027Q2"/>
    <m/>
    <n v="2026"/>
    <m/>
    <m/>
    <m/>
    <n v="1720"/>
    <s v="Lars  Jonkman"/>
    <s v="Duurzaamheidscentrum"/>
    <s v="Gemeente Assen"/>
    <s v="Lars  Jonkman"/>
    <s v="Caroline  Hoek"/>
    <m/>
    <s v="Groenbeheer"/>
    <s v="8380016"/>
    <s v="Volledig eigendom"/>
    <s v="CNV 3 Standaard scenario"/>
    <s v="BEH"/>
    <x v="1"/>
    <m/>
    <n v="1879"/>
    <s v="03 Tussen 1500 en 2500"/>
    <m/>
    <m/>
    <n v="2014"/>
    <s v="Tussen 2010 en 2020"/>
    <s v="  Energielabel: A+"/>
    <s v="Geen monument"/>
  </r>
  <r>
    <s v="8380016B"/>
    <m/>
    <n v="27.02"/>
    <n v="7.7777777777777777"/>
    <n v="700"/>
    <x v="1"/>
    <m/>
    <s v="?"/>
    <e v="#VALUE!"/>
    <e v="#VALUE!"/>
    <n v="700"/>
    <n v="700"/>
    <s v="In beheer"/>
    <s v="Openluchttheater TIVOLI "/>
    <s v="Bosrand 2 Naast"/>
    <m/>
    <m/>
    <m/>
    <m/>
    <s v="Op regie!"/>
    <x v="2"/>
    <x v="2"/>
    <m/>
    <m/>
    <m/>
    <m/>
    <m/>
    <n v="700"/>
    <n v="700"/>
    <s v="Lars  Jonkman"/>
    <s v="Openluchttheater TIVOLI "/>
    <s v="Duurzaamheidscentrum "/>
    <s v="Lars  Jonkman"/>
    <s v="Vincent  Wilke"/>
    <m/>
    <m/>
    <m/>
    <s v="Volledig eigendom"/>
    <m/>
    <m/>
    <x v="3"/>
    <m/>
    <m/>
    <m/>
    <m/>
    <m/>
    <m/>
    <m/>
    <m/>
    <s v="Geen monument??"/>
  </r>
  <r>
    <s v="8363215"/>
    <m/>
    <m/>
    <m/>
    <m/>
    <x v="0"/>
    <m/>
    <m/>
    <m/>
    <m/>
    <m/>
    <m/>
    <s v="In beheer"/>
    <s v="Kortbossen 5"/>
    <s v="Kortbossen"/>
    <s v="5"/>
    <m/>
    <m/>
    <m/>
    <m/>
    <x v="0"/>
    <x v="3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95701A"/>
    <m/>
    <m/>
    <n v="0"/>
    <m/>
    <x v="84"/>
    <e v="#DIV/0!"/>
    <n v="0"/>
    <e v="#DIV/0!"/>
    <e v="#DIV/0!"/>
    <m/>
    <m/>
    <s v="In beheer door derde"/>
    <s v="W.A. Scholtenstraat 22 IWerk"/>
    <s v="W.A. Scholtenstraat"/>
    <s v="22"/>
    <m/>
    <m/>
    <s v="-"/>
    <s v=" Eigendom WPDA, geen dienstverleningsovereenkomst meer!"/>
    <x v="3"/>
    <x v="2"/>
    <m/>
    <m/>
    <s v="nee"/>
    <m/>
    <m/>
    <m/>
    <m/>
    <s v="Ralph  Roosendaal"/>
    <s v="W.A. Scholtenstraat 22 IWerk"/>
    <m/>
    <s v="Ralph  Roosendaal"/>
    <s v="Willem  Kiers"/>
    <m/>
    <m/>
    <s v="8395701"/>
    <m/>
    <m/>
    <m/>
    <x v="3"/>
    <m/>
    <m/>
    <s v="99 Onbekend"/>
    <m/>
    <m/>
    <m/>
    <s v="Onbekend"/>
    <m/>
    <m/>
  </r>
  <r>
    <s v="8411001A"/>
    <m/>
    <n v="26.1"/>
    <n v="59.766666666666666"/>
    <n v="5379"/>
    <x v="85"/>
    <n v="57.400490876107142"/>
    <n v="9371"/>
    <n v="0.57400490876107135"/>
    <n v="1.8454929874811339"/>
    <n v="0"/>
    <n v="5379"/>
    <s v="In beheer"/>
    <s v="Parkeergarage Mercuriusplein"/>
    <s v="Mercuriusplein"/>
    <s v="211"/>
    <m/>
    <s v="Mercuriusplein 211"/>
    <m/>
    <s v="incl. Bycicletteria in de kelder"/>
    <x v="2"/>
    <x v="3"/>
    <n v="2027"/>
    <m/>
    <n v="2027"/>
    <m/>
    <m/>
    <m/>
    <n v="5379"/>
    <s v="Arno  Fransen"/>
    <s v="Parkeergarage Mercuriusplein"/>
    <s v="Parkeerbeheer"/>
    <s v="Arno  Fransen"/>
    <s v="Vincent  Wilke"/>
    <m/>
    <s v="Parkeergarages"/>
    <s v="8411001"/>
    <s v="Volledig eigendom"/>
    <s v="CNV 3 Standaard scenario"/>
    <s v="BEH"/>
    <x v="1"/>
    <m/>
    <n v="9371"/>
    <s v="05 Tussen 5000 en 10000"/>
    <s v="Redelijk"/>
    <m/>
    <n v="1978"/>
    <s v="Tussen 1975 en 2000"/>
    <s v="  Energielabel: Niet nodig"/>
    <s v="Geen monument"/>
  </r>
  <r>
    <s v="8324410"/>
    <m/>
    <m/>
    <m/>
    <m/>
    <x v="0"/>
    <m/>
    <m/>
    <m/>
    <m/>
    <m/>
    <m/>
    <s v="In beheer"/>
    <s v="Laak 1A"/>
    <s v="Laak"/>
    <s v="1"/>
    <s v="A"/>
    <m/>
    <m/>
    <m/>
    <x v="0"/>
    <x v="3"/>
    <m/>
    <m/>
    <m/>
    <m/>
    <m/>
    <m/>
    <m/>
    <m/>
    <m/>
    <m/>
    <m/>
    <m/>
    <m/>
    <m/>
    <m/>
    <s v="Volledig eigendom"/>
    <m/>
    <m/>
    <x v="7"/>
    <m/>
    <m/>
    <m/>
    <m/>
    <m/>
    <m/>
    <m/>
    <m/>
    <m/>
  </r>
  <r>
    <s v="8411001A"/>
    <m/>
    <n v="26.1"/>
    <n v="0"/>
    <m/>
    <x v="1"/>
    <m/>
    <m/>
    <e v="#DIV/0!"/>
    <e v="#DIV/0!"/>
    <n v="0"/>
    <n v="0"/>
    <m/>
    <s v="Bycicletteria"/>
    <s v="Mercuriusplein 211/Minervalaan 2"/>
    <m/>
    <m/>
    <m/>
    <m/>
    <s v="Mercurius garage,  samen met…"/>
    <x v="0"/>
    <x v="5"/>
    <m/>
    <m/>
    <m/>
    <m/>
    <m/>
    <m/>
    <m/>
    <s v="Arno  Fransen"/>
    <s v="Bycicletteria"/>
    <s v="Dick  van &quot;Schouder aan Schouder&quot;"/>
    <s v="Arno"/>
    <s v="Vincent  Wilke"/>
    <m/>
    <s v="2"/>
    <s v="8411001"/>
    <m/>
    <m/>
    <m/>
    <x v="3"/>
    <m/>
    <m/>
    <m/>
    <m/>
    <m/>
    <m/>
    <m/>
    <m/>
    <m/>
  </r>
  <r>
    <s v="8411003A"/>
    <n v="26.11"/>
    <n v="26.11"/>
    <n v="0"/>
    <n v="2550"/>
    <x v="86"/>
    <n v="41.721204188481678"/>
    <n v="6112"/>
    <n v="0.41721204188481675"/>
    <n v="2.5390495181123298"/>
    <m/>
    <m/>
    <s v="In beheer"/>
    <s v="Parkeergarage Stadhuis"/>
    <s v="Noordersingel"/>
    <s v="33"/>
    <m/>
    <s v="Noordersingel 33"/>
    <m/>
    <s v="via Cw&amp;d en SG nee: in aanbesteding  beperking opname installaties"/>
    <x v="2"/>
    <x v="3"/>
    <n v="2027"/>
    <m/>
    <n v="2027"/>
    <m/>
    <m/>
    <m/>
    <n v="2550"/>
    <s v="Ralph  Roosendaal"/>
    <s v="Parkeergarage Stadhuis"/>
    <s v="Interparking Nederland B.V."/>
    <s v="Ralph  Roosendaal"/>
    <s v="Vincent  Wilke"/>
    <m/>
    <s v="Parkeergarages"/>
    <s v="8411003"/>
    <s v="Volledig eigendom"/>
    <s v="CNV 3 Standaard scenario"/>
    <s v="BEH"/>
    <x v="1"/>
    <m/>
    <n v="6112"/>
    <s v="05 Tussen 5000 en 10000"/>
    <m/>
    <m/>
    <n v="1996"/>
    <s v="Tussen 1975 en 2000"/>
    <s v="  Energielabel: Niet nodig"/>
    <s v="Geen monument"/>
  </r>
  <r>
    <s v="8363291"/>
    <m/>
    <m/>
    <m/>
    <m/>
    <x v="0"/>
    <m/>
    <m/>
    <m/>
    <m/>
    <m/>
    <m/>
    <s v="In beheer"/>
    <s v="Lonerstraat 110"/>
    <s v="Lonerstraat"/>
    <s v="110"/>
    <m/>
    <m/>
    <m/>
    <m/>
    <x v="0"/>
    <x v="3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411004A"/>
    <m/>
    <n v="26.09"/>
    <n v="48"/>
    <n v="4320"/>
    <x v="87"/>
    <n v="63.754427390791029"/>
    <n v="6776"/>
    <n v="0.63754427390791024"/>
    <n v="1.6615662272441933"/>
    <n v="0"/>
    <n v="4320"/>
    <s v="In beheer"/>
    <s v="Parkeergarage Drents Museum"/>
    <s v="Torenlaan"/>
    <s v="20"/>
    <s v="A"/>
    <s v="Torenlaan 20A"/>
    <s v="-"/>
    <m/>
    <x v="2"/>
    <x v="3"/>
    <n v="2027"/>
    <m/>
    <n v="2027"/>
    <m/>
    <m/>
    <m/>
    <n v="4320"/>
    <s v="Arno  Fransen"/>
    <s v="Parkeergarage Drents Museum"/>
    <s v="Interparking Nederland B.V."/>
    <s v="Arno  Fransen"/>
    <s v="Vincent  Wilke"/>
    <m/>
    <s v="Parkeergarages"/>
    <s v="8411004"/>
    <s v="Volledig eigendom"/>
    <s v="CNV 3 Standaard scenario"/>
    <s v="BEH"/>
    <x v="1"/>
    <m/>
    <n v="6776"/>
    <s v="05 Tussen 5000 en 10000"/>
    <s v="Redelijk"/>
    <m/>
    <n v="1998"/>
    <s v="Tussen 1975 en 2000"/>
    <s v="  Energielabel: Niet nodig"/>
    <s v="Geen monument"/>
  </r>
  <r>
    <s v="8351004"/>
    <m/>
    <m/>
    <m/>
    <m/>
    <x v="0"/>
    <m/>
    <m/>
    <m/>
    <m/>
    <m/>
    <m/>
    <s v="In beheer"/>
    <s v="Maria in Campislaan 257"/>
    <s v="Maria In Campislaan"/>
    <s v="257"/>
    <m/>
    <m/>
    <m/>
    <m/>
    <x v="0"/>
    <x v="3"/>
    <m/>
    <m/>
    <m/>
    <m/>
    <m/>
    <m/>
    <m/>
    <m/>
    <m/>
    <m/>
    <m/>
    <m/>
    <m/>
    <m/>
    <m/>
    <s v="Volledig eigendom"/>
    <m/>
    <m/>
    <x v="2"/>
    <m/>
    <m/>
    <m/>
    <m/>
    <m/>
    <m/>
    <m/>
    <m/>
    <m/>
  </r>
  <r>
    <s v="8411005A"/>
    <m/>
    <n v="26.11"/>
    <n v="60.277777777777779"/>
    <n v="5425"/>
    <x v="88"/>
    <n v="25.505406676069583"/>
    <n v="8508"/>
    <n v="0.25505406676069581"/>
    <n v="4.1533234398187933"/>
    <n v="-3255"/>
    <n v="5425"/>
    <s v="In beheer"/>
    <s v="Parkeergarage Neptunus"/>
    <s v="Neptunusplein"/>
    <s v="2"/>
    <s v="A"/>
    <s v="Neptunusplein 2A"/>
    <m/>
    <s v="beperking opname installaties "/>
    <x v="2"/>
    <x v="3"/>
    <n v="2027"/>
    <m/>
    <n v="2027"/>
    <m/>
    <m/>
    <m/>
    <n v="5425"/>
    <s v="Arno  Fransen"/>
    <s v="Parkeergarage Neptunus"/>
    <s v="Interparking Nederland B.V."/>
    <s v="Arno  Fransen"/>
    <s v="Vincent  Wilke"/>
    <m/>
    <s v="Parkeergarages"/>
    <s v="8411005"/>
    <s v="Gezamenlijk eigendom"/>
    <s v="CNV 3 Standaard scenario"/>
    <s v="BEH"/>
    <x v="1"/>
    <m/>
    <n v="8508"/>
    <s v="05 Tussen 5000 en 10000"/>
    <s v="Redelijk"/>
    <m/>
    <n v="2004"/>
    <s v="Vanaf 2020"/>
    <s v="  Energielabel: Niet nodig"/>
    <s v="Geen monument"/>
  </r>
  <r>
    <s v="8411001"/>
    <m/>
    <m/>
    <m/>
    <m/>
    <x v="0"/>
    <m/>
    <m/>
    <m/>
    <m/>
    <m/>
    <m/>
    <s v="In beheer"/>
    <s v="Mercuriusplein 211"/>
    <s v="Mercuriusplein"/>
    <s v="211"/>
    <m/>
    <m/>
    <m/>
    <m/>
    <x v="0"/>
    <x v="3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1006A"/>
    <m/>
    <n v="27.01"/>
    <n v="7.2666666666666666"/>
    <n v="654"/>
    <x v="89"/>
    <n v="215.84158415841586"/>
    <n v="303"/>
    <n v="2.1584158415841586"/>
    <n v="0.49078681387031564"/>
    <n v="0"/>
    <n v="654"/>
    <s v="In beheer"/>
    <s v="Parkeerbeheer Unit"/>
    <s v="Apollopad"/>
    <s v="72"/>
    <m/>
    <s v="Apollopad 72"/>
    <m/>
    <m/>
    <x v="2"/>
    <x v="3"/>
    <n v="2027"/>
    <m/>
    <n v="2027"/>
    <m/>
    <m/>
    <m/>
    <n v="654"/>
    <s v="Arno  Fransen"/>
    <s v="Parkeerbeheer Unit"/>
    <s v="Parkeerbeheer"/>
    <s v="Arno  Fransen"/>
    <s v="Vincent  Wilke"/>
    <m/>
    <s v="Parkeergarages"/>
    <s v="8411006"/>
    <s v="Gezamenlijk eigendom"/>
    <s v="CNV 3 Standaard scenario"/>
    <s v="BEH"/>
    <x v="4"/>
    <m/>
    <n v="303"/>
    <s v="01 Tussen 100 en 500"/>
    <s v="Redelijk"/>
    <m/>
    <n v="2004"/>
    <s v="Tussen 2000 en 2010"/>
    <s v="  Energielabel: B"/>
    <s v="Geen monument"/>
  </r>
  <r>
    <s v="8411007A"/>
    <m/>
    <n v="27.01"/>
    <n v="107.27111111111111"/>
    <n v="9654.4"/>
    <x v="90"/>
    <n v="19.702213805263501"/>
    <n v="15313"/>
    <n v="0.19702213805263502"/>
    <n v="5.3766650000280896"/>
    <n v="-6637.4"/>
    <n v="9654.4"/>
    <s v="In beheer"/>
    <s v="Parkeergarage Triade"/>
    <s v="Triade"/>
    <s v="16"/>
    <m/>
    <s v="Triade 16"/>
    <s v="-"/>
    <s v="beperking opname installaties "/>
    <x v="2"/>
    <x v="3"/>
    <n v="2027"/>
    <m/>
    <n v="2027"/>
    <m/>
    <m/>
    <m/>
    <n v="9654.4"/>
    <s v="Arno  Fransen"/>
    <s v="Parkeergarage Triade"/>
    <s v="Interparking Nederland B.V."/>
    <s v="Arno  Fransen"/>
    <s v="Vincent  Wilke"/>
    <m/>
    <s v="Parkeergarages"/>
    <s v="8411007"/>
    <s v="Volledig eigendom"/>
    <s v="CNV 3 Standaard scenario"/>
    <s v="BEH"/>
    <x v="1"/>
    <m/>
    <n v="15313"/>
    <s v="06 Groter dan 10000"/>
    <s v="Redelijk"/>
    <m/>
    <n v="2007"/>
    <s v="Tussen 2000 en 2010"/>
    <s v="  Energielabel: Niet nodig"/>
    <s v="Geen monument"/>
  </r>
  <r>
    <s v="8411008A"/>
    <m/>
    <n v="26.1"/>
    <n v="154.83333333333334"/>
    <n v="13935"/>
    <x v="91"/>
    <n v="63.746569075937785"/>
    <n v="21860"/>
    <n v="0.63746569075937787"/>
    <n v="1.6617710556883352"/>
    <n v="-13935"/>
    <n v="0"/>
    <s v="In beheer"/>
    <s v="Parkeersouterrain Kloosterveste Noorderpoort 1"/>
    <s v="Noorderpoort "/>
    <s v="1"/>
    <m/>
    <s v="Noorderpoort  1"/>
    <m/>
    <m/>
    <x v="1"/>
    <x v="3"/>
    <s v="kloosterveste "/>
    <m/>
    <s v="2026?"/>
    <m/>
    <m/>
    <m/>
    <m/>
    <s v="Erica  Heeres"/>
    <s v="Parkeersouterrain Kloosterveste Noorderpoort 1"/>
    <s v="Gemeente Assen"/>
    <s v="Erica  Heeres"/>
    <s v="Caroline  Hoek"/>
    <m/>
    <s v="Parkeergarages"/>
    <s v="8411008"/>
    <s v="Volledig eigendom"/>
    <s v="CNV 3 Standaard scenario"/>
    <s v="BEH"/>
    <x v="1"/>
    <m/>
    <n v="21860"/>
    <s v="06 Groter dan 10000"/>
    <s v="Redelijk"/>
    <m/>
    <n v="2009"/>
    <s v="Tussen 2000 en 2010"/>
    <s v="  Energielabel: Niet nodig"/>
    <s v="Geen monument"/>
  </r>
  <r>
    <s v="8411008A"/>
    <m/>
    <m/>
    <n v="0"/>
    <m/>
    <x v="1"/>
    <m/>
    <m/>
    <m/>
    <m/>
    <m/>
    <m/>
    <m/>
    <s v="Parkeergarage Kloosterveste"/>
    <s v="Noorderpoort 1"/>
    <m/>
    <m/>
    <m/>
    <m/>
    <s v="Onderdeel  Parkeersouterrain Kloosterveste"/>
    <x v="4"/>
    <x v="2"/>
    <m/>
    <m/>
    <m/>
    <m/>
    <m/>
    <m/>
    <m/>
    <s v="Erica  Heeres"/>
    <s v="Parkeergarage Kloosterveste"/>
    <m/>
    <s v="Jeroen/ Roy"/>
    <s v="Caroline"/>
    <m/>
    <s v="2"/>
    <s v="8411008"/>
    <m/>
    <m/>
    <m/>
    <x v="3"/>
    <m/>
    <m/>
    <m/>
    <m/>
    <m/>
    <m/>
    <m/>
    <m/>
    <m/>
  </r>
  <r>
    <s v="8363114"/>
    <m/>
    <m/>
    <m/>
    <m/>
    <x v="0"/>
    <m/>
    <m/>
    <m/>
    <m/>
    <m/>
    <m/>
    <s v="In beheer"/>
    <s v="Mien Ruysweg 3"/>
    <s v="Mien Ruysweg"/>
    <s v="3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1009A"/>
    <m/>
    <n v="27.02"/>
    <n v="126.6"/>
    <n v="11394"/>
    <x v="92"/>
    <n v="1.1561643835616437"/>
    <n v="18250"/>
    <n v="1.1561643835616439E-2"/>
    <n v="91.623825206843918"/>
    <n v="-11183"/>
    <n v="11394"/>
    <s v="In beheer"/>
    <s v="Parkeergarage Citadel"/>
    <s v="Kloekhorststraat"/>
    <s v="26"/>
    <m/>
    <s v="Kloekhorststraat 26"/>
    <m/>
    <s v="beperking opname installaties "/>
    <x v="2"/>
    <x v="3"/>
    <n v="2027"/>
    <m/>
    <n v="2027"/>
    <m/>
    <m/>
    <m/>
    <n v="11394"/>
    <s v="Arno  Fransen"/>
    <s v="Parkeergarage Citadel"/>
    <s v="Interparking Nederland B.V."/>
    <s v="Arno  Fransen"/>
    <s v="Vincent  Wilke"/>
    <m/>
    <s v="Parkeergarages"/>
    <s v="8411009"/>
    <s v="Volledig eigendom"/>
    <s v="CNV 3 Standaard scenario"/>
    <s v="BEH"/>
    <x v="1"/>
    <m/>
    <n v="18250"/>
    <s v="06 Groter dan 10000"/>
    <m/>
    <m/>
    <n v="2011"/>
    <s v="Tussen 2010 en 2020"/>
    <s v="  Energielabel: Niet nodig"/>
    <s v="Geen monument"/>
  </r>
  <r>
    <s v="8363319"/>
    <m/>
    <m/>
    <m/>
    <m/>
    <x v="0"/>
    <m/>
    <m/>
    <m/>
    <m/>
    <m/>
    <m/>
    <s v="In beheer door derde"/>
    <s v="Mr. Groen van Prinstererlaan 098-100"/>
    <s v="Mr. Groen Van Prinstererlaan"/>
    <s v="98"/>
    <m/>
    <m/>
    <m/>
    <m/>
    <x v="0"/>
    <x v="0"/>
    <m/>
    <m/>
    <m/>
    <m/>
    <m/>
    <m/>
    <m/>
    <m/>
    <m/>
    <m/>
    <m/>
    <m/>
    <m/>
    <m/>
    <m/>
    <s v="Economisch eigendom"/>
    <m/>
    <m/>
    <x v="2"/>
    <s v="Dick  Postmus"/>
    <m/>
    <m/>
    <m/>
    <m/>
    <m/>
    <m/>
    <m/>
    <m/>
  </r>
  <r>
    <s v="8412001A"/>
    <m/>
    <n v="27.01"/>
    <n v="8.6999999999999993"/>
    <n v="783"/>
    <x v="93"/>
    <n v="725"/>
    <n v="80"/>
    <n v="9.7874999999999996"/>
    <n v="0.10823213628590603"/>
    <n v="-783"/>
    <n v="0"/>
    <s v="In beheer"/>
    <s v="Woning Amelte 1 "/>
    <s v="Amelte"/>
    <s v="1"/>
    <m/>
    <s v="Amelte 1"/>
    <m/>
    <s v="Kleine schuurtjes niet!"/>
    <x v="2"/>
    <x v="3"/>
    <m/>
    <m/>
    <m/>
    <m/>
    <m/>
    <m/>
    <m/>
    <s v="Lars  Jonkman"/>
    <s v="Woning Amelte 1 "/>
    <s v="Vrugt, mw. B."/>
    <s v="Lars  Jonkman"/>
    <s v="Vincent  Wilke"/>
    <m/>
    <s v="Verhuurde eigendommen"/>
    <s v="8412001"/>
    <s v="Volledig eigendom"/>
    <s v="CNV 4 Normaal herstel en cyclisch ond,geen invest"/>
    <s v="VK&lt;5"/>
    <x v="1"/>
    <m/>
    <n v="108"/>
    <s v="01 Tussen 100 en 500"/>
    <s v="Redelijk"/>
    <m/>
    <n v="1930"/>
    <s v="Tussen 1900 en 1950"/>
    <s v="  Energielabel: Nee, maar vrijgesteld"/>
    <s v="Gemeentelijk monument"/>
  </r>
  <r>
    <s v="8411005"/>
    <m/>
    <m/>
    <m/>
    <m/>
    <x v="0"/>
    <m/>
    <m/>
    <m/>
    <m/>
    <m/>
    <m/>
    <s v="In beheer"/>
    <s v="Neptunusplein 2 A"/>
    <s v="Neptunusplein"/>
    <s v="2"/>
    <s v="A"/>
    <m/>
    <m/>
    <m/>
    <x v="0"/>
    <x v="0"/>
    <m/>
    <m/>
    <m/>
    <m/>
    <m/>
    <m/>
    <m/>
    <m/>
    <m/>
    <m/>
    <m/>
    <m/>
    <m/>
    <m/>
    <m/>
    <s v="Gezamenlijk eigendom"/>
    <m/>
    <m/>
    <x v="1"/>
    <m/>
    <m/>
    <m/>
    <m/>
    <m/>
    <m/>
    <m/>
    <m/>
    <m/>
  </r>
  <r>
    <s v="8412003A"/>
    <m/>
    <m/>
    <n v="0"/>
    <n v="2000"/>
    <x v="94"/>
    <n v="63.715783343040187"/>
    <n v="1717"/>
    <n v="0.63715783343040189"/>
    <n v="1.6625739782480711"/>
    <m/>
    <m/>
    <s v="In beheer"/>
    <s v="Het Struunhuus"/>
    <s v="A.H.G. Fokkerstraat"/>
    <s v="24"/>
    <m/>
    <s v="A.H.G. Fokkerstraat 24"/>
    <m/>
    <s v="kringloop onderhoud zelf; opname samen met Fokkerstr 24A"/>
    <x v="2"/>
    <x v="3"/>
    <m/>
    <m/>
    <s v="ja"/>
    <m/>
    <m/>
    <m/>
    <m/>
    <s v="Arno  Fransen"/>
    <s v="Het Struunhuus"/>
    <s v="Stichting Recht uit het Hart"/>
    <s v="Arno  Fransen"/>
    <s v="Willem  Kiers"/>
    <m/>
    <s v="Verhuurde eigendommen"/>
    <s v="8412003"/>
    <s v="Volledig eigendom"/>
    <s v="CNV 6 Alleen herstel en optisch onderhoud"/>
    <s v="SL&lt;5"/>
    <x v="0"/>
    <m/>
    <n v="1717"/>
    <s v="03 Tussen 1500 en 2500"/>
    <s v="Matig"/>
    <m/>
    <n v="1980"/>
    <s v="Tussen 1975 en 2000"/>
    <s v="  Energielabel: A+"/>
    <s v="Geen monument"/>
  </r>
  <r>
    <s v="8412005A"/>
    <m/>
    <m/>
    <n v="0"/>
    <m/>
    <x v="95"/>
    <e v="#DIV/0!"/>
    <n v="0"/>
    <e v="#DIV/0!"/>
    <e v="#DIV/0!"/>
    <m/>
    <m/>
    <m/>
    <s v="Woning Loneresweg 1"/>
    <s v="Lonerseweg 1"/>
    <m/>
    <m/>
    <m/>
    <m/>
    <s v="Verkocht"/>
    <x v="3"/>
    <x v="2"/>
    <m/>
    <m/>
    <s v="nee"/>
    <m/>
    <m/>
    <m/>
    <m/>
    <s v="onbekend"/>
    <s v="Woning Loneresweg 1"/>
    <m/>
    <s v="nvt"/>
    <s v="nvt"/>
    <m/>
    <m/>
    <m/>
    <m/>
    <m/>
    <m/>
    <x v="3"/>
    <m/>
    <m/>
    <m/>
    <m/>
    <m/>
    <m/>
    <m/>
    <m/>
    <m/>
  </r>
  <r>
    <s v="8412011A"/>
    <m/>
    <n v="27.02"/>
    <n v="24.111111111111111"/>
    <n v="2170"/>
    <x v="88"/>
    <n v="192.3758865248227"/>
    <n v="1128"/>
    <n v="1.9237588652482269"/>
    <n v="0.55065219089275952"/>
    <n v="0"/>
    <n v="2170"/>
    <s v="In beheer"/>
    <s v="Rodeweg 23-23A-23B"/>
    <s v="Rodeweg"/>
    <s v="23-23A-23B"/>
    <m/>
    <s v="Rodeweg 23-23A-23B"/>
    <m/>
    <m/>
    <x v="2"/>
    <x v="3"/>
    <s v="2027Q3"/>
    <m/>
    <n v="2027"/>
    <m/>
    <m/>
    <m/>
    <n v="2170"/>
    <s v="Erica  Heeres"/>
    <s v="Rodeweg 23-23A-23B"/>
    <s v="Ad Hoc Beheer B.V."/>
    <s v="Erica  Heeres"/>
    <s v="Vincent  Wilke"/>
    <m/>
    <s v="Verhuurde eigendommen"/>
    <s v="8412011"/>
    <s v="Volledig eigendom"/>
    <s v="CNV 3 Standaard scenario"/>
    <s v="BEH"/>
    <x v="1"/>
    <m/>
    <n v="1128"/>
    <s v="02 Tussen 500 en 1500"/>
    <s v="Redelijk"/>
    <m/>
    <n v="1927"/>
    <s v="Tussen 1900 en 1950"/>
    <s v="  Energielabel: G"/>
    <s v="Gemeentelijk monument"/>
  </r>
  <r>
    <s v="8412013A"/>
    <m/>
    <m/>
    <n v="0"/>
    <n v="300"/>
    <x v="22"/>
    <n v="376.92307692307691"/>
    <n v="156"/>
    <n v="3.7692307692307692"/>
    <n v="0.28104462123832585"/>
    <m/>
    <m/>
    <s v="In beheer"/>
    <s v="Fokkerstraat 24A"/>
    <s v="A.H.G. Fokkerstraat"/>
    <s v="24"/>
    <s v="A"/>
    <s v="A.H.G. Fokkerstraat 24A"/>
    <m/>
    <s v="kringloop onderhoud zelf gratis; opname samen met Fokkerstr 24"/>
    <x v="2"/>
    <x v="6"/>
    <m/>
    <m/>
    <s v="ja "/>
    <m/>
    <m/>
    <m/>
    <m/>
    <s v="Arno  Fransen"/>
    <s v="Fokkerstraat 24A"/>
    <s v="Stichting Budget Support Assen"/>
    <s v="Arno  Fransen"/>
    <s v="Willem  Kiers"/>
    <m/>
    <s v="Verhuurde eigendommen"/>
    <s v="8412013"/>
    <s v="Volledig eigendom"/>
    <s v="CNV 6 Alleen herstel en optisch onderhoud"/>
    <s v="SL&lt;5"/>
    <x v="0"/>
    <m/>
    <n v="156"/>
    <s v="01 Tussen 100 en 500"/>
    <s v="Matig"/>
    <m/>
    <n v="1990"/>
    <s v="Tussen 1975 en 2000"/>
    <s v="  Energielabel: D"/>
    <s v="Geen monument"/>
  </r>
  <r>
    <s v="8412014B2"/>
    <m/>
    <m/>
    <m/>
    <m/>
    <x v="0"/>
    <m/>
    <m/>
    <m/>
    <m/>
    <m/>
    <m/>
    <s v="In beheer"/>
    <s v="Noorderplantsoen 29"/>
    <s v="Noorderplantsoen"/>
    <s v="29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8"/>
    <m/>
    <m/>
    <m/>
    <m/>
    <x v="0"/>
    <m/>
    <m/>
    <m/>
    <m/>
    <m/>
    <m/>
    <s v="In beheer"/>
    <s v="Noorderplantsoen 41"/>
    <s v="Noorderplantsoen"/>
    <s v="4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3"/>
    <m/>
    <m/>
    <m/>
    <m/>
    <x v="0"/>
    <m/>
    <m/>
    <m/>
    <m/>
    <m/>
    <m/>
    <s v="In beheer"/>
    <s v="Noorderplantsoen 31"/>
    <s v="Noorderplantsoen"/>
    <s v="3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4"/>
    <m/>
    <m/>
    <m/>
    <m/>
    <x v="0"/>
    <m/>
    <m/>
    <m/>
    <m/>
    <m/>
    <m/>
    <s v="In beheer"/>
    <s v="Noorderplantsoen 33"/>
    <s v="Noorderplantsoen"/>
    <s v="33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5"/>
    <m/>
    <m/>
    <m/>
    <m/>
    <x v="0"/>
    <m/>
    <m/>
    <m/>
    <m/>
    <m/>
    <m/>
    <s v="In beheer"/>
    <s v="Noorderplantsoen 35"/>
    <s v="Noorderplantsoen"/>
    <s v="35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6"/>
    <m/>
    <m/>
    <m/>
    <m/>
    <x v="0"/>
    <m/>
    <m/>
    <m/>
    <m/>
    <m/>
    <m/>
    <s v="In beheer"/>
    <s v="Noorderplantsoen 37"/>
    <s v="Noorderplantsoen"/>
    <s v="37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7"/>
    <m/>
    <m/>
    <m/>
    <m/>
    <x v="0"/>
    <m/>
    <m/>
    <m/>
    <m/>
    <m/>
    <m/>
    <s v="In beheer"/>
    <s v="Noorderplantsoen 39"/>
    <s v="Noorderplantsoen"/>
    <s v="39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1A"/>
    <m/>
    <n v="26.1"/>
    <n v="28.366666666666667"/>
    <n v="393"/>
    <x v="96"/>
    <n v="314.39999999999998"/>
    <n v="125"/>
    <n v="3.1440000000000001"/>
    <n v="0.33693448915340496"/>
    <n v="-393"/>
    <n v="0"/>
    <s v="In beheer"/>
    <s v="Woning Gildestraat 02"/>
    <s v="Gildestraat"/>
    <s v="02"/>
    <m/>
    <s v="Gildestraat 02"/>
    <m/>
    <m/>
    <x v="2"/>
    <x v="3"/>
    <n v="2027"/>
    <m/>
    <n v="2026"/>
    <m/>
    <n v="393"/>
    <m/>
    <m/>
    <s v="Arno  Fransen"/>
    <s v="Woning Gildestraat 02"/>
    <s v="Vliet, dhr. G. van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A1B"/>
    <m/>
    <n v="26.1"/>
    <n v="1.4555555555555555"/>
    <n v="131"/>
    <x v="97"/>
    <n v="1871.4285714285713"/>
    <n v="7"/>
    <n v="18.714285714285715"/>
    <n v="5.6604994177772025E-2"/>
    <n v="-131"/>
    <n v="0"/>
    <s v="In beheer"/>
    <s v="Berging Gildestraat 02"/>
    <s v="Gildestraat"/>
    <s v="02"/>
    <m/>
    <s v="Gildestraat 02"/>
    <m/>
    <m/>
    <x v="2"/>
    <x v="3"/>
    <n v="2027"/>
    <m/>
    <n v="2026"/>
    <m/>
    <n v="131"/>
    <m/>
    <m/>
    <s v="Arno  Fransen"/>
    <s v="Berging Gildestraat 02"/>
    <s v="Vliet, dhr. G. van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2A"/>
    <m/>
    <m/>
    <m/>
    <m/>
    <x v="96"/>
    <n v="314.39999999999998"/>
    <n v="125"/>
    <n v="3.1440000000000001"/>
    <n v="0.33693448915340496"/>
    <m/>
    <m/>
    <s v="In beheer"/>
    <s v="Woning Gildestraat 04"/>
    <s v="Gildestraat"/>
    <s v="04"/>
    <m/>
    <m/>
    <m/>
    <s v="geen onderdeel steekproef 6 woningen"/>
    <x v="2"/>
    <x v="0"/>
    <m/>
    <m/>
    <n v="2026"/>
    <m/>
    <n v="393"/>
    <m/>
    <m/>
    <s v="Arno  Fransen"/>
    <s v="Woning Gildestraat 04"/>
    <s v=" Wolbers, dhr. A.J. en Hartlief, mw. M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2B"/>
    <m/>
    <m/>
    <m/>
    <m/>
    <x v="97"/>
    <n v="1871.4285714285713"/>
    <n v="7"/>
    <n v="18.714285714285715"/>
    <n v="5.6604994177772025E-2"/>
    <m/>
    <m/>
    <s v="In beheer"/>
    <s v="Berging Gildestraat 04"/>
    <s v="Gildestraat"/>
    <s v="04"/>
    <m/>
    <m/>
    <m/>
    <s v="geen onderdeel steekproef 6 woningen"/>
    <x v="2"/>
    <x v="0"/>
    <m/>
    <m/>
    <n v="2026"/>
    <m/>
    <n v="131"/>
    <m/>
    <m/>
    <s v="Arno  Fransen"/>
    <s v="Berging Gildestraat 04"/>
    <s v=" Wolbers, dhr. A.J. en Hartlief, mw. M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3A"/>
    <m/>
    <m/>
    <m/>
    <m/>
    <x v="96"/>
    <n v="314.39999999999998"/>
    <n v="125"/>
    <n v="3.1440000000000001"/>
    <n v="0.33693448915340496"/>
    <m/>
    <m/>
    <s v="In beheer"/>
    <s v="Woning Gildestraat 06"/>
    <s v="Gildestraat"/>
    <s v="06"/>
    <m/>
    <m/>
    <m/>
    <s v="geen onderdeel steekproef 6 woningen"/>
    <x v="2"/>
    <x v="0"/>
    <m/>
    <m/>
    <n v="2026"/>
    <m/>
    <n v="393"/>
    <m/>
    <m/>
    <s v="Arno  Fransen"/>
    <s v="Woning Gildestraat 06"/>
    <s v="Tichelaar, dhr. R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3B"/>
    <m/>
    <m/>
    <m/>
    <m/>
    <x v="97"/>
    <n v="1871.4285714285713"/>
    <n v="7"/>
    <n v="18.714285714285715"/>
    <n v="5.6604994177772025E-2"/>
    <m/>
    <m/>
    <s v="In beheer"/>
    <s v="Berging Gildestraat 06"/>
    <s v="Gildestraat"/>
    <s v="06"/>
    <m/>
    <m/>
    <m/>
    <s v="geen onderdeel steekproef 6 woningen"/>
    <x v="2"/>
    <x v="0"/>
    <m/>
    <m/>
    <n v="2026"/>
    <m/>
    <n v="131"/>
    <m/>
    <m/>
    <s v="Arno  Fransen"/>
    <s v="Berging Gildestraat 06"/>
    <s v="Tichelaar, dhr. R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4A"/>
    <m/>
    <m/>
    <m/>
    <m/>
    <x v="96"/>
    <n v="314.39999999999998"/>
    <n v="125"/>
    <n v="3.1440000000000001"/>
    <n v="0.33693448915340496"/>
    <m/>
    <m/>
    <s v="In beheer"/>
    <s v="Woning Gildestraat 08"/>
    <s v="Gildestraat"/>
    <s v="08"/>
    <m/>
    <m/>
    <m/>
    <s v="geen onderdeel steekproef 6 woningen"/>
    <x v="2"/>
    <x v="0"/>
    <m/>
    <m/>
    <n v="2026"/>
    <m/>
    <n v="393"/>
    <m/>
    <m/>
    <s v="Arno  Fransen"/>
    <s v="Woning Gildestraat 08"/>
    <s v="Lensink, mw. R.K.T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4B"/>
    <m/>
    <m/>
    <m/>
    <m/>
    <x v="97"/>
    <n v="1871.4285714285713"/>
    <n v="7"/>
    <n v="18.714285714285715"/>
    <n v="5.6604994177772025E-2"/>
    <m/>
    <m/>
    <s v="In beheer"/>
    <s v="Berging Gildestraat 08"/>
    <s v="Gildestraat"/>
    <s v="08"/>
    <m/>
    <m/>
    <m/>
    <s v="geen onderdeel steekproef 6 woningen"/>
    <x v="2"/>
    <x v="0"/>
    <m/>
    <m/>
    <n v="2026"/>
    <m/>
    <n v="131"/>
    <m/>
    <m/>
    <s v="Arno  Fransen"/>
    <s v="Berging Gildestraat 08"/>
    <s v="Lensink, mw. R.K.T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5A"/>
    <m/>
    <m/>
    <m/>
    <m/>
    <x v="96"/>
    <n v="314.39999999999998"/>
    <n v="125"/>
    <n v="3.1440000000000001"/>
    <n v="0.33693448915340496"/>
    <m/>
    <m/>
    <s v="In beheer"/>
    <s v="Woning Gildestraat 10"/>
    <s v="Gildestraat"/>
    <s v="10"/>
    <m/>
    <m/>
    <m/>
    <s v="geen onderdeel steekproef 6 woningen"/>
    <x v="2"/>
    <x v="0"/>
    <m/>
    <m/>
    <n v="2026"/>
    <m/>
    <n v="393"/>
    <m/>
    <m/>
    <s v="Arno  Fransen"/>
    <s v="Woning Gildestraat 10"/>
    <s v="Scheer, mw. D van der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5B"/>
    <m/>
    <m/>
    <m/>
    <m/>
    <x v="97"/>
    <n v="1871.4285714285713"/>
    <n v="7"/>
    <n v="18.714285714285715"/>
    <n v="5.6604994177772025E-2"/>
    <m/>
    <m/>
    <s v="In beheer"/>
    <s v="Berging Gildestraat 10"/>
    <s v="Gildestraat"/>
    <s v="10"/>
    <m/>
    <m/>
    <m/>
    <s v="geen onderdeel steekproef 6 woningen"/>
    <x v="2"/>
    <x v="0"/>
    <m/>
    <m/>
    <n v="2026"/>
    <m/>
    <n v="131"/>
    <m/>
    <m/>
    <s v="Arno  Fransen"/>
    <s v="Berging Gildestraat 10"/>
    <s v="Scheer, mw. D van der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6A"/>
    <m/>
    <m/>
    <m/>
    <m/>
    <x v="96"/>
    <n v="314.39999999999998"/>
    <n v="125"/>
    <n v="3.1440000000000001"/>
    <n v="0.33693448915340496"/>
    <m/>
    <m/>
    <s v="In beheer"/>
    <s v="Woning Gildestraat 12"/>
    <s v="Gildestraat"/>
    <s v="12"/>
    <m/>
    <m/>
    <m/>
    <s v="geen onderdeel steekproef 6 woningen"/>
    <x v="2"/>
    <x v="0"/>
    <m/>
    <m/>
    <n v="2026"/>
    <m/>
    <n v="393"/>
    <m/>
    <m/>
    <s v="Arno  Fransen"/>
    <s v="Woning Gildestraat 12"/>
    <s v="Wilms, mw. S.J.G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6B"/>
    <m/>
    <m/>
    <m/>
    <m/>
    <x v="97"/>
    <n v="1871.4285714285713"/>
    <n v="7"/>
    <n v="18.714285714285715"/>
    <n v="5.6604994177772025E-2"/>
    <m/>
    <m/>
    <s v="In beheer"/>
    <s v="Berging Gildestraat 12"/>
    <s v="Gildestraat"/>
    <s v="12"/>
    <m/>
    <m/>
    <m/>
    <s v="geen onderdeel steekproef 6 woningen"/>
    <x v="2"/>
    <x v="0"/>
    <m/>
    <m/>
    <n v="2026"/>
    <m/>
    <n v="131"/>
    <m/>
    <m/>
    <s v="Arno  Fransen"/>
    <s v="Berging Gildestraat 12"/>
    <s v="Wilms, mw. S.J.G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7A"/>
    <m/>
    <m/>
    <m/>
    <m/>
    <x v="96"/>
    <n v="272.91666666666669"/>
    <n v="144"/>
    <n v="2.7291666666666665"/>
    <n v="0.3881485315047225"/>
    <m/>
    <m/>
    <s v="In beheer"/>
    <s v="Woning Gildestraat 14"/>
    <s v="Gildestraat"/>
    <s v="14"/>
    <m/>
    <m/>
    <m/>
    <s v="geen onderdeel steekproef 6 woningen"/>
    <x v="2"/>
    <x v="0"/>
    <m/>
    <m/>
    <n v="2026"/>
    <m/>
    <n v="393"/>
    <m/>
    <m/>
    <s v="Arno  Fransen"/>
    <s v="Woning Gildestraat 14"/>
    <s v="Schuurman, mw. S."/>
    <s v="Arno  Fransen"/>
    <s v="Caroline  Hoek"/>
    <m/>
    <s v="Verhuurde eigendommen"/>
    <s v="8412014"/>
    <s v="Volledig eigendom"/>
    <s v="CNV 3 Standaard scenario"/>
    <s v="BEH"/>
    <x v="1"/>
    <m/>
    <n v="144"/>
    <s v="01 Tussen 100 en 500"/>
    <m/>
    <m/>
    <n v="2014"/>
    <s v="Tussen 2010 en 2020"/>
    <s v="  Energielabel: A"/>
    <s v="Geen monument"/>
  </r>
  <r>
    <s v="8412014A7B"/>
    <m/>
    <m/>
    <m/>
    <m/>
    <x v="97"/>
    <n v="1871.4285714285713"/>
    <n v="7"/>
    <n v="18.714285714285715"/>
    <n v="5.6604994177772025E-2"/>
    <m/>
    <m/>
    <s v="In beheer"/>
    <s v="Berging Gildestraat 14"/>
    <s v="Gildestraat"/>
    <s v="14"/>
    <m/>
    <m/>
    <m/>
    <s v="geen onderdeel steekproef 6 woningen"/>
    <x v="2"/>
    <x v="0"/>
    <m/>
    <m/>
    <n v="2026"/>
    <m/>
    <n v="131"/>
    <m/>
    <m/>
    <s v="Arno  Fransen"/>
    <s v="Berging Gildestraat 14"/>
    <s v="Schuurman, mw. S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8A"/>
    <m/>
    <m/>
    <m/>
    <m/>
    <x v="96"/>
    <n v="314.39999999999998"/>
    <n v="125"/>
    <n v="3.1440000000000001"/>
    <n v="0.33693448915340496"/>
    <m/>
    <m/>
    <s v="In beheer"/>
    <s v="Woning Gildestraat 16"/>
    <s v="Gildestraat"/>
    <s v="16"/>
    <m/>
    <m/>
    <m/>
    <s v="geen onderdeel steekproef 6 woningen"/>
    <x v="2"/>
    <x v="0"/>
    <m/>
    <m/>
    <n v="2026"/>
    <m/>
    <n v="393"/>
    <m/>
    <m/>
    <s v="Arno  Fransen"/>
    <s v="Woning Gildestraat 16"/>
    <s v="Rabhi, mw. G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8B"/>
    <m/>
    <m/>
    <m/>
    <m/>
    <x v="97"/>
    <n v="1871.4285714285713"/>
    <n v="7"/>
    <n v="18.714285714285715"/>
    <n v="5.6604994177772025E-2"/>
    <m/>
    <m/>
    <s v="In beheer"/>
    <s v="Berging Gildestraat 16"/>
    <s v="Gildestraat"/>
    <s v="16"/>
    <m/>
    <m/>
    <m/>
    <s v="geen onderdeel steekproef 6 woningen"/>
    <x v="2"/>
    <x v="0"/>
    <m/>
    <m/>
    <n v="2026"/>
    <m/>
    <n v="131"/>
    <m/>
    <m/>
    <s v="Arno  Fransen"/>
    <s v="Berging Gildestraat 16"/>
    <s v="Rabhi, mw. G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n v="8300101"/>
    <m/>
    <m/>
    <m/>
    <m/>
    <x v="0"/>
    <m/>
    <m/>
    <m/>
    <m/>
    <m/>
    <m/>
    <s v="In beheer"/>
    <s v="Noordersingel 33"/>
    <s v="Noordersingel"/>
    <s v="3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2014A9A"/>
    <m/>
    <m/>
    <m/>
    <m/>
    <x v="96"/>
    <n v="314.39999999999998"/>
    <n v="125"/>
    <n v="3.1440000000000001"/>
    <n v="0.33693448915340496"/>
    <m/>
    <m/>
    <s v="In beheer"/>
    <s v="Woning Gildestraat 18"/>
    <s v="Gildestraat"/>
    <s v="18"/>
    <m/>
    <m/>
    <m/>
    <s v="geen onderdeel steekproef 6 woningen"/>
    <x v="2"/>
    <x v="0"/>
    <m/>
    <m/>
    <n v="2026"/>
    <m/>
    <n v="393"/>
    <m/>
    <m/>
    <s v="Arno  Fransen"/>
    <s v="Woning Gildestraat 18"/>
    <s v="Meulen, mw. J. van der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9B"/>
    <m/>
    <m/>
    <m/>
    <m/>
    <x v="97"/>
    <n v="1871.4285714285713"/>
    <n v="7"/>
    <n v="18.714285714285715"/>
    <n v="5.6604994177772025E-2"/>
    <m/>
    <m/>
    <s v="In beheer"/>
    <s v="Berging Gildestraat 18"/>
    <s v="Gildestraat"/>
    <s v="18"/>
    <m/>
    <m/>
    <m/>
    <s v="geen onderdeel steekproef 6 woningen"/>
    <x v="2"/>
    <x v="0"/>
    <m/>
    <m/>
    <n v="2026"/>
    <m/>
    <n v="131"/>
    <m/>
    <m/>
    <s v="Arno  Fransen"/>
    <s v="Berging Gildestraat 18"/>
    <s v="Meulen, mw. J. van der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02"/>
    <m/>
    <m/>
    <m/>
    <m/>
    <x v="0"/>
    <m/>
    <m/>
    <m/>
    <m/>
    <m/>
    <m/>
    <s v="In beheer"/>
    <s v="Obrechtlaan 1-3"/>
    <s v="Obrechtlaan"/>
    <s v="1-3"/>
    <m/>
    <m/>
    <m/>
    <m/>
    <x v="0"/>
    <x v="0"/>
    <m/>
    <m/>
    <m/>
    <m/>
    <m/>
    <m/>
    <m/>
    <m/>
    <m/>
    <m/>
    <m/>
    <m/>
    <m/>
    <m/>
    <m/>
    <s v="Gezamenlijk eigendom"/>
    <m/>
    <m/>
    <x v="3"/>
    <s v="Dick  Postmus"/>
    <m/>
    <m/>
    <m/>
    <m/>
    <m/>
    <m/>
    <m/>
    <m/>
  </r>
  <r>
    <s v="8412014B1A"/>
    <m/>
    <m/>
    <m/>
    <m/>
    <x v="96"/>
    <n v="314.39999999999998"/>
    <n v="125"/>
    <n v="3.1440000000000001"/>
    <n v="0.33693448915340496"/>
    <m/>
    <m/>
    <s v="In beheer"/>
    <s v="Woning Gildestraat 20"/>
    <s v="Gildestraat"/>
    <s v="20"/>
    <m/>
    <m/>
    <m/>
    <s v="geen onderdeel steekproef 6 woningen"/>
    <x v="2"/>
    <x v="0"/>
    <m/>
    <m/>
    <n v="2026"/>
    <m/>
    <n v="393"/>
    <m/>
    <m/>
    <s v="Arno  Fransen"/>
    <s v="Woning Gildestraat 20"/>
    <s v="Noppers, mw. B.E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B1B"/>
    <m/>
    <m/>
    <m/>
    <m/>
    <x v="97"/>
    <n v="1871.4285714285713"/>
    <n v="7"/>
    <n v="18.714285714285715"/>
    <n v="5.6604994177772025E-2"/>
    <m/>
    <m/>
    <s v="In beheer"/>
    <s v="Berging Gildestraat 20"/>
    <s v="Gildestraat"/>
    <s v="20"/>
    <m/>
    <m/>
    <m/>
    <s v="geen onderdeel steekproef 6 woningen"/>
    <x v="2"/>
    <x v="0"/>
    <m/>
    <m/>
    <n v="2026"/>
    <m/>
    <n v="131"/>
    <m/>
    <m/>
    <s v="Arno  Fransen"/>
    <s v="Berging Gildestraat 20"/>
    <s v="Noppers, mw. B.E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24406"/>
    <m/>
    <m/>
    <m/>
    <m/>
    <x v="0"/>
    <m/>
    <m/>
    <m/>
    <m/>
    <m/>
    <m/>
    <s v="In beheer"/>
    <s v="Oranjebond 8"/>
    <s v="Oranjebond"/>
    <s v="8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2014B2A"/>
    <m/>
    <n v="26.1"/>
    <n v="4.3666666666666663"/>
    <n v="393"/>
    <x v="96"/>
    <n v="272.91666666666669"/>
    <n v="144"/>
    <n v="2.7291666666666665"/>
    <n v="0.3881485315047225"/>
    <n v="-393"/>
    <n v="0"/>
    <s v="In beheer"/>
    <s v="Woning Noorderplantsoen 29"/>
    <s v="Noorderplantsoen"/>
    <s v="29"/>
    <m/>
    <s v="Noorderplantsoen 29"/>
    <m/>
    <m/>
    <x v="2"/>
    <x v="3"/>
    <n v="2027"/>
    <m/>
    <n v="2026"/>
    <m/>
    <n v="393"/>
    <m/>
    <m/>
    <s v="Arno  Fransen"/>
    <s v="Woning Noorderplantsoen 29"/>
    <s v="Moorlag, mw. F.C."/>
    <s v="Arno  Fransen"/>
    <s v="Caroline  Hoek"/>
    <m/>
    <s v="Verhuurde eigendommen"/>
    <s v="8412014"/>
    <s v="Volledig eigendom"/>
    <s v="CNV 3 Standaard scenario"/>
    <s v="BEH"/>
    <x v="1"/>
    <m/>
    <n v="144"/>
    <s v="01 Tussen 100 en 500"/>
    <m/>
    <m/>
    <n v="2014"/>
    <s v="Tussen 2010 en 2020"/>
    <s v="  Energielabel: A"/>
    <s v="Geen monument"/>
  </r>
  <r>
    <s v="8327005"/>
    <m/>
    <m/>
    <m/>
    <m/>
    <x v="0"/>
    <m/>
    <m/>
    <m/>
    <m/>
    <m/>
    <m/>
    <s v="In beheer"/>
    <s v="Oude Haarweg 1"/>
    <s v="Oude Haarweg"/>
    <s v="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2B"/>
    <m/>
    <n v="26.1"/>
    <n v="1.4555555555555555"/>
    <n v="131"/>
    <x v="97"/>
    <n v="1871.4285714285713"/>
    <n v="7"/>
    <n v="18.714285714285715"/>
    <n v="5.6604994177772025E-2"/>
    <n v="-131"/>
    <n v="0"/>
    <s v="In beheer"/>
    <s v="Berging Noorderplantsoen 29"/>
    <s v="Noorderplantsoen"/>
    <s v="29"/>
    <m/>
    <s v="Noorderplantsoen 29"/>
    <m/>
    <m/>
    <x v="2"/>
    <x v="3"/>
    <n v="2027"/>
    <m/>
    <n v="2026"/>
    <m/>
    <n v="131"/>
    <m/>
    <m/>
    <s v="Arno  Fransen"/>
    <s v="Berging Noorderplantsoen 29"/>
    <s v="Moorlag, mw. F.C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12"/>
    <m/>
    <m/>
    <m/>
    <m/>
    <x v="0"/>
    <m/>
    <m/>
    <m/>
    <m/>
    <m/>
    <m/>
    <s v="In beheer"/>
    <s v="Paganinilaan 15"/>
    <s v="Paganinilaan"/>
    <s v="15"/>
    <m/>
    <m/>
    <m/>
    <m/>
    <x v="0"/>
    <x v="0"/>
    <m/>
    <m/>
    <m/>
    <m/>
    <m/>
    <m/>
    <m/>
    <m/>
    <m/>
    <m/>
    <m/>
    <m/>
    <m/>
    <s v="Multifunctionele accomodaties"/>
    <m/>
    <s v="Volledig eigendom"/>
    <m/>
    <m/>
    <x v="1"/>
    <m/>
    <m/>
    <m/>
    <m/>
    <m/>
    <m/>
    <m/>
    <s v="  Energielabel: A"/>
    <s v="Geen monument"/>
  </r>
  <r>
    <s v="8412014B3A"/>
    <m/>
    <m/>
    <m/>
    <m/>
    <x v="96"/>
    <n v="314.39999999999998"/>
    <n v="125"/>
    <n v="3.1440000000000001"/>
    <n v="0.33693448915340496"/>
    <m/>
    <m/>
    <s v="In beheer"/>
    <s v="Woning Noorderplantsoen 31"/>
    <s v="Noorderplantsoen"/>
    <s v="31"/>
    <m/>
    <m/>
    <m/>
    <s v="geen onderdeel steekproef 6 woningen"/>
    <x v="2"/>
    <x v="0"/>
    <m/>
    <m/>
    <n v="2026"/>
    <m/>
    <n v="393"/>
    <m/>
    <m/>
    <s v="Arno  Fransen"/>
    <s v="Woning Noorderplantsoen 31"/>
    <s v="Dirks, mw. L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363104"/>
    <m/>
    <m/>
    <m/>
    <m/>
    <x v="0"/>
    <m/>
    <m/>
    <m/>
    <m/>
    <m/>
    <m/>
    <s v="In beheer"/>
    <s v="Peeloerweg 3"/>
    <s v="Peeloerweg"/>
    <s v="3"/>
    <m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412014B3B"/>
    <m/>
    <m/>
    <m/>
    <m/>
    <x v="97"/>
    <n v="1871.4285714285713"/>
    <n v="7"/>
    <n v="18.714285714285715"/>
    <n v="5.6604994177772025E-2"/>
    <m/>
    <m/>
    <s v="In beheer"/>
    <s v="Berging Noorderplantsoen 31"/>
    <s v="Noorderplantsoen"/>
    <s v="31"/>
    <m/>
    <m/>
    <m/>
    <s v="geen onderdeel steekproef 6 woningen"/>
    <x v="2"/>
    <x v="0"/>
    <m/>
    <m/>
    <n v="2026"/>
    <m/>
    <n v="131"/>
    <m/>
    <m/>
    <s v="Arno  Fransen"/>
    <s v="Berging Noorderplantsoen 31"/>
    <s v="Dirks, mw. L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24409"/>
    <m/>
    <m/>
    <m/>
    <m/>
    <x v="0"/>
    <m/>
    <m/>
    <m/>
    <m/>
    <m/>
    <m/>
    <s v="In beheer"/>
    <s v="Rijnstraat 2A"/>
    <s v="Rijnstraat"/>
    <s v="2"/>
    <s v="A"/>
    <m/>
    <m/>
    <m/>
    <x v="0"/>
    <x v="0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412014B4A"/>
    <m/>
    <m/>
    <m/>
    <m/>
    <x v="96"/>
    <n v="314.39999999999998"/>
    <n v="125"/>
    <n v="3.1440000000000001"/>
    <n v="0.33693448915340496"/>
    <m/>
    <m/>
    <s v="In beheer"/>
    <s v="Woning Noorderplantsoen 33"/>
    <s v="Noorderplantsoen"/>
    <s v="33"/>
    <m/>
    <m/>
    <m/>
    <s v="geen onderdeel steekproef 6 woningen"/>
    <x v="2"/>
    <x v="0"/>
    <m/>
    <m/>
    <n v="2026"/>
    <m/>
    <n v="393"/>
    <m/>
    <m/>
    <s v="Arno  Fransen"/>
    <s v="Woning Noorderplantsoen 33"/>
    <s v="Klein, mw. C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B4B"/>
    <m/>
    <m/>
    <m/>
    <m/>
    <x v="97"/>
    <n v="1871.4285714285713"/>
    <n v="7"/>
    <n v="18.714285714285715"/>
    <n v="5.6604994177772025E-2"/>
    <m/>
    <m/>
    <s v="In beheer"/>
    <s v="Berging Noorderplantsoen 33"/>
    <s v="Noorderplantsoen"/>
    <s v="33"/>
    <m/>
    <m/>
    <m/>
    <s v="geen onderdeel steekproef 6 woningen"/>
    <x v="2"/>
    <x v="0"/>
    <m/>
    <m/>
    <n v="2026"/>
    <m/>
    <n v="131"/>
    <m/>
    <m/>
    <s v="Arno  Fransen"/>
    <s v="Berging Noorderplantsoen 33"/>
    <s v="Klein, mw. C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5A"/>
    <m/>
    <m/>
    <m/>
    <m/>
    <x v="96"/>
    <n v="314.39999999999998"/>
    <n v="125"/>
    <n v="3.1440000000000001"/>
    <n v="0.33693448915340496"/>
    <m/>
    <m/>
    <s v="In beheer"/>
    <s v="Woning Noorderplantsoen 35"/>
    <s v="Noorderplantsoen"/>
    <s v="35"/>
    <m/>
    <m/>
    <m/>
    <s v="geen onderdeel steekproef 6 woningen"/>
    <x v="2"/>
    <x v="0"/>
    <m/>
    <m/>
    <n v="2026"/>
    <m/>
    <n v="393"/>
    <m/>
    <m/>
    <s v="Arno  Fransen"/>
    <s v="Woning Noorderplantsoen 35"/>
    <s v="Vrugte, mw. F. ter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B5B"/>
    <m/>
    <m/>
    <m/>
    <m/>
    <x v="97"/>
    <n v="1871.4285714285713"/>
    <n v="7"/>
    <n v="18.714285714285715"/>
    <n v="5.6604994177772025E-2"/>
    <m/>
    <m/>
    <s v="In beheer"/>
    <s v="Berging Noorderplantsoen 35"/>
    <s v="Noorderplantsoen"/>
    <s v="35"/>
    <m/>
    <m/>
    <m/>
    <s v="geen onderdeel steekproef 6 woningen"/>
    <x v="2"/>
    <x v="0"/>
    <m/>
    <m/>
    <n v="2026"/>
    <m/>
    <n v="131"/>
    <m/>
    <m/>
    <s v="Arno  Fransen"/>
    <s v="Berging Noorderplantsoen 35"/>
    <s v="Vrugte, mw. F. ter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6A"/>
    <m/>
    <m/>
    <m/>
    <m/>
    <x v="96"/>
    <n v="314.39999999999998"/>
    <n v="125"/>
    <n v="3.1440000000000001"/>
    <n v="0.33693448915340496"/>
    <m/>
    <m/>
    <s v="In beheer"/>
    <s v="Woning Noorderplantsoen 37"/>
    <s v="Noorderplantsoen"/>
    <s v="37"/>
    <m/>
    <m/>
    <m/>
    <s v="geen onderdeel steekproef 6 woningen"/>
    <x v="2"/>
    <x v="0"/>
    <m/>
    <m/>
    <n v="2026"/>
    <m/>
    <n v="393"/>
    <m/>
    <m/>
    <s v="Arno  Fransen"/>
    <s v="Woning Noorderplantsoen 37"/>
    <s v="Diepmaat, dhr. N.M. en Wiekel, mw. M.K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B6B"/>
    <m/>
    <m/>
    <m/>
    <m/>
    <x v="97"/>
    <n v="1871.4285714285713"/>
    <n v="7"/>
    <n v="18.714285714285715"/>
    <n v="5.6604994177772025E-2"/>
    <m/>
    <m/>
    <s v="In beheer"/>
    <s v="Berging Noorderplantsoen 37"/>
    <s v="Noorderplantsoen"/>
    <s v="37"/>
    <m/>
    <m/>
    <m/>
    <s v="geen onderdeel steekproef 6 woningen"/>
    <x v="2"/>
    <x v="0"/>
    <m/>
    <m/>
    <n v="2026"/>
    <m/>
    <n v="131"/>
    <m/>
    <m/>
    <s v="Arno  Fransen"/>
    <s v="Berging Noorderplantsoen 37"/>
    <s v="Diepmaat, dhr. N.M. en Wiekel, mw. M.K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1"/>
    <m/>
    <m/>
    <m/>
    <m/>
    <x v="0"/>
    <m/>
    <m/>
    <m/>
    <m/>
    <m/>
    <m/>
    <s v="In beheer"/>
    <s v="Rodeweg 23 / Pelikaanstraat 127"/>
    <s v="Rodeweg"/>
    <s v="2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s v="  Energielabel: Nee, maar wel verplicht + EPA"/>
    <m/>
  </r>
  <r>
    <s v="8412014B7A"/>
    <m/>
    <m/>
    <m/>
    <m/>
    <x v="96"/>
    <n v="314.39999999999998"/>
    <n v="125"/>
    <n v="3.1440000000000001"/>
    <n v="0.33693448915340496"/>
    <m/>
    <m/>
    <s v="In beheer"/>
    <s v="Woning Noorderplantsoen 39"/>
    <s v="Noorderplantsoen"/>
    <s v="39"/>
    <m/>
    <m/>
    <m/>
    <s v="geen onderdeel steekproef 6 woningen"/>
    <x v="2"/>
    <x v="0"/>
    <m/>
    <m/>
    <n v="2026"/>
    <m/>
    <n v="393"/>
    <m/>
    <m/>
    <s v="Arno  Fransen"/>
    <s v="Woning Noorderplantsoen 39"/>
    <s v="Stelpstra, mw. A.M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3067"/>
    <m/>
    <m/>
    <m/>
    <m/>
    <x v="0"/>
    <m/>
    <m/>
    <m/>
    <m/>
    <m/>
    <m/>
    <s v="In beheer"/>
    <s v="Rolderstraat 07-9"/>
    <s v="Rolderstraat"/>
    <s v="7-9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74"/>
    <m/>
    <m/>
    <m/>
    <m/>
    <x v="0"/>
    <m/>
    <m/>
    <m/>
    <m/>
    <m/>
    <m/>
    <s v="In beheer"/>
    <s v="Rolderstraat 31-33-33A-33B"/>
    <s v="Rolderstraat"/>
    <s v="31-33-33A-33B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8"/>
    <m/>
    <m/>
    <m/>
    <m/>
    <x v="0"/>
    <m/>
    <m/>
    <m/>
    <m/>
    <m/>
    <m/>
    <s v="In beheer"/>
    <s v="Rolderstraat 21"/>
    <s v="Rolderstraat"/>
    <s v="2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7B"/>
    <m/>
    <m/>
    <m/>
    <m/>
    <x v="97"/>
    <n v="1871.4285714285713"/>
    <n v="7"/>
    <n v="18.714285714285715"/>
    <n v="5.6604994177772025E-2"/>
    <m/>
    <m/>
    <s v="In beheer"/>
    <s v="Berging Noorderplantsoen 39"/>
    <s v="Noorderplantsoen"/>
    <s v="39"/>
    <m/>
    <m/>
    <m/>
    <s v="geen onderdeel steekproef 6 woningen"/>
    <x v="2"/>
    <x v="0"/>
    <m/>
    <m/>
    <n v="2026"/>
    <m/>
    <n v="131"/>
    <m/>
    <m/>
    <s v="Arno  Fransen"/>
    <s v="Berging Noorderplantsoen 39"/>
    <s v="Stelpstra, mw. A.M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8A"/>
    <m/>
    <m/>
    <m/>
    <m/>
    <x v="96"/>
    <n v="302.30769230769232"/>
    <n v="130"/>
    <n v="3.023076923076923"/>
    <n v="0.35041186871954116"/>
    <m/>
    <m/>
    <s v="In beheer"/>
    <s v="Woning Noorderplantsoen 41"/>
    <s v="Noorderplantsoen"/>
    <s v="41"/>
    <m/>
    <m/>
    <m/>
    <s v="geen onderdeel steekproef 6 woningen"/>
    <x v="2"/>
    <x v="0"/>
    <m/>
    <m/>
    <n v="2026"/>
    <m/>
    <n v="393"/>
    <m/>
    <m/>
    <s v="Arno  Fransen"/>
    <s v="Woning Noorderplantsoen 41"/>
    <s v="Beijen, R."/>
    <s v="Arno  Fransen"/>
    <s v="Caroline  Hoek"/>
    <m/>
    <s v="Verhuurde eigendommen"/>
    <s v="8412014"/>
    <s v="Volledig eigendom"/>
    <s v="CNV 3 Standaard scenario"/>
    <s v="BEH"/>
    <x v="1"/>
    <m/>
    <n v="130"/>
    <s v="01 Tussen 100 en 500"/>
    <m/>
    <m/>
    <n v="2014"/>
    <s v="Tussen 2010 en 2020"/>
    <s v="  Energielabel: A"/>
    <s v="Geen monument"/>
  </r>
  <r>
    <s v="8412014B8B"/>
    <m/>
    <m/>
    <m/>
    <m/>
    <x v="97"/>
    <n v="1871.4285714285713"/>
    <n v="7"/>
    <n v="18.714285714285715"/>
    <n v="5.6604994177772025E-2"/>
    <m/>
    <m/>
    <s v="In beheer"/>
    <s v="Berging Noorderplantsoen 41"/>
    <s v="Noorderplantsoen"/>
    <s v="41"/>
    <m/>
    <m/>
    <m/>
    <s v="geen onderdeel steekproef 6 woningen"/>
    <x v="2"/>
    <x v="0"/>
    <m/>
    <m/>
    <n v="2026"/>
    <m/>
    <n v="131"/>
    <m/>
    <m/>
    <s v="Arno  Fransen"/>
    <s v="Berging Noorderplantsoen 41"/>
    <s v="Scheffer, Dhr. J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9A"/>
    <m/>
    <n v="26.1"/>
    <n v="4.3666666666666663"/>
    <n v="393"/>
    <x v="96"/>
    <n v="302.30769230769232"/>
    <n v="130"/>
    <n v="3.023076923076923"/>
    <n v="0.35041186871954116"/>
    <n v="-393"/>
    <n v="0"/>
    <s v="In beheer"/>
    <s v="Woning Schoolstraat 02"/>
    <s v="Schoolstraat"/>
    <s v="02"/>
    <m/>
    <s v="Schoolstraat 02"/>
    <m/>
    <m/>
    <x v="2"/>
    <x v="3"/>
    <n v="2027"/>
    <m/>
    <n v="2026"/>
    <m/>
    <n v="393"/>
    <m/>
    <m/>
    <s v="Arno  Fransen"/>
    <s v="Woning Schoolstraat 02"/>
    <s v="Rabhi, mw. I."/>
    <s v="Arno  Fransen"/>
    <s v="Caroline  Hoek"/>
    <m/>
    <s v="Verhuurde eigendommen"/>
    <s v="8412014"/>
    <s v="Volledig eigendom"/>
    <s v="CNV 3 Standaard scenario"/>
    <s v="BEH"/>
    <x v="1"/>
    <m/>
    <n v="130"/>
    <s v="01 Tussen 100 en 500"/>
    <m/>
    <m/>
    <n v="2014"/>
    <s v="Tussen 2010 en 2020"/>
    <s v="  Energielabel: A"/>
    <s v="Geen monument"/>
  </r>
  <r>
    <s v="8412014B9B"/>
    <m/>
    <n v="26.1"/>
    <n v="1.4555555555555555"/>
    <n v="131"/>
    <x v="97"/>
    <n v="1871.4285714285713"/>
    <n v="7"/>
    <n v="18.714285714285715"/>
    <n v="5.6604994177772025E-2"/>
    <n v="-131"/>
    <n v="0"/>
    <s v="In beheer"/>
    <s v="Berging Schoolstraat 02"/>
    <s v="Schoolstraat"/>
    <s v="02"/>
    <m/>
    <s v="Schoolstraat 02"/>
    <m/>
    <m/>
    <x v="2"/>
    <x v="3"/>
    <n v="2027"/>
    <m/>
    <n v="2026"/>
    <m/>
    <n v="131"/>
    <m/>
    <m/>
    <s v="Arno  Fransen"/>
    <s v="Berging Schoolstraat 02"/>
    <s v="Rabhi, mw. I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1A"/>
    <m/>
    <m/>
    <m/>
    <m/>
    <x v="96"/>
    <n v="314.39999999999998"/>
    <n v="125"/>
    <n v="3.1440000000000001"/>
    <n v="0.33693448915340496"/>
    <m/>
    <m/>
    <s v="In beheer"/>
    <s v="Woning Schoolstraat 04"/>
    <s v="Schoolstraat"/>
    <s v="04"/>
    <m/>
    <m/>
    <m/>
    <s v="geen onderdeel steekproef 6 woningen"/>
    <x v="2"/>
    <x v="0"/>
    <m/>
    <m/>
    <n v="2026"/>
    <m/>
    <n v="393"/>
    <m/>
    <m/>
    <s v="Arno  Fransen"/>
    <s v="Woning Schoolstraat 04"/>
    <s v="Scheffer, J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1B"/>
    <m/>
    <m/>
    <m/>
    <m/>
    <x v="97"/>
    <n v="1871.4285714285713"/>
    <n v="7"/>
    <n v="18.714285714285715"/>
    <n v="5.6604994177772025E-2"/>
    <m/>
    <m/>
    <s v="In beheer"/>
    <s v="Berging Schoolstraat 04"/>
    <s v="Schoolstraat"/>
    <s v="04"/>
    <m/>
    <m/>
    <m/>
    <s v="geen onderdeel steekproef 6 woningen"/>
    <x v="2"/>
    <x v="0"/>
    <m/>
    <m/>
    <n v="2026"/>
    <m/>
    <n v="131"/>
    <m/>
    <m/>
    <s v="Arno  Fransen"/>
    <s v="Berging Schoolstraat 04"/>
    <s v="Scheffer, J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2A"/>
    <m/>
    <m/>
    <m/>
    <m/>
    <x v="96"/>
    <n v="314.39999999999998"/>
    <n v="125"/>
    <n v="3.1440000000000001"/>
    <n v="0.33693448915340496"/>
    <m/>
    <m/>
    <s v="In beheer"/>
    <s v="Woning Schoolstraat 06"/>
    <s v="Schoolstraat"/>
    <s v="06"/>
    <m/>
    <m/>
    <m/>
    <s v="geen onderdeel steekproef 6 woningen"/>
    <x v="2"/>
    <x v="0"/>
    <m/>
    <m/>
    <n v="2026"/>
    <m/>
    <n v="393"/>
    <m/>
    <m/>
    <s v="Arno  Fransen"/>
    <s v="Woning Schoolstraat 06"/>
    <s v="Wairata, mw. A.D.A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2B"/>
    <m/>
    <m/>
    <m/>
    <m/>
    <x v="97"/>
    <n v="1871.4285714285713"/>
    <n v="7"/>
    <n v="18.714285714285715"/>
    <n v="5.6604994177772025E-2"/>
    <m/>
    <m/>
    <s v="In beheer"/>
    <s v="Berging Schoolstraat 06"/>
    <s v="Schoolstraat"/>
    <s v="06"/>
    <m/>
    <m/>
    <s v="-"/>
    <s v="geen onderdeel steekproef 6 woningen"/>
    <x v="2"/>
    <x v="0"/>
    <m/>
    <m/>
    <n v="2026"/>
    <m/>
    <n v="131"/>
    <m/>
    <m/>
    <s v="Arno  Fransen"/>
    <s v=" "/>
    <s v="Wairata, mw. A.D.A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3A"/>
    <m/>
    <m/>
    <m/>
    <m/>
    <x v="96"/>
    <n v="314.39999999999998"/>
    <n v="125"/>
    <n v="3.1440000000000001"/>
    <n v="0.33693448915340496"/>
    <m/>
    <m/>
    <s v="In beheer"/>
    <s v="Woning Schoolstraat 08"/>
    <s v="Schoolstraat"/>
    <s v="08"/>
    <m/>
    <m/>
    <m/>
    <s v="geen onderdeel steekproef 6 woningen"/>
    <x v="2"/>
    <x v="0"/>
    <m/>
    <m/>
    <n v="2026"/>
    <m/>
    <n v="393"/>
    <m/>
    <m/>
    <s v="Arno  Fransen"/>
    <s v="Woning Schoolstraat 08"/>
    <s v="Drenth, mw. A.R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3B"/>
    <m/>
    <m/>
    <m/>
    <m/>
    <x v="97"/>
    <n v="1871.4285714285713"/>
    <n v="7"/>
    <n v="18.714285714285715"/>
    <n v="5.6604994177772025E-2"/>
    <m/>
    <m/>
    <s v="In beheer"/>
    <s v="Berging Schoolstraat 08"/>
    <s v="Schoolstraat"/>
    <s v="08"/>
    <m/>
    <m/>
    <m/>
    <s v="geen onderdeel steekproef 6 woningen"/>
    <x v="2"/>
    <x v="0"/>
    <m/>
    <m/>
    <n v="2026"/>
    <m/>
    <n v="131"/>
    <m/>
    <m/>
    <s v="Arno  Fransen"/>
    <s v="Berging Schoolstraat 08"/>
    <s v="Drenth, mw. A.R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m/>
  </r>
  <r>
    <s v="8412014C4A"/>
    <m/>
    <m/>
    <m/>
    <m/>
    <x v="96"/>
    <n v="314.39999999999998"/>
    <n v="125"/>
    <n v="3.1440000000000001"/>
    <n v="0.33693448915340496"/>
    <m/>
    <m/>
    <s v="In beheer"/>
    <s v="Woning Schoolstraat 10"/>
    <s v="Schoolstraat"/>
    <s v="10"/>
    <m/>
    <m/>
    <m/>
    <s v="geen onderdeel steekproef 6 woningen"/>
    <x v="2"/>
    <x v="0"/>
    <m/>
    <m/>
    <n v="2026"/>
    <m/>
    <n v="393"/>
    <m/>
    <m/>
    <s v="Arno  Fransen"/>
    <s v="Woning Schoolstraat 10"/>
    <s v="Bruin, mw. E. de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4B"/>
    <m/>
    <m/>
    <m/>
    <m/>
    <x v="97"/>
    <n v="1871.4285714285713"/>
    <n v="7"/>
    <n v="18.714285714285715"/>
    <n v="5.6604994177772025E-2"/>
    <m/>
    <m/>
    <s v="In beheer"/>
    <s v="Berging Schoolstraat 10"/>
    <s v="Schoolstraat"/>
    <s v="10"/>
    <m/>
    <m/>
    <m/>
    <s v="geen onderdeel steekproef 6 woningen"/>
    <x v="2"/>
    <x v="0"/>
    <m/>
    <m/>
    <n v="2026"/>
    <m/>
    <n v="131"/>
    <m/>
    <m/>
    <s v="Arno  Fransen"/>
    <s v="Berging Schoolstraat 10"/>
    <s v="Bruin, mw. E. de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5A"/>
    <m/>
    <m/>
    <m/>
    <m/>
    <x v="96"/>
    <n v="314.39999999999998"/>
    <n v="125"/>
    <n v="3.1440000000000001"/>
    <n v="0.33693448915340496"/>
    <m/>
    <m/>
    <s v="In beheer"/>
    <s v="Woning Schoolstraat 12"/>
    <s v="Schoolstraat"/>
    <s v="12"/>
    <m/>
    <m/>
    <m/>
    <s v="geen onderdeel steekproef 6 woningen"/>
    <x v="2"/>
    <x v="0"/>
    <m/>
    <m/>
    <n v="2026"/>
    <m/>
    <n v="393"/>
    <m/>
    <m/>
    <s v="Arno  Fransen"/>
    <s v="Woning Schoolstraat 12"/>
    <s v="Moes, mw. T.D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5B"/>
    <m/>
    <m/>
    <m/>
    <m/>
    <x v="97"/>
    <n v="1871.4285714285713"/>
    <n v="7"/>
    <n v="18.714285714285715"/>
    <n v="5.6604994177772025E-2"/>
    <m/>
    <m/>
    <s v="In beheer"/>
    <s v="Berging Schoolstraat 12"/>
    <s v="Schoolstraat"/>
    <s v="12"/>
    <m/>
    <m/>
    <m/>
    <s v="geen onderdeel steekproef 6 woningen"/>
    <x v="2"/>
    <x v="0"/>
    <m/>
    <m/>
    <n v="2026"/>
    <m/>
    <n v="131"/>
    <m/>
    <m/>
    <s v="Arno  Fransen"/>
    <s v="Berging Schoolstraat 12"/>
    <s v="Moes, mw. T.D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6A"/>
    <m/>
    <m/>
    <m/>
    <m/>
    <x v="96"/>
    <n v="314.39999999999998"/>
    <n v="125"/>
    <n v="3.1440000000000001"/>
    <n v="0.33693448915340496"/>
    <m/>
    <m/>
    <s v="In beheer"/>
    <s v="Woning Schoolstraat 14"/>
    <s v="Schoolstraat"/>
    <s v="14"/>
    <m/>
    <m/>
    <m/>
    <s v="geen onderdeel steekproef 6 woningen"/>
    <x v="2"/>
    <x v="0"/>
    <m/>
    <m/>
    <n v="2026"/>
    <m/>
    <n v="393"/>
    <m/>
    <m/>
    <s v="Arno  Fransen"/>
    <s v="Woning Schoolstraat 14"/>
    <s v="Meringa, dhr. L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6B"/>
    <m/>
    <m/>
    <m/>
    <m/>
    <x v="97"/>
    <n v="1871.4285714285713"/>
    <n v="7"/>
    <n v="18.714285714285715"/>
    <n v="5.6604994177772025E-2"/>
    <m/>
    <m/>
    <s v="In beheer"/>
    <s v="Berging Schoolstraat 14"/>
    <s v="Schoolstraat"/>
    <s v="14"/>
    <m/>
    <m/>
    <m/>
    <s v="geen onderdeel steekproef 6 woningen"/>
    <x v="2"/>
    <x v="0"/>
    <m/>
    <m/>
    <n v="2026"/>
    <m/>
    <n v="131"/>
    <m/>
    <m/>
    <s v="Arno  Fransen"/>
    <s v="Berging Schoolstraat 14"/>
    <s v="Meringa, dhr. L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14"/>
    <m/>
    <m/>
    <m/>
    <m/>
    <x v="0"/>
    <m/>
    <m/>
    <m/>
    <m/>
    <m/>
    <m/>
    <s v="In beheer"/>
    <s v="Scharmbarg 33-35"/>
    <s v="Scharmbarg"/>
    <s v="35"/>
    <m/>
    <m/>
    <m/>
    <m/>
    <x v="0"/>
    <x v="0"/>
    <m/>
    <m/>
    <m/>
    <m/>
    <m/>
    <m/>
    <m/>
    <m/>
    <m/>
    <m/>
    <m/>
    <m/>
    <m/>
    <m/>
    <m/>
    <s v="Volledig eigendom"/>
    <m/>
    <m/>
    <x v="7"/>
    <m/>
    <m/>
    <m/>
    <m/>
    <m/>
    <m/>
    <m/>
    <s v="  Energielabel: B"/>
    <m/>
  </r>
  <r>
    <s v="8363303"/>
    <m/>
    <m/>
    <m/>
    <m/>
    <x v="0"/>
    <m/>
    <m/>
    <m/>
    <m/>
    <m/>
    <m/>
    <s v="In beheer"/>
    <s v="Scharmbarg 31"/>
    <s v="Scharmbarg"/>
    <s v="31"/>
    <m/>
    <m/>
    <m/>
    <m/>
    <x v="0"/>
    <x v="0"/>
    <m/>
    <m/>
    <m/>
    <m/>
    <m/>
    <m/>
    <m/>
    <m/>
    <m/>
    <m/>
    <m/>
    <m/>
    <m/>
    <s v="Binnensport"/>
    <m/>
    <s v="Volledig eigendom"/>
    <m/>
    <m/>
    <x v="5"/>
    <m/>
    <m/>
    <m/>
    <m/>
    <m/>
    <m/>
    <m/>
    <m/>
    <s v="Geen monument"/>
  </r>
  <r>
    <s v="8412014C7A"/>
    <m/>
    <m/>
    <m/>
    <m/>
    <x v="96"/>
    <n v="314.39999999999998"/>
    <n v="125"/>
    <n v="3.1440000000000001"/>
    <n v="0.33693448915340496"/>
    <m/>
    <m/>
    <s v="In beheer"/>
    <s v="Woning Schoolstraat 16"/>
    <s v="Schoolstraat"/>
    <s v="16"/>
    <m/>
    <m/>
    <m/>
    <s v="geen onderdeel steekproef 6 woningen"/>
    <x v="2"/>
    <x v="0"/>
    <m/>
    <m/>
    <n v="2026"/>
    <m/>
    <n v="393"/>
    <m/>
    <m/>
    <s v="Arno  Fransen"/>
    <s v="Woning Schoolstraat 16"/>
    <s v="Hannessen, dhr. K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7B"/>
    <m/>
    <m/>
    <m/>
    <m/>
    <x v="97"/>
    <n v="1871.4285714285713"/>
    <n v="7"/>
    <n v="18.714285714285715"/>
    <n v="5.6604994177772025E-2"/>
    <m/>
    <m/>
    <s v="In beheer"/>
    <s v="Berging Schoolstraat 16"/>
    <s v="Schoolstraat"/>
    <s v="16"/>
    <m/>
    <m/>
    <m/>
    <s v="geen onderdeel steekproef 6 woningen"/>
    <x v="2"/>
    <x v="0"/>
    <m/>
    <m/>
    <n v="2026"/>
    <m/>
    <n v="131"/>
    <m/>
    <m/>
    <s v="Arno  Fransen"/>
    <s v="Berging Schoolstraat 16"/>
    <s v="Hannessen, dhr. K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8A"/>
    <m/>
    <m/>
    <m/>
    <m/>
    <x v="98"/>
    <n v="291.2"/>
    <n v="125"/>
    <n v="2.9119999999999999"/>
    <n v="0.36377817098156084"/>
    <m/>
    <m/>
    <s v="In beheer"/>
    <s v="Woning Schoolstraat 18"/>
    <s v="Schoolstraat"/>
    <s v="18"/>
    <m/>
    <m/>
    <m/>
    <s v="geen onderdeel steekproef 6 woningen"/>
    <x v="2"/>
    <x v="0"/>
    <m/>
    <m/>
    <n v="2026"/>
    <m/>
    <n v="364"/>
    <m/>
    <m/>
    <s v="Arno  Fransen"/>
    <s v="Woning Schoolstraat 18"/>
    <s v="Alberts, mw. H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332120"/>
    <m/>
    <m/>
    <m/>
    <m/>
    <x v="0"/>
    <m/>
    <m/>
    <m/>
    <m/>
    <m/>
    <m/>
    <s v="In beheer"/>
    <s v="Schepersmaat 4A"/>
    <s v="Schepersmaat"/>
    <s v="4"/>
    <s v="A"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s v="  Energielabel: A+"/>
    <m/>
  </r>
  <r>
    <s v="8412014C8B"/>
    <m/>
    <m/>
    <m/>
    <m/>
    <x v="97"/>
    <n v="1871.4285714285713"/>
    <n v="7"/>
    <n v="18.714285714285715"/>
    <n v="5.6604994177772025E-2"/>
    <m/>
    <m/>
    <s v="In beheer"/>
    <s v="Berging Schoolstraat 18"/>
    <s v="Schoolstraat"/>
    <s v="18"/>
    <m/>
    <m/>
    <m/>
    <s v="geen onderdeel steekproef 6 woningen"/>
    <x v="2"/>
    <x v="0"/>
    <m/>
    <m/>
    <n v="2026"/>
    <m/>
    <n v="131"/>
    <m/>
    <m/>
    <s v="Arno  Fransen"/>
    <s v="Berging Schoolstraat 18"/>
    <s v="Alberts, mw. H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04"/>
    <m/>
    <m/>
    <m/>
    <m/>
    <x v="0"/>
    <m/>
    <m/>
    <m/>
    <m/>
    <m/>
    <m/>
    <s v="In beheer"/>
    <s v="Schoolstraat 29 - 35"/>
    <s v="Schoolstraat"/>
    <s v="29-35"/>
    <m/>
    <m/>
    <m/>
    <m/>
    <x v="0"/>
    <x v="0"/>
    <m/>
    <m/>
    <m/>
    <m/>
    <m/>
    <m/>
    <m/>
    <m/>
    <m/>
    <m/>
    <m/>
    <m/>
    <m/>
    <m/>
    <m/>
    <s v="Volledig eigendom"/>
    <m/>
    <m/>
    <x v="1"/>
    <s v="Dick  Postmus"/>
    <m/>
    <m/>
    <m/>
    <m/>
    <m/>
    <m/>
    <m/>
    <m/>
  </r>
  <r>
    <s v="8412014B9"/>
    <m/>
    <m/>
    <m/>
    <m/>
    <x v="0"/>
    <m/>
    <m/>
    <m/>
    <m/>
    <m/>
    <m/>
    <s v="In beheer"/>
    <s v="Schoolstraat 02"/>
    <s v="Schoolstraat"/>
    <s v="0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9A"/>
    <m/>
    <m/>
    <m/>
    <m/>
    <x v="98"/>
    <n v="291.2"/>
    <n v="125"/>
    <n v="2.9119999999999999"/>
    <n v="0.36377817098156084"/>
    <m/>
    <m/>
    <s v="In beheer"/>
    <s v="Woning Schoolstraat 20"/>
    <s v="Schoolstraat"/>
    <s v="20"/>
    <m/>
    <m/>
    <m/>
    <s v="geen onderdeel steekproef 6 woningen"/>
    <x v="2"/>
    <x v="0"/>
    <m/>
    <m/>
    <n v="2026"/>
    <m/>
    <n v="364"/>
    <m/>
    <m/>
    <s v="Arno  Fransen"/>
    <s v="Woning Schoolstraat 20"/>
    <s v="Vrijs, mw. E.A. en Dijkstra, S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9B"/>
    <m/>
    <m/>
    <m/>
    <m/>
    <x v="97"/>
    <n v="1871.4285714285713"/>
    <n v="7"/>
    <n v="18.714285714285715"/>
    <n v="5.6604994177772025E-2"/>
    <m/>
    <m/>
    <s v="In beheer"/>
    <s v="Berging Schoolstraat 20"/>
    <s v="Schoolstraat"/>
    <s v="20"/>
    <m/>
    <m/>
    <m/>
    <s v="geen onderdeel steekproef 6 woningen"/>
    <x v="2"/>
    <x v="0"/>
    <m/>
    <m/>
    <n v="2026"/>
    <m/>
    <n v="131"/>
    <m/>
    <m/>
    <s v="Arno  Fransen"/>
    <s v="Berging Schoolstraat 20"/>
    <s v="Vrijs, mw. E.A. en Dijkstra, S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D1A"/>
    <m/>
    <m/>
    <m/>
    <m/>
    <x v="98"/>
    <n v="291.2"/>
    <n v="125"/>
    <n v="2.9119999999999999"/>
    <n v="0.36377817098156084"/>
    <m/>
    <m/>
    <s v="In beheer"/>
    <s v="Woning Schoolstraat 22"/>
    <s v="Schoolstraat"/>
    <s v="22"/>
    <m/>
    <m/>
    <m/>
    <s v="geen onderdeel steekproef 6 woningen"/>
    <x v="2"/>
    <x v="0"/>
    <m/>
    <m/>
    <n v="2026"/>
    <m/>
    <n v="364"/>
    <m/>
    <m/>
    <s v="Arno  Fransen"/>
    <s v="Woning Schoolstraat 22"/>
    <s v="Barreveld, mw. S.J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D1B"/>
    <m/>
    <m/>
    <m/>
    <m/>
    <x v="97"/>
    <n v="1871.4285714285713"/>
    <n v="7"/>
    <n v="18.714285714285715"/>
    <n v="5.6604994177772025E-2"/>
    <m/>
    <m/>
    <s v="In beheer"/>
    <s v="Berging Schoolstraat 22"/>
    <s v="Schoolstraat"/>
    <s v="22"/>
    <m/>
    <m/>
    <m/>
    <s v="geen onderdeel steekproef 6 woningen"/>
    <x v="2"/>
    <x v="0"/>
    <m/>
    <m/>
    <n v="2026"/>
    <m/>
    <n v="131"/>
    <m/>
    <m/>
    <s v="Arno  Fransen"/>
    <s v="Berging Schoolstraat 22"/>
    <s v="Barreveld, mw. S.J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D2A"/>
    <m/>
    <m/>
    <m/>
    <m/>
    <x v="98"/>
    <n v="291.2"/>
    <n v="125"/>
    <n v="2.9119999999999999"/>
    <n v="0.36377817098156084"/>
    <m/>
    <m/>
    <s v="In beheer"/>
    <s v="Woning Schoolstraat 24"/>
    <s v="Schoolstraat"/>
    <s v="24"/>
    <m/>
    <m/>
    <m/>
    <s v="geen onderdeel steekproef 6 woningen"/>
    <x v="2"/>
    <x v="0"/>
    <m/>
    <m/>
    <n v="2026"/>
    <m/>
    <n v="364"/>
    <m/>
    <m/>
    <s v="Arno  Fransen"/>
    <s v="Woning Schoolstraat 24"/>
    <s v="Bijl, mw. M.C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D2B"/>
    <m/>
    <m/>
    <m/>
    <m/>
    <x v="97"/>
    <n v="1871.4285714285713"/>
    <n v="7"/>
    <n v="18.714285714285715"/>
    <n v="5.6604994177772025E-2"/>
    <m/>
    <m/>
    <s v="In beheer"/>
    <s v="Berging Schoolstraat 24"/>
    <s v="Schoolstraat"/>
    <s v="24"/>
    <m/>
    <m/>
    <m/>
    <s v="geen onderdeel steekproef 6 woningen"/>
    <x v="2"/>
    <x v="0"/>
    <m/>
    <m/>
    <n v="2026"/>
    <m/>
    <n v="131"/>
    <m/>
    <m/>
    <s v="Arno  Fransen"/>
    <s v="Berging Schoolstraat 24"/>
    <s v="Bijl, mw. M.C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D3A"/>
    <m/>
    <m/>
    <m/>
    <m/>
    <x v="98"/>
    <n v="280"/>
    <n v="130"/>
    <n v="2.8"/>
    <n v="0.37832929782082325"/>
    <m/>
    <m/>
    <s v="In beheer"/>
    <s v="Woning Schoolstraat 26"/>
    <s v="Schoolstraat"/>
    <s v="26"/>
    <m/>
    <m/>
    <m/>
    <s v="geen onderdeel steekproef 6 woningen"/>
    <x v="2"/>
    <x v="0"/>
    <m/>
    <m/>
    <n v="2026"/>
    <m/>
    <n v="364"/>
    <m/>
    <m/>
    <s v="Arno  Fransen"/>
    <s v="Woning Schoolstraat 26"/>
    <s v="Sander, Mw. M.J.D."/>
    <s v="Arno  Fransen"/>
    <s v="Caroline  Hoek"/>
    <m/>
    <s v="Verhuurde eigendommen"/>
    <s v="8412014"/>
    <s v="Volledig eigendom"/>
    <s v="CNV 3 Standaard scenario"/>
    <s v="BEH"/>
    <x v="1"/>
    <m/>
    <n v="130"/>
    <s v="01 Tussen 100 en 500"/>
    <m/>
    <m/>
    <n v="2014"/>
    <s v="Tussen 2010 en 2020"/>
    <s v="  Energielabel: A"/>
    <s v="Geen monument"/>
  </r>
  <r>
    <s v="8412014D3B"/>
    <m/>
    <m/>
    <m/>
    <m/>
    <x v="97"/>
    <n v="1871.4285714285713"/>
    <n v="7"/>
    <n v="18.714285714285715"/>
    <n v="5.6604994177772025E-2"/>
    <m/>
    <m/>
    <s v="In beheer"/>
    <s v="Berging Schoolstraat 26"/>
    <s v="Schoolstraat"/>
    <s v="26"/>
    <m/>
    <m/>
    <m/>
    <s v="geen onderdeel steekproef 6 woningen"/>
    <x v="2"/>
    <x v="0"/>
    <m/>
    <m/>
    <n v="2026"/>
    <m/>
    <n v="131"/>
    <m/>
    <m/>
    <s v="Arno  Fransen"/>
    <s v="Berging Schoolstraat 26"/>
    <s v="Sander, Mw. M.J.D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5A"/>
    <m/>
    <m/>
    <n v="0"/>
    <m/>
    <x v="99"/>
    <n v="95.049248315189217"/>
    <n v="3858"/>
    <n v="0.95049248315189216"/>
    <n v="1.1144980656612111"/>
    <m/>
    <m/>
    <s v="In beheer"/>
    <s v="Brunelstraat 77"/>
    <s v="Brunelstraat"/>
    <s v="77"/>
    <m/>
    <m/>
    <m/>
    <s v="verkocht"/>
    <x v="3"/>
    <x v="2"/>
    <m/>
    <m/>
    <s v="nee"/>
    <m/>
    <m/>
    <m/>
    <m/>
    <s v="Ralph  Roosendaal"/>
    <s v="Brunelstraat 77"/>
    <m/>
    <s v="Ralph  Roosendaal"/>
    <s v="Vincent  Wilke"/>
    <m/>
    <s v="Verhuurde eigendommen"/>
    <s v="8412015"/>
    <s v="Volledig eigendom"/>
    <s v="CNV 4 Normaal onderhoud, geen investeringen"/>
    <s v="VK&lt;2"/>
    <x v="4"/>
    <m/>
    <n v="3858"/>
    <s v="04 Tussen 2500 en 5000"/>
    <s v="Matig"/>
    <m/>
    <n v="1981"/>
    <s v="Tussen 1975 en 2000"/>
    <s v="  Energielabel: A"/>
    <s v="Geen monument"/>
  </r>
  <r>
    <s v="8412017A"/>
    <m/>
    <m/>
    <n v="0"/>
    <m/>
    <x v="9"/>
    <n v="2092"/>
    <n v="25"/>
    <n v="20.92"/>
    <n v="5.0636808503743073E-2"/>
    <m/>
    <m/>
    <s v="In beheer"/>
    <s v="Fietsenstalling  De Haar"/>
    <s v="De Haar"/>
    <s v="ONG"/>
    <m/>
    <m/>
    <m/>
    <s v="uit beheer Duurzaamheid"/>
    <x v="2"/>
    <x v="2"/>
    <m/>
    <m/>
    <s v="nee"/>
    <m/>
    <m/>
    <m/>
    <m/>
    <s v="Lars  Jonkman"/>
    <s v="Fietsenstalling  De Haar"/>
    <m/>
    <s v="Lars  Jonkman"/>
    <s v="Caroline  Hoek"/>
    <m/>
    <s v="Groenbeheer"/>
    <s v="8412017"/>
    <m/>
    <s v="CNV 3 Standaard scenario"/>
    <s v="BEH"/>
    <x v="3"/>
    <m/>
    <n v="25"/>
    <s v="00 Kleiner dan 100"/>
    <m/>
    <m/>
    <m/>
    <s v="Onbekend"/>
    <m/>
    <m/>
  </r>
  <r>
    <s v="8412017B"/>
    <m/>
    <m/>
    <n v="0"/>
    <m/>
    <x v="9"/>
    <n v="2092"/>
    <n v="25"/>
    <n v="20.92"/>
    <n v="5.0636808503743073E-2"/>
    <m/>
    <m/>
    <s v="In beheer"/>
    <s v="Fietsenstalling Lauwers"/>
    <s v="Lauwers"/>
    <s v="1"/>
    <m/>
    <m/>
    <m/>
    <s v="uit beheer Nieuwkomers "/>
    <x v="2"/>
    <x v="2"/>
    <m/>
    <m/>
    <s v="nee"/>
    <m/>
    <m/>
    <m/>
    <m/>
    <s v="Lars  Jonkman"/>
    <s v="Fietsenstalling Lauwers"/>
    <m/>
    <s v="Lars  Jonkman"/>
    <s v="Caroline  Hoek"/>
    <m/>
    <s v="Groenbeheer"/>
    <s v="8412017"/>
    <m/>
    <s v="CNV 3 Standaard scenario"/>
    <s v="BEH"/>
    <x v="3"/>
    <m/>
    <n v="25"/>
    <s v="00 Kleiner dan 100"/>
    <m/>
    <m/>
    <m/>
    <s v="Onbekend"/>
    <m/>
    <m/>
  </r>
  <r>
    <s v="8413004A"/>
    <m/>
    <n v="27.03"/>
    <n v="11.111111111111111"/>
    <n v="1000"/>
    <x v="1"/>
    <m/>
    <n v="276"/>
    <n v="0"/>
    <e v="#DIV/0!"/>
    <n v="0"/>
    <n v="0"/>
    <m/>
    <s v="Woning Grote Veld 2"/>
    <s v="Het Grote Veld 2"/>
    <m/>
    <m/>
    <s v="Het Grote Veld 2 "/>
    <m/>
    <m/>
    <x v="2"/>
    <x v="3"/>
    <s v="2027"/>
    <m/>
    <s v="2026/2027"/>
    <n v="1000"/>
    <n v="0"/>
    <n v="1000"/>
    <m/>
    <s v="Arno  Fransen"/>
    <s v="Woning Grote Veld 2"/>
    <s v="Mevr. R. Bugel"/>
    <s v="Arno"/>
    <s v="Caroline  Hoek"/>
    <m/>
    <s v="Verhuurde eigendommen"/>
    <s v="8413004"/>
    <s v="Volledig eigendom"/>
    <s v="CNV 4 Alleen herstel en cyclisch ond. Inv in overl"/>
    <m/>
    <x v="1"/>
    <m/>
    <m/>
    <m/>
    <m/>
    <m/>
    <m/>
    <m/>
    <m/>
    <s v="Geen monument"/>
  </r>
  <r>
    <s v="8413004B"/>
    <m/>
    <m/>
    <n v="0"/>
    <m/>
    <x v="1"/>
    <m/>
    <m/>
    <e v="#DIV/0!"/>
    <e v="#DIV/0!"/>
    <m/>
    <m/>
    <m/>
    <s v="Schuur Grote Veld 2B"/>
    <s v="Het Grote Veld 2B"/>
    <m/>
    <m/>
    <m/>
    <m/>
    <s v="Mark; contract afspraken nagaan"/>
    <x v="4"/>
    <x v="2"/>
    <m/>
    <m/>
    <s v="nee"/>
    <m/>
    <m/>
    <m/>
    <m/>
    <s v="Arno  Fransen"/>
    <s v="Schuur Grote Veld 2B"/>
    <s v="H. Bousema"/>
    <s v="Arno"/>
    <s v="Caroline"/>
    <m/>
    <s v="5"/>
    <s v="8413004"/>
    <m/>
    <m/>
    <m/>
    <x v="3"/>
    <m/>
    <m/>
    <m/>
    <m/>
    <m/>
    <m/>
    <m/>
    <m/>
    <m/>
  </r>
  <r>
    <s v="8413065A"/>
    <m/>
    <n v="27.03"/>
    <n v="13.502222222222221"/>
    <n v="1215.1999999999998"/>
    <x v="100"/>
    <n v="217"/>
    <n v="800"/>
    <n v="1.085"/>
    <n v="0.97633367179567287"/>
    <n v="-347.19999999999982"/>
    <n v="1215.1999999999998"/>
    <s v="In beheer"/>
    <s v="Garageruimten "/>
    <s v="C.T. Storkweg 6-6A-6B-6C-6D-6E-6F-6G-6I"/>
    <s v="6-6A-6B-6C-6D-6E-6G-6I"/>
    <m/>
    <s v="C.T. Storkweg 6-6A-6B-6C-6D-6E-6F-6G-6I 6-6A-6B-6C-6D-6E-6G-6I"/>
    <m/>
    <s v="9 stuks; no 6 160m2 , overige 80m2"/>
    <x v="2"/>
    <x v="3"/>
    <n v="2027"/>
    <m/>
    <n v="2027"/>
    <m/>
    <m/>
    <m/>
    <n v="1215.1999999999998"/>
    <s v="Arno  Fransen"/>
    <s v="Garageruimten "/>
    <s v="huurders "/>
    <s v="Arno  Fransen"/>
    <s v="Willem Kiers"/>
    <m/>
    <s v="Grondbedrijf"/>
    <s v="8413065"/>
    <s v="Volledig eigendom"/>
    <s v="CNV 3 Normaal onderhoud, inclusief investeringen"/>
    <s v="VK&gt;5"/>
    <x v="0"/>
    <m/>
    <n v="400"/>
    <s v="01 Tussen 100 en 500"/>
    <s v="Redelijk"/>
    <m/>
    <n v="2006"/>
    <s v="Tussen 2000 en 2010"/>
    <s v="  Energielabel: Niet nodig"/>
    <s v="Geen monument"/>
  </r>
  <r>
    <s v="8413067A"/>
    <m/>
    <m/>
    <n v="0"/>
    <m/>
    <x v="101"/>
    <n v="133.20537428023033"/>
    <n v="1042"/>
    <n v="1.3320537428023032"/>
    <n v="0.79525472573633582"/>
    <m/>
    <m/>
    <s v="In beheer"/>
    <s v="Rolderstraat 7-9"/>
    <s v="Rolderstraat"/>
    <s v="7-9"/>
    <m/>
    <m/>
    <m/>
    <s v="wordt gesloopt F&amp;F "/>
    <x v="2"/>
    <x v="2"/>
    <m/>
    <m/>
    <s v="nee"/>
    <m/>
    <m/>
    <m/>
    <m/>
    <s v="Arno  Fransen"/>
    <s v="Rolderstraat 7-9"/>
    <s v="Stichting De Noabershop"/>
    <s v="Arno  Fransen"/>
    <s v="Vincent  Wilke"/>
    <m/>
    <s v="Grondbedrijf"/>
    <s v="8413067"/>
    <s v="Volledig eigendom"/>
    <s v="CNV 4 Alleen herstel en cyclisch ond. Inv in overl"/>
    <s v="SL&gt;5"/>
    <x v="0"/>
    <m/>
    <n v="1042"/>
    <s v="02 Tussen 500 en 1500"/>
    <s v="Matig"/>
    <m/>
    <n v="1983"/>
    <s v="Tussen 1975 en 2000"/>
    <s v="  Energielabel: F"/>
    <s v="Geen monument"/>
  </r>
  <r>
    <s v="8413067A"/>
    <m/>
    <m/>
    <n v="0"/>
    <m/>
    <x v="1"/>
    <m/>
    <m/>
    <e v="#DIV/0!"/>
    <e v="#DIV/0!"/>
    <m/>
    <m/>
    <m/>
    <s v="Rolderstraat 7-9 Naobershop "/>
    <s v="Rolderstraat 7-9"/>
    <m/>
    <m/>
    <m/>
    <m/>
    <s v="vervalt "/>
    <x v="4"/>
    <x v="2"/>
    <m/>
    <m/>
    <s v="nee"/>
    <m/>
    <m/>
    <m/>
    <m/>
    <s v="Arno  Fransen"/>
    <s v="Rolderstraat 7-9 Naobershop "/>
    <s v="Stg. Noabershop/ L. Siwalette"/>
    <s v="Arno"/>
    <s v="Vincent"/>
    <m/>
    <s v="5"/>
    <s v="8413067"/>
    <m/>
    <m/>
    <m/>
    <x v="3"/>
    <m/>
    <m/>
    <m/>
    <m/>
    <m/>
    <m/>
    <m/>
    <m/>
    <m/>
  </r>
  <r>
    <s v="8413069A"/>
    <m/>
    <m/>
    <n v="0"/>
    <m/>
    <x v="102"/>
    <n v="456.98924731182797"/>
    <n v="186"/>
    <n v="4.56989247311828"/>
    <n v="0.23180458624127617"/>
    <m/>
    <m/>
    <s v="In beheer"/>
    <s v="Woning Hoofdvaartsweg 145"/>
    <s v="Hoofdvaartsweg"/>
    <s v="145"/>
    <m/>
    <m/>
    <s v="-"/>
    <s v="Provincie doet alles zelf; wordt binnen jaar gesloopt"/>
    <x v="2"/>
    <x v="2"/>
    <m/>
    <m/>
    <s v="nee"/>
    <m/>
    <m/>
    <m/>
    <m/>
    <s v="Arno  Fransen"/>
    <s v="Woning Hoofdvaartsweg 145"/>
    <m/>
    <s v="Arno  Fransen"/>
    <s v="Vincent  Wilke"/>
    <m/>
    <s v="Grondbedrijf"/>
    <s v="8413069"/>
    <s v="Volledig eigendom"/>
    <s v="CNV 4 Alleen herstel en cyclisch ond. Inv in overl"/>
    <s v="SL&gt;5"/>
    <x v="0"/>
    <m/>
    <n v="186"/>
    <s v="01 Tussen 100 en 500"/>
    <s v="Matig"/>
    <m/>
    <n v="1986"/>
    <s v="Tussen 1975 en 2000"/>
    <s v="  Energielabel: C"/>
    <s v="Geen monument"/>
  </r>
  <r>
    <s v="8413069C"/>
    <m/>
    <m/>
    <n v="0"/>
    <m/>
    <x v="11"/>
    <n v="745.71428571428567"/>
    <n v="35"/>
    <n v="7.4571428571428573"/>
    <n v="0.14205467887525164"/>
    <m/>
    <m/>
    <s v="In beheer"/>
    <s v="Schuur Hoofdvaartsweg 145"/>
    <s v="Hoofdvaartsweg"/>
    <s v="145"/>
    <m/>
    <m/>
    <s v="-"/>
    <s v="Provincie doet alles zelf; wordt binnen jaar gesloopt"/>
    <x v="2"/>
    <x v="2"/>
    <m/>
    <m/>
    <s v="nee"/>
    <m/>
    <m/>
    <m/>
    <m/>
    <s v="Arno  Fransen"/>
    <s v="Schuur Hoofdvaartsweg 145"/>
    <m/>
    <s v="Arno  Fransen"/>
    <s v="Vincent  Wilke"/>
    <m/>
    <s v="Grondbedrijf"/>
    <s v="8413069"/>
    <s v="Volledig eigendom"/>
    <s v="CNV 4 Alleen herstel en cyclisch ond. Inv in overl"/>
    <s v="SL&gt;5"/>
    <x v="0"/>
    <m/>
    <n v="35"/>
    <s v="00 Kleiner dan 100"/>
    <s v="Matig"/>
    <m/>
    <n v="1986"/>
    <s v="Tussen 1975 en 2000"/>
    <s v="  Energielabel: Niet nodig"/>
    <s v="Geen monument"/>
  </r>
  <r>
    <s v="8413073A"/>
    <m/>
    <m/>
    <n v="0"/>
    <m/>
    <x v="1"/>
    <m/>
    <m/>
    <e v="#DIV/0!"/>
    <e v="#DIV/0!"/>
    <m/>
    <m/>
    <m/>
    <s v="Woning Graswijk 25"/>
    <s v="Graswijk 25"/>
    <m/>
    <m/>
    <m/>
    <m/>
    <s v="is gesloopt"/>
    <x v="3"/>
    <x v="2"/>
    <m/>
    <m/>
    <s v="nee"/>
    <m/>
    <m/>
    <m/>
    <m/>
    <s v="Arno  Fransen"/>
    <s v="Woning Graswijk 25"/>
    <s v="Maarten Rademaker"/>
    <s v="Arno"/>
    <s v="Caroline"/>
    <m/>
    <s v="5"/>
    <s v="8413073"/>
    <m/>
    <m/>
    <m/>
    <x v="3"/>
    <m/>
    <m/>
    <m/>
    <m/>
    <m/>
    <m/>
    <m/>
    <m/>
    <m/>
  </r>
  <r>
    <s v="8413073B"/>
    <m/>
    <m/>
    <n v="0"/>
    <m/>
    <x v="1"/>
    <m/>
    <m/>
    <e v="#DIV/0!"/>
    <e v="#DIV/0!"/>
    <m/>
    <m/>
    <m/>
    <s v="Schuur Graswijk 25"/>
    <s v="Graswijk 25"/>
    <m/>
    <m/>
    <m/>
    <m/>
    <s v="is gesloopt"/>
    <x v="3"/>
    <x v="2"/>
    <m/>
    <m/>
    <s v="nee"/>
    <m/>
    <m/>
    <m/>
    <m/>
    <s v="Arno  Fransen"/>
    <s v="Schuur Graswijk 25"/>
    <s v="Maarten Rademaker"/>
    <s v="Arno"/>
    <s v="Caroline"/>
    <m/>
    <s v="5"/>
    <s v="8413073"/>
    <m/>
    <m/>
    <m/>
    <x v="3"/>
    <m/>
    <m/>
    <m/>
    <m/>
    <m/>
    <m/>
    <m/>
    <m/>
    <m/>
  </r>
  <r>
    <s v="8413074A"/>
    <m/>
    <m/>
    <n v="0"/>
    <m/>
    <x v="103"/>
    <n v="63.789237668161434"/>
    <n v="892"/>
    <n v="0.63789237668161436"/>
    <n v="1.6606594977808229"/>
    <m/>
    <m/>
    <s v="In beheer"/>
    <s v="Rolderstraat 31-33-33A-33B"/>
    <s v="Rolderstraat"/>
    <s v="31-33-33A-33B"/>
    <m/>
    <m/>
    <m/>
    <s v="wordt gesloopt 2026"/>
    <x v="2"/>
    <x v="2"/>
    <m/>
    <m/>
    <s v="nee"/>
    <m/>
    <m/>
    <m/>
    <m/>
    <s v="Arno  Fransen"/>
    <s v="Rolderstraat 31-33-33A-33B"/>
    <m/>
    <s v="Arno  Fransen"/>
    <s v="Vincent  Wilke"/>
    <m/>
    <s v="Grondbedrijf"/>
    <s v="8413074"/>
    <s v="Volledig eigendom"/>
    <s v="CNV 6 Alleen herstel en optisch onderhoud"/>
    <s v="SL&lt;5"/>
    <x v="0"/>
    <m/>
    <n v="892"/>
    <s v="02 Tussen 500 en 1500"/>
    <s v="Matig"/>
    <m/>
    <n v="1974"/>
    <s v="Tussen 1950 en 1975"/>
    <s v="  Energielabel: B"/>
    <s v="Geen monument"/>
  </r>
  <r>
    <s v="8413076A"/>
    <m/>
    <m/>
    <n v="0"/>
    <n v="795"/>
    <x v="104"/>
    <n v="164.65408805031447"/>
    <n v="795"/>
    <n v="1.6465408805031447"/>
    <n v="0.64336212142792404"/>
    <m/>
    <m/>
    <s v="In beheer"/>
    <s v="Dr. A.F. Philipsweg 19"/>
    <s v="Dr. A.F. Philipsweg"/>
    <s v="19"/>
    <m/>
    <s v="Dr. A.F. Philipsweg 19"/>
    <m/>
    <s v="Contract; overleg Marko/Arno met Heijko"/>
    <x v="2"/>
    <x v="3"/>
    <m/>
    <m/>
    <s v="ja"/>
    <m/>
    <m/>
    <m/>
    <m/>
    <s v="Arno  Fransen"/>
    <s v="Dr. A.F. Philipsweg 19"/>
    <s v="Nageeb, Auto onderhoud"/>
    <s v="Arno  Fransen"/>
    <s v="Willem  Kiers"/>
    <m/>
    <s v="Grondbedrijf"/>
    <s v="8413076"/>
    <s v="Volledig eigendom"/>
    <s v="CNV 4 Alleen herstel en cyclisch ond. Inv in overl"/>
    <s v="SL&gt;5"/>
    <x v="0"/>
    <m/>
    <n v="795"/>
    <s v="02 Tussen 500 en 1500"/>
    <s v="Matig"/>
    <m/>
    <n v="1965"/>
    <s v="Tussen 1950 en 1975"/>
    <s v="  Energielabel: G"/>
    <s v="Geen monument"/>
  </r>
  <r>
    <s v="8413076D"/>
    <m/>
    <m/>
    <n v="0"/>
    <n v="627"/>
    <x v="105"/>
    <n v="63.795853269537481"/>
    <n v="627"/>
    <n v="0.63795853269537484"/>
    <n v="1.6604872881355932"/>
    <m/>
    <m/>
    <s v="In beheer"/>
    <s v="Dr. A.F. Philipsweg 23"/>
    <s v="Dr. A.F. Philipsweg"/>
    <s v="23"/>
    <m/>
    <s v="Dr. A.F. Philipsweg 23"/>
    <m/>
    <s v="Contract; overleg Marko/Arno met Heijko"/>
    <x v="2"/>
    <x v="3"/>
    <m/>
    <m/>
    <s v="ja"/>
    <m/>
    <m/>
    <m/>
    <m/>
    <s v="Arno  Fransen"/>
    <s v="Dr. A.F. Philipsweg 23"/>
    <s v="V.O.F. Esam's auto"/>
    <s v="Arno  Fransen"/>
    <s v="Willem  Kiers"/>
    <m/>
    <s v="Grondbedrijf"/>
    <s v="8413076"/>
    <s v="Volledig eigendom"/>
    <s v="CNV 4 Alleen herstel en cyclisch ond. Inv in overl"/>
    <s v="SL&gt;5"/>
    <x v="0"/>
    <m/>
    <n v="627"/>
    <s v="02 Tussen 500 en 1500"/>
    <s v="Matig"/>
    <m/>
    <n v="1965"/>
    <s v="Tussen 1950 en 1975"/>
    <s v="  Energielabel: C"/>
    <s v="Geen monument"/>
  </r>
  <r>
    <s v="8363290"/>
    <m/>
    <m/>
    <m/>
    <m/>
    <x v="0"/>
    <m/>
    <m/>
    <m/>
    <m/>
    <m/>
    <m/>
    <s v="In beheer"/>
    <s v="Stadsbroek 09A"/>
    <s v="Stadsbroek"/>
    <s v="9"/>
    <s v="A"/>
    <m/>
    <m/>
    <m/>
    <x v="0"/>
    <x v="2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63301"/>
    <m/>
    <m/>
    <m/>
    <m/>
    <x v="0"/>
    <m/>
    <m/>
    <m/>
    <m/>
    <m/>
    <m/>
    <s v="In beheer"/>
    <s v="Thorbeckelaan 2"/>
    <s v="Thorbeckelaan"/>
    <s v="2"/>
    <m/>
    <m/>
    <m/>
    <m/>
    <x v="0"/>
    <x v="2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413079A"/>
    <m/>
    <m/>
    <n v="0"/>
    <n v="2000"/>
    <x v="106"/>
    <n v="113.63109048723898"/>
    <n v="1724"/>
    <n v="1.1363109048723898"/>
    <n v="0.93224664953582348"/>
    <m/>
    <m/>
    <s v="In beheer"/>
    <s v="Havenkade 16"/>
    <s v="Havenkade"/>
    <s v="16"/>
    <m/>
    <s v="Havenkade 16"/>
    <m/>
    <s v="tot sept 26 nee; toch min. 1 jaar verlengen  Q1 2027? of Red Flag rapport"/>
    <x v="2"/>
    <x v="6"/>
    <m/>
    <m/>
    <s v="ja "/>
    <m/>
    <m/>
    <m/>
    <m/>
    <s v="Arno  Fransen"/>
    <s v="Havenkade 16"/>
    <s v="Stichting Leger des Heils  W&amp;G Noordoost"/>
    <s v="Lars  Jonkman"/>
    <s v="Vincent  Wilke"/>
    <m/>
    <s v="Grondbedrijf"/>
    <s v="8413079"/>
    <s v="Volledig eigendom"/>
    <s v="CNV 4 Alleen herstel en cyclisch ond. Inv in overl"/>
    <s v="SL&gt;5"/>
    <x v="0"/>
    <m/>
    <n v="1724"/>
    <s v="03 Tussen 1500 en 2500"/>
    <s v="Matig"/>
    <m/>
    <n v="2001"/>
    <s v="Tussen 1975 en 2000"/>
    <s v="  Energielabel: A"/>
    <s v="Geen monument"/>
  </r>
  <r>
    <s v="8411004"/>
    <m/>
    <m/>
    <m/>
    <m/>
    <x v="0"/>
    <m/>
    <m/>
    <m/>
    <m/>
    <m/>
    <m/>
    <s v="In beheer"/>
    <s v="Torenlaan 20 A"/>
    <s v="Torenlaan"/>
    <s v="20"/>
    <s v="A"/>
    <m/>
    <m/>
    <m/>
    <x v="0"/>
    <x v="2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3080A"/>
    <m/>
    <m/>
    <n v="0"/>
    <m/>
    <x v="107"/>
    <n v="63.74077112387203"/>
    <n v="2438"/>
    <n v="0.63740771123872031"/>
    <n v="1.6619222127696704"/>
    <m/>
    <m/>
    <s v="In beheer"/>
    <s v="Havenkade 18 Opvang Oekraïners Opslag"/>
    <s v="Havenkade"/>
    <s v="18"/>
    <m/>
    <m/>
    <m/>
    <s v="wordt gesloopt "/>
    <x v="3"/>
    <x v="2"/>
    <m/>
    <m/>
    <s v="nee"/>
    <m/>
    <m/>
    <m/>
    <m/>
    <s v="Lars  Jonkman"/>
    <s v="Havenkade 18 Opvang Oekraïners Opslag"/>
    <m/>
    <s v="Lars  Jonkman"/>
    <s v="Vincent  Wilke"/>
    <m/>
    <s v="Verhuurde eigendommen"/>
    <s v="8413080"/>
    <s v="Volledig eigendom"/>
    <s v="CNV 4 Alleen herstel en cyclisch ond. Inv in overl"/>
    <s v="SL&gt;5"/>
    <x v="0"/>
    <m/>
    <n v="2438"/>
    <s v="03 Tussen 1500 en 2500"/>
    <m/>
    <m/>
    <m/>
    <s v="Onbekend"/>
    <s v="  Energielabel: D"/>
    <m/>
  </r>
  <r>
    <s v="8413081A"/>
    <m/>
    <n v="27.03"/>
    <n v="14.488888888888889"/>
    <n v="1304"/>
    <x v="108"/>
    <n v="148.3503981797497"/>
    <n v="879"/>
    <n v="1.4835039817974971"/>
    <n v="0.71406753665384226"/>
    <n v="0"/>
    <n v="1304"/>
    <s v="In beheer"/>
    <s v="Havenkade 20"/>
    <s v="Havenkade"/>
    <s v="20"/>
    <m/>
    <s v="Havenkade 20"/>
    <m/>
    <s v="Marko, Geert, Arno wel opnemen"/>
    <x v="2"/>
    <x v="3"/>
    <n v="2027"/>
    <m/>
    <m/>
    <m/>
    <m/>
    <m/>
    <n v="1304"/>
    <s v="Arno  Fransen"/>
    <s v="Havenkade 20"/>
    <s v="WerkPro"/>
    <s v="Lars  Jonkman"/>
    <s v="Vincent  Wilke"/>
    <m/>
    <s v="Verhuurde eigendommen"/>
    <s v="8413081"/>
    <s v="Volledig eigendom"/>
    <s v="CNV 4 Alleen herstel en cyclisch ond. Inv in overl"/>
    <s v="SL&gt;5"/>
    <x v="0"/>
    <m/>
    <n v="879"/>
    <s v="02 Tussen 500 en 1500"/>
    <m/>
    <m/>
    <n v="2001"/>
    <s v="Tussen 2000 en 2010"/>
    <s v="  Energielabel: D"/>
    <s v="Geen monument"/>
  </r>
  <r>
    <s v="8411007"/>
    <m/>
    <m/>
    <m/>
    <m/>
    <x v="0"/>
    <m/>
    <m/>
    <m/>
    <m/>
    <m/>
    <m/>
    <s v="In beheer"/>
    <s v="Triade 16"/>
    <s v="Triade"/>
    <s v="16"/>
    <m/>
    <m/>
    <m/>
    <m/>
    <x v="0"/>
    <x v="0"/>
    <m/>
    <m/>
    <m/>
    <m/>
    <m/>
    <m/>
    <m/>
    <m/>
    <m/>
    <m/>
    <m/>
    <m/>
    <m/>
    <m/>
    <m/>
    <s v="Gezamenlijk eigendom"/>
    <m/>
    <m/>
    <x v="1"/>
    <m/>
    <m/>
    <m/>
    <m/>
    <m/>
    <m/>
    <m/>
    <m/>
    <m/>
  </r>
  <r>
    <s v="8413082A"/>
    <m/>
    <n v="27.03"/>
    <n v="17.577777777777779"/>
    <n v="1582"/>
    <x v="109"/>
    <n v="176.16926503340758"/>
    <n v="898"/>
    <n v="1.7616926503340757"/>
    <n v="0.60130922025327305"/>
    <e v="#REF!"/>
    <e v="#REF!"/>
    <s v="In beheer"/>
    <s v="Graansilo Havenkade 6"/>
    <s v="Havenkade"/>
    <s v="6"/>
    <m/>
    <s v="Havenkade 6"/>
    <m/>
    <s v="provinciaal monument"/>
    <x v="2"/>
    <x v="3"/>
    <n v="2027"/>
    <m/>
    <m/>
    <m/>
    <m/>
    <m/>
    <n v="1582"/>
    <s v="Ralph  Roosendaal"/>
    <s v="Graansilo Havenkade 6"/>
    <s v="HEFT Bierbouwerij "/>
    <s v="Ralph  Roosendaal"/>
    <s v="Willem Kiers"/>
    <m/>
    <s v="Grondbedrijf"/>
    <s v="8413082"/>
    <s v="Volledig eigendom"/>
    <s v="CNV 3 Standaard scenario"/>
    <s v="BEH"/>
    <x v="0"/>
    <m/>
    <n v="898"/>
    <s v="02 Tussen 500 en 1500"/>
    <s v="Redelijk"/>
    <m/>
    <n v="1955"/>
    <s v="Tussen 1950 en 1975"/>
    <s v="  Energielabel: G"/>
    <s v="Provinciaal monument"/>
  </r>
  <r>
    <s v="8380015"/>
    <m/>
    <m/>
    <m/>
    <m/>
    <x v="0"/>
    <m/>
    <m/>
    <m/>
    <m/>
    <m/>
    <m/>
    <s v="In beheer"/>
    <s v="Tuinstraat 5"/>
    <s v="Tuinstraat"/>
    <s v="5"/>
    <m/>
    <m/>
    <m/>
    <m/>
    <x v="0"/>
    <x v="0"/>
    <n v="2027"/>
    <m/>
    <m/>
    <m/>
    <m/>
    <m/>
    <m/>
    <m/>
    <m/>
    <m/>
    <m/>
    <m/>
    <m/>
    <m/>
    <m/>
    <m/>
    <m/>
    <m/>
    <x v="3"/>
    <m/>
    <m/>
    <m/>
    <m/>
    <m/>
    <m/>
    <m/>
    <m/>
    <m/>
  </r>
  <r>
    <s v="8413086A"/>
    <m/>
    <n v="26.09"/>
    <n v="4.8"/>
    <n v="432"/>
    <x v="110"/>
    <n v="123.78223495702005"/>
    <n v="349"/>
    <n v="1.2378223495702005"/>
    <n v="0.85579488386691782"/>
    <n v="-432"/>
    <n v="0"/>
    <s v="In beheer"/>
    <s v="Woning W.A. Scholtenstraat 12"/>
    <s v="W.A.  Scholtenstraat"/>
    <s v="12"/>
    <m/>
    <s v="W.A.  Scholtenstraat 12"/>
    <m/>
    <s v="Helft 2 onder 1 kap"/>
    <x v="2"/>
    <x v="3"/>
    <n v="2027"/>
    <m/>
    <m/>
    <m/>
    <n v="432"/>
    <m/>
    <m/>
    <s v="Arno  Fransen"/>
    <s v="Woning W.A. Scholtenstraat 12"/>
    <s v="Zijlstra, M.T. en Meijer, H.T."/>
    <s v="Arno  Fransen"/>
    <s v="Willem Kiers"/>
    <m/>
    <s v="Grondbedrijf"/>
    <s v="8413086"/>
    <s v="Volledig eigendom"/>
    <s v="CNV 3 Normaal onderhoud, inclusief investeringen"/>
    <s v="VK&gt;5"/>
    <x v="0"/>
    <m/>
    <n v="349"/>
    <s v="01 Tussen 100 en 500"/>
    <s v="Redelijk"/>
    <m/>
    <n v="1960"/>
    <s v="Tussen 1950 en 1975"/>
    <s v="  Energielabel: E"/>
    <s v="Geen monument"/>
  </r>
  <r>
    <s v="8413088A"/>
    <m/>
    <n v="26.12"/>
    <n v="11.966666666666667"/>
    <n v="1077"/>
    <x v="111"/>
    <n v="118.22173435784852"/>
    <n v="911"/>
    <n v="1.1822173435784853"/>
    <n v="0.89604677147758216"/>
    <n v="-1077"/>
    <n v="0"/>
    <s v="In beheer"/>
    <s v="Industrieweg 22"/>
    <s v="Industrieweg"/>
    <s v="22"/>
    <m/>
    <s v="Industrieweg 22"/>
    <m/>
    <m/>
    <x v="2"/>
    <x v="3"/>
    <n v="2027"/>
    <m/>
    <m/>
    <m/>
    <n v="1077"/>
    <m/>
    <m/>
    <s v="Arno  Fransen"/>
    <s v="Industrieweg 22"/>
    <s v="Verzamelgebouw"/>
    <s v="Arno  Fransen"/>
    <s v="Willem Kiers"/>
    <m/>
    <s v="Grondbedrijf"/>
    <s v="8413088"/>
    <s v="Volledig eigendom"/>
    <s v="CNV 4 Normaal onderhoud, geen investeringen"/>
    <s v="VK&lt;2"/>
    <x v="0"/>
    <m/>
    <n v="911"/>
    <s v="02 Tussen 500 en 1500"/>
    <s v="Matig"/>
    <m/>
    <n v="1959"/>
    <s v="Tussen 1950 en 1975"/>
    <s v="  Energielabel: C"/>
    <s v="Geen monument"/>
  </r>
  <r>
    <s v="8363307"/>
    <m/>
    <m/>
    <m/>
    <m/>
    <x v="0"/>
    <m/>
    <m/>
    <m/>
    <m/>
    <m/>
    <m/>
    <s v="In beheer"/>
    <s v="Vaart ZZ 83"/>
    <s v="Vaart Zuidzijde"/>
    <s v="83"/>
    <m/>
    <m/>
    <m/>
    <m/>
    <x v="0"/>
    <x v="0"/>
    <m/>
    <m/>
    <m/>
    <m/>
    <m/>
    <m/>
    <m/>
    <m/>
    <m/>
    <m/>
    <m/>
    <m/>
    <m/>
    <s v="Binnensport"/>
    <m/>
    <s v="Volledig eigendom"/>
    <s v="CNV 4 Normaal onderhoud, geen investeringen"/>
    <s v="VK&lt;2"/>
    <x v="5"/>
    <m/>
    <m/>
    <m/>
    <m/>
    <m/>
    <m/>
    <m/>
    <m/>
    <s v="Rijksmonument"/>
  </r>
  <r>
    <s v="8413090A"/>
    <m/>
    <m/>
    <n v="0"/>
    <m/>
    <x v="112"/>
    <n v="69.510268562401265"/>
    <n v="633"/>
    <n v="0.69510268562401267"/>
    <n v="1.5239791987673343"/>
    <m/>
    <m/>
    <s v="In beheer"/>
    <s v="W.A. Scholtenstraat 18-20"/>
    <s v="W.A. Scholtenstraat"/>
    <s v="18, 20"/>
    <m/>
    <m/>
    <s v="-"/>
    <s v="in de verkoop"/>
    <x v="2"/>
    <x v="2"/>
    <m/>
    <m/>
    <m/>
    <m/>
    <m/>
    <m/>
    <m/>
    <s v="Ralph  Roosendaal"/>
    <s v="W.A. Scholtenstraat 18-20"/>
    <s v="WPDA"/>
    <s v="Ralph  Roosendaal"/>
    <s v="Willem  Kiers"/>
    <m/>
    <s v="Grondbedrijf"/>
    <s v="8413090"/>
    <s v="Volledig eigendom"/>
    <s v="CNV 4 Normaal herstel en cyclisch ond,geen invest"/>
    <s v="VK&lt;5"/>
    <x v="0"/>
    <m/>
    <n v="633"/>
    <s v="02 Tussen 500 en 1500"/>
    <s v="Matig"/>
    <m/>
    <n v="1963"/>
    <s v="Tussen 1950 en 1975"/>
    <s v="  Energielabel: F"/>
    <s v="Geen monument"/>
  </r>
  <r>
    <s v="8300301"/>
    <m/>
    <m/>
    <m/>
    <m/>
    <x v="0"/>
    <m/>
    <m/>
    <m/>
    <m/>
    <m/>
    <m/>
    <s v="In beheer"/>
    <s v="Van Doornestraat 05"/>
    <s v="Van Doornestraat"/>
    <s v="5"/>
    <m/>
    <m/>
    <m/>
    <m/>
    <x v="0"/>
    <x v="0"/>
    <n v="2027"/>
    <m/>
    <m/>
    <m/>
    <m/>
    <m/>
    <m/>
    <m/>
    <m/>
    <m/>
    <m/>
    <m/>
    <m/>
    <m/>
    <m/>
    <s v="Volledig eigendom"/>
    <m/>
    <m/>
    <x v="4"/>
    <m/>
    <m/>
    <m/>
    <m/>
    <m/>
    <m/>
    <m/>
    <m/>
    <m/>
  </r>
  <r>
    <s v="8371001"/>
    <m/>
    <m/>
    <m/>
    <m/>
    <x v="0"/>
    <m/>
    <m/>
    <m/>
    <m/>
    <m/>
    <m/>
    <s v="In beheer"/>
    <s v="Van Doornestraat 11"/>
    <s v="Van Doornestraat"/>
    <s v="1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3091A"/>
    <m/>
    <m/>
    <n v="0"/>
    <m/>
    <x v="3"/>
    <e v="#VALUE!"/>
    <n v="2523"/>
    <e v="#VALUE!"/>
    <e v="#VALUE!"/>
    <m/>
    <m/>
    <s v="In beheer"/>
    <s v="J.C. v Markenstraat 8"/>
    <s v="J.C. Van Markenstraat"/>
    <s v="8"/>
    <m/>
    <m/>
    <m/>
    <s v="verkocht"/>
    <x v="3"/>
    <x v="2"/>
    <m/>
    <m/>
    <s v="nee"/>
    <m/>
    <s v="?"/>
    <m/>
    <m/>
    <s v="Arno  Fransen"/>
    <s v="J.C. v Markenstraat 8"/>
    <s v="Bekaert Combustion Technology B.V."/>
    <s v="Arno  Fransen"/>
    <s v="Vincent  Wilke"/>
    <m/>
    <s v="Grondbedrijf"/>
    <s v="8413091"/>
    <s v="Volledig eigendom"/>
    <s v="CNV 4 Normaal onderhoud, geen investeringen"/>
    <s v="VK&lt;2"/>
    <x v="0"/>
    <m/>
    <n v="2523"/>
    <s v="04 Tussen 2500 en 5000"/>
    <s v="Matig"/>
    <m/>
    <n v="1965"/>
    <s v="Tussen 1950 en 1975"/>
    <s v="  Energielabel: F"/>
    <s v="Geen monument"/>
  </r>
  <r>
    <s v="8413091D"/>
    <m/>
    <n v="26.11"/>
    <n v="43.31111111111111"/>
    <n v="3898"/>
    <x v="113"/>
    <n v="69.545049063336307"/>
    <n v="5605"/>
    <n v="0.69545049063336306"/>
    <n v="1.5232170343766034"/>
    <n v="-3898"/>
    <n v="0"/>
    <s v="In beheer"/>
    <s v="J.C. v Markenstraat 10-12"/>
    <s v="J.C. Van Markenstraat"/>
    <s v="10-12"/>
    <m/>
    <s v="J.C. Van Markenstraat 10-12"/>
    <m/>
    <s v="mogelijk verkoop? Inspectie voor een beeld"/>
    <x v="2"/>
    <x v="3"/>
    <m/>
    <m/>
    <m/>
    <m/>
    <m/>
    <m/>
    <m/>
    <s v="Arno  Fransen"/>
    <s v="J.C. v Markenstraat 10-12"/>
    <s v="Stichting Sympany Nederland"/>
    <s v="Arno  Fransen"/>
    <s v="Vincent  Wilke"/>
    <m/>
    <s v="Grondbedrijf"/>
    <s v="8413091"/>
    <s v="Volledig eigendom"/>
    <s v="CNV 4 Normaal onderhoud, geen investeringen"/>
    <s v="VK&lt;2"/>
    <x v="0"/>
    <m/>
    <n v="5605"/>
    <s v="05 Tussen 5000 en 10000"/>
    <s v="Matig"/>
    <m/>
    <n v="1970"/>
    <s v="Tussen 1950 en 1975"/>
    <s v="  Energielabel: B"/>
    <s v="Geen monument"/>
  </r>
  <r>
    <s v="8413094A"/>
    <m/>
    <m/>
    <n v="0"/>
    <m/>
    <x v="114"/>
    <n v="93.918918918918919"/>
    <n v="1480"/>
    <n v="0.93918918918918914"/>
    <n v="1.1279112303377636"/>
    <m/>
    <m/>
    <s v="In beheer"/>
    <s v="C.T. Storkweg 2-2A-2B-2C"/>
    <s v="C.T. Storkweg"/>
    <s v="2"/>
    <s v="A, B, C"/>
    <m/>
    <m/>
    <s v="wordt gesloopt"/>
    <x v="3"/>
    <x v="2"/>
    <m/>
    <m/>
    <s v="nee"/>
    <m/>
    <m/>
    <m/>
    <m/>
    <s v="Arno  Fransen"/>
    <s v="C.T. Storkweg 2-2A-2B-2C"/>
    <m/>
    <s v="Arno  Fransen"/>
    <m/>
    <m/>
    <s v="Grondbedrijf"/>
    <s v="8413094"/>
    <s v="Volledig eigendom"/>
    <s v="CNV 4 Alleen herstel en cyclisch ond. Inv in overl"/>
    <s v="SL&gt;5"/>
    <x v="0"/>
    <m/>
    <n v="1480"/>
    <s v="02 Tussen 500 en 1500"/>
    <s v="Matig"/>
    <m/>
    <n v="1957"/>
    <s v="Tussen 1950 en 1975"/>
    <s v="  Energielabel: C"/>
    <s v="Geen monument"/>
  </r>
  <r>
    <s v="8413096A"/>
    <m/>
    <m/>
    <n v="0"/>
    <m/>
    <x v="115"/>
    <n v="313.93939393939394"/>
    <n v="165"/>
    <n v="3.1393939393939392"/>
    <n v="0.3374288331915451"/>
    <m/>
    <m/>
    <s v="In beheer"/>
    <s v="Industrieweg 6  Opvang Oekraïners"/>
    <s v="Industrieweg"/>
    <s v="6"/>
    <m/>
    <m/>
    <m/>
    <s v="leegstand, niet verhuurbaar "/>
    <x v="2"/>
    <x v="2"/>
    <m/>
    <m/>
    <s v="nee"/>
    <m/>
    <m/>
    <m/>
    <m/>
    <s v="Arno  Fransen"/>
    <s v="Industrieweg 6  Opvang Oekraïners"/>
    <s v="Team PGGW"/>
    <s v="Arno  Fransen"/>
    <s v="Willem  Kiers"/>
    <m/>
    <s v="Grondbedrijf"/>
    <s v="7440055"/>
    <s v="Volledig eigendom"/>
    <s v="CNV 4 Normaal onderhoud, geen investeringen"/>
    <s v="VK&lt;2"/>
    <x v="0"/>
    <m/>
    <n v="165"/>
    <s v="01 Tussen 100 en 500"/>
    <s v="Matig"/>
    <m/>
    <n v="1953"/>
    <s v="Tussen 1950 en 1975"/>
    <s v="  Energielabel: F"/>
    <s v="Geen monument"/>
  </r>
  <r>
    <s v="8413098A"/>
    <m/>
    <m/>
    <n v="0"/>
    <m/>
    <x v="116"/>
    <n v="63.829787234042556"/>
    <n v="235"/>
    <n v="0.63829787234042556"/>
    <n v="1.6596045197740112"/>
    <m/>
    <m/>
    <s v="In beheer"/>
    <s v="Rolderstraat 21"/>
    <s v="Rolderstraat"/>
    <s v="21"/>
    <m/>
    <m/>
    <m/>
    <s v="wacht op sloop"/>
    <x v="2"/>
    <x v="2"/>
    <m/>
    <m/>
    <s v="nee"/>
    <m/>
    <m/>
    <m/>
    <m/>
    <s v="Arno  Fransen"/>
    <s v="Rolderstraat 21"/>
    <s v="Ad Hoc "/>
    <s v="Arno  Fransen"/>
    <s v="Vincent  Wilke"/>
    <m/>
    <s v="Grondbedrijf"/>
    <s v="8413098"/>
    <s v="Volledig eigendom"/>
    <s v="CNV 6 Alleen herstel en optisch onderhoud"/>
    <s v="SL&lt;5"/>
    <x v="0"/>
    <m/>
    <n v="235"/>
    <s v="01 Tussen 100 en 500"/>
    <s v="Zeer slecht"/>
    <m/>
    <m/>
    <s v="Onbekend"/>
    <s v="  Energielabel: C"/>
    <s v="Geen monument"/>
  </r>
  <r>
    <s v="8413102A"/>
    <m/>
    <m/>
    <n v="0"/>
    <m/>
    <x v="117"/>
    <n v="184.25832492431886"/>
    <n v="1982"/>
    <n v="1.8425832492431886"/>
    <n v="0.57491135574656094"/>
    <m/>
    <m/>
    <s v="In beheer"/>
    <s v="Industrieweg 8"/>
    <s v="Industrieweg"/>
    <s v="8"/>
    <m/>
    <m/>
    <m/>
    <s v="al het onderhoud voor huurder;  overleg Marko/Arno met Heijko"/>
    <x v="2"/>
    <x v="2"/>
    <m/>
    <m/>
    <s v="nee"/>
    <m/>
    <m/>
    <m/>
    <m/>
    <s v="Arno  Fransen"/>
    <s v="Industrieweg 8"/>
    <s v="Stichting Garage TDI"/>
    <s v="Arno  Fransen"/>
    <s v="Willem  Kiers"/>
    <m/>
    <s v="Verhuurde eigendommen"/>
    <s v="8413102"/>
    <m/>
    <s v="CNV 4 Normaal onderhoud, geen investeringen"/>
    <s v="VK&lt;2"/>
    <x v="3"/>
    <m/>
    <n v="1982"/>
    <s v="03 Tussen 1500 en 2500"/>
    <s v="Matig"/>
    <m/>
    <m/>
    <s v="Onbekend"/>
    <s v="  Energielabel: A"/>
    <m/>
  </r>
  <r>
    <s v="8371001F"/>
    <m/>
    <m/>
    <n v="0"/>
    <m/>
    <x v="32"/>
    <m/>
    <m/>
    <e v="#VALUE!"/>
    <e v="#VALUE!"/>
    <m/>
    <m/>
    <s v="In beheer"/>
    <s v="Milieupark Terrein"/>
    <s v="Van Doornestraat 11"/>
    <s v="11"/>
    <m/>
    <m/>
    <s v="-"/>
    <s v="??"/>
    <x v="2"/>
    <x v="2"/>
    <m/>
    <m/>
    <m/>
    <m/>
    <m/>
    <m/>
    <m/>
    <s v="Arno  Fransen"/>
    <m/>
    <s v="Gemeente Assen Uitvoering"/>
    <s v="Arno  Fransen"/>
    <s v="Willem  Kiers"/>
    <m/>
    <s v="Bedrijfsgebouwen"/>
    <s v="8372101"/>
    <s v="Volledig eigendom"/>
    <s v="CNV 3 Standaard scenario"/>
    <s v="BEH"/>
    <x v="4"/>
    <m/>
    <m/>
    <m/>
    <m/>
    <m/>
    <m/>
    <m/>
    <s v="  Energielabel: Niet nodig"/>
    <m/>
  </r>
  <r>
    <s v="8413103A"/>
    <m/>
    <n v="26.1"/>
    <n v="18.522222222222222"/>
    <n v="1667"/>
    <x v="118"/>
    <n v="63.747609942638626"/>
    <n v="2615"/>
    <n v="0.63747609942638628"/>
    <n v="1.6617439224019603"/>
    <n v="-1667"/>
    <n v="0"/>
    <s v="In beheer"/>
    <s v="Bedrijfspand Havenkade 8"/>
    <s v="Havenkade"/>
    <s v="8"/>
    <m/>
    <s v="Havenkade 8"/>
    <m/>
    <s v="provinciaal momument"/>
    <x v="2"/>
    <x v="3"/>
    <m/>
    <m/>
    <m/>
    <m/>
    <m/>
    <m/>
    <m/>
    <s v="Ralph  Roosendaal"/>
    <s v="Bedrijfspand Havenkade 8"/>
    <s v="Gemeente Assen"/>
    <s v="Ralph  Roosendaal"/>
    <s v="Willem Kiers"/>
    <m/>
    <s v="Grondbedrijf"/>
    <s v="8413103"/>
    <s v="Volledig eigendom"/>
    <s v="CNV 6 Alleen veiligheidsonderhoud"/>
    <s v="SL&lt;2"/>
    <x v="0"/>
    <m/>
    <n v="2615"/>
    <s v="04 Tussen 2500 en 5000"/>
    <s v="Zeer slecht"/>
    <m/>
    <n v="1955"/>
    <s v="Tussen 1950 en 1975"/>
    <s v="  Energielabel: Ontbreekt"/>
    <s v="Provinciaal monument"/>
  </r>
  <r>
    <s v="8413086"/>
    <m/>
    <m/>
    <m/>
    <m/>
    <x v="0"/>
    <m/>
    <m/>
    <m/>
    <m/>
    <m/>
    <m/>
    <s v="In beheer"/>
    <s v="W.A. Scholtenstraat 12"/>
    <s v="W.A.  Scholtenstraat"/>
    <s v="12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108A"/>
    <m/>
    <m/>
    <n v="0"/>
    <m/>
    <x v="1"/>
    <m/>
    <m/>
    <e v="#DIV/0!"/>
    <e v="#DIV/0!"/>
    <m/>
    <m/>
    <m/>
    <s v="Dotterbloemstraat 169 - Leegstandsbeheerder"/>
    <s v="Dotterbloemstraat 169"/>
    <m/>
    <m/>
    <m/>
    <m/>
    <s v="verkocht"/>
    <x v="3"/>
    <x v="2"/>
    <m/>
    <m/>
    <s v="nee"/>
    <m/>
    <m/>
    <m/>
    <m/>
    <s v="Arno  Fransen"/>
    <s v="Dotterbloemstraat 169 - Leegstandsbeheerder"/>
    <s v="AD HOC BEHEER Gijs Heldens "/>
    <s v="Arno"/>
    <s v="Vincent"/>
    <m/>
    <s v="5"/>
    <s v="8413108"/>
    <m/>
    <m/>
    <m/>
    <x v="3"/>
    <m/>
    <m/>
    <m/>
    <m/>
    <m/>
    <m/>
    <m/>
    <m/>
    <m/>
  </r>
  <r>
    <s v="8413090"/>
    <m/>
    <m/>
    <m/>
    <m/>
    <x v="0"/>
    <m/>
    <m/>
    <m/>
    <m/>
    <m/>
    <m/>
    <s v="In beheer"/>
    <s v="W.A. Scholtenstraat 18-20"/>
    <s v="W.A. Scholtenstraat"/>
    <s v="18-20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95701"/>
    <m/>
    <m/>
    <m/>
    <m/>
    <x v="0"/>
    <m/>
    <m/>
    <m/>
    <m/>
    <m/>
    <m/>
    <s v="In beheer door derde"/>
    <s v="W.A. Scholtenstraat 22"/>
    <s v="W.A. Scholtenstraat"/>
    <s v="2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3110A"/>
    <m/>
    <m/>
    <n v="0"/>
    <n v="1000"/>
    <x v="1"/>
    <m/>
    <n v="384"/>
    <n v="0"/>
    <e v="#DIV/0!"/>
    <m/>
    <m/>
    <m/>
    <s v="Woning Hoofdvaartsweg 184"/>
    <s v="Hoofdvaartsweg 184"/>
    <m/>
    <m/>
    <s v="Hoofdvaartsweg 184 "/>
    <m/>
    <s v="zeer slecht "/>
    <x v="2"/>
    <x v="3"/>
    <m/>
    <m/>
    <s v="ja"/>
    <m/>
    <m/>
    <m/>
    <m/>
    <s v="Arno  Fransen"/>
    <s v="Woning Hoofdvaartsweg 184"/>
    <s v="Maarten Rademaker/ Sharon Koopman/ Adhoc"/>
    <s v="Arno"/>
    <s v="Vincent"/>
    <m/>
    <s v="5"/>
    <s v="8413110"/>
    <m/>
    <m/>
    <m/>
    <x v="1"/>
    <m/>
    <m/>
    <m/>
    <m/>
    <m/>
    <s v="1900"/>
    <m/>
    <m/>
    <m/>
  </r>
  <r>
    <s v="8413110B"/>
    <m/>
    <m/>
    <n v="0"/>
    <m/>
    <x v="1"/>
    <m/>
    <m/>
    <e v="#DIV/0!"/>
    <e v="#DIV/0!"/>
    <m/>
    <m/>
    <m/>
    <s v="Schuur Hoofdvaartsweg 184"/>
    <s v="Hoofdvaartsweg 184"/>
    <m/>
    <m/>
    <m/>
    <m/>
    <s v="leegstand "/>
    <x v="4"/>
    <x v="2"/>
    <m/>
    <m/>
    <s v="nee"/>
    <m/>
    <m/>
    <m/>
    <m/>
    <s v="Arno  Fransen"/>
    <s v="Schuur Hoofdvaartsweg 184"/>
    <s v="leegstand; sleutel bij Bebingh"/>
    <s v="Arno"/>
    <s v="Vincent"/>
    <m/>
    <s v="5"/>
    <s v="8413110"/>
    <m/>
    <m/>
    <m/>
    <x v="3"/>
    <m/>
    <m/>
    <m/>
    <m/>
    <m/>
    <m/>
    <m/>
    <m/>
    <m/>
  </r>
  <r>
    <s v="8340101"/>
    <m/>
    <m/>
    <m/>
    <m/>
    <x v="0"/>
    <m/>
    <m/>
    <m/>
    <m/>
    <m/>
    <m/>
    <s v="In beheer"/>
    <s v="Weiersstraat 1"/>
    <s v="Weiersstraat"/>
    <s v="1"/>
    <m/>
    <m/>
    <m/>
    <m/>
    <x v="0"/>
    <x v="0"/>
    <m/>
    <m/>
    <m/>
    <m/>
    <m/>
    <m/>
    <m/>
    <m/>
    <m/>
    <m/>
    <m/>
    <m/>
    <m/>
    <m/>
    <m/>
    <s v="Gezamenlijk eigendom"/>
    <m/>
    <m/>
    <x v="6"/>
    <m/>
    <m/>
    <m/>
    <m/>
    <m/>
    <m/>
    <m/>
    <m/>
    <m/>
  </r>
  <r>
    <s v="8413114A"/>
    <m/>
    <m/>
    <n v="0"/>
    <m/>
    <x v="1"/>
    <m/>
    <m/>
    <e v="#DIV/0!"/>
    <e v="#DIV/0!"/>
    <m/>
    <m/>
    <m/>
    <s v="Houtzagerij achter Hoofdvaartsweg 164"/>
    <s v="Hoofdvaartsweg 164 Achter"/>
    <m/>
    <m/>
    <m/>
    <m/>
    <s v="wordt gesloopt  onderzoek F en F"/>
    <x v="3"/>
    <x v="2"/>
    <m/>
    <m/>
    <s v="nee"/>
    <m/>
    <m/>
    <m/>
    <m/>
    <s v="Arno  Fransen"/>
    <s v="Houtzagerij achter Hoofdvaartsweg 164"/>
    <s v="Dhr. Drent (oude eigenaar) via Peter Oostrum"/>
    <s v="Arno"/>
    <s v="Vincent"/>
    <m/>
    <s v="5"/>
    <s v="8413114"/>
    <m/>
    <m/>
    <m/>
    <x v="3"/>
    <m/>
    <m/>
    <m/>
    <m/>
    <m/>
    <m/>
    <m/>
    <m/>
    <m/>
  </r>
  <r>
    <s v="8340101AF"/>
    <n v="26.11"/>
    <n v="26.11"/>
    <m/>
    <m/>
    <x v="17"/>
    <m/>
    <m/>
    <e v="#VALUE!"/>
    <e v="#VALUE!"/>
    <m/>
    <m/>
    <s v="In beheer - overig"/>
    <s v="Parkeergarage De Nieuwe Kolk"/>
    <s v="Weiersstraat"/>
    <m/>
    <m/>
    <m/>
    <m/>
    <s v="via Equans en en SG of …."/>
    <x v="5"/>
    <x v="4"/>
    <n v="2026"/>
    <m/>
    <n v="2026"/>
    <m/>
    <m/>
    <m/>
    <m/>
    <s v="Hajo  Feeringa (Ralph) "/>
    <m/>
    <s v="Gemeente Assen"/>
    <s v="Hajo  Feeringa"/>
    <s v="Willem  Kiers"/>
    <m/>
    <m/>
    <s v="8411010"/>
    <m/>
    <m/>
    <m/>
    <x v="3"/>
    <m/>
    <m/>
    <s v="99 Onbekend"/>
    <m/>
    <m/>
    <m/>
    <s v="Onbekend"/>
    <m/>
    <m/>
  </r>
  <r>
    <s v="8380009"/>
    <m/>
    <m/>
    <m/>
    <m/>
    <x v="0"/>
    <m/>
    <m/>
    <m/>
    <m/>
    <m/>
    <m/>
    <s v="In beheer"/>
    <s v="Wethouder Bergerweg 02 A-B-C-D"/>
    <s v="Wethouder Bergerweg"/>
    <s v="2"/>
    <s v="A-B-C-D"/>
    <m/>
    <m/>
    <m/>
    <x v="0"/>
    <x v="0"/>
    <m/>
    <m/>
    <m/>
    <m/>
    <m/>
    <m/>
    <m/>
    <m/>
    <m/>
    <m/>
    <m/>
    <m/>
    <m/>
    <m/>
    <m/>
    <s v="Gezamenlijk eigendom"/>
    <m/>
    <m/>
    <x v="1"/>
    <m/>
    <m/>
    <m/>
    <m/>
    <m/>
    <m/>
    <m/>
    <m/>
    <m/>
  </r>
  <r>
    <s v="8363103"/>
    <m/>
    <m/>
    <m/>
    <m/>
    <x v="0"/>
    <m/>
    <m/>
    <m/>
    <m/>
    <m/>
    <m/>
    <s v="In beheer"/>
    <s v="Wethouder Bergerweg 03A"/>
    <s v="Wethouder Bergerweg"/>
    <s v="3"/>
    <s v="A"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63118"/>
    <m/>
    <m/>
    <m/>
    <m/>
    <x v="0"/>
    <m/>
    <m/>
    <m/>
    <m/>
    <m/>
    <m/>
    <s v="In beheer"/>
    <s v="Wethouder Bergerweg 22A"/>
    <s v="Wethouder Bergerweg"/>
    <s v="22"/>
    <s v="A"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63117"/>
    <m/>
    <m/>
    <m/>
    <m/>
    <x v="0"/>
    <m/>
    <m/>
    <m/>
    <m/>
    <m/>
    <m/>
    <s v="In beheer"/>
    <s v="Wethouder Bergerweg 24"/>
    <s v="Wethouder Bergerweg"/>
    <s v="24"/>
    <m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24401"/>
    <m/>
    <m/>
    <m/>
    <m/>
    <x v="0"/>
    <m/>
    <m/>
    <m/>
    <m/>
    <m/>
    <m/>
    <s v="In beheer"/>
    <s v="Wethouder Bergerweg 26"/>
    <s v="Wethouder Bergerweg"/>
    <s v="26"/>
    <m/>
    <m/>
    <m/>
    <m/>
    <x v="0"/>
    <x v="0"/>
    <m/>
    <m/>
    <m/>
    <m/>
    <m/>
    <m/>
    <m/>
    <m/>
    <m/>
    <m/>
    <m/>
    <m/>
    <m/>
    <m/>
    <m/>
    <s v="Volledig eigendom"/>
    <m/>
    <m/>
    <x v="6"/>
    <m/>
    <m/>
    <m/>
    <m/>
    <m/>
    <m/>
    <m/>
    <m/>
    <m/>
  </r>
  <r>
    <n v="8380017"/>
    <m/>
    <n v="27.04"/>
    <s v="?"/>
    <m/>
    <x v="1"/>
    <m/>
    <m/>
    <e v="#DIV/0!"/>
    <e v="#DIV/0!"/>
    <n v="0"/>
    <n v="0"/>
    <m/>
    <s v="NHL Stenden Hogeschool"/>
    <s v="Zeemanstraat 1"/>
    <m/>
    <m/>
    <m/>
    <m/>
    <s v="2027Q2?"/>
    <x v="3"/>
    <x v="2"/>
    <s v="2028"/>
    <m/>
    <s v="2026/2027"/>
    <n v="10000"/>
    <n v="0"/>
    <n v="10000"/>
    <m/>
    <s v="Arno  Fransen"/>
    <s v="NHL Stenden Hogeschool"/>
    <m/>
    <s v="Arno"/>
    <s v="Willem Kiers"/>
    <m/>
    <m/>
    <m/>
    <m/>
    <m/>
    <m/>
    <x v="3"/>
    <m/>
    <m/>
    <m/>
    <m/>
    <m/>
    <m/>
    <m/>
    <m/>
    <s v="Geen monument"/>
  </r>
  <r>
    <s v="xxxxxxxxxx"/>
    <n v="26.06"/>
    <n v="26.06"/>
    <m/>
    <m/>
    <x v="1"/>
    <m/>
    <m/>
    <e v="#DIV/0!"/>
    <e v="#DIV/0!"/>
    <m/>
    <m/>
    <m/>
    <s v="Voormalige ING kantoor "/>
    <s v="Jan Fabriciusstraat 4"/>
    <m/>
    <m/>
    <m/>
    <m/>
    <s v="Door SG opgenomen"/>
    <x v="4"/>
    <x v="7"/>
    <s v="2026Q1"/>
    <m/>
    <s v="SG inspectie"/>
    <m/>
    <m/>
    <m/>
    <m/>
    <s v="Ralph  Roosendaal"/>
    <s v="Voormalige ING kantoor "/>
    <s v="jongerencentrum"/>
    <s v="Ralph"/>
    <s v="Vincent  Wilke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opvanglocatie"/>
    <s v="Oostersingel 23"/>
    <m/>
    <m/>
    <m/>
    <m/>
    <m/>
    <x v="3"/>
    <x v="2"/>
    <s v="nvt"/>
    <m/>
    <s v="nee"/>
    <m/>
    <m/>
    <m/>
    <m/>
    <s v="Mark Artzenius"/>
    <s v="opvanglocatie"/>
    <m/>
    <s v="Mark Artzenius"/>
    <m/>
    <m/>
    <m/>
    <m/>
    <m/>
    <m/>
    <m/>
    <x v="3"/>
    <m/>
    <m/>
    <m/>
    <m/>
    <m/>
    <m/>
    <m/>
    <m/>
    <m/>
  </r>
  <r>
    <s v="8413121/22/23/24/25/26"/>
    <m/>
    <m/>
    <m/>
    <n v="5000"/>
    <x v="1"/>
    <m/>
    <n v="700"/>
    <n v="0"/>
    <e v="#DIV/0!"/>
    <m/>
    <m/>
    <m/>
    <s v=" 6 appartementen + gedeelde ruimten"/>
    <s v="Nieuwe Huizen 14, 14a,14b, 16, 16a, 16b"/>
    <m/>
    <m/>
    <s v="Nieuwe Huizen 14, 14a,14b, 16, 16a, 16b "/>
    <m/>
    <m/>
    <x v="2"/>
    <x v="3"/>
    <s v="2027?"/>
    <m/>
    <m/>
    <m/>
    <m/>
    <m/>
    <m/>
    <s v="Arno  Fransen"/>
    <s v=" 6 appartementen + gedeelde ruimten"/>
    <s v="Arno Fransen"/>
    <s v="Arno"/>
    <s v="Willem"/>
    <m/>
    <m/>
    <m/>
    <m/>
    <m/>
    <m/>
    <x v="1"/>
    <m/>
    <m/>
    <m/>
    <m/>
    <m/>
    <s v="1988"/>
    <m/>
    <m/>
    <m/>
  </r>
  <r>
    <s v="8380001"/>
    <m/>
    <m/>
    <m/>
    <m/>
    <x v="0"/>
    <m/>
    <m/>
    <m/>
    <m/>
    <m/>
    <m/>
    <s v="In beheer"/>
    <s v="Witterhoofdweg 1"/>
    <s v="Witterhoofdweg"/>
    <s v="1"/>
    <m/>
    <m/>
    <m/>
    <m/>
    <x v="0"/>
    <x v="0"/>
    <m/>
    <m/>
    <m/>
    <m/>
    <m/>
    <m/>
    <m/>
    <m/>
    <m/>
    <m/>
    <m/>
    <m/>
    <m/>
    <s v="Multifunctionele accomodaties"/>
    <m/>
    <s v="Volledig eigendom"/>
    <m/>
    <m/>
    <x v="1"/>
    <m/>
    <m/>
    <m/>
    <m/>
    <m/>
    <m/>
    <m/>
    <m/>
    <s v="Geen monument"/>
  </r>
  <r>
    <m/>
    <m/>
    <m/>
    <m/>
    <m/>
    <x v="1"/>
    <m/>
    <m/>
    <e v="#DIV/0!"/>
    <e v="#DIV/0!"/>
    <m/>
    <m/>
    <m/>
    <s v="leegstand"/>
    <s v="Rolderstraat 10"/>
    <m/>
    <m/>
    <m/>
    <m/>
    <s v="sloop"/>
    <x v="3"/>
    <x v="2"/>
    <m/>
    <m/>
    <s v="nee"/>
    <m/>
    <m/>
    <m/>
    <m/>
    <s v="Arno  Fransen"/>
    <s v="leegstand"/>
    <s v="Arno Fransen"/>
    <s v="Arno"/>
    <s v="Vincent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bovenwoning"/>
    <s v="Rolderstraat 11a"/>
    <m/>
    <m/>
    <m/>
    <m/>
    <s v="sloop"/>
    <x v="3"/>
    <x v="2"/>
    <m/>
    <m/>
    <s v="nee"/>
    <m/>
    <m/>
    <m/>
    <m/>
    <s v="Arno  Fransen"/>
    <s v="bovenwoning"/>
    <s v="Maarten Rademaker"/>
    <s v="Arno"/>
    <s v="Vincent"/>
    <m/>
    <m/>
    <m/>
    <m/>
    <m/>
    <m/>
    <x v="3"/>
    <m/>
    <m/>
    <m/>
    <m/>
    <m/>
    <m/>
    <m/>
    <m/>
    <m/>
  </r>
  <r>
    <s v="8342101"/>
    <m/>
    <m/>
    <m/>
    <m/>
    <x v="0"/>
    <m/>
    <m/>
    <m/>
    <m/>
    <m/>
    <m/>
    <s v="In beheer"/>
    <s v="Zuidhaege 2"/>
    <s v="Zuidhaege"/>
    <s v="2"/>
    <m/>
    <m/>
    <m/>
    <m/>
    <x v="0"/>
    <x v="0"/>
    <m/>
    <m/>
    <m/>
    <m/>
    <m/>
    <m/>
    <m/>
    <m/>
    <m/>
    <m/>
    <m/>
    <m/>
    <m/>
    <m/>
    <m/>
    <s v="Volledig eigendom"/>
    <m/>
    <m/>
    <x v="6"/>
    <m/>
    <m/>
    <m/>
    <m/>
    <m/>
    <m/>
    <m/>
    <s v="  Energielabel: C"/>
    <m/>
  </r>
  <r>
    <m/>
    <m/>
    <m/>
    <m/>
    <m/>
    <x v="1"/>
    <m/>
    <m/>
    <e v="#DIV/0!"/>
    <e v="#DIV/0!"/>
    <m/>
    <m/>
    <m/>
    <m/>
    <s v="Rolderstraat 12"/>
    <m/>
    <m/>
    <m/>
    <m/>
    <s v="sloop"/>
    <x v="3"/>
    <x v="2"/>
    <m/>
    <m/>
    <s v="nee"/>
    <m/>
    <m/>
    <m/>
    <m/>
    <s v="Arno  Fransen"/>
    <n v="0"/>
    <s v="Sultana/ Fennechiena Fleur"/>
    <s v="Arno"/>
    <s v="Vincent"/>
    <m/>
    <m/>
    <m/>
    <m/>
    <m/>
    <m/>
    <x v="3"/>
    <m/>
    <m/>
    <m/>
    <m/>
    <m/>
    <m/>
    <m/>
    <m/>
    <m/>
  </r>
  <r>
    <s v="8332509"/>
    <m/>
    <m/>
    <m/>
    <m/>
    <x v="0"/>
    <m/>
    <m/>
    <m/>
    <m/>
    <m/>
    <m/>
    <s v="In beheer door derde"/>
    <s v="Zwartwatersweg 202"/>
    <s v="Zwartwatersweg"/>
    <s v="202"/>
    <m/>
    <m/>
    <m/>
    <m/>
    <x v="0"/>
    <x v="0"/>
    <m/>
    <m/>
    <m/>
    <m/>
    <m/>
    <m/>
    <m/>
    <m/>
    <m/>
    <m/>
    <m/>
    <m/>
    <m/>
    <m/>
    <m/>
    <s v="Volledig eigendom"/>
    <m/>
    <m/>
    <x v="2"/>
    <s v="Dick  Postmus"/>
    <m/>
    <m/>
    <m/>
    <m/>
    <m/>
    <m/>
    <m/>
    <m/>
  </r>
  <r>
    <m/>
    <m/>
    <m/>
    <m/>
    <m/>
    <x v="1"/>
    <m/>
    <m/>
    <e v="#DIV/0!"/>
    <e v="#DIV/0!"/>
    <m/>
    <m/>
    <m/>
    <s v="Rolderstraat 23"/>
    <s v="Rolderstraat 23"/>
    <m/>
    <m/>
    <m/>
    <m/>
    <s v="sloop"/>
    <x v="3"/>
    <x v="2"/>
    <m/>
    <m/>
    <s v="nee"/>
    <m/>
    <m/>
    <m/>
    <m/>
    <s v="Arno  Fransen"/>
    <s v="Rolderstraat 23"/>
    <s v="mw. Geessie Maathuis"/>
    <s v="Arno"/>
    <s v="Vincent"/>
    <m/>
    <s v="5"/>
    <s v="8413134"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Rolderstraat 42"/>
    <s v="Rolderstraat 42"/>
    <m/>
    <m/>
    <m/>
    <m/>
    <s v="ombouw woning&gt; verkoop"/>
    <x v="3"/>
    <x v="2"/>
    <m/>
    <m/>
    <s v="nee"/>
    <m/>
    <m/>
    <m/>
    <m/>
    <s v="Arno  Fransen"/>
    <s v="Rolderstraat 42"/>
    <s v="Leegstand"/>
    <s v="Arno"/>
    <s v="?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Rolderstraat 60 VvE"/>
    <s v="Rolderstraat 60"/>
    <m/>
    <m/>
    <m/>
    <m/>
    <s v="ombouw woning&gt; verkoop"/>
    <x v="3"/>
    <x v="2"/>
    <m/>
    <m/>
    <s v="nee"/>
    <m/>
    <m/>
    <m/>
    <m/>
    <s v="Arno  Fransen"/>
    <s v="Rolderstraat 60 VvE"/>
    <s v="Hans de Vroome (voorzitter VvE)"/>
    <s v="Arno"/>
    <s v="Willem"/>
    <m/>
    <s v="5"/>
    <s v="8413133"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appartementen"/>
    <s v="Rolderstraat 8-8b"/>
    <m/>
    <m/>
    <m/>
    <m/>
    <s v="sloop"/>
    <x v="3"/>
    <x v="2"/>
    <m/>
    <m/>
    <s v="nee"/>
    <m/>
    <m/>
    <m/>
    <m/>
    <s v="Arno  Fransen"/>
    <s v="appartementen"/>
    <s v="Arno Fransen"/>
    <s v="Arno"/>
    <s v="Vincent"/>
    <m/>
    <m/>
    <m/>
    <m/>
    <m/>
    <m/>
    <x v="3"/>
    <m/>
    <m/>
    <m/>
    <m/>
    <m/>
    <m/>
    <m/>
    <m/>
    <m/>
  </r>
  <r>
    <s v="OBJ0000858"/>
    <m/>
    <m/>
    <m/>
    <m/>
    <x v="77"/>
    <m/>
    <m/>
    <m/>
    <m/>
    <m/>
    <m/>
    <s v="In beheer"/>
    <s v="Boskamp ONG"/>
    <m/>
    <m/>
    <m/>
    <m/>
    <m/>
    <m/>
    <x v="0"/>
    <x v="0"/>
    <m/>
    <m/>
    <m/>
    <m/>
    <m/>
    <m/>
    <m/>
    <m/>
    <m/>
    <m/>
    <m/>
    <m/>
    <m/>
    <s v="Grondbedrijf"/>
    <m/>
    <m/>
    <m/>
    <m/>
    <x v="3"/>
    <m/>
    <m/>
    <m/>
    <m/>
    <m/>
    <m/>
    <m/>
    <m/>
    <s v="Geen monument"/>
  </r>
  <r>
    <s v="8412014D3"/>
    <m/>
    <m/>
    <m/>
    <m/>
    <x v="0"/>
    <m/>
    <m/>
    <m/>
    <m/>
    <m/>
    <m/>
    <s v="In beheer"/>
    <s v="Schoolstraat 26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1"/>
    <m/>
    <m/>
    <m/>
    <m/>
    <x v="0"/>
    <m/>
    <m/>
    <m/>
    <m/>
    <m/>
    <m/>
    <s v="In beheer"/>
    <s v="Schoolstraat 04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2"/>
    <m/>
    <m/>
    <m/>
    <m/>
    <x v="0"/>
    <m/>
    <m/>
    <m/>
    <m/>
    <m/>
    <m/>
    <s v="In beheer"/>
    <s v="Schoolstraat 06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3"/>
    <m/>
    <m/>
    <m/>
    <m/>
    <x v="0"/>
    <m/>
    <m/>
    <m/>
    <m/>
    <m/>
    <m/>
    <s v="In beheer"/>
    <s v="Schoolstraat 08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4"/>
    <m/>
    <m/>
    <m/>
    <m/>
    <x v="0"/>
    <m/>
    <m/>
    <m/>
    <m/>
    <m/>
    <m/>
    <s v="In beheer"/>
    <s v="Schoolstraat 10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5"/>
    <m/>
    <m/>
    <m/>
    <m/>
    <x v="0"/>
    <m/>
    <m/>
    <m/>
    <m/>
    <m/>
    <m/>
    <s v="In beheer"/>
    <s v="Schoolstraat 12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6"/>
    <m/>
    <m/>
    <m/>
    <m/>
    <x v="0"/>
    <m/>
    <m/>
    <m/>
    <m/>
    <m/>
    <m/>
    <s v="In beheer"/>
    <s v="Schoolstraat 14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7"/>
    <m/>
    <m/>
    <m/>
    <m/>
    <x v="0"/>
    <m/>
    <m/>
    <m/>
    <m/>
    <m/>
    <m/>
    <s v="In beheer"/>
    <s v="Schoolstraat 16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8"/>
    <m/>
    <m/>
    <m/>
    <m/>
    <x v="0"/>
    <m/>
    <m/>
    <m/>
    <m/>
    <m/>
    <m/>
    <s v="In beheer"/>
    <s v="Schoolstraat 18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9"/>
    <m/>
    <m/>
    <m/>
    <m/>
    <x v="0"/>
    <m/>
    <m/>
    <m/>
    <m/>
    <m/>
    <m/>
    <s v="In beheer"/>
    <s v="Schoolstraat 20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D1"/>
    <m/>
    <m/>
    <m/>
    <m/>
    <x v="0"/>
    <m/>
    <m/>
    <m/>
    <m/>
    <m/>
    <m/>
    <s v="In beheer"/>
    <s v="Schoolstraat 22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D2"/>
    <m/>
    <m/>
    <m/>
    <m/>
    <x v="0"/>
    <m/>
    <m/>
    <m/>
    <m/>
    <m/>
    <m/>
    <s v="In beheer"/>
    <s v="Schoolstraat 24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appartementen"/>
    <s v="Rolderstraat 8a"/>
    <m/>
    <m/>
    <m/>
    <m/>
    <s v="sloop"/>
    <x v="3"/>
    <x v="2"/>
    <s v="nvt"/>
    <m/>
    <s v="nee"/>
    <m/>
    <m/>
    <m/>
    <m/>
    <s v="Arno  Fransen"/>
    <s v="appartementen"/>
    <s v="News Café Image/ CarlijnRhymer"/>
    <s v="Arno"/>
    <s v="Vincent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ISK "/>
    <s v="Merwedestraat  16 (14)"/>
    <m/>
    <m/>
    <m/>
    <m/>
    <s v="MJOP via Nassau Vincent school"/>
    <x v="2"/>
    <x v="2"/>
    <s v="2026Q1"/>
    <m/>
    <s v="nee"/>
    <m/>
    <m/>
    <m/>
    <m/>
    <s v="Lars  Jonkman"/>
    <m/>
    <m/>
    <s v="Lars"/>
    <m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Kantoor "/>
    <s v="Overcingellaan 15"/>
    <m/>
    <m/>
    <m/>
    <m/>
    <s v="kosten GR (GKB); Red Flag rapport sept 25 SG"/>
    <x v="1"/>
    <x v="7"/>
    <s v="2026Q2"/>
    <m/>
    <s v="nvt"/>
    <m/>
    <m/>
    <m/>
    <m/>
    <s v="Bert  Klok"/>
    <m/>
    <m/>
    <m/>
    <m/>
    <m/>
    <m/>
    <m/>
    <m/>
    <m/>
    <m/>
    <x v="3"/>
    <m/>
    <m/>
    <m/>
    <m/>
    <m/>
    <m/>
    <m/>
    <m/>
    <m/>
  </r>
  <r>
    <s v="8412019/20/21/22"/>
    <m/>
    <n v="26.12"/>
    <n v="27.777777777777779"/>
    <n v="2500"/>
    <x v="1"/>
    <m/>
    <n v="186"/>
    <n v="0"/>
    <e v="#DIV/0!"/>
    <n v="0"/>
    <n v="0"/>
    <m/>
    <s v="Flexwoningen 96"/>
    <s v="Complexen 4A, 4B, 10A, 10B Mien Ruysweg (6 woningen)"/>
    <m/>
    <m/>
    <s v="Complexen 4A, 4B, 10A, 10B Mien Ruysweg (6 woningen) "/>
    <m/>
    <s v="6 woningen opnemen; 3 types (elk 2); 15 jaar in stand houden"/>
    <x v="2"/>
    <x v="3"/>
    <n v="2027"/>
    <m/>
    <s v="2026/2027"/>
    <n v="4000"/>
    <n v="0"/>
    <n v="4000"/>
    <m/>
    <s v="Arno  Fransen"/>
    <m/>
    <s v="Woning huurders"/>
    <m/>
    <s v="Caroline  Hoek"/>
    <m/>
    <m/>
    <m/>
    <m/>
    <s v="15 jaar in stand houden"/>
    <m/>
    <x v="1"/>
    <m/>
    <m/>
    <m/>
    <m/>
    <m/>
    <n v="2025"/>
    <m/>
    <m/>
    <s v="Geen monumen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310484-D065-4CB7-912B-411100789577}" name="Draaitabel1" cacheId="582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compact="0" compactData="0" multipleFieldFilters="0">
  <location ref="A4:C10" firstHeaderRow="0" firstDataRow="1" firstDataCol="1" rowPageCount="1" colPageCount="1"/>
  <pivotFields count="50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120">
        <item x="97"/>
        <item x="116"/>
        <item x="14"/>
        <item x="45"/>
        <item x="92"/>
        <item x="37"/>
        <item x="55"/>
        <item x="43"/>
        <item x="68"/>
        <item x="11"/>
        <item x="36"/>
        <item x="27"/>
        <item x="19"/>
        <item x="12"/>
        <item x="18"/>
        <item x="42"/>
        <item x="16"/>
        <item x="31"/>
        <item x="98"/>
        <item x="24"/>
        <item x="96"/>
        <item x="105"/>
        <item x="76"/>
        <item x="26"/>
        <item x="110"/>
        <item x="41"/>
        <item x="112"/>
        <item x="23"/>
        <item x="8"/>
        <item x="30"/>
        <item x="66"/>
        <item x="64"/>
        <item x="65"/>
        <item x="67"/>
        <item x="115"/>
        <item x="9"/>
        <item x="25"/>
        <item x="29"/>
        <item x="103"/>
        <item x="69"/>
        <item x="49"/>
        <item x="22"/>
        <item x="20"/>
        <item x="44"/>
        <item x="48"/>
        <item x="28"/>
        <item x="52"/>
        <item x="89"/>
        <item x="21"/>
        <item x="13"/>
        <item x="6"/>
        <item x="93"/>
        <item x="7"/>
        <item x="4"/>
        <item x="102"/>
        <item x="100"/>
        <item x="33"/>
        <item x="46"/>
        <item x="34"/>
        <item x="95"/>
        <item x="15"/>
        <item x="111"/>
        <item x="94"/>
        <item x="47"/>
        <item x="35"/>
        <item x="61"/>
        <item x="108"/>
        <item x="104"/>
        <item x="53"/>
        <item x="50"/>
        <item x="101"/>
        <item x="114"/>
        <item x="51"/>
        <item x="54"/>
        <item x="5"/>
        <item x="107"/>
        <item x="109"/>
        <item x="80"/>
        <item x="118"/>
        <item x="83"/>
        <item x="81"/>
        <item x="10"/>
        <item x="71"/>
        <item x="106"/>
        <item x="56"/>
        <item x="88"/>
        <item x="60"/>
        <item x="40"/>
        <item x="86"/>
        <item x="62"/>
        <item x="58"/>
        <item x="59"/>
        <item x="82"/>
        <item x="79"/>
        <item x="90"/>
        <item x="72"/>
        <item x="78"/>
        <item x="57"/>
        <item x="117"/>
        <item x="99"/>
        <item x="39"/>
        <item x="113"/>
        <item x="75"/>
        <item x="87"/>
        <item x="74"/>
        <item x="85"/>
        <item x="84"/>
        <item x="70"/>
        <item x="2"/>
        <item x="63"/>
        <item x="91"/>
        <item x="38"/>
        <item x="3"/>
        <item x="73"/>
        <item h="1" x="17"/>
        <item h="1" x="0"/>
        <item h="1" x="77"/>
        <item h="1" x="32"/>
        <item x="1"/>
        <item t="default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1"/>
        <item x="2"/>
        <item x="4"/>
        <item x="5"/>
        <item x="3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0"/>
  </rowFields>
  <rowItems count="6">
    <i>
      <x/>
    </i>
    <i>
      <x v="1"/>
    </i>
    <i>
      <x v="2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5" hier="-1"/>
  </pageFields>
  <dataFields count="2">
    <dataField name="Aantal van Objectnummer Planon" fld="0" subtotal="count" baseField="0" baseItem="0"/>
    <dataField name="Som van BVO in m2" fld="7" baseField="0" baseItem="0"/>
  </dataFields>
  <formats count="2">
    <format dxfId="37">
      <pivotArea outline="0" fieldPosition="0">
        <references count="1">
          <reference field="4294967294" count="1" selected="0">
            <x v="1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693891-AEB9-4D53-96F3-4095C06D1BAB}" name="Draaitabel2" cacheId="582" applyNumberFormats="0" applyBorderFormats="0" applyFontFormats="0" applyPatternFormats="0" applyAlignmentFormats="0" applyWidthHeightFormats="1" dataCaption="Waarden" grandTotalCaption="Totaal" updatedVersion="8" minRefreshableVersion="3" showDrill="0" useAutoFormatting="1" itemPrintTitles="1" createdVersion="8" indent="0" showHeaders="0" outline="1" outlineData="1" multipleFieldFilters="0">
  <location ref="A18:C34" firstHeaderRow="0" firstDataRow="1" firstDataCol="1" rowPageCount="2" colPageCount="1"/>
  <pivotFields count="50">
    <pivotField dataField="1" showAll="0"/>
    <pivotField showAll="0"/>
    <pivotField showAll="0"/>
    <pivotField showAll="0"/>
    <pivotField showAll="0"/>
    <pivotField axis="axisPage" multipleItemSelectionAllowed="1" showAll="0">
      <items count="120">
        <item x="97"/>
        <item x="116"/>
        <item x="14"/>
        <item x="45"/>
        <item x="92"/>
        <item x="37"/>
        <item x="55"/>
        <item x="43"/>
        <item x="68"/>
        <item x="11"/>
        <item x="36"/>
        <item x="27"/>
        <item x="19"/>
        <item x="12"/>
        <item x="18"/>
        <item x="42"/>
        <item x="16"/>
        <item x="31"/>
        <item x="98"/>
        <item x="24"/>
        <item x="96"/>
        <item x="105"/>
        <item x="76"/>
        <item x="26"/>
        <item x="110"/>
        <item x="41"/>
        <item x="112"/>
        <item x="23"/>
        <item x="8"/>
        <item x="30"/>
        <item x="66"/>
        <item x="64"/>
        <item x="65"/>
        <item x="67"/>
        <item x="115"/>
        <item x="9"/>
        <item x="25"/>
        <item x="29"/>
        <item x="103"/>
        <item x="69"/>
        <item x="49"/>
        <item x="22"/>
        <item x="20"/>
        <item x="44"/>
        <item x="48"/>
        <item x="28"/>
        <item x="52"/>
        <item x="89"/>
        <item x="21"/>
        <item x="13"/>
        <item x="6"/>
        <item x="93"/>
        <item x="7"/>
        <item x="4"/>
        <item x="102"/>
        <item x="100"/>
        <item x="33"/>
        <item x="46"/>
        <item x="34"/>
        <item x="95"/>
        <item x="15"/>
        <item x="111"/>
        <item x="94"/>
        <item x="47"/>
        <item x="35"/>
        <item x="61"/>
        <item x="108"/>
        <item x="104"/>
        <item x="53"/>
        <item x="50"/>
        <item x="101"/>
        <item x="114"/>
        <item x="51"/>
        <item x="54"/>
        <item x="5"/>
        <item x="107"/>
        <item x="109"/>
        <item x="80"/>
        <item x="118"/>
        <item x="83"/>
        <item x="81"/>
        <item x="10"/>
        <item x="71"/>
        <item x="106"/>
        <item x="56"/>
        <item x="88"/>
        <item x="60"/>
        <item x="40"/>
        <item x="86"/>
        <item x="62"/>
        <item x="58"/>
        <item x="59"/>
        <item x="82"/>
        <item x="79"/>
        <item x="90"/>
        <item x="72"/>
        <item x="78"/>
        <item x="57"/>
        <item x="117"/>
        <item x="99"/>
        <item x="39"/>
        <item x="113"/>
        <item x="75"/>
        <item x="87"/>
        <item x="74"/>
        <item x="85"/>
        <item x="84"/>
        <item x="70"/>
        <item x="2"/>
        <item x="63"/>
        <item x="91"/>
        <item x="38"/>
        <item x="3"/>
        <item x="73"/>
        <item x="17"/>
        <item x="0"/>
        <item x="77"/>
        <item x="32"/>
        <item x="1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7">
        <item n="Perceel 1" x="1"/>
        <item n="Perceel 2" x="2"/>
        <item x="4"/>
        <item x="5"/>
        <item x="3"/>
        <item h="1" x="0"/>
        <item t="default"/>
      </items>
    </pivotField>
    <pivotField axis="axisPage" multipleItemSelectionAllowed="1" showAll="0">
      <items count="9">
        <item h="1" x="1"/>
        <item h="1" x="4"/>
        <item x="3"/>
        <item x="6"/>
        <item h="1" x="2"/>
        <item h="1" x="5"/>
        <item h="1" x="7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6"/>
        <item x="2"/>
        <item x="1"/>
        <item x="0"/>
        <item x="5"/>
        <item x="4"/>
        <item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0"/>
    <field x="40"/>
  </rowFields>
  <rowItems count="16">
    <i>
      <x/>
    </i>
    <i r="1">
      <x/>
    </i>
    <i r="1">
      <x v="1"/>
    </i>
    <i r="1">
      <x v="2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pageFields count="2">
    <pageField fld="5" hier="-1"/>
    <pageField fld="21" hier="-1"/>
  </pageFields>
  <dataFields count="2">
    <dataField name="Aantal objecten" fld="0" subtotal="count" baseField="0" baseItem="0"/>
    <dataField name="Som van BVO in m2" fld="7" baseField="40" baseItem="0" numFmtId="3"/>
  </dataFields>
  <formats count="6">
    <format dxfId="43">
      <pivotArea outline="0" fieldPosition="0">
        <references count="3">
          <reference field="4294967294" count="1" selected="0">
            <x v="1"/>
          </reference>
          <reference field="20" count="1" selected="0">
            <x v="1"/>
          </reference>
          <reference field="40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0" count="1" selected="0">
            <x v="1"/>
          </reference>
          <reference field="40" count="1">
            <x v="7"/>
          </reference>
        </references>
      </pivotArea>
    </format>
    <format dxfId="41">
      <pivotArea outline="0" fieldPosition="0">
        <references count="3">
          <reference field="4294967294" count="1" selected="0">
            <x v="1"/>
          </reference>
          <reference field="20" count="1" selected="0">
            <x v="1"/>
          </reference>
          <reference field="40" count="1" selected="0">
            <x v="0"/>
          </reference>
        </references>
      </pivotArea>
    </format>
    <format dxfId="40">
      <pivotArea outline="0" fieldPosition="0">
        <references count="1">
          <reference field="4294967294" count="1">
            <x v="1"/>
          </reference>
        </references>
      </pivotArea>
    </format>
    <format dxfId="39">
      <pivotArea outline="0" fieldPosition="0">
        <references count="1">
          <reference field="4294967294" count="1" selected="0">
            <x v="0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B0B8F8-0586-48F0-8873-504C5B4DEC3B}" name="Tabel1" displayName="Tabel1" ref="A9:J120" totalsRowShown="0" headerRowDxfId="35" dataDxfId="34">
  <autoFilter ref="A9:J120" xr:uid="{5AB0B8F8-0586-48F0-8873-504C5B4DEC3B}">
    <filterColumn colId="0">
      <filters>
        <filter val="1"/>
      </filters>
    </filterColumn>
  </autoFilter>
  <sortState xmlns:xlrd2="http://schemas.microsoft.com/office/spreadsheetml/2017/richdata2" ref="A10:J113">
    <sortCondition ref="D9:D113"/>
  </sortState>
  <tableColumns count="10">
    <tableColumn id="2" xr3:uid="{D6FAD1DF-0BAE-4CBA-8BAD-6C33B732CB20}" name="Perceel" dataDxfId="26">
      <calculatedColumnFormula>VLOOKUP($B10,'Inspectie per projectleider 20'!$A:$BA,21,0)</calculatedColumnFormula>
    </tableColumn>
    <tableColumn id="1" xr3:uid="{143B63F0-6634-4D90-82A5-0EFF89AAE2B5}" name="Code" dataDxfId="24"/>
    <tableColumn id="3" xr3:uid="{F6D89242-7BC4-4123-9227-8174763D2D1F}" name="Naam object" dataDxfId="25">
      <calculatedColumnFormula>VLOOKUP($B10,'Inspectie per projectleider 20'!$A:$BA,14,0)</calculatedColumnFormula>
    </tableColumn>
    <tableColumn id="4" xr3:uid="{7A35C354-52E9-4722-BEED-3885D997B3ED}" name="Adres" dataDxfId="31">
      <calculatedColumnFormula>VLOOKUP($B10,'Inspectie per projectleider 20'!$A:$BA,18,0)</calculatedColumnFormula>
    </tableColumn>
    <tableColumn id="5" xr3:uid="{A23AE21F-8BC6-4F0C-92AB-A13D2A0631EF}" name="Deelportefeuille" dataDxfId="30">
      <calculatedColumnFormula>VLOOKUP($B10,'Inspectie per projectleider 20'!$A:$BA,41,0)</calculatedColumnFormula>
    </tableColumn>
    <tableColumn id="6" xr3:uid="{2041A220-9B1D-4659-9DA3-5D9E44B4C409}" name="Bouwjaar" dataDxfId="29">
      <calculatedColumnFormula>VLOOKUP($B10,'Inspectie per projectleider 20'!$A:$BA,47,0)</calculatedColumnFormula>
    </tableColumn>
    <tableColumn id="7" xr3:uid="{FDBE3222-4110-4426-9C79-E7428DF336A6}" name="Monumentenstatus" dataDxfId="28">
      <calculatedColumnFormula>VLOOKUP($B10,'Inspectie per projectleider 20'!$A:$BA,50,0)</calculatedColumnFormula>
    </tableColumn>
    <tableColumn id="8" xr3:uid="{700F169F-DC61-4E9D-9BAD-C16B94E64F6C}" name="m2 BVO" dataDxfId="27">
      <calculatedColumnFormula>VLOOKUP($B10,'Inspectie per projectleider 20'!$A:$BA,8,0)</calculatedColumnFormula>
    </tableColumn>
    <tableColumn id="9" xr3:uid="{A2652282-13BB-4947-BBB2-F1A160FB4641}" name="Inschrijfprijs" dataDxfId="33"/>
    <tableColumn id="10" xr3:uid="{BA37D3EF-2EC7-413C-9702-6E292E7E021E}" name="€/m2 BVO" dataDxfId="32" dataCellStyle="Valuta">
      <calculatedColumnFormula>Tabel1[[#This Row],[Inschrijfprijs]]/Tabel1[[#This Row],[m2 BVO]]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37A5F4-2C2E-4C5C-9E32-489D773A0177}" name="Tabel15" displayName="Tabel15" ref="A9:J120" totalsRowShown="0" headerRowDxfId="23" dataDxfId="22">
  <autoFilter ref="A9:J120" xr:uid="{5AB0B8F8-0586-48F0-8873-504C5B4DEC3B}">
    <filterColumn colId="0">
      <filters>
        <filter val="2"/>
      </filters>
    </filterColumn>
  </autoFilter>
  <sortState xmlns:xlrd2="http://schemas.microsoft.com/office/spreadsheetml/2017/richdata2" ref="A10:J113">
    <sortCondition ref="D9:D113"/>
  </sortState>
  <tableColumns count="10">
    <tableColumn id="2" xr3:uid="{ACF22019-F9F3-4C3E-8864-2E1129936DCA}" name="Perceel" dataDxfId="21">
      <calculatedColumnFormula>VLOOKUP($B10,'Inspectie per projectleider 20'!$A:$BA,21,0)</calculatedColumnFormula>
    </tableColumn>
    <tableColumn id="1" xr3:uid="{4C384D00-4D00-41D4-B31C-CF03AF70AB8B}" name="Code" dataDxfId="20"/>
    <tableColumn id="3" xr3:uid="{9DD315D9-DE99-4FE0-BD1E-3430904A3B04}" name="Naam object" dataDxfId="19">
      <calculatedColumnFormula>VLOOKUP($B10,'Inspectie per projectleider 20'!$A:$BA,14,0)</calculatedColumnFormula>
    </tableColumn>
    <tableColumn id="4" xr3:uid="{ABEAE52A-050F-4C4E-8832-2CC153E50ADC}" name="Adres" dataDxfId="18">
      <calculatedColumnFormula>VLOOKUP($B10,'Inspectie per projectleider 20'!$A:$BA,18,0)</calculatedColumnFormula>
    </tableColumn>
    <tableColumn id="5" xr3:uid="{652CF9CF-05D7-4C9F-AD12-777B7D85A0D7}" name="Deelportefeuille" dataDxfId="17">
      <calculatedColumnFormula>VLOOKUP($B10,'Inspectie per projectleider 20'!$A:$BA,41,0)</calculatedColumnFormula>
    </tableColumn>
    <tableColumn id="6" xr3:uid="{CDCA9214-6F71-40F9-A8C2-535E648829D9}" name="Bouwjaar" dataDxfId="16">
      <calculatedColumnFormula>VLOOKUP($B10,'Inspectie per projectleider 20'!$A:$BA,47,0)</calculatedColumnFormula>
    </tableColumn>
    <tableColumn id="7" xr3:uid="{3C94700C-6434-4455-984F-3C627487ECC2}" name="Monumentenstatus" dataDxfId="15">
      <calculatedColumnFormula>VLOOKUP($B10,'Inspectie per projectleider 20'!$A:$BA,50,0)</calculatedColumnFormula>
    </tableColumn>
    <tableColumn id="8" xr3:uid="{47A2C9E0-D2D4-4098-B482-32BD2ECD2320}" name="m2 BVO" dataDxfId="14">
      <calculatedColumnFormula>VLOOKUP($B10,'Inspectie per projectleider 20'!$A:$BA,8,0)</calculatedColumnFormula>
    </tableColumn>
    <tableColumn id="9" xr3:uid="{3FAC498D-499B-415A-AE5C-91F3BF224922}" name="Inschrijfprijs" dataDxfId="13"/>
    <tableColumn id="10" xr3:uid="{21440A90-2880-4A4C-9FE0-48DBD6592FE4}" name="€/m2 BVO" dataDxfId="12" dataCellStyle="Valuta">
      <calculatedColumnFormula>Tabel15[[#This Row],[Inschrijfprijs]]/Tabel15[[#This Row],[m2 BVO]]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B20131-D4C7-4B92-B174-59C9AE1ACAC8}" name="Tabel156" displayName="Tabel156" ref="A3:J114" totalsRowShown="0" headerRowDxfId="11" dataDxfId="10">
  <autoFilter ref="A3:J114" xr:uid="{5AB0B8F8-0586-48F0-8873-504C5B4DEC3B}"/>
  <sortState xmlns:xlrd2="http://schemas.microsoft.com/office/spreadsheetml/2017/richdata2" ref="A4:J107">
    <sortCondition ref="D3:D107"/>
  </sortState>
  <tableColumns count="10">
    <tableColumn id="2" xr3:uid="{9E30ECBC-D73B-4F09-AF27-341CFE9525D6}" name="Perceel" dataDxfId="9">
      <calculatedColumnFormula>VLOOKUP($B4,'Inspectie per projectleider 20'!$A:$BA,21,0)</calculatedColumnFormula>
    </tableColumn>
    <tableColumn id="1" xr3:uid="{A8D2667E-B9C9-4C67-BB39-665EB1B0ECCA}" name="Code" dataDxfId="8"/>
    <tableColumn id="3" xr3:uid="{90BFB1F0-8DA5-4764-916D-A6A5D0874C7C}" name="Naam object" dataDxfId="7">
      <calculatedColumnFormula>VLOOKUP($B4,'Inspectie per projectleider 20'!$A:$BA,14,0)</calculatedColumnFormula>
    </tableColumn>
    <tableColumn id="4" xr3:uid="{22EBA9E3-2E4D-486B-8F6B-17E801932A72}" name="Adres" dataDxfId="6">
      <calculatedColumnFormula>VLOOKUP($B4,'Inspectie per projectleider 20'!$A:$BA,18,0)</calculatedColumnFormula>
    </tableColumn>
    <tableColumn id="5" xr3:uid="{E33A9BA0-5603-4E39-9FD4-5090999E14C2}" name="Deelportefeuille" dataDxfId="5">
      <calculatedColumnFormula>VLOOKUP($B4,'Inspectie per projectleider 20'!$A:$BA,41,0)</calculatedColumnFormula>
    </tableColumn>
    <tableColumn id="6" xr3:uid="{F970E037-1288-489C-B8AB-C7375219AE1E}" name="Bouwjaar" dataDxfId="4">
      <calculatedColumnFormula>VLOOKUP($B4,'Inspectie per projectleider 20'!$A:$BA,47,0)</calculatedColumnFormula>
    </tableColumn>
    <tableColumn id="7" xr3:uid="{0D28A7BE-B74C-41B1-B416-22FD0DC08604}" name="Monumentenstatus" dataDxfId="3">
      <calculatedColumnFormula>VLOOKUP($B4,'Inspectie per projectleider 20'!$A:$BA,50,0)</calculatedColumnFormula>
    </tableColumn>
    <tableColumn id="8" xr3:uid="{20B03D43-DC72-4595-808D-100326F41899}" name="m2 BVO" dataDxfId="2">
      <calculatedColumnFormula>VLOOKUP($B4,'Inspectie per projectleider 20'!$A:$BA,8,0)</calculatedColumnFormula>
    </tableColumn>
    <tableColumn id="9" xr3:uid="{E0CE5140-0EA0-4958-A8D6-21875F012AA2}" name="Inschrijfprijs" dataDxfId="1"/>
    <tableColumn id="10" xr3:uid="{AF80E0B4-8C3A-40E5-8F02-09437F199C5D}" name="€/m2 BVO" dataDxfId="0" dataCellStyle="Valuta">
      <calculatedColumnFormula>Tabel156[[#This Row],[Inschrijfprijs]]/Tabel156[[#This Row],[m2 BVO]]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AF01-4DB5-4E0E-BB63-9048BCEBD58E}">
  <dimension ref="A2:C40"/>
  <sheetViews>
    <sheetView topLeftCell="A6" workbookViewId="0">
      <selection activeCell="A19" sqref="A19"/>
    </sheetView>
  </sheetViews>
  <sheetFormatPr defaultRowHeight="15"/>
  <cols>
    <col min="1" max="1" width="23" bestFit="1" customWidth="1"/>
    <col min="2" max="2" width="18.28515625" bestFit="1" customWidth="1"/>
    <col min="3" max="3" width="18.28515625" style="701" customWidth="1"/>
    <col min="4" max="4" width="18.28515625" customWidth="1"/>
    <col min="5" max="5" width="18.28515625" bestFit="1" customWidth="1"/>
  </cols>
  <sheetData>
    <row r="2" spans="1:3">
      <c r="A2" s="669" t="s">
        <v>1</v>
      </c>
      <c r="B2" t="s">
        <v>139</v>
      </c>
    </row>
    <row r="4" spans="1:3">
      <c r="A4" s="669" t="s">
        <v>11</v>
      </c>
      <c r="B4" t="s">
        <v>140</v>
      </c>
      <c r="C4" s="701" t="s">
        <v>141</v>
      </c>
    </row>
    <row r="5" spans="1:3">
      <c r="A5">
        <v>1</v>
      </c>
      <c r="B5" s="712">
        <v>30</v>
      </c>
      <c r="C5" s="713">
        <v>147199</v>
      </c>
    </row>
    <row r="6" spans="1:3">
      <c r="A6">
        <v>2</v>
      </c>
      <c r="B6" s="712">
        <v>161</v>
      </c>
      <c r="C6" s="713">
        <v>122904</v>
      </c>
    </row>
    <row r="7" spans="1:3">
      <c r="A7" t="s">
        <v>235</v>
      </c>
      <c r="B7" s="712">
        <v>5</v>
      </c>
      <c r="C7" s="713"/>
    </row>
    <row r="8" spans="1:3">
      <c r="A8" t="s">
        <v>63</v>
      </c>
      <c r="B8" s="712">
        <v>18</v>
      </c>
      <c r="C8" s="713">
        <v>10765</v>
      </c>
    </row>
    <row r="9" spans="1:3">
      <c r="A9" t="s">
        <v>1345</v>
      </c>
      <c r="B9" s="712">
        <v>1</v>
      </c>
      <c r="C9" s="713"/>
    </row>
    <row r="10" spans="1:3">
      <c r="A10" t="s">
        <v>142</v>
      </c>
      <c r="B10" s="712">
        <v>215</v>
      </c>
      <c r="C10" s="713">
        <v>280868</v>
      </c>
    </row>
    <row r="15" spans="1:3">
      <c r="A15" s="669" t="s">
        <v>1</v>
      </c>
      <c r="B15" t="s">
        <v>1353</v>
      </c>
    </row>
    <row r="16" spans="1:3">
      <c r="A16" s="669" t="s">
        <v>138</v>
      </c>
      <c r="B16" t="s">
        <v>139</v>
      </c>
    </row>
    <row r="18" spans="1:3">
      <c r="B18" s="701" t="s">
        <v>1346</v>
      </c>
      <c r="C18" t="s">
        <v>141</v>
      </c>
    </row>
    <row r="19" spans="1:3">
      <c r="A19" s="702" t="s">
        <v>1342</v>
      </c>
      <c r="B19" s="713">
        <v>26</v>
      </c>
      <c r="C19" s="700">
        <v>91722</v>
      </c>
    </row>
    <row r="20" spans="1:3">
      <c r="A20" s="703" t="s">
        <v>76</v>
      </c>
      <c r="B20" s="713">
        <v>1</v>
      </c>
      <c r="C20" s="700">
        <v>4905</v>
      </c>
    </row>
    <row r="21" spans="1:3">
      <c r="A21" s="703" t="s">
        <v>45</v>
      </c>
      <c r="B21" s="713">
        <v>5</v>
      </c>
      <c r="C21" s="700">
        <v>6777</v>
      </c>
    </row>
    <row r="22" spans="1:3">
      <c r="A22" s="703" t="s">
        <v>40</v>
      </c>
      <c r="B22" s="713">
        <v>6</v>
      </c>
      <c r="C22" s="700">
        <v>47853</v>
      </c>
    </row>
    <row r="23" spans="1:3">
      <c r="A23" s="703" t="s">
        <v>50</v>
      </c>
      <c r="B23" s="713">
        <v>5</v>
      </c>
      <c r="C23" s="700">
        <v>22031</v>
      </c>
    </row>
    <row r="24" spans="1:3">
      <c r="A24" s="703" t="s">
        <v>143</v>
      </c>
      <c r="B24" s="713">
        <v>5</v>
      </c>
      <c r="C24" s="700">
        <v>3588</v>
      </c>
    </row>
    <row r="25" spans="1:3">
      <c r="A25" s="703" t="s">
        <v>57</v>
      </c>
      <c r="B25" s="713">
        <v>4</v>
      </c>
      <c r="C25" s="700">
        <v>6568</v>
      </c>
    </row>
    <row r="26" spans="1:3">
      <c r="A26" s="702" t="s">
        <v>1343</v>
      </c>
      <c r="B26" s="713">
        <v>85</v>
      </c>
      <c r="C26" s="700">
        <v>108538</v>
      </c>
    </row>
    <row r="27" spans="1:3">
      <c r="A27" s="703" t="s">
        <v>76</v>
      </c>
      <c r="B27" s="713">
        <v>1</v>
      </c>
      <c r="C27" s="714">
        <v>1</v>
      </c>
    </row>
    <row r="28" spans="1:3">
      <c r="A28" s="703" t="s">
        <v>45</v>
      </c>
      <c r="B28" s="713">
        <v>3</v>
      </c>
      <c r="C28" s="700">
        <v>3380</v>
      </c>
    </row>
    <row r="29" spans="1:3">
      <c r="A29" s="703" t="s">
        <v>40</v>
      </c>
      <c r="B29" s="713">
        <v>43</v>
      </c>
      <c r="C29" s="700">
        <v>78239</v>
      </c>
    </row>
    <row r="30" spans="1:3">
      <c r="A30" s="703" t="s">
        <v>144</v>
      </c>
      <c r="B30" s="713">
        <v>14</v>
      </c>
      <c r="C30" s="700">
        <v>17131</v>
      </c>
    </row>
    <row r="31" spans="1:3">
      <c r="A31" s="703" t="s">
        <v>50</v>
      </c>
      <c r="B31" s="713">
        <v>20</v>
      </c>
      <c r="C31" s="700">
        <v>8674</v>
      </c>
    </row>
    <row r="32" spans="1:3">
      <c r="A32" s="703" t="s">
        <v>143</v>
      </c>
      <c r="B32" s="713">
        <v>1</v>
      </c>
      <c r="C32" s="700">
        <v>303</v>
      </c>
    </row>
    <row r="33" spans="1:3">
      <c r="A33" s="703" t="s">
        <v>57</v>
      </c>
      <c r="B33" s="713">
        <v>3</v>
      </c>
      <c r="C33" s="700">
        <v>810</v>
      </c>
    </row>
    <row r="34" spans="1:3">
      <c r="A34" s="702" t="s">
        <v>1308</v>
      </c>
      <c r="B34" s="713">
        <v>111</v>
      </c>
      <c r="C34" s="700">
        <v>200260</v>
      </c>
    </row>
    <row r="35" spans="1:3">
      <c r="C35"/>
    </row>
    <row r="36" spans="1:3">
      <c r="C36"/>
    </row>
    <row r="37" spans="1:3">
      <c r="C37"/>
    </row>
    <row r="38" spans="1:3">
      <c r="C38"/>
    </row>
    <row r="39" spans="1:3">
      <c r="C39"/>
    </row>
    <row r="40" spans="1:3">
      <c r="C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7651-29AD-4B56-BEE7-9C9BA62F559B}">
  <sheetPr>
    <pageSetUpPr fitToPage="1"/>
  </sheetPr>
  <dimension ref="A1:J147"/>
  <sheetViews>
    <sheetView view="pageBreakPreview" zoomScale="90" zoomScaleNormal="100" zoomScaleSheetLayoutView="90" workbookViewId="0">
      <selection activeCell="A19" sqref="A19"/>
    </sheetView>
  </sheetViews>
  <sheetFormatPr defaultRowHeight="15"/>
  <cols>
    <col min="1" max="1" width="10" customWidth="1"/>
    <col min="3" max="3" width="38.7109375" bestFit="1" customWidth="1"/>
    <col min="4" max="4" width="49.140625" bestFit="1" customWidth="1"/>
    <col min="5" max="5" width="59" bestFit="1" customWidth="1"/>
    <col min="6" max="6" width="21.7109375" hidden="1" customWidth="1"/>
    <col min="7" max="7" width="18.5703125" style="679" hidden="1" customWidth="1"/>
    <col min="8" max="8" width="13.140625" bestFit="1" customWidth="1"/>
    <col min="9" max="9" width="9.7109375" customWidth="1"/>
    <col min="10" max="10" width="14.5703125" style="53" customWidth="1"/>
    <col min="11" max="11" width="11.7109375" customWidth="1"/>
  </cols>
  <sheetData>
    <row r="1" spans="1:10" s="683" customFormat="1" ht="15.75" customHeight="1">
      <c r="A1" s="680" t="s">
        <v>1348</v>
      </c>
      <c r="B1" s="680"/>
      <c r="C1" s="682"/>
      <c r="D1" s="686"/>
      <c r="E1" s="687"/>
      <c r="F1" s="687"/>
      <c r="G1" s="687"/>
      <c r="H1" s="687"/>
      <c r="I1" s="687"/>
      <c r="J1" s="705"/>
    </row>
    <row r="2" spans="1:10" s="683" customFormat="1" ht="15.75" customHeight="1">
      <c r="A2" s="684"/>
      <c r="B2" s="684"/>
      <c r="C2" s="682"/>
      <c r="D2" s="686"/>
      <c r="E2" s="687"/>
      <c r="F2" s="687"/>
      <c r="G2" s="687"/>
      <c r="H2" s="687"/>
      <c r="I2" s="687"/>
      <c r="J2" s="705"/>
    </row>
    <row r="3" spans="1:10" s="691" customFormat="1" ht="15.75" customHeight="1">
      <c r="A3" s="682" t="s">
        <v>1339</v>
      </c>
      <c r="B3" s="682"/>
      <c r="C3" s="704"/>
      <c r="D3" s="689"/>
      <c r="E3" s="690"/>
      <c r="F3" s="690"/>
      <c r="G3" s="690"/>
      <c r="H3" s="690"/>
      <c r="I3" s="681"/>
      <c r="J3" s="706"/>
    </row>
    <row r="4" spans="1:10" s="691" customFormat="1" ht="15.75" customHeight="1">
      <c r="A4" s="682" t="s">
        <v>1341</v>
      </c>
      <c r="B4" s="682"/>
      <c r="C4" s="685" t="s">
        <v>1342</v>
      </c>
      <c r="D4" s="689"/>
      <c r="E4" s="690"/>
      <c r="F4" s="690"/>
      <c r="G4" s="690"/>
      <c r="H4" s="690"/>
      <c r="I4" s="681"/>
      <c r="J4" s="706"/>
    </row>
    <row r="5" spans="1:10" s="691" customFormat="1" ht="15.75" customHeight="1">
      <c r="A5" s="682" t="s">
        <v>1340</v>
      </c>
      <c r="B5" s="682"/>
      <c r="C5" s="688">
        <f>I122</f>
        <v>0</v>
      </c>
      <c r="D5" s="689"/>
      <c r="E5" s="690"/>
      <c r="F5" s="690"/>
      <c r="G5" s="690"/>
      <c r="H5" s="690"/>
      <c r="I5" s="681"/>
      <c r="J5" s="706"/>
    </row>
    <row r="6" spans="1:10" s="390" customFormat="1" ht="12">
      <c r="A6" s="692"/>
      <c r="B6" s="692"/>
      <c r="C6" s="692"/>
      <c r="D6" s="692"/>
      <c r="E6" s="692"/>
      <c r="F6" s="693"/>
      <c r="G6" s="692"/>
      <c r="H6" s="692"/>
      <c r="I6" s="694"/>
      <c r="J6" s="707"/>
    </row>
    <row r="7" spans="1:10" s="390" customFormat="1" ht="12">
      <c r="A7" s="692"/>
      <c r="B7" s="692"/>
      <c r="C7" s="692"/>
      <c r="D7" s="692"/>
      <c r="E7" s="692"/>
      <c r="F7" s="693"/>
      <c r="G7" s="692"/>
      <c r="H7" s="692"/>
      <c r="I7" s="694"/>
      <c r="J7" s="707"/>
    </row>
    <row r="8" spans="1:10" s="390" customFormat="1" ht="12">
      <c r="A8" s="692"/>
      <c r="B8" s="692"/>
      <c r="C8" s="692"/>
      <c r="D8" s="692"/>
      <c r="E8" s="692"/>
      <c r="F8" s="693"/>
      <c r="G8" s="692"/>
      <c r="H8" s="692"/>
      <c r="I8" s="694"/>
      <c r="J8" s="707"/>
    </row>
    <row r="9" spans="1:10" s="390" customFormat="1" ht="13.5">
      <c r="A9" s="390" t="s">
        <v>11</v>
      </c>
      <c r="B9" s="390" t="s">
        <v>1334</v>
      </c>
      <c r="C9" s="390" t="s">
        <v>5</v>
      </c>
      <c r="D9" s="390" t="s">
        <v>6</v>
      </c>
      <c r="E9" s="390" t="s">
        <v>22</v>
      </c>
      <c r="F9" s="695" t="s">
        <v>28</v>
      </c>
      <c r="G9" s="390" t="s">
        <v>1335</v>
      </c>
      <c r="H9" s="390" t="s">
        <v>1344</v>
      </c>
      <c r="I9" s="696" t="s">
        <v>1336</v>
      </c>
      <c r="J9" s="708" t="s">
        <v>1337</v>
      </c>
    </row>
    <row r="10" spans="1:10" s="390" customFormat="1" ht="12">
      <c r="A10" s="715">
        <f>VLOOKUP($B10,'Inspectie per projectleider 20'!$A:$BA,21,0)</f>
        <v>1</v>
      </c>
      <c r="B10" s="717" t="s">
        <v>220</v>
      </c>
      <c r="C10" s="715" t="str">
        <f>VLOOKUP($B10,'Inspectie per projectleider 20'!$A:$BA,14,0)</f>
        <v>De Werf Timmerwerkplaats\Magazijn\Instructielokaal</v>
      </c>
      <c r="D10" s="715" t="str">
        <f>VLOOKUP($B10,'Inspectie per projectleider 20'!$A:$BA,18,0)</f>
        <v>Dr. A.F. Philipsweg 69</v>
      </c>
      <c r="E10" s="715" t="str">
        <f>VLOOKUP($B10,'Inspectie per projectleider 20'!$A:$BA,41,0)</f>
        <v>Vastgoed eigen gebruik</v>
      </c>
      <c r="F10" s="716">
        <f>VLOOKUP($B10,'Inspectie per projectleider 20'!$A:$BA,47,0)</f>
        <v>1982</v>
      </c>
      <c r="G10" s="715" t="str">
        <f>VLOOKUP($B10,'Inspectie per projectleider 20'!$A:$BA,50,0)</f>
        <v>Geen monument</v>
      </c>
      <c r="H10" s="715">
        <f>VLOOKUP($B10,'Inspectie per projectleider 20'!$A:$BA,8,0)</f>
        <v>494</v>
      </c>
      <c r="I10" s="697"/>
      <c r="J10" s="708">
        <f>Tabel1[[#This Row],[Inschrijfprijs]]/Tabel1[[#This Row],[m2 BVO]]</f>
        <v>0</v>
      </c>
    </row>
    <row r="11" spans="1:10" s="390" customFormat="1" ht="12">
      <c r="A11" s="715">
        <f>VLOOKUP($B11,'Inspectie per projectleider 20'!$A:$BA,21,0)</f>
        <v>1</v>
      </c>
      <c r="B11" s="717" t="s">
        <v>236</v>
      </c>
      <c r="C11" s="715" t="str">
        <f>VLOOKUP($B11,'Inspectie per projectleider 20'!$A:$BA,14,0)</f>
        <v>De Werf Garage\Werkplaats\Stalling</v>
      </c>
      <c r="D11" s="715" t="str">
        <f>VLOOKUP($B11,'Inspectie per projectleider 20'!$A:$BA,18,0)</f>
        <v>Dr. A.F. Philipsweg 69</v>
      </c>
      <c r="E11" s="715" t="str">
        <f>VLOOKUP($B11,'Inspectie per projectleider 20'!$A:$BA,41,0)</f>
        <v>Vastgoed eigen gebruik</v>
      </c>
      <c r="F11" s="716">
        <f>VLOOKUP($B11,'Inspectie per projectleider 20'!$A:$BA,47,0)</f>
        <v>1982</v>
      </c>
      <c r="G11" s="715" t="str">
        <f>VLOOKUP($B11,'Inspectie per projectleider 20'!$A:$BA,50,0)</f>
        <v>Geen monument</v>
      </c>
      <c r="H11" s="715">
        <f>VLOOKUP($B11,'Inspectie per projectleider 20'!$A:$BA,8,0)</f>
        <v>1624</v>
      </c>
      <c r="I11" s="697"/>
      <c r="J11" s="708">
        <f>Tabel1[[#This Row],[Inschrijfprijs]]/Tabel1[[#This Row],[m2 BVO]]</f>
        <v>0</v>
      </c>
    </row>
    <row r="12" spans="1:10" s="390" customFormat="1" ht="12">
      <c r="A12" s="715">
        <f>VLOOKUP($B12,'Inspectie per projectleider 20'!$A:$BA,21,0)</f>
        <v>1</v>
      </c>
      <c r="B12" s="717" t="s">
        <v>239</v>
      </c>
      <c r="C12" s="715" t="str">
        <f>VLOOKUP($B12,'Inspectie per projectleider 20'!$A:$BA,14,0)</f>
        <v>De Werf Blauwe Loods</v>
      </c>
      <c r="D12" s="715" t="str">
        <f>VLOOKUP($B12,'Inspectie per projectleider 20'!$A:$BA,18,0)</f>
        <v>Dr. A.F. Philipsweg 69</v>
      </c>
      <c r="E12" s="715" t="str">
        <f>VLOOKUP($B12,'Inspectie per projectleider 20'!$A:$BA,41,0)</f>
        <v>Vastgoed eigen gebruik</v>
      </c>
      <c r="F12" s="716">
        <f>VLOOKUP($B12,'Inspectie per projectleider 20'!$A:$BA,47,0)</f>
        <v>1982</v>
      </c>
      <c r="G12" s="715" t="str">
        <f>VLOOKUP($B12,'Inspectie per projectleider 20'!$A:$BA,50,0)</f>
        <v>Geen monument</v>
      </c>
      <c r="H12" s="715">
        <f>VLOOKUP($B12,'Inspectie per projectleider 20'!$A:$BA,8,0)</f>
        <v>692</v>
      </c>
      <c r="I12" s="697"/>
      <c r="J12" s="708">
        <f>Tabel1[[#This Row],[Inschrijfprijs]]/Tabel1[[#This Row],[m2 BVO]]</f>
        <v>0</v>
      </c>
    </row>
    <row r="13" spans="1:10" s="390" customFormat="1" ht="12">
      <c r="A13" s="715">
        <f>VLOOKUP($B13,'Inspectie per projectleider 20'!$A:$BA,21,0)</f>
        <v>1</v>
      </c>
      <c r="B13" s="717" t="s">
        <v>247</v>
      </c>
      <c r="C13" s="715" t="str">
        <f>VLOOKUP($B13,'Inspectie per projectleider 20'!$A:$BA,14,0)</f>
        <v>De Werf vm overlaadstation</v>
      </c>
      <c r="D13" s="715" t="str">
        <f>VLOOKUP($B13,'Inspectie per projectleider 20'!$A:$BA,18,0)</f>
        <v>Dr. A.F. Philipsweg 67</v>
      </c>
      <c r="E13" s="715" t="str">
        <f>VLOOKUP($B13,'Inspectie per projectleider 20'!$A:$BA,41,0)</f>
        <v>Vastgoed eigen gebruik</v>
      </c>
      <c r="F13" s="716">
        <f>VLOOKUP($B13,'Inspectie per projectleider 20'!$A:$BA,47,0)</f>
        <v>1982</v>
      </c>
      <c r="G13" s="715" t="str">
        <f>VLOOKUP($B13,'Inspectie per projectleider 20'!$A:$BA,50,0)</f>
        <v>Geen monument</v>
      </c>
      <c r="H13" s="715">
        <f>VLOOKUP($B13,'Inspectie per projectleider 20'!$A:$BA,8,0)</f>
        <v>735</v>
      </c>
      <c r="I13" s="697"/>
      <c r="J13" s="708">
        <f>Tabel1[[#This Row],[Inschrijfprijs]]/Tabel1[[#This Row],[m2 BVO]]</f>
        <v>0</v>
      </c>
    </row>
    <row r="14" spans="1:10" s="390" customFormat="1" ht="12">
      <c r="A14" s="715">
        <f>VLOOKUP($B14,'Inspectie per projectleider 20'!$A:$BA,21,0)</f>
        <v>1</v>
      </c>
      <c r="B14" s="717" t="s">
        <v>256</v>
      </c>
      <c r="C14" s="715" t="str">
        <f>VLOOKUP($B14,'Inspectie per projectleider 20'!$A:$BA,14,0)</f>
        <v>De Werf vm weegkantoor</v>
      </c>
      <c r="D14" s="715" t="str">
        <f>VLOOKUP($B14,'Inspectie per projectleider 20'!$A:$BA,18,0)</f>
        <v>Dr. A.F. Philipsweg 69</v>
      </c>
      <c r="E14" s="715" t="str">
        <f>VLOOKUP($B14,'Inspectie per projectleider 20'!$A:$BA,41,0)</f>
        <v>Vastgoed eigen gebruik</v>
      </c>
      <c r="F14" s="716">
        <f>VLOOKUP($B14,'Inspectie per projectleider 20'!$A:$BA,47,0)</f>
        <v>1982</v>
      </c>
      <c r="G14" s="715" t="str">
        <f>VLOOKUP($B14,'Inspectie per projectleider 20'!$A:$BA,50,0)</f>
        <v>Geen monument</v>
      </c>
      <c r="H14" s="715">
        <f>VLOOKUP($B14,'Inspectie per projectleider 20'!$A:$BA,8,0)</f>
        <v>43</v>
      </c>
      <c r="I14" s="697"/>
      <c r="J14" s="708">
        <f>Tabel1[[#This Row],[Inschrijfprijs]]/Tabel1[[#This Row],[m2 BVO]]</f>
        <v>0</v>
      </c>
    </row>
    <row r="15" spans="1:10" s="390" customFormat="1" ht="12" hidden="1">
      <c r="A15" s="715">
        <f>VLOOKUP($B15,'Inspectie per projectleider 20'!$A:$BA,21,0)</f>
        <v>2</v>
      </c>
      <c r="B15" s="717" t="s">
        <v>62</v>
      </c>
      <c r="C15" s="715" t="str">
        <f>VLOOKUP($B15,'Inspectie per projectleider 20'!$A:$BA,14,0)</f>
        <v>Monumentale toegangspoort Beilerstraat</v>
      </c>
      <c r="D15" s="715" t="str">
        <f>VLOOKUP($B15,'Inspectie per projectleider 20'!$A:$BA,18,0)</f>
        <v>Beilerstraat 82</v>
      </c>
      <c r="E15" s="715" t="str">
        <f>VLOOKUP($B15,'Inspectie per projectleider 20'!$A:$BA,41,0)</f>
        <v>Kunst/ Cultuur</v>
      </c>
      <c r="F15" s="716">
        <f>VLOOKUP($B15,'Inspectie per projectleider 20'!$A:$BA,47,0)</f>
        <v>1900</v>
      </c>
      <c r="G15" s="715" t="str">
        <f>VLOOKUP($B15,'Inspectie per projectleider 20'!$A:$BA,50,0)</f>
        <v>Rijksmonument</v>
      </c>
      <c r="H15" s="715">
        <f>VLOOKUP($B15,'Inspectie per projectleider 20'!$A:$BA,8,0)</f>
        <v>1</v>
      </c>
      <c r="I15" s="697"/>
      <c r="J15" s="708">
        <f>Tabel1[[#This Row],[Inschrijfprijs]]/Tabel1[[#This Row],[m2 BVO]]</f>
        <v>0</v>
      </c>
    </row>
    <row r="16" spans="1:10" s="390" customFormat="1" ht="12" hidden="1">
      <c r="A16" s="715">
        <f>VLOOKUP($B16,'Inspectie per projectleider 20'!$A:$BA,21,0)</f>
        <v>2</v>
      </c>
      <c r="B16" s="717" t="s">
        <v>282</v>
      </c>
      <c r="C16" s="715" t="str">
        <f>VLOOKUP($B16,'Inspectie per projectleider 20'!$A:$BA,14,0)</f>
        <v>De Kroezehof Bijenstal</v>
      </c>
      <c r="D16" s="715" t="str">
        <f>VLOOKUP($B16,'Inspectie per projectleider 20'!$A:$BA,18,0)</f>
        <v>Wethouder Bergerweg 26</v>
      </c>
      <c r="E16" s="715" t="str">
        <f>VLOOKUP($B16,'Inspectie per projectleider 20'!$A:$BA,41,0)</f>
        <v>Overig</v>
      </c>
      <c r="F16" s="716">
        <f>VLOOKUP($B16,'Inspectie per projectleider 20'!$A:$BA,47,0)</f>
        <v>1983</v>
      </c>
      <c r="G16" s="715" t="str">
        <f>VLOOKUP($B16,'Inspectie per projectleider 20'!$A:$BA,50,0)</f>
        <v>Geen monument</v>
      </c>
      <c r="H16" s="715">
        <f>VLOOKUP($B16,'Inspectie per projectleider 20'!$A:$BA,8,0)</f>
        <v>49</v>
      </c>
      <c r="I16" s="697"/>
      <c r="J16" s="708">
        <f>Tabel1[[#This Row],[Inschrijfprijs]]/Tabel1[[#This Row],[m2 BVO]]</f>
        <v>0</v>
      </c>
    </row>
    <row r="17" spans="1:10" s="390" customFormat="1" ht="12" hidden="1">
      <c r="A17" s="715">
        <f>VLOOKUP($B17,'Inspectie per projectleider 20'!$A:$BA,21,0)</f>
        <v>2</v>
      </c>
      <c r="B17" s="717" t="s">
        <v>293</v>
      </c>
      <c r="C17" s="715" t="str">
        <f>VLOOKUP($B17,'Inspectie per projectleider 20'!$A:$BA,14,0)</f>
        <v>Theekoepeltje Gouverneurstuin</v>
      </c>
      <c r="D17" s="715" t="str">
        <f>VLOOKUP($B17,'Inspectie per projectleider 20'!$A:$BA,18,0)</f>
        <v>Brink 38</v>
      </c>
      <c r="E17" s="715" t="str">
        <f>VLOOKUP($B17,'Inspectie per projectleider 20'!$A:$BA,41,0)</f>
        <v>Overig</v>
      </c>
      <c r="F17" s="716">
        <f>VLOOKUP($B17,'Inspectie per projectleider 20'!$A:$BA,47,0)</f>
        <v>1874</v>
      </c>
      <c r="G17" s="715" t="str">
        <f>VLOOKUP($B17,'Inspectie per projectleider 20'!$A:$BA,50,0)</f>
        <v>Rijksmonument</v>
      </c>
      <c r="H17" s="715">
        <f>VLOOKUP($B17,'Inspectie per projectleider 20'!$A:$BA,8,0)</f>
        <v>40</v>
      </c>
      <c r="I17" s="697"/>
      <c r="J17" s="708">
        <f>Tabel1[[#This Row],[Inschrijfprijs]]/Tabel1[[#This Row],[m2 BVO]]</f>
        <v>0</v>
      </c>
    </row>
    <row r="18" spans="1:10" s="390" customFormat="1" ht="12" hidden="1">
      <c r="A18" s="715">
        <f>VLOOKUP($B18,'Inspectie per projectleider 20'!$A:$BA,21,0)</f>
        <v>2</v>
      </c>
      <c r="B18" s="717" t="s">
        <v>306</v>
      </c>
      <c r="C18" s="715" t="str">
        <f>VLOOKUP($B18,'Inspectie per projectleider 20'!$A:$BA,14,0)</f>
        <v>Kinderboerderij Asserbos</v>
      </c>
      <c r="D18" s="715" t="str">
        <f>VLOOKUP($B18,'Inspectie per projectleider 20'!$A:$BA,18,0)</f>
        <v>Bosrand 1</v>
      </c>
      <c r="E18" s="715" t="str">
        <f>VLOOKUP($B18,'Inspectie per projectleider 20'!$A:$BA,41,0)</f>
        <v>Overig</v>
      </c>
      <c r="F18" s="716">
        <f>VLOOKUP($B18,'Inspectie per projectleider 20'!$A:$BA,47,0)</f>
        <v>1980</v>
      </c>
      <c r="G18" s="715" t="str">
        <f>VLOOKUP($B18,'Inspectie per projectleider 20'!$A:$BA,50,0)</f>
        <v>Geen monument</v>
      </c>
      <c r="H18" s="715">
        <f>VLOOKUP($B18,'Inspectie per projectleider 20'!$A:$BA,8,0)</f>
        <v>370</v>
      </c>
      <c r="I18" s="697"/>
      <c r="J18" s="708">
        <f>Tabel1[[#This Row],[Inschrijfprijs]]/Tabel1[[#This Row],[m2 BVO]]</f>
        <v>0</v>
      </c>
    </row>
    <row r="19" spans="1:10" s="390" customFormat="1" ht="12" hidden="1">
      <c r="A19" s="715">
        <f>VLOOKUP($B19,'Inspectie per projectleider 20'!$A:$BA,21,0)</f>
        <v>2</v>
      </c>
      <c r="B19" s="717" t="s">
        <v>310</v>
      </c>
      <c r="C19" s="715" t="str">
        <f>VLOOKUP($B19,'Inspectie per projectleider 20'!$A:$BA,14,0)</f>
        <v>Kinderboerderij Asserbos Dierenverblijf 1</v>
      </c>
      <c r="D19" s="715" t="str">
        <f>VLOOKUP($B19,'Inspectie per projectleider 20'!$A:$BA,18,0)</f>
        <v>Bosrand 1</v>
      </c>
      <c r="E19" s="715" t="str">
        <f>VLOOKUP($B19,'Inspectie per projectleider 20'!$A:$BA,41,0)</f>
        <v>Overig</v>
      </c>
      <c r="F19" s="716">
        <f>VLOOKUP($B19,'Inspectie per projectleider 20'!$A:$BA,47,0)</f>
        <v>2004</v>
      </c>
      <c r="G19" s="715" t="str">
        <f>VLOOKUP($B19,'Inspectie per projectleider 20'!$A:$BA,50,0)</f>
        <v>Geen monument</v>
      </c>
      <c r="H19" s="715">
        <f>VLOOKUP($B19,'Inspectie per projectleider 20'!$A:$BA,8,0)</f>
        <v>16</v>
      </c>
      <c r="I19" s="697"/>
      <c r="J19" s="708">
        <f>Tabel1[[#This Row],[Inschrijfprijs]]/Tabel1[[#This Row],[m2 BVO]]</f>
        <v>0</v>
      </c>
    </row>
    <row r="20" spans="1:10" s="390" customFormat="1" ht="12" hidden="1">
      <c r="A20" s="715">
        <f>VLOOKUP($B20,'Inspectie per projectleider 20'!$A:$BA,21,0)</f>
        <v>2</v>
      </c>
      <c r="B20" s="717" t="s">
        <v>313</v>
      </c>
      <c r="C20" s="715" t="str">
        <f>VLOOKUP($B20,'Inspectie per projectleider 20'!$A:$BA,14,0)</f>
        <v>Kinderboerderij Asserbos Dierenverblijf 2</v>
      </c>
      <c r="D20" s="715" t="str">
        <f>VLOOKUP($B20,'Inspectie per projectleider 20'!$A:$BA,18,0)</f>
        <v>Bosrand 1</v>
      </c>
      <c r="E20" s="715" t="str">
        <f>VLOOKUP($B20,'Inspectie per projectleider 20'!$A:$BA,41,0)</f>
        <v>Overig</v>
      </c>
      <c r="F20" s="716">
        <f>VLOOKUP($B20,'Inspectie per projectleider 20'!$A:$BA,47,0)</f>
        <v>2004</v>
      </c>
      <c r="G20" s="715" t="str">
        <f>VLOOKUP($B20,'Inspectie per projectleider 20'!$A:$BA,50,0)</f>
        <v>Geen monument</v>
      </c>
      <c r="H20" s="715">
        <f>VLOOKUP($B20,'Inspectie per projectleider 20'!$A:$BA,8,0)</f>
        <v>48</v>
      </c>
      <c r="I20" s="697"/>
      <c r="J20" s="708">
        <f>Tabel1[[#This Row],[Inschrijfprijs]]/Tabel1[[#This Row],[m2 BVO]]</f>
        <v>0</v>
      </c>
    </row>
    <row r="21" spans="1:10" s="390" customFormat="1" ht="12" hidden="1">
      <c r="A21" s="715">
        <f>VLOOKUP($B21,'Inspectie per projectleider 20'!$A:$BA,21,0)</f>
        <v>2</v>
      </c>
      <c r="B21" s="717" t="s">
        <v>323</v>
      </c>
      <c r="C21" s="715" t="str">
        <f>VLOOKUP($B21,'Inspectie per projectleider 20'!$A:$BA,14,0)</f>
        <v>Kinderboerderij Asserbos Dierenverblijf 3</v>
      </c>
      <c r="D21" s="715" t="str">
        <f>VLOOKUP($B21,'Inspectie per projectleider 20'!$A:$BA,18,0)</f>
        <v>Bosrand 1</v>
      </c>
      <c r="E21" s="715" t="str">
        <f>VLOOKUP($B21,'Inspectie per projectleider 20'!$A:$BA,41,0)</f>
        <v>Overig</v>
      </c>
      <c r="F21" s="716">
        <f>VLOOKUP($B21,'Inspectie per projectleider 20'!$A:$BA,47,0)</f>
        <v>2004</v>
      </c>
      <c r="G21" s="715" t="str">
        <f>VLOOKUP($B21,'Inspectie per projectleider 20'!$A:$BA,50,0)</f>
        <v>Geen monument</v>
      </c>
      <c r="H21" s="715">
        <f>VLOOKUP($B21,'Inspectie per projectleider 20'!$A:$BA,8,0)</f>
        <v>21</v>
      </c>
      <c r="I21" s="697"/>
      <c r="J21" s="708">
        <f>Tabel1[[#This Row],[Inschrijfprijs]]/Tabel1[[#This Row],[m2 BVO]]</f>
        <v>0</v>
      </c>
    </row>
    <row r="22" spans="1:10" s="390" customFormat="1" ht="12" hidden="1">
      <c r="A22" s="715">
        <f>VLOOKUP($B22,'Inspectie per projectleider 20'!$A:$BA,21,0)</f>
        <v>2</v>
      </c>
      <c r="B22" s="717" t="s">
        <v>325</v>
      </c>
      <c r="C22" s="715" t="str">
        <f>VLOOKUP($B22,'Inspectie per projectleider 20'!$A:$BA,14,0)</f>
        <v>Kinderboerderij Asserbos Dierenverblijf 4</v>
      </c>
      <c r="D22" s="715" t="str">
        <f>VLOOKUP($B22,'Inspectie per projectleider 20'!$A:$BA,18,0)</f>
        <v>Bosrand 1</v>
      </c>
      <c r="E22" s="715" t="str">
        <f>VLOOKUP($B22,'Inspectie per projectleider 20'!$A:$BA,41,0)</f>
        <v>Overig</v>
      </c>
      <c r="F22" s="716">
        <f>VLOOKUP($B22,'Inspectie per projectleider 20'!$A:$BA,47,0)</f>
        <v>1980</v>
      </c>
      <c r="G22" s="715" t="str">
        <f>VLOOKUP($B22,'Inspectie per projectleider 20'!$A:$BA,50,0)</f>
        <v>Geen monument</v>
      </c>
      <c r="H22" s="715">
        <f>VLOOKUP($B22,'Inspectie per projectleider 20'!$A:$BA,8,0)</f>
        <v>35</v>
      </c>
      <c r="I22" s="697"/>
      <c r="J22" s="708">
        <f>Tabel1[[#This Row],[Inschrijfprijs]]/Tabel1[[#This Row],[m2 BVO]]</f>
        <v>0</v>
      </c>
    </row>
    <row r="23" spans="1:10" s="390" customFormat="1" ht="12" hidden="1">
      <c r="A23" s="715">
        <f>VLOOKUP($B23,'Inspectie per projectleider 20'!$A:$BA,21,0)</f>
        <v>2</v>
      </c>
      <c r="B23" s="717" t="s">
        <v>327</v>
      </c>
      <c r="C23" s="715" t="str">
        <f>VLOOKUP($B23,'Inspectie per projectleider 20'!$A:$BA,14,0)</f>
        <v>Kinderboerderij Asserbos Hooischuur</v>
      </c>
      <c r="D23" s="715" t="str">
        <f>VLOOKUP($B23,'Inspectie per projectleider 20'!$A:$BA,18,0)</f>
        <v>Bosrand 1</v>
      </c>
      <c r="E23" s="715" t="str">
        <f>VLOOKUP($B23,'Inspectie per projectleider 20'!$A:$BA,41,0)</f>
        <v>Overig</v>
      </c>
      <c r="F23" s="716">
        <f>VLOOKUP($B23,'Inspectie per projectleider 20'!$A:$BA,47,0)</f>
        <v>1990</v>
      </c>
      <c r="G23" s="715" t="str">
        <f>VLOOKUP($B23,'Inspectie per projectleider 20'!$A:$BA,50,0)</f>
        <v>Geen monument</v>
      </c>
      <c r="H23" s="715">
        <f>VLOOKUP($B23,'Inspectie per projectleider 20'!$A:$BA,8,0)</f>
        <v>25</v>
      </c>
      <c r="I23" s="697"/>
      <c r="J23" s="708">
        <f>Tabel1[[#This Row],[Inschrijfprijs]]/Tabel1[[#This Row],[m2 BVO]]</f>
        <v>0</v>
      </c>
    </row>
    <row r="24" spans="1:10" s="390" customFormat="1" ht="12" hidden="1">
      <c r="A24" s="715">
        <f>VLOOKUP($B24,'Inspectie per projectleider 20'!$A:$BA,21,0)</f>
        <v>2</v>
      </c>
      <c r="B24" s="717" t="s">
        <v>329</v>
      </c>
      <c r="C24" s="715" t="str">
        <f>VLOOKUP($B24,'Inspectie per projectleider 20'!$A:$BA,14,0)</f>
        <v>Kinderboerderij Asserbos Kapschuur</v>
      </c>
      <c r="D24" s="715" t="str">
        <f>VLOOKUP($B24,'Inspectie per projectleider 20'!$A:$BA,18,0)</f>
        <v>Bosrand 1</v>
      </c>
      <c r="E24" s="715" t="str">
        <f>VLOOKUP($B24,'Inspectie per projectleider 20'!$A:$BA,41,0)</f>
        <v>Overig</v>
      </c>
      <c r="F24" s="716">
        <f>VLOOKUP($B24,'Inspectie per projectleider 20'!$A:$BA,47,0)</f>
        <v>2020</v>
      </c>
      <c r="G24" s="715" t="str">
        <f>VLOOKUP($B24,'Inspectie per projectleider 20'!$A:$BA,50,0)</f>
        <v>Geen monument</v>
      </c>
      <c r="H24" s="715">
        <f>VLOOKUP($B24,'Inspectie per projectleider 20'!$A:$BA,8,0)</f>
        <v>113</v>
      </c>
      <c r="I24" s="697"/>
      <c r="J24" s="708">
        <f>Tabel1[[#This Row],[Inschrijfprijs]]/Tabel1[[#This Row],[m2 BVO]]</f>
        <v>0</v>
      </c>
    </row>
    <row r="25" spans="1:10" s="390" customFormat="1" ht="12" hidden="1">
      <c r="A25" s="715">
        <f>VLOOKUP($B25,'Inspectie per projectleider 20'!$A:$BA,21,0)</f>
        <v>2</v>
      </c>
      <c r="B25" s="717" t="s">
        <v>133</v>
      </c>
      <c r="C25" s="715" t="str">
        <f>VLOOKUP($B25,'Inspectie per projectleider 20'!$A:$BA,14,0)</f>
        <v>Kinderboerderij De Hertenkamp</v>
      </c>
      <c r="D25" s="715" t="str">
        <f>VLOOKUP($B25,'Inspectie per projectleider 20'!$A:$BA,18,0)</f>
        <v>Hertenkamp ONG</v>
      </c>
      <c r="E25" s="715" t="str">
        <f>VLOOKUP($B25,'Inspectie per projectleider 20'!$A:$BA,41,0)</f>
        <v>Overig</v>
      </c>
      <c r="F25" s="716">
        <f>VLOOKUP($B25,'Inspectie per projectleider 20'!$A:$BA,47,0)</f>
        <v>1842</v>
      </c>
      <c r="G25" s="715" t="str">
        <f>VLOOKUP($B25,'Inspectie per projectleider 20'!$A:$BA,50,0)</f>
        <v>Rijksmonument</v>
      </c>
      <c r="H25" s="715">
        <f>VLOOKUP($B25,'Inspectie per projectleider 20'!$A:$BA,8,0)</f>
        <v>60</v>
      </c>
      <c r="I25" s="697"/>
      <c r="J25" s="708">
        <f>Tabel1[[#This Row],[Inschrijfprijs]]/Tabel1[[#This Row],[m2 BVO]]</f>
        <v>0</v>
      </c>
    </row>
    <row r="26" spans="1:10" s="390" customFormat="1" ht="12" hidden="1">
      <c r="A26" s="715">
        <f>VLOOKUP($B26,'Inspectie per projectleider 20'!$A:$BA,21,0)</f>
        <v>2</v>
      </c>
      <c r="B26" s="717" t="s">
        <v>332</v>
      </c>
      <c r="C26" s="715" t="str">
        <f>VLOOKUP($B26,'Inspectie per projectleider 20'!$A:$BA,14,0)</f>
        <v>Kinderboerderij Marsdijk</v>
      </c>
      <c r="D26" s="715" t="str">
        <f>VLOOKUP($B26,'Inspectie per projectleider 20'!$A:$BA,18,0)</f>
        <v>Andrej Sacharovweg 2</v>
      </c>
      <c r="E26" s="715" t="str">
        <f>VLOOKUP($B26,'Inspectie per projectleider 20'!$A:$BA,41,0)</f>
        <v>Overig</v>
      </c>
      <c r="F26" s="716">
        <f>VLOOKUP($B26,'Inspectie per projectleider 20'!$A:$BA,47,0)</f>
        <v>2001</v>
      </c>
      <c r="G26" s="715" t="str">
        <f>VLOOKUP($B26,'Inspectie per projectleider 20'!$A:$BA,50,0)</f>
        <v>Geen monument</v>
      </c>
      <c r="H26" s="715">
        <f>VLOOKUP($B26,'Inspectie per projectleider 20'!$A:$BA,8,0)</f>
        <v>175</v>
      </c>
      <c r="I26" s="697"/>
      <c r="J26" s="708">
        <f>Tabel1[[#This Row],[Inschrijfprijs]]/Tabel1[[#This Row],[m2 BVO]]</f>
        <v>0</v>
      </c>
    </row>
    <row r="27" spans="1:10" s="390" customFormat="1" ht="12" hidden="1">
      <c r="A27" s="715">
        <f>VLOOKUP($B27,'Inspectie per projectleider 20'!$A:$BA,21,0)</f>
        <v>2</v>
      </c>
      <c r="B27" s="717" t="s">
        <v>336</v>
      </c>
      <c r="C27" s="715" t="str">
        <f>VLOOKUP($B27,'Inspectie per projectleider 20'!$A:$BA,14,0)</f>
        <v>Kinderboerderij Marsdijk Schuur</v>
      </c>
      <c r="D27" s="715" t="str">
        <f>VLOOKUP($B27,'Inspectie per projectleider 20'!$A:$BA,18,0)</f>
        <v>Andrej Sacharovweg 2</v>
      </c>
      <c r="E27" s="715" t="str">
        <f>VLOOKUP($B27,'Inspectie per projectleider 20'!$A:$BA,41,0)</f>
        <v>Overig</v>
      </c>
      <c r="F27" s="716">
        <f>VLOOKUP($B27,'Inspectie per projectleider 20'!$A:$BA,47,0)</f>
        <v>2001</v>
      </c>
      <c r="G27" s="715" t="str">
        <f>VLOOKUP($B27,'Inspectie per projectleider 20'!$A:$BA,50,0)</f>
        <v>Geen monument</v>
      </c>
      <c r="H27" s="715">
        <f>VLOOKUP($B27,'Inspectie per projectleider 20'!$A:$BA,8,0)</f>
        <v>24</v>
      </c>
      <c r="I27" s="697"/>
      <c r="J27" s="708">
        <f>Tabel1[[#This Row],[Inschrijfprijs]]/Tabel1[[#This Row],[m2 BVO]]</f>
        <v>0</v>
      </c>
    </row>
    <row r="28" spans="1:10" s="390" customFormat="1" ht="12" hidden="1">
      <c r="A28" s="715">
        <f>VLOOKUP($B28,'Inspectie per projectleider 20'!$A:$BA,21,0)</f>
        <v>2</v>
      </c>
      <c r="B28" s="717" t="s">
        <v>346</v>
      </c>
      <c r="C28" s="715" t="str">
        <f>VLOOKUP($B28,'Inspectie per projectleider 20'!$A:$BA,14,0)</f>
        <v>Kinderboerderij Marsdijk Schuur 2</v>
      </c>
      <c r="D28" s="715" t="str">
        <f>VLOOKUP($B28,'Inspectie per projectleider 20'!$A:$BA,18,0)</f>
        <v>Andrej Sacharovweg 2</v>
      </c>
      <c r="E28" s="715" t="str">
        <f>VLOOKUP($B28,'Inspectie per projectleider 20'!$A:$BA,41,0)</f>
        <v>Overig</v>
      </c>
      <c r="F28" s="716">
        <f>VLOOKUP($B28,'Inspectie per projectleider 20'!$A:$BA,47,0)</f>
        <v>2001</v>
      </c>
      <c r="G28" s="715" t="str">
        <f>VLOOKUP($B28,'Inspectie per projectleider 20'!$A:$BA,50,0)</f>
        <v>Geen monument</v>
      </c>
      <c r="H28" s="715">
        <f>VLOOKUP($B28,'Inspectie per projectleider 20'!$A:$BA,8,0)</f>
        <v>24</v>
      </c>
      <c r="I28" s="697"/>
      <c r="J28" s="708">
        <f>Tabel1[[#This Row],[Inschrijfprijs]]/Tabel1[[#This Row],[m2 BVO]]</f>
        <v>0</v>
      </c>
    </row>
    <row r="29" spans="1:10" s="390" customFormat="1" ht="12" hidden="1">
      <c r="A29" s="715">
        <f>VLOOKUP($B29,'Inspectie per projectleider 20'!$A:$BA,21,0)</f>
        <v>2</v>
      </c>
      <c r="B29" s="717" t="s">
        <v>348</v>
      </c>
      <c r="C29" s="715" t="str">
        <f>VLOOKUP($B29,'Inspectie per projectleider 20'!$A:$BA,14,0)</f>
        <v>Kinderboerderij Oranjebond</v>
      </c>
      <c r="D29" s="715" t="str">
        <f>VLOOKUP($B29,'Inspectie per projectleider 20'!$A:$BA,18,0)</f>
        <v>Oranjebond 8</v>
      </c>
      <c r="E29" s="715" t="str">
        <f>VLOOKUP($B29,'Inspectie per projectleider 20'!$A:$BA,41,0)</f>
        <v>Overig</v>
      </c>
      <c r="F29" s="716">
        <f>VLOOKUP($B29,'Inspectie per projectleider 20'!$A:$BA,47,0)</f>
        <v>1990</v>
      </c>
      <c r="G29" s="715" t="str">
        <f>VLOOKUP($B29,'Inspectie per projectleider 20'!$A:$BA,50,0)</f>
        <v>Geen monument</v>
      </c>
      <c r="H29" s="715">
        <f>VLOOKUP($B29,'Inspectie per projectleider 20'!$A:$BA,8,0)</f>
        <v>56</v>
      </c>
      <c r="I29" s="697"/>
      <c r="J29" s="708">
        <f>Tabel1[[#This Row],[Inschrijfprijs]]/Tabel1[[#This Row],[m2 BVO]]</f>
        <v>0</v>
      </c>
    </row>
    <row r="30" spans="1:10" s="390" customFormat="1" ht="12" hidden="1">
      <c r="A30" s="715">
        <f>VLOOKUP($B30,'Inspectie per projectleider 20'!$A:$BA,21,0)</f>
        <v>2</v>
      </c>
      <c r="B30" s="717" t="s">
        <v>356</v>
      </c>
      <c r="C30" s="715" t="str">
        <f>VLOOKUP($B30,'Inspectie per projectleider 20'!$A:$BA,14,0)</f>
        <v>Kinderboerderij Valkenstijn</v>
      </c>
      <c r="D30" s="715" t="str">
        <f>VLOOKUP($B30,'Inspectie per projectleider 20'!$A:$BA,18,0)</f>
        <v>Adelaarsweg 1</v>
      </c>
      <c r="E30" s="715" t="str">
        <f>VLOOKUP($B30,'Inspectie per projectleider 20'!$A:$BA,41,0)</f>
        <v>Overig</v>
      </c>
      <c r="F30" s="716">
        <f>VLOOKUP($B30,'Inspectie per projectleider 20'!$A:$BA,47,0)</f>
        <v>1993</v>
      </c>
      <c r="G30" s="715" t="str">
        <f>VLOOKUP($B30,'Inspectie per projectleider 20'!$A:$BA,50,0)</f>
        <v>Geen monument</v>
      </c>
      <c r="H30" s="715">
        <f>VLOOKUP($B30,'Inspectie per projectleider 20'!$A:$BA,8,0)</f>
        <v>54</v>
      </c>
      <c r="I30" s="697"/>
      <c r="J30" s="708">
        <f>Tabel1[[#This Row],[Inschrijfprijs]]/Tabel1[[#This Row],[m2 BVO]]</f>
        <v>0</v>
      </c>
    </row>
    <row r="31" spans="1:10" s="390" customFormat="1" ht="12" hidden="1">
      <c r="A31" s="715">
        <f>VLOOKUP($B31,'Inspectie per projectleider 20'!$A:$BA,21,0)</f>
        <v>2</v>
      </c>
      <c r="B31" s="717" t="s">
        <v>363</v>
      </c>
      <c r="C31" s="715" t="str">
        <f>VLOOKUP($B31,'Inspectie per projectleider 20'!$A:$BA,14,0)</f>
        <v>Kinderboerderij Valkenstijn Schuur</v>
      </c>
      <c r="D31" s="715" t="str">
        <f>VLOOKUP($B31,'Inspectie per projectleider 20'!$A:$BA,18,0)</f>
        <v>Adelaarsweg 1</v>
      </c>
      <c r="E31" s="715" t="str">
        <f>VLOOKUP($B31,'Inspectie per projectleider 20'!$A:$BA,41,0)</f>
        <v>Overig</v>
      </c>
      <c r="F31" s="716">
        <f>VLOOKUP($B31,'Inspectie per projectleider 20'!$A:$BA,47,0)</f>
        <v>1997</v>
      </c>
      <c r="G31" s="715" t="str">
        <f>VLOOKUP($B31,'Inspectie per projectleider 20'!$A:$BA,50,0)</f>
        <v>Geen monument</v>
      </c>
      <c r="H31" s="715">
        <f>VLOOKUP($B31,'Inspectie per projectleider 20'!$A:$BA,8,0)</f>
        <v>11</v>
      </c>
      <c r="I31" s="697"/>
      <c r="J31" s="708">
        <f>Tabel1[[#This Row],[Inschrijfprijs]]/Tabel1[[#This Row],[m2 BVO]]</f>
        <v>0</v>
      </c>
    </row>
    <row r="32" spans="1:10" s="390" customFormat="1" ht="12" hidden="1">
      <c r="A32" s="715">
        <f>VLOOKUP($B32,'Inspectie per projectleider 20'!$A:$BA,21,0)</f>
        <v>2</v>
      </c>
      <c r="B32" s="717" t="s">
        <v>372</v>
      </c>
      <c r="C32" s="715" t="str">
        <f>VLOOKUP($B32,'Inspectie per projectleider 20'!$A:$BA,14,0)</f>
        <v>Theehuis Asserbos</v>
      </c>
      <c r="D32" s="715" t="str">
        <f>VLOOKUP($B32,'Inspectie per projectleider 20'!$A:$BA,18,0)</f>
        <v>Bosrand 3</v>
      </c>
      <c r="E32" s="715" t="str">
        <f>VLOOKUP($B32,'Inspectie per projectleider 20'!$A:$BA,41,0)</f>
        <v>Overig</v>
      </c>
      <c r="F32" s="716">
        <f>VLOOKUP($B32,'Inspectie per projectleider 20'!$A:$BA,47,0)</f>
        <v>1997</v>
      </c>
      <c r="G32" s="715" t="str">
        <f>VLOOKUP($B32,'Inspectie per projectleider 20'!$A:$BA,50,0)</f>
        <v>Geen monument</v>
      </c>
      <c r="H32" s="715">
        <f>VLOOKUP($B32,'Inspectie per projectleider 20'!$A:$BA,8,0)</f>
        <v>202</v>
      </c>
      <c r="I32" s="697"/>
      <c r="J32" s="708">
        <f>Tabel1[[#This Row],[Inschrijfprijs]]/Tabel1[[#This Row],[m2 BVO]]</f>
        <v>0</v>
      </c>
    </row>
    <row r="33" spans="1:10" s="390" customFormat="1" ht="12" hidden="1">
      <c r="A33" s="715">
        <f>VLOOKUP($B33,'Inspectie per projectleider 20'!$A:$BA,21,0)</f>
        <v>2</v>
      </c>
      <c r="B33" s="717" t="s">
        <v>381</v>
      </c>
      <c r="C33" s="715" t="str">
        <f>VLOOKUP($B33,'Inspectie per projectleider 20'!$A:$BA,14,0)</f>
        <v>Kinderboerderij Pittelstee</v>
      </c>
      <c r="D33" s="715" t="str">
        <f>VLOOKUP($B33,'Inspectie per projectleider 20'!$A:$BA,18,0)</f>
        <v>Rijnstraat 2A</v>
      </c>
      <c r="E33" s="715" t="str">
        <f>VLOOKUP($B33,'Inspectie per projectleider 20'!$A:$BA,41,0)</f>
        <v>Sport/ Recreatie</v>
      </c>
      <c r="F33" s="716">
        <f>VLOOKUP($B33,'Inspectie per projectleider 20'!$A:$BA,47,0)</f>
        <v>2000</v>
      </c>
      <c r="G33" s="715" t="str">
        <f>VLOOKUP($B33,'Inspectie per projectleider 20'!$A:$BA,50,0)</f>
        <v>Geen monument</v>
      </c>
      <c r="H33" s="715">
        <f>VLOOKUP($B33,'Inspectie per projectleider 20'!$A:$BA,8,0)</f>
        <v>46</v>
      </c>
      <c r="I33" s="697"/>
      <c r="J33" s="708">
        <f>Tabel1[[#This Row],[Inschrijfprijs]]/Tabel1[[#This Row],[m2 BVO]]</f>
        <v>0</v>
      </c>
    </row>
    <row r="34" spans="1:10" s="390" customFormat="1" ht="12" hidden="1">
      <c r="A34" s="715">
        <f>VLOOKUP($B34,'Inspectie per projectleider 20'!$A:$BA,21,0)</f>
        <v>2</v>
      </c>
      <c r="B34" s="717" t="s">
        <v>387</v>
      </c>
      <c r="C34" s="715" t="str">
        <f>VLOOKUP($B34,'Inspectie per projectleider 20'!$A:$BA,14,0)</f>
        <v>Kinderboerderij Pittelstee Dierenverblijf 1</v>
      </c>
      <c r="D34" s="715" t="str">
        <f>VLOOKUP($B34,'Inspectie per projectleider 20'!$A:$BA,18,0)</f>
        <v>Rijnstraat 2A</v>
      </c>
      <c r="E34" s="715" t="str">
        <f>VLOOKUP($B34,'Inspectie per projectleider 20'!$A:$BA,41,0)</f>
        <v>Sport/ Recreatie</v>
      </c>
      <c r="F34" s="716">
        <f>VLOOKUP($B34,'Inspectie per projectleider 20'!$A:$BA,47,0)</f>
        <v>2000</v>
      </c>
      <c r="G34" s="715" t="str">
        <f>VLOOKUP($B34,'Inspectie per projectleider 20'!$A:$BA,50,0)</f>
        <v>Geen monument</v>
      </c>
      <c r="H34" s="715">
        <f>VLOOKUP($B34,'Inspectie per projectleider 20'!$A:$BA,8,0)</f>
        <v>36</v>
      </c>
      <c r="I34" s="697"/>
      <c r="J34" s="708">
        <f>Tabel1[[#This Row],[Inschrijfprijs]]/Tabel1[[#This Row],[m2 BVO]]</f>
        <v>0</v>
      </c>
    </row>
    <row r="35" spans="1:10" s="390" customFormat="1" ht="12" hidden="1">
      <c r="A35" s="715">
        <f>VLOOKUP($B35,'Inspectie per projectleider 20'!$A:$BA,21,0)</f>
        <v>2</v>
      </c>
      <c r="B35" s="717" t="s">
        <v>393</v>
      </c>
      <c r="C35" s="715" t="str">
        <f>VLOOKUP($B35,'Inspectie per projectleider 20'!$A:$BA,14,0)</f>
        <v>Kinderboerderij Pittelstee Dierenverblijf 2</v>
      </c>
      <c r="D35" s="715" t="str">
        <f>VLOOKUP($B35,'Inspectie per projectleider 20'!$A:$BA,18,0)</f>
        <v>Rijnstraat 2A</v>
      </c>
      <c r="E35" s="715" t="str">
        <f>VLOOKUP($B35,'Inspectie per projectleider 20'!$A:$BA,41,0)</f>
        <v>Sport/ Recreatie</v>
      </c>
      <c r="F35" s="716">
        <f>VLOOKUP($B35,'Inspectie per projectleider 20'!$A:$BA,47,0)</f>
        <v>2000</v>
      </c>
      <c r="G35" s="715" t="str">
        <f>VLOOKUP($B35,'Inspectie per projectleider 20'!$A:$BA,50,0)</f>
        <v>Geen monument</v>
      </c>
      <c r="H35" s="715">
        <f>VLOOKUP($B35,'Inspectie per projectleider 20'!$A:$BA,8,0)</f>
        <v>7</v>
      </c>
      <c r="I35" s="697"/>
      <c r="J35" s="708">
        <f>Tabel1[[#This Row],[Inschrijfprijs]]/Tabel1[[#This Row],[m2 BVO]]</f>
        <v>0</v>
      </c>
    </row>
    <row r="36" spans="1:10" s="390" customFormat="1" ht="12" hidden="1">
      <c r="A36" s="715">
        <f>VLOOKUP($B36,'Inspectie per projectleider 20'!$A:$BA,21,0)</f>
        <v>2</v>
      </c>
      <c r="B36" s="717" t="s">
        <v>395</v>
      </c>
      <c r="C36" s="715" t="str">
        <f>VLOOKUP($B36,'Inspectie per projectleider 20'!$A:$BA,14,0)</f>
        <v>Kinderboerderij Pittelstee Dierenverblijf 3</v>
      </c>
      <c r="D36" s="715" t="str">
        <f>VLOOKUP($B36,'Inspectie per projectleider 20'!$A:$BA,18,0)</f>
        <v>Rijnstraat 2A</v>
      </c>
      <c r="E36" s="715" t="str">
        <f>VLOOKUP($B36,'Inspectie per projectleider 20'!$A:$BA,41,0)</f>
        <v>Sport/ Recreatie</v>
      </c>
      <c r="F36" s="716">
        <f>VLOOKUP($B36,'Inspectie per projectleider 20'!$A:$BA,47,0)</f>
        <v>2000</v>
      </c>
      <c r="G36" s="715" t="str">
        <f>VLOOKUP($B36,'Inspectie per projectleider 20'!$A:$BA,50,0)</f>
        <v>Geen monument</v>
      </c>
      <c r="H36" s="715">
        <f>VLOOKUP($B36,'Inspectie per projectleider 20'!$A:$BA,8,0)</f>
        <v>23</v>
      </c>
      <c r="I36" s="697"/>
      <c r="J36" s="708">
        <f>Tabel1[[#This Row],[Inschrijfprijs]]/Tabel1[[#This Row],[m2 BVO]]</f>
        <v>0</v>
      </c>
    </row>
    <row r="37" spans="1:10" s="390" customFormat="1" ht="12" hidden="1">
      <c r="A37" s="715">
        <f>VLOOKUP($B37,'Inspectie per projectleider 20'!$A:$BA,21,0)</f>
        <v>2</v>
      </c>
      <c r="B37" s="717" t="s">
        <v>397</v>
      </c>
      <c r="C37" s="715" t="str">
        <f>VLOOKUP($B37,'Inspectie per projectleider 20'!$A:$BA,14,0)</f>
        <v>Kinderboerderij Pittelstee Dierenverblijf 4</v>
      </c>
      <c r="D37" s="715" t="str">
        <f>VLOOKUP($B37,'Inspectie per projectleider 20'!$A:$BA,18,0)</f>
        <v>Rijnstraat 2A</v>
      </c>
      <c r="E37" s="715" t="str">
        <f>VLOOKUP($B37,'Inspectie per projectleider 20'!$A:$BA,41,0)</f>
        <v>Sport/ Recreatie</v>
      </c>
      <c r="F37" s="716">
        <f>VLOOKUP($B37,'Inspectie per projectleider 20'!$A:$BA,47,0)</f>
        <v>2000</v>
      </c>
      <c r="G37" s="715" t="str">
        <f>VLOOKUP($B37,'Inspectie per projectleider 20'!$A:$BA,50,0)</f>
        <v>Geen monument</v>
      </c>
      <c r="H37" s="715">
        <f>VLOOKUP($B37,'Inspectie per projectleider 20'!$A:$BA,8,0)</f>
        <v>11</v>
      </c>
      <c r="I37" s="697"/>
      <c r="J37" s="708">
        <f>Tabel1[[#This Row],[Inschrijfprijs]]/Tabel1[[#This Row],[m2 BVO]]</f>
        <v>0</v>
      </c>
    </row>
    <row r="38" spans="1:10" s="390" customFormat="1" ht="12" hidden="1">
      <c r="A38" s="715">
        <f>VLOOKUP($B38,'Inspectie per projectleider 20'!$A:$BA,21,0)</f>
        <v>2</v>
      </c>
      <c r="B38" s="717" t="s">
        <v>402</v>
      </c>
      <c r="C38" s="715" t="str">
        <f>VLOOKUP($B38,'Inspectie per projectleider 20'!$A:$BA,14,0)</f>
        <v>Kinderboerderij Pittelstee Schuur</v>
      </c>
      <c r="D38" s="715" t="str">
        <f>VLOOKUP($B38,'Inspectie per projectleider 20'!$A:$BA,18,0)</f>
        <v>Rijnstraat 2A</v>
      </c>
      <c r="E38" s="715" t="str">
        <f>VLOOKUP($B38,'Inspectie per projectleider 20'!$A:$BA,41,0)</f>
        <v>Sport/ Recreatie</v>
      </c>
      <c r="F38" s="716">
        <f>VLOOKUP($B38,'Inspectie per projectleider 20'!$A:$BA,47,0)</f>
        <v>2000</v>
      </c>
      <c r="G38" s="715" t="str">
        <f>VLOOKUP($B38,'Inspectie per projectleider 20'!$A:$BA,50,0)</f>
        <v>Geen monument</v>
      </c>
      <c r="H38" s="715">
        <f>VLOOKUP($B38,'Inspectie per projectleider 20'!$A:$BA,8,0)</f>
        <v>48</v>
      </c>
      <c r="I38" s="697"/>
      <c r="J38" s="708">
        <f>Tabel1[[#This Row],[Inschrijfprijs]]/Tabel1[[#This Row],[m2 BVO]]</f>
        <v>0</v>
      </c>
    </row>
    <row r="39" spans="1:10" s="390" customFormat="1" ht="12" hidden="1">
      <c r="A39" s="715">
        <f>VLOOKUP($B39,'Inspectie per projectleider 20'!$A:$BA,21,0)</f>
        <v>2</v>
      </c>
      <c r="B39" s="717" t="s">
        <v>404</v>
      </c>
      <c r="C39" s="715" t="str">
        <f>VLOOKUP($B39,'Inspectie per projectleider 20'!$A:$BA,14,0)</f>
        <v>Kinderboerderij Lariks</v>
      </c>
      <c r="D39" s="715" t="str">
        <f>VLOOKUP($B39,'Inspectie per projectleider 20'!$A:$BA,18,0)</f>
        <v>Laak 1A</v>
      </c>
      <c r="E39" s="715" t="str">
        <f>VLOOKUP($B39,'Inspectie per projectleider 20'!$A:$BA,41,0)</f>
        <v>Welzijn</v>
      </c>
      <c r="F39" s="716">
        <f>VLOOKUP($B39,'Inspectie per projectleider 20'!$A:$BA,47,0)</f>
        <v>2000</v>
      </c>
      <c r="G39" s="715" t="str">
        <f>VLOOKUP($B39,'Inspectie per projectleider 20'!$A:$BA,50,0)</f>
        <v>Geen monument</v>
      </c>
      <c r="H39" s="715">
        <f>VLOOKUP($B39,'Inspectie per projectleider 20'!$A:$BA,8,0)</f>
        <v>78</v>
      </c>
      <c r="I39" s="697"/>
      <c r="J39" s="708">
        <f>Tabel1[[#This Row],[Inschrijfprijs]]/Tabel1[[#This Row],[m2 BVO]]</f>
        <v>0</v>
      </c>
    </row>
    <row r="40" spans="1:10" s="390" customFormat="1" ht="12" hidden="1">
      <c r="A40" s="715">
        <f>VLOOKUP($B40,'Inspectie per projectleider 20'!$A:$BA,21,0)</f>
        <v>2</v>
      </c>
      <c r="B40" s="717" t="s">
        <v>407</v>
      </c>
      <c r="C40" s="715" t="str">
        <f>VLOOKUP($B40,'Inspectie per projectleider 20'!$A:$BA,14,0)</f>
        <v>Kinderboerderij Lariks Dierenverblijf</v>
      </c>
      <c r="D40" s="715" t="str">
        <f>VLOOKUP($B40,'Inspectie per projectleider 20'!$A:$BA,18,0)</f>
        <v>Laak 1A</v>
      </c>
      <c r="E40" s="715" t="str">
        <f>VLOOKUP($B40,'Inspectie per projectleider 20'!$A:$BA,41,0)</f>
        <v>Sport/ Recreatie</v>
      </c>
      <c r="F40" s="716">
        <f>VLOOKUP($B40,'Inspectie per projectleider 20'!$A:$BA,47,0)</f>
        <v>1963</v>
      </c>
      <c r="G40" s="715" t="str">
        <f>VLOOKUP($B40,'Inspectie per projectleider 20'!$A:$BA,50,0)</f>
        <v>Geen monument</v>
      </c>
      <c r="H40" s="715">
        <f>VLOOKUP($B40,'Inspectie per projectleider 20'!$A:$BA,8,0)</f>
        <v>12</v>
      </c>
      <c r="I40" s="697"/>
      <c r="J40" s="708">
        <f>Tabel1[[#This Row],[Inschrijfprijs]]/Tabel1[[#This Row],[m2 BVO]]</f>
        <v>0</v>
      </c>
    </row>
    <row r="41" spans="1:10" s="390" customFormat="1" ht="12" hidden="1">
      <c r="A41" s="715">
        <f>VLOOKUP($B41,'Inspectie per projectleider 20'!$A:$BA,21,0)</f>
        <v>2</v>
      </c>
      <c r="B41" s="717" t="s">
        <v>426</v>
      </c>
      <c r="C41" s="715" t="str">
        <f>VLOOKUP($B41,'Inspectie per projectleider 20'!$A:$BA,14,0)</f>
        <v>Boskamp Wachthuisje</v>
      </c>
      <c r="D41" s="715" t="str">
        <f>VLOOKUP($B41,'Inspectie per projectleider 20'!$A:$BA,18,0)</f>
        <v>Boskamp  ten zuiden van Boskamp 4 ONG</v>
      </c>
      <c r="E41" s="715" t="str">
        <f>VLOOKUP($B41,'Inspectie per projectleider 20'!$A:$BA,41,0)</f>
        <v>Overig</v>
      </c>
      <c r="F41" s="716">
        <f>VLOOKUP($B41,'Inspectie per projectleider 20'!$A:$BA,47,0)</f>
        <v>1970</v>
      </c>
      <c r="G41" s="715" t="str">
        <f>VLOOKUP($B41,'Inspectie per projectleider 20'!$A:$BA,50,0)</f>
        <v>Geen monument</v>
      </c>
      <c r="H41" s="715">
        <f>VLOOKUP($B41,'Inspectie per projectleider 20'!$A:$BA,8,0)</f>
        <v>49</v>
      </c>
      <c r="I41" s="697"/>
      <c r="J41" s="708">
        <f>Tabel1[[#This Row],[Inschrijfprijs]]/Tabel1[[#This Row],[m2 BVO]]</f>
        <v>0</v>
      </c>
    </row>
    <row r="42" spans="1:10" s="390" customFormat="1" ht="12" hidden="1">
      <c r="A42" s="715">
        <f>VLOOKUP($B42,'Inspectie per projectleider 20'!$A:$BA,21,0)</f>
        <v>2</v>
      </c>
      <c r="B42" s="717" t="s">
        <v>436</v>
      </c>
      <c r="C42" s="715" t="str">
        <f>VLOOKUP($B42,'Inspectie per projectleider 20'!$A:$BA,14,0)</f>
        <v>Columbarium annex Theehuis</v>
      </c>
      <c r="D42" s="715" t="str">
        <f>VLOOKUP($B42,'Inspectie per projectleider 20'!$A:$BA,18,0)</f>
        <v>Boskamp 6</v>
      </c>
      <c r="E42" s="715" t="str">
        <f>VLOOKUP($B42,'Inspectie per projectleider 20'!$A:$BA,41,0)</f>
        <v>Overig</v>
      </c>
      <c r="F42" s="716">
        <f>VLOOKUP($B42,'Inspectie per projectleider 20'!$A:$BA,47,0)</f>
        <v>1950</v>
      </c>
      <c r="G42" s="715" t="str">
        <f>VLOOKUP($B42,'Inspectie per projectleider 20'!$A:$BA,50,0)</f>
        <v>Geen monument</v>
      </c>
      <c r="H42" s="715">
        <f>VLOOKUP($B42,'Inspectie per projectleider 20'!$A:$BA,8,0)</f>
        <v>189</v>
      </c>
      <c r="I42" s="697"/>
      <c r="J42" s="708">
        <f>Tabel1[[#This Row],[Inschrijfprijs]]/Tabel1[[#This Row],[m2 BVO]]</f>
        <v>0</v>
      </c>
    </row>
    <row r="43" spans="1:10" s="390" customFormat="1" ht="12" hidden="1">
      <c r="A43" s="715">
        <f>VLOOKUP($B43,'Inspectie per projectleider 20'!$A:$BA,21,0)</f>
        <v>2</v>
      </c>
      <c r="B43" s="717" t="s">
        <v>440</v>
      </c>
      <c r="C43" s="715" t="str">
        <f>VLOOKUP($B43,'Inspectie per projectleider 20'!$A:$BA,14,0)</f>
        <v>Lijkenhuis Noorderbegraafplaats</v>
      </c>
      <c r="D43" s="715" t="str">
        <f>VLOOKUP($B43,'Inspectie per projectleider 20'!$A:$BA,18,0)</f>
        <v>Kerkhofslaan ONG</v>
      </c>
      <c r="E43" s="715" t="str">
        <f>VLOOKUP($B43,'Inspectie per projectleider 20'!$A:$BA,41,0)</f>
        <v>Percelen/ Terreinen</v>
      </c>
      <c r="F43" s="716">
        <f>VLOOKUP($B43,'Inspectie per projectleider 20'!$A:$BA,47,0)</f>
        <v>1950</v>
      </c>
      <c r="G43" s="715" t="str">
        <f>VLOOKUP($B43,'Inspectie per projectleider 20'!$A:$BA,50,0)</f>
        <v>Gemeentelijk monument</v>
      </c>
      <c r="H43" s="715">
        <f>VLOOKUP($B43,'Inspectie per projectleider 20'!$A:$BA,8,0)</f>
        <v>16</v>
      </c>
      <c r="I43" s="697"/>
      <c r="J43" s="708">
        <f>Tabel1[[#This Row],[Inschrijfprijs]]/Tabel1[[#This Row],[m2 BVO]]</f>
        <v>0</v>
      </c>
    </row>
    <row r="44" spans="1:10" s="390" customFormat="1" ht="12" hidden="1">
      <c r="A44" s="715">
        <f>VLOOKUP($B44,'Inspectie per projectleider 20'!$A:$BA,21,0)</f>
        <v>2</v>
      </c>
      <c r="B44" s="717" t="s">
        <v>126</v>
      </c>
      <c r="C44" s="715" t="str">
        <f>VLOOKUP($B44,'Inspectie per projectleider 20'!$A:$BA,14,0)</f>
        <v>Lijkenhuis Joodse begraafplaats</v>
      </c>
      <c r="D44" s="715" t="str">
        <f>VLOOKUP($B44,'Inspectie per projectleider 20'!$A:$BA,18,0)</f>
        <v xml:space="preserve">Oude Haarweg 1 </v>
      </c>
      <c r="E44" s="715" t="str">
        <f>VLOOKUP($B44,'Inspectie per projectleider 20'!$A:$BA,41,0)</f>
        <v>Percelen/ Terreinen</v>
      </c>
      <c r="F44" s="716">
        <f>VLOOKUP($B44,'Inspectie per projectleider 20'!$A:$BA,47,0)</f>
        <v>1950</v>
      </c>
      <c r="G44" s="715" t="str">
        <f>VLOOKUP($B44,'Inspectie per projectleider 20'!$A:$BA,50,0)</f>
        <v>Geen monument</v>
      </c>
      <c r="H44" s="715">
        <f>VLOOKUP($B44,'Inspectie per projectleider 20'!$A:$BA,8,0)</f>
        <v>39</v>
      </c>
      <c r="I44" s="697"/>
      <c r="J44" s="708">
        <f>Tabel1[[#This Row],[Inschrijfprijs]]/Tabel1[[#This Row],[m2 BVO]]</f>
        <v>0</v>
      </c>
    </row>
    <row r="45" spans="1:10" s="390" customFormat="1" ht="12" hidden="1">
      <c r="A45" s="715">
        <f>VLOOKUP($B45,'Inspectie per projectleider 20'!$A:$BA,21,0)</f>
        <v>2</v>
      </c>
      <c r="B45" s="717" t="s">
        <v>451</v>
      </c>
      <c r="C45" s="715" t="str">
        <f>VLOOKUP($B45,'Inspectie per projectleider 20'!$A:$BA,14,0)</f>
        <v>Lijkenhuis Zuiderbegraafplaats</v>
      </c>
      <c r="D45" s="715" t="str">
        <f>VLOOKUP($B45,'Inspectie per projectleider 20'!$A:$BA,18,0)</f>
        <v>Beilerstraat 86</v>
      </c>
      <c r="E45" s="715" t="str">
        <f>VLOOKUP($B45,'Inspectie per projectleider 20'!$A:$BA,41,0)</f>
        <v>Overig</v>
      </c>
      <c r="F45" s="716">
        <f>VLOOKUP($B45,'Inspectie per projectleider 20'!$A:$BA,47,0)</f>
        <v>1900</v>
      </c>
      <c r="G45" s="715" t="str">
        <f>VLOOKUP($B45,'Inspectie per projectleider 20'!$A:$BA,50,0)</f>
        <v>Provinciaal monument</v>
      </c>
      <c r="H45" s="715">
        <f>VLOOKUP($B45,'Inspectie per projectleider 20'!$A:$BA,8,0)</f>
        <v>46</v>
      </c>
      <c r="I45" s="697"/>
      <c r="J45" s="708">
        <f>Tabel1[[#This Row],[Inschrijfprijs]]/Tabel1[[#This Row],[m2 BVO]]</f>
        <v>0</v>
      </c>
    </row>
    <row r="46" spans="1:10" s="390" customFormat="1" ht="12">
      <c r="A46" s="715">
        <f>VLOOKUP($B46,'Inspectie per projectleider 20'!$A:$BA,21,0)</f>
        <v>1</v>
      </c>
      <c r="B46" s="717" t="s">
        <v>465</v>
      </c>
      <c r="C46" s="715" t="str">
        <f>VLOOKUP($B46,'Inspectie per projectleider 20'!$A:$BA,14,0)</f>
        <v>OVO PrO Assen</v>
      </c>
      <c r="D46" s="715" t="str">
        <f>VLOOKUP($B46,'Inspectie per projectleider 20'!$A:$BA,18,0)</f>
        <v>Zwartwatersweg 202</v>
      </c>
      <c r="E46" s="715" t="str">
        <f>VLOOKUP($B46,'Inspectie per projectleider 20'!$A:$BA,41,0)</f>
        <v>Onderwijs</v>
      </c>
      <c r="F46" s="716">
        <f>VLOOKUP($B46,'Inspectie per projectleider 20'!$A:$BA,47,0)</f>
        <v>2009</v>
      </c>
      <c r="G46" s="715" t="str">
        <f>VLOOKUP($B46,'Inspectie per projectleider 20'!$A:$BA,50,0)</f>
        <v>Geen monument</v>
      </c>
      <c r="H46" s="715">
        <f>VLOOKUP($B46,'Inspectie per projectleider 20'!$A:$BA,8,0)</f>
        <v>2020</v>
      </c>
      <c r="I46" s="697"/>
      <c r="J46" s="708">
        <f>Tabel1[[#This Row],[Inschrijfprijs]]/Tabel1[[#This Row],[m2 BVO]]</f>
        <v>0</v>
      </c>
    </row>
    <row r="47" spans="1:10" s="390" customFormat="1" ht="12">
      <c r="A47" s="715">
        <f>VLOOKUP($B47,'Inspectie per projectleider 20'!$A:$BA,21,0)</f>
        <v>1</v>
      </c>
      <c r="B47" s="717" t="s">
        <v>481</v>
      </c>
      <c r="C47" s="715" t="str">
        <f>VLOOKUP($B47,'Inspectie per projectleider 20'!$A:$BA,14,0)</f>
        <v>OVO PrO Assen Kas</v>
      </c>
      <c r="D47" s="715" t="str">
        <f>VLOOKUP($B47,'Inspectie per projectleider 20'!$A:$BA,18,0)</f>
        <v>Zwartwatersweg 202</v>
      </c>
      <c r="E47" s="715" t="str">
        <f>VLOOKUP($B47,'Inspectie per projectleider 20'!$A:$BA,41,0)</f>
        <v>Onderwijs</v>
      </c>
      <c r="F47" s="716">
        <f>VLOOKUP($B47,'Inspectie per projectleider 20'!$A:$BA,47,0)</f>
        <v>2013</v>
      </c>
      <c r="G47" s="715" t="str">
        <f>VLOOKUP($B47,'Inspectie per projectleider 20'!$A:$BA,50,0)</f>
        <v>Geen monument</v>
      </c>
      <c r="H47" s="715">
        <f>VLOOKUP($B47,'Inspectie per projectleider 20'!$A:$BA,8,0)</f>
        <v>258</v>
      </c>
      <c r="I47" s="697"/>
      <c r="J47" s="708">
        <f>Tabel1[[#This Row],[Inschrijfprijs]]/Tabel1[[#This Row],[m2 BVO]]</f>
        <v>0</v>
      </c>
    </row>
    <row r="48" spans="1:10" s="390" customFormat="1" ht="12">
      <c r="A48" s="715">
        <f>VLOOKUP($B48,'Inspectie per projectleider 20'!$A:$BA,21,0)</f>
        <v>1</v>
      </c>
      <c r="B48" s="717" t="s">
        <v>511</v>
      </c>
      <c r="C48" s="715" t="str">
        <f>VLOOKUP($B48,'Inspectie per projectleider 20'!$A:$BA,14,0)</f>
        <v>OVO PrO Assen Werkplaats</v>
      </c>
      <c r="D48" s="715" t="str">
        <f>VLOOKUP($B48,'Inspectie per projectleider 20'!$A:$BA,18,0)</f>
        <v>Zwartwatersweg 202</v>
      </c>
      <c r="E48" s="715" t="str">
        <f>VLOOKUP($B48,'Inspectie per projectleider 20'!$A:$BA,41,0)</f>
        <v>Onderwijs</v>
      </c>
      <c r="F48" s="716">
        <f>VLOOKUP($B48,'Inspectie per projectleider 20'!$A:$BA,47,0)</f>
        <v>2017</v>
      </c>
      <c r="G48" s="715" t="str">
        <f>VLOOKUP($B48,'Inspectie per projectleider 20'!$A:$BA,50,0)</f>
        <v>Geen monument</v>
      </c>
      <c r="H48" s="715">
        <f>VLOOKUP($B48,'Inspectie per projectleider 20'!$A:$BA,8,0)</f>
        <v>200</v>
      </c>
      <c r="I48" s="697"/>
      <c r="J48" s="708">
        <f>Tabel1[[#This Row],[Inschrijfprijs]]/Tabel1[[#This Row],[m2 BVO]]</f>
        <v>0</v>
      </c>
    </row>
    <row r="49" spans="1:10" s="390" customFormat="1" ht="12" hidden="1">
      <c r="A49" s="715">
        <f>VLOOKUP($B49,'Inspectie per projectleider 20'!$A:$BA,21,0)</f>
        <v>2</v>
      </c>
      <c r="B49" s="717" t="s">
        <v>121</v>
      </c>
      <c r="C49" s="715" t="str">
        <f>VLOOKUP($B49,'Inspectie per projectleider 20'!$A:$BA,14,0)</f>
        <v>Renn4 en Drenthe College</v>
      </c>
      <c r="D49" s="715" t="str">
        <f>VLOOKUP($B49,'Inspectie per projectleider 20'!$A:$BA,18,0)</f>
        <v xml:space="preserve">Salland 2A </v>
      </c>
      <c r="E49" s="715" t="str">
        <f>VLOOKUP($B49,'Inspectie per projectleider 20'!$A:$BA,41,0)</f>
        <v>Onderwijs</v>
      </c>
      <c r="F49" s="716">
        <f>VLOOKUP($B49,'Inspectie per projectleider 20'!$A:$BA,47,0)</f>
        <v>1991</v>
      </c>
      <c r="G49" s="715">
        <f>VLOOKUP($B49,'Inspectie per projectleider 20'!$A:$BA,50,0)</f>
        <v>0</v>
      </c>
      <c r="H49" s="715">
        <f>VLOOKUP($B49,'Inspectie per projectleider 20'!$A:$BA,8,0)</f>
        <v>630</v>
      </c>
      <c r="I49" s="697"/>
      <c r="J49" s="708">
        <f>Tabel1[[#This Row],[Inschrijfprijs]]/Tabel1[[#This Row],[m2 BVO]]</f>
        <v>0</v>
      </c>
    </row>
    <row r="50" spans="1:10" s="390" customFormat="1" ht="12">
      <c r="A50" s="715">
        <f>VLOOKUP($B50,'Inspectie per projectleider 20'!$A:$BA,21,0)</f>
        <v>1</v>
      </c>
      <c r="B50" s="717" t="s">
        <v>525</v>
      </c>
      <c r="C50" s="715" t="str">
        <f>VLOOKUP($B50,'Inspectie per projectleider 20'!$A:$BA,14,0)</f>
        <v>Podium Zuidhaege</v>
      </c>
      <c r="D50" s="715" t="str">
        <f>VLOOKUP($B50,'Inspectie per projectleider 20'!$A:$BA,18,0)</f>
        <v>Zuidhaege 2</v>
      </c>
      <c r="E50" s="715" t="str">
        <f>VLOOKUP($B50,'Inspectie per projectleider 20'!$A:$BA,41,0)</f>
        <v>Kunst/ Cultuur</v>
      </c>
      <c r="F50" s="716">
        <f>VLOOKUP($B50,'Inspectie per projectleider 20'!$A:$BA,47,0)</f>
        <v>1995</v>
      </c>
      <c r="G50" s="715" t="str">
        <f>VLOOKUP($B50,'Inspectie per projectleider 20'!$A:$BA,50,0)</f>
        <v>Geen monument</v>
      </c>
      <c r="H50" s="715">
        <f>VLOOKUP($B50,'Inspectie per projectleider 20'!$A:$BA,8,0)</f>
        <v>4905</v>
      </c>
      <c r="I50" s="697"/>
      <c r="J50" s="708">
        <f>Tabel1[[#This Row],[Inschrijfprijs]]/Tabel1[[#This Row],[m2 BVO]]</f>
        <v>0</v>
      </c>
    </row>
    <row r="51" spans="1:10" s="390" customFormat="1" ht="12" hidden="1">
      <c r="A51" s="715">
        <f>VLOOKUP($B51,'Inspectie per projectleider 20'!$A:$BA,21,0)</f>
        <v>2</v>
      </c>
      <c r="B51" s="717" t="s">
        <v>534</v>
      </c>
      <c r="C51" s="715" t="str">
        <f>VLOOKUP($B51,'Inspectie per projectleider 20'!$A:$BA,14,0)</f>
        <v>Daklozenopvang Maria in Campislaan 257</v>
      </c>
      <c r="D51" s="715" t="str">
        <f>VLOOKUP($B51,'Inspectie per projectleider 20'!$A:$BA,18,0)</f>
        <v>Maria In Campislaan 257</v>
      </c>
      <c r="E51" s="715" t="str">
        <f>VLOOKUP($B51,'Inspectie per projectleider 20'!$A:$BA,41,0)</f>
        <v>Onderwijs</v>
      </c>
      <c r="F51" s="716">
        <f>VLOOKUP($B51,'Inspectie per projectleider 20'!$A:$BA,47,0)</f>
        <v>1962</v>
      </c>
      <c r="G51" s="715" t="str">
        <f>VLOOKUP($B51,'Inspectie per projectleider 20'!$A:$BA,50,0)</f>
        <v>Geen monument</v>
      </c>
      <c r="H51" s="715">
        <f>VLOOKUP($B51,'Inspectie per projectleider 20'!$A:$BA,8,0)</f>
        <v>1093</v>
      </c>
      <c r="I51" s="697"/>
      <c r="J51" s="708">
        <f>Tabel1[[#This Row],[Inschrijfprijs]]/Tabel1[[#This Row],[m2 BVO]]</f>
        <v>0</v>
      </c>
    </row>
    <row r="52" spans="1:10" s="390" customFormat="1" ht="12">
      <c r="A52" s="715">
        <f>VLOOKUP($B52,'Inspectie per projectleider 20'!$A:$BA,21,0)</f>
        <v>1</v>
      </c>
      <c r="B52" s="717" t="s">
        <v>541</v>
      </c>
      <c r="C52" s="715" t="str">
        <f>VLOOKUP($B52,'Inspectie per projectleider 20'!$A:$BA,14,0)</f>
        <v>Wijkcentrum De Dissel</v>
      </c>
      <c r="D52" s="715" t="str">
        <f>VLOOKUP($B52,'Inspectie per projectleider 20'!$A:$BA,18,0)</f>
        <v>Kleuvenstee 1A</v>
      </c>
      <c r="E52" s="715" t="str">
        <f>VLOOKUP($B52,'Inspectie per projectleider 20'!$A:$BA,41,0)</f>
        <v>Welzijn</v>
      </c>
      <c r="F52" s="716">
        <f>VLOOKUP($B52,'Inspectie per projectleider 20'!$A:$BA,47,0)</f>
        <v>1994</v>
      </c>
      <c r="G52" s="715" t="str">
        <f>VLOOKUP($B52,'Inspectie per projectleider 20'!$A:$BA,50,0)</f>
        <v>Geen monument</v>
      </c>
      <c r="H52" s="715">
        <f>VLOOKUP($B52,'Inspectie per projectleider 20'!$A:$BA,8,0)</f>
        <v>682</v>
      </c>
      <c r="I52" s="697"/>
      <c r="J52" s="708">
        <f>Tabel1[[#This Row],[Inschrijfprijs]]/Tabel1[[#This Row],[m2 BVO]]</f>
        <v>0</v>
      </c>
    </row>
    <row r="53" spans="1:10" s="390" customFormat="1" ht="12">
      <c r="A53" s="715">
        <f>VLOOKUP($B53,'Inspectie per projectleider 20'!$A:$BA,21,0)</f>
        <v>1</v>
      </c>
      <c r="B53" s="717" t="s">
        <v>548</v>
      </c>
      <c r="C53" s="715" t="str">
        <f>VLOOKUP($B53,'Inspectie per projectleider 20'!$A:$BA,14,0)</f>
        <v>Wijkcentrum De Dissel berging 1</v>
      </c>
      <c r="D53" s="715" t="str">
        <f>VLOOKUP($B53,'Inspectie per projectleider 20'!$A:$BA,18,0)</f>
        <v>Kleuvenstee 1A</v>
      </c>
      <c r="E53" s="715" t="str">
        <f>VLOOKUP($B53,'Inspectie per projectleider 20'!$A:$BA,41,0)</f>
        <v>Welzijn</v>
      </c>
      <c r="F53" s="716">
        <f>VLOOKUP($B53,'Inspectie per projectleider 20'!$A:$BA,47,0)</f>
        <v>1995</v>
      </c>
      <c r="G53" s="715" t="str">
        <f>VLOOKUP($B53,'Inspectie per projectleider 20'!$A:$BA,50,0)</f>
        <v>Geen monument</v>
      </c>
      <c r="H53" s="715">
        <f>VLOOKUP($B53,'Inspectie per projectleider 20'!$A:$BA,8,0)</f>
        <v>25</v>
      </c>
      <c r="I53" s="697"/>
      <c r="J53" s="708">
        <f>Tabel1[[#This Row],[Inschrijfprijs]]/Tabel1[[#This Row],[m2 BVO]]</f>
        <v>0</v>
      </c>
    </row>
    <row r="54" spans="1:10" s="390" customFormat="1" ht="12">
      <c r="A54" s="715">
        <f>VLOOKUP($B54,'Inspectie per projectleider 20'!$A:$BA,21,0)</f>
        <v>1</v>
      </c>
      <c r="B54" s="717" t="s">
        <v>550</v>
      </c>
      <c r="C54" s="715" t="str">
        <f>VLOOKUP($B54,'Inspectie per projectleider 20'!$A:$BA,14,0)</f>
        <v>Wijkcentrum De Dissel berging 2</v>
      </c>
      <c r="D54" s="715" t="str">
        <f>VLOOKUP($B54,'Inspectie per projectleider 20'!$A:$BA,18,0)</f>
        <v>Kleuvenstee 1A</v>
      </c>
      <c r="E54" s="715" t="str">
        <f>VLOOKUP($B54,'Inspectie per projectleider 20'!$A:$BA,41,0)</f>
        <v>Welzijn</v>
      </c>
      <c r="F54" s="716">
        <f>VLOOKUP($B54,'Inspectie per projectleider 20'!$A:$BA,47,0)</f>
        <v>1995</v>
      </c>
      <c r="G54" s="715" t="str">
        <f>VLOOKUP($B54,'Inspectie per projectleider 20'!$A:$BA,50,0)</f>
        <v>Geen monument</v>
      </c>
      <c r="H54" s="715">
        <f>VLOOKUP($B54,'Inspectie per projectleider 20'!$A:$BA,8,0)</f>
        <v>19</v>
      </c>
      <c r="I54" s="697"/>
      <c r="J54" s="708">
        <f>Tabel1[[#This Row],[Inschrijfprijs]]/Tabel1[[#This Row],[m2 BVO]]</f>
        <v>0</v>
      </c>
    </row>
    <row r="55" spans="1:10" s="390" customFormat="1" ht="12" hidden="1">
      <c r="A55" s="715">
        <f>VLOOKUP($B55,'Inspectie per projectleider 20'!$A:$BA,21,0)</f>
        <v>2</v>
      </c>
      <c r="B55" s="717" t="s">
        <v>552</v>
      </c>
      <c r="C55" s="715" t="str">
        <f>VLOOKUP($B55,'Inspectie per projectleider 20'!$A:$BA,14,0)</f>
        <v>Wijkgebouw LTC</v>
      </c>
      <c r="D55" s="715" t="str">
        <f>VLOOKUP($B55,'Inspectie per projectleider 20'!$A:$BA,18,0)</f>
        <v>Echtenstraat 61</v>
      </c>
      <c r="E55" s="715" t="str">
        <f>VLOOKUP($B55,'Inspectie per projectleider 20'!$A:$BA,41,0)</f>
        <v>Welzijn</v>
      </c>
      <c r="F55" s="716">
        <f>VLOOKUP($B55,'Inspectie per projectleider 20'!$A:$BA,47,0)</f>
        <v>1962</v>
      </c>
      <c r="G55" s="715" t="str">
        <f>VLOOKUP($B55,'Inspectie per projectleider 20'!$A:$BA,50,0)</f>
        <v>Geen monument</v>
      </c>
      <c r="H55" s="715">
        <f>VLOOKUP($B55,'Inspectie per projectleider 20'!$A:$BA,8,0)</f>
        <v>451</v>
      </c>
      <c r="I55" s="697"/>
      <c r="J55" s="708">
        <f>Tabel1[[#This Row],[Inschrijfprijs]]/Tabel1[[#This Row],[m2 BVO]]</f>
        <v>0</v>
      </c>
    </row>
    <row r="56" spans="1:10" s="390" customFormat="1" ht="12" hidden="1">
      <c r="A56" s="715">
        <f>VLOOKUP($B56,'Inspectie per projectleider 20'!$A:$BA,21,0)</f>
        <v>2</v>
      </c>
      <c r="B56" s="717" t="s">
        <v>556</v>
      </c>
      <c r="C56" s="715" t="str">
        <f>VLOOKUP($B56,'Inspectie per projectleider 20'!$A:$BA,14,0)</f>
        <v>Echtenstraat 3</v>
      </c>
      <c r="D56" s="715" t="str">
        <f>VLOOKUP($B56,'Inspectie per projectleider 20'!$A:$BA,18,0)</f>
        <v>Echtenstraat 3</v>
      </c>
      <c r="E56" s="715" t="str">
        <f>VLOOKUP($B56,'Inspectie per projectleider 20'!$A:$BA,41,0)</f>
        <v>Welzijn</v>
      </c>
      <c r="F56" s="716">
        <f>VLOOKUP($B56,'Inspectie per projectleider 20'!$A:$BA,47,0)</f>
        <v>1968</v>
      </c>
      <c r="G56" s="715" t="str">
        <f>VLOOKUP($B56,'Inspectie per projectleider 20'!$A:$BA,50,0)</f>
        <v>Geen monument</v>
      </c>
      <c r="H56" s="715">
        <f>VLOOKUP($B56,'Inspectie per projectleider 20'!$A:$BA,8,0)</f>
        <v>281</v>
      </c>
      <c r="I56" s="697"/>
      <c r="J56" s="708">
        <f>Tabel1[[#This Row],[Inschrijfprijs]]/Tabel1[[#This Row],[m2 BVO]]</f>
        <v>0</v>
      </c>
    </row>
    <row r="57" spans="1:10" s="390" customFormat="1" ht="12" hidden="1">
      <c r="A57" s="715">
        <f>VLOOKUP($B57,'Inspectie per projectleider 20'!$A:$BA,21,0)</f>
        <v>2</v>
      </c>
      <c r="B57" s="717" t="s">
        <v>559</v>
      </c>
      <c r="C57" s="715" t="str">
        <f>VLOOKUP($B57,'Inspectie per projectleider 20'!$A:$BA,14,0)</f>
        <v>Echtenstraat 3 Berging</v>
      </c>
      <c r="D57" s="715" t="str">
        <f>VLOOKUP($B57,'Inspectie per projectleider 20'!$A:$BA,18,0)</f>
        <v>Echtenstraat 3</v>
      </c>
      <c r="E57" s="715" t="str">
        <f>VLOOKUP($B57,'Inspectie per projectleider 20'!$A:$BA,41,0)</f>
        <v>Overig</v>
      </c>
      <c r="F57" s="716">
        <f>VLOOKUP($B57,'Inspectie per projectleider 20'!$A:$BA,47,0)</f>
        <v>1968</v>
      </c>
      <c r="G57" s="715" t="str">
        <f>VLOOKUP($B57,'Inspectie per projectleider 20'!$A:$BA,50,0)</f>
        <v>Geen monument</v>
      </c>
      <c r="H57" s="715">
        <f>VLOOKUP($B57,'Inspectie per projectleider 20'!$A:$BA,8,0)</f>
        <v>9</v>
      </c>
      <c r="I57" s="697"/>
      <c r="J57" s="708">
        <f>Tabel1[[#This Row],[Inschrijfprijs]]/Tabel1[[#This Row],[m2 BVO]]</f>
        <v>0</v>
      </c>
    </row>
    <row r="58" spans="1:10" s="390" customFormat="1" ht="12" hidden="1">
      <c r="A58" s="715">
        <f>VLOOKUP($B58,'Inspectie per projectleider 20'!$A:$BA,21,0)</f>
        <v>2</v>
      </c>
      <c r="B58" s="717" t="s">
        <v>562</v>
      </c>
      <c r="C58" s="715" t="str">
        <f>VLOOKUP($B58,'Inspectie per projectleider 20'!$A:$BA,14,0)</f>
        <v>Kleedgebouw op recrtr Pittelo</v>
      </c>
      <c r="D58" s="715" t="str">
        <f>VLOOKUP($B58,'Inspectie per projectleider 20'!$A:$BA,18,0)</f>
        <v>Wethouder Bergerweg 3A</v>
      </c>
      <c r="E58" s="715" t="str">
        <f>VLOOKUP($B58,'Inspectie per projectleider 20'!$A:$BA,41,0)</f>
        <v>Sport/ Recreatie</v>
      </c>
      <c r="F58" s="716">
        <f>VLOOKUP($B58,'Inspectie per projectleider 20'!$A:$BA,47,0)</f>
        <v>1980</v>
      </c>
      <c r="G58" s="715" t="str">
        <f>VLOOKUP($B58,'Inspectie per projectleider 20'!$A:$BA,50,0)</f>
        <v>Geen monument</v>
      </c>
      <c r="H58" s="715">
        <f>VLOOKUP($B58,'Inspectie per projectleider 20'!$A:$BA,8,0)</f>
        <v>202</v>
      </c>
      <c r="I58" s="697"/>
      <c r="J58" s="708">
        <f>Tabel1[[#This Row],[Inschrijfprijs]]/Tabel1[[#This Row],[m2 BVO]]</f>
        <v>0</v>
      </c>
    </row>
    <row r="59" spans="1:10" s="390" customFormat="1" ht="12" hidden="1">
      <c r="A59" s="715">
        <f>VLOOKUP($B59,'Inspectie per projectleider 20'!$A:$BA,21,0)</f>
        <v>2</v>
      </c>
      <c r="B59" s="717" t="s">
        <v>570</v>
      </c>
      <c r="C59" s="715" t="str">
        <f>VLOOKUP($B59,'Inspectie per projectleider 20'!$A:$BA,14,0)</f>
        <v>Clubgebouw LEO</v>
      </c>
      <c r="D59" s="715" t="str">
        <f>VLOOKUP($B59,'Inspectie per projectleider 20'!$A:$BA,18,0)</f>
        <v>Peeloërweg 3</v>
      </c>
      <c r="E59" s="715" t="str">
        <f>VLOOKUP($B59,'Inspectie per projectleider 20'!$A:$BA,41,0)</f>
        <v>Sport/ Recreatie</v>
      </c>
      <c r="F59" s="716">
        <f>VLOOKUP($B59,'Inspectie per projectleider 20'!$A:$BA,47,0)</f>
        <v>1980</v>
      </c>
      <c r="G59" s="715" t="str">
        <f>VLOOKUP($B59,'Inspectie per projectleider 20'!$A:$BA,50,0)</f>
        <v>Geen monument</v>
      </c>
      <c r="H59" s="715">
        <f>VLOOKUP($B59,'Inspectie per projectleider 20'!$A:$BA,8,0)</f>
        <v>913</v>
      </c>
      <c r="I59" s="697"/>
      <c r="J59" s="708">
        <f>Tabel1[[#This Row],[Inschrijfprijs]]/Tabel1[[#This Row],[m2 BVO]]</f>
        <v>0</v>
      </c>
    </row>
    <row r="60" spans="1:10" s="390" customFormat="1" ht="12" hidden="1">
      <c r="A60" s="715">
        <f>VLOOKUP($B60,'Inspectie per projectleider 20'!$A:$BA,21,0)</f>
        <v>2</v>
      </c>
      <c r="B60" s="717" t="s">
        <v>582</v>
      </c>
      <c r="C60" s="715" t="str">
        <f>VLOOKUP($B60,'Inspectie per projectleider 20'!$A:$BA,14,0)</f>
        <v>De Hoogspanning 2-4</v>
      </c>
      <c r="D60" s="715" t="str">
        <f>VLOOKUP($B60,'Inspectie per projectleider 20'!$A:$BA,18,0)</f>
        <v>De Hoogspanningsweg 2-4</v>
      </c>
      <c r="E60" s="715" t="str">
        <f>VLOOKUP($B60,'Inspectie per projectleider 20'!$A:$BA,41,0)</f>
        <v>Sport/ Recreatie</v>
      </c>
      <c r="F60" s="716">
        <f>VLOOKUP($B60,'Inspectie per projectleider 20'!$A:$BA,47,0)</f>
        <v>2004</v>
      </c>
      <c r="G60" s="715" t="str">
        <f>VLOOKUP($B60,'Inspectie per projectleider 20'!$A:$BA,50,0)</f>
        <v>Geen monument</v>
      </c>
      <c r="H60" s="715">
        <f>VLOOKUP($B60,'Inspectie per projectleider 20'!$A:$BA,8,0)</f>
        <v>926</v>
      </c>
      <c r="I60" s="697"/>
      <c r="J60" s="708">
        <f>Tabel1[[#This Row],[Inschrijfprijs]]/Tabel1[[#This Row],[m2 BVO]]</f>
        <v>0</v>
      </c>
    </row>
    <row r="61" spans="1:10" s="390" customFormat="1" ht="12" hidden="1">
      <c r="A61" s="715">
        <f>VLOOKUP($B61,'Inspectie per projectleider 20'!$A:$BA,21,0)</f>
        <v>2</v>
      </c>
      <c r="B61" s="717" t="s">
        <v>586</v>
      </c>
      <c r="C61" s="715" t="str">
        <f>VLOOKUP($B61,'Inspectie per projectleider 20'!$A:$BA,14,0)</f>
        <v>De Hoogspanning 6</v>
      </c>
      <c r="D61" s="715" t="str">
        <f>VLOOKUP($B61,'Inspectie per projectleider 20'!$A:$BA,18,0)</f>
        <v>De Hoogspanningsweg 6</v>
      </c>
      <c r="E61" s="715" t="str">
        <f>VLOOKUP($B61,'Inspectie per projectleider 20'!$A:$BA,41,0)</f>
        <v>Sport/ Recreatie</v>
      </c>
      <c r="F61" s="716">
        <f>VLOOKUP($B61,'Inspectie per projectleider 20'!$A:$BA,47,0)</f>
        <v>2004</v>
      </c>
      <c r="G61" s="715" t="str">
        <f>VLOOKUP($B61,'Inspectie per projectleider 20'!$A:$BA,50,0)</f>
        <v>Geen monument</v>
      </c>
      <c r="H61" s="715">
        <f>VLOOKUP($B61,'Inspectie per projectleider 20'!$A:$BA,8,0)</f>
        <v>1213</v>
      </c>
      <c r="I61" s="697"/>
      <c r="J61" s="708">
        <f>Tabel1[[#This Row],[Inschrijfprijs]]/Tabel1[[#This Row],[m2 BVO]]</f>
        <v>0</v>
      </c>
    </row>
    <row r="62" spans="1:10" s="390" customFormat="1" ht="12" hidden="1">
      <c r="A62" s="715">
        <f>VLOOKUP($B62,'Inspectie per projectleider 20'!$A:$BA,21,0)</f>
        <v>2</v>
      </c>
      <c r="B62" s="717" t="s">
        <v>591</v>
      </c>
      <c r="C62" s="715" t="str">
        <f>VLOOKUP($B62,'Inspectie per projectleider 20'!$A:$BA,14,0)</f>
        <v>Clubgebouw Tennisvereniging Amelte 1A</v>
      </c>
      <c r="D62" s="715" t="str">
        <f>VLOOKUP($B62,'Inspectie per projectleider 20'!$A:$BA,18,0)</f>
        <v>Amelte 1A</v>
      </c>
      <c r="E62" s="715" t="str">
        <f>VLOOKUP($B62,'Inspectie per projectleider 20'!$A:$BA,41,0)</f>
        <v>Sport/ Recreatie</v>
      </c>
      <c r="F62" s="716">
        <f>VLOOKUP($B62,'Inspectie per projectleider 20'!$A:$BA,47,0)</f>
        <v>1986</v>
      </c>
      <c r="G62" s="715" t="str">
        <f>VLOOKUP($B62,'Inspectie per projectleider 20'!$A:$BA,50,0)</f>
        <v>Geen monument</v>
      </c>
      <c r="H62" s="715">
        <f>VLOOKUP($B62,'Inspectie per projectleider 20'!$A:$BA,8,0)</f>
        <v>126</v>
      </c>
      <c r="I62" s="697"/>
      <c r="J62" s="708">
        <f>Tabel1[[#This Row],[Inschrijfprijs]]/Tabel1[[#This Row],[m2 BVO]]</f>
        <v>0</v>
      </c>
    </row>
    <row r="63" spans="1:10" s="390" customFormat="1" ht="12" hidden="1">
      <c r="A63" s="715">
        <f>VLOOKUP($B63,'Inspectie per projectleider 20'!$A:$BA,21,0)</f>
        <v>2</v>
      </c>
      <c r="B63" s="717" t="s">
        <v>595</v>
      </c>
      <c r="C63" s="715" t="str">
        <f>VLOOKUP($B63,'Inspectie per projectleider 20'!$A:$BA,14,0)</f>
        <v>Clubgebouw HVA Mien Ruysweg 3</v>
      </c>
      <c r="D63" s="715" t="str">
        <f>VLOOKUP($B63,'Inspectie per projectleider 20'!$A:$BA,18,0)</f>
        <v>Mien Ruysweg 3</v>
      </c>
      <c r="E63" s="715" t="str">
        <f>VLOOKUP($B63,'Inspectie per projectleider 20'!$A:$BA,41,0)</f>
        <v>Sport/ Recreatie</v>
      </c>
      <c r="F63" s="716">
        <f>VLOOKUP($B63,'Inspectie per projectleider 20'!$A:$BA,47,0)</f>
        <v>2013</v>
      </c>
      <c r="G63" s="715" t="str">
        <f>VLOOKUP($B63,'Inspectie per projectleider 20'!$A:$BA,50,0)</f>
        <v>Geen monument</v>
      </c>
      <c r="H63" s="715">
        <f>VLOOKUP($B63,'Inspectie per projectleider 20'!$A:$BA,8,0)</f>
        <v>589</v>
      </c>
      <c r="I63" s="697"/>
      <c r="J63" s="708">
        <f>Tabel1[[#This Row],[Inschrijfprijs]]/Tabel1[[#This Row],[m2 BVO]]</f>
        <v>0</v>
      </c>
    </row>
    <row r="64" spans="1:10" s="390" customFormat="1" ht="12" hidden="1">
      <c r="A64" s="715">
        <f>VLOOKUP($B64,'Inspectie per projectleider 20'!$A:$BA,21,0)</f>
        <v>2</v>
      </c>
      <c r="B64" s="717" t="s">
        <v>602</v>
      </c>
      <c r="C64" s="715" t="str">
        <f>VLOOKUP($B64,'Inspectie per projectleider 20'!$A:$BA,14,0)</f>
        <v>Clubgebouw LTC</v>
      </c>
      <c r="D64" s="715" t="str">
        <f>VLOOKUP($B64,'Inspectie per projectleider 20'!$A:$BA,18,0)</f>
        <v>Wethouder Bergerweg 24</v>
      </c>
      <c r="E64" s="715" t="str">
        <f>VLOOKUP($B64,'Inspectie per projectleider 20'!$A:$BA,41,0)</f>
        <v>Sport/ Recreatie</v>
      </c>
      <c r="F64" s="716">
        <f>VLOOKUP($B64,'Inspectie per projectleider 20'!$A:$BA,47,0)</f>
        <v>2007</v>
      </c>
      <c r="G64" s="715" t="str">
        <f>VLOOKUP($B64,'Inspectie per projectleider 20'!$A:$BA,50,0)</f>
        <v>Geen monument</v>
      </c>
      <c r="H64" s="715">
        <f>VLOOKUP($B64,'Inspectie per projectleider 20'!$A:$BA,8,0)</f>
        <v>1017</v>
      </c>
      <c r="I64" s="697"/>
      <c r="J64" s="708">
        <f>Tabel1[[#This Row],[Inschrijfprijs]]/Tabel1[[#This Row],[m2 BVO]]</f>
        <v>0</v>
      </c>
    </row>
    <row r="65" spans="1:10" s="390" customFormat="1" ht="12" hidden="1">
      <c r="A65" s="715">
        <f>VLOOKUP($B65,'Inspectie per projectleider 20'!$A:$BA,21,0)</f>
        <v>2</v>
      </c>
      <c r="B65" s="717" t="s">
        <v>607</v>
      </c>
      <c r="C65" s="715" t="str">
        <f>VLOOKUP($B65,'Inspectie per projectleider 20'!$A:$BA,14,0)</f>
        <v>Clubgebouw Amboina</v>
      </c>
      <c r="D65" s="715" t="str">
        <f>VLOOKUP($B65,'Inspectie per projectleider 20'!$A:$BA,18,0)</f>
        <v>Wethouder Bergerweg 22A</v>
      </c>
      <c r="E65" s="715" t="str">
        <f>VLOOKUP($B65,'Inspectie per projectleider 20'!$A:$BA,41,0)</f>
        <v>Sport/ Recreatie</v>
      </c>
      <c r="F65" s="716">
        <f>VLOOKUP($B65,'Inspectie per projectleider 20'!$A:$BA,47,0)</f>
        <v>1997</v>
      </c>
      <c r="G65" s="715" t="str">
        <f>VLOOKUP($B65,'Inspectie per projectleider 20'!$A:$BA,50,0)</f>
        <v>Geen monument</v>
      </c>
      <c r="H65" s="715">
        <f>VLOOKUP($B65,'Inspectie per projectleider 20'!$A:$BA,8,0)</f>
        <v>132</v>
      </c>
      <c r="I65" s="697"/>
      <c r="J65" s="708">
        <f>Tabel1[[#This Row],[Inschrijfprijs]]/Tabel1[[#This Row],[m2 BVO]]</f>
        <v>0</v>
      </c>
    </row>
    <row r="66" spans="1:10" s="390" customFormat="1" ht="12" hidden="1">
      <c r="A66" s="715">
        <f>VLOOKUP($B66,'Inspectie per projectleider 20'!$A:$BA,21,0)</f>
        <v>2</v>
      </c>
      <c r="B66" s="717" t="s">
        <v>613</v>
      </c>
      <c r="C66" s="715" t="str">
        <f>VLOOKUP($B66,'Inspectie per projectleider 20'!$A:$BA,14,0)</f>
        <v>Regionaal Wielercentrum Noord</v>
      </c>
      <c r="D66" s="715" t="str">
        <f>VLOOKUP($B66,'Inspectie per projectleider 20'!$A:$BA,18,0)</f>
        <v>Kortbossen 5</v>
      </c>
      <c r="E66" s="715" t="str">
        <f>VLOOKUP($B66,'Inspectie per projectleider 20'!$A:$BA,41,0)</f>
        <v>Sport/ Recreatie</v>
      </c>
      <c r="F66" s="716">
        <f>VLOOKUP($B66,'Inspectie per projectleider 20'!$A:$BA,47,0)</f>
        <v>2015</v>
      </c>
      <c r="G66" s="715" t="str">
        <f>VLOOKUP($B66,'Inspectie per projectleider 20'!$A:$BA,50,0)</f>
        <v>Geen monument</v>
      </c>
      <c r="H66" s="715">
        <f>VLOOKUP($B66,'Inspectie per projectleider 20'!$A:$BA,8,0)</f>
        <v>410</v>
      </c>
      <c r="I66" s="697"/>
      <c r="J66" s="708">
        <f>Tabel1[[#This Row],[Inschrijfprijs]]/Tabel1[[#This Row],[m2 BVO]]</f>
        <v>0</v>
      </c>
    </row>
    <row r="67" spans="1:10" s="390" customFormat="1" ht="12" hidden="1">
      <c r="A67" s="715">
        <f>VLOOKUP($B67,'Inspectie per projectleider 20'!$A:$BA,21,0)</f>
        <v>2</v>
      </c>
      <c r="B67" s="717" t="s">
        <v>616</v>
      </c>
      <c r="C67" s="715" t="str">
        <f>VLOOKUP($B67,'Inspectie per projectleider 20'!$A:$BA,14,0)</f>
        <v>Loods Stadsbroek</v>
      </c>
      <c r="D67" s="715" t="str">
        <f>VLOOKUP($B67,'Inspectie per projectleider 20'!$A:$BA,18,0)</f>
        <v>Stadsbroek 9A</v>
      </c>
      <c r="E67" s="715" t="str">
        <f>VLOOKUP($B67,'Inspectie per projectleider 20'!$A:$BA,41,0)</f>
        <v>Sport/ Recreatie</v>
      </c>
      <c r="F67" s="716">
        <f>VLOOKUP($B67,'Inspectie per projectleider 20'!$A:$BA,47,0)</f>
        <v>1975</v>
      </c>
      <c r="G67" s="715" t="str">
        <f>VLOOKUP($B67,'Inspectie per projectleider 20'!$A:$BA,50,0)</f>
        <v>Geen monument</v>
      </c>
      <c r="H67" s="715">
        <f>VLOOKUP($B67,'Inspectie per projectleider 20'!$A:$BA,8,0)</f>
        <v>150</v>
      </c>
      <c r="I67" s="697"/>
      <c r="J67" s="708">
        <f>Tabel1[[#This Row],[Inschrijfprijs]]/Tabel1[[#This Row],[m2 BVO]]</f>
        <v>0</v>
      </c>
    </row>
    <row r="68" spans="1:10" s="390" customFormat="1" ht="12" hidden="1">
      <c r="A68" s="715">
        <f>VLOOKUP($B68,'Inspectie per projectleider 20'!$A:$BA,21,0)</f>
        <v>2</v>
      </c>
      <c r="B68" s="717" t="s">
        <v>113</v>
      </c>
      <c r="C68" s="715" t="str">
        <f>VLOOKUP($B68,'Inspectie per projectleider 20'!$A:$BA,14,0)</f>
        <v>De Hertenkamp</v>
      </c>
      <c r="D68" s="715" t="str">
        <f>VLOOKUP($B68,'Inspectie per projectleider 20'!$A:$BA,18,0)</f>
        <v xml:space="preserve">Hertenkamp ONG </v>
      </c>
      <c r="E68" s="715" t="str">
        <f>VLOOKUP($B68,'Inspectie per projectleider 20'!$A:$BA,41,0)</f>
        <v>Overig</v>
      </c>
      <c r="F68" s="716">
        <f>VLOOKUP($B68,'Inspectie per projectleider 20'!$A:$BA,47,0)</f>
        <v>0</v>
      </c>
      <c r="G68" s="715" t="str">
        <f>VLOOKUP($B68,'Inspectie per projectleider 20'!$A:$BA,50,0)</f>
        <v>Geen monument</v>
      </c>
      <c r="H68" s="715">
        <f>VLOOKUP($B68,'Inspectie per projectleider 20'!$A:$BA,8,0)</f>
        <v>20</v>
      </c>
      <c r="I68" s="697"/>
      <c r="J68" s="708">
        <f>Tabel1[[#This Row],[Inschrijfprijs]]/Tabel1[[#This Row],[m2 BVO]]</f>
        <v>0</v>
      </c>
    </row>
    <row r="69" spans="1:10" s="390" customFormat="1" ht="12">
      <c r="A69" s="715">
        <f>VLOOKUP($B69,'Inspectie per projectleider 20'!$A:$BA,21,0)</f>
        <v>1</v>
      </c>
      <c r="B69" s="717" t="s">
        <v>629</v>
      </c>
      <c r="C69" s="715" t="str">
        <f>VLOOKUP($B69,'Inspectie per projectleider 20'!$A:$BA,14,0)</f>
        <v>Sporthal De Timp Thorbeckelaan 2</v>
      </c>
      <c r="D69" s="715" t="str">
        <f>VLOOKUP($B69,'Inspectie per projectleider 20'!$A:$BA,18,0)</f>
        <v>Thorbeckelaan 2</v>
      </c>
      <c r="E69" s="715" t="str">
        <f>VLOOKUP($B69,'Inspectie per projectleider 20'!$A:$BA,41,0)</f>
        <v>Sport/ Recreatie</v>
      </c>
      <c r="F69" s="716">
        <f>VLOOKUP($B69,'Inspectie per projectleider 20'!$A:$BA,47,0)</f>
        <v>1968</v>
      </c>
      <c r="G69" s="715" t="str">
        <f>VLOOKUP($B69,'Inspectie per projectleider 20'!$A:$BA,50,0)</f>
        <v>Geen monument</v>
      </c>
      <c r="H69" s="715">
        <f>VLOOKUP($B69,'Inspectie per projectleider 20'!$A:$BA,8,0)</f>
        <v>5010</v>
      </c>
      <c r="I69" s="697"/>
      <c r="J69" s="708">
        <f>Tabel1[[#This Row],[Inschrijfprijs]]/Tabel1[[#This Row],[m2 BVO]]</f>
        <v>0</v>
      </c>
    </row>
    <row r="70" spans="1:10" s="390" customFormat="1" ht="12" hidden="1">
      <c r="A70" s="715">
        <f>VLOOKUP($B70,'Inspectie per projectleider 20'!$A:$BA,21,0)</f>
        <v>2</v>
      </c>
      <c r="B70" s="717" t="s">
        <v>638</v>
      </c>
      <c r="C70" s="715" t="str">
        <f>VLOOKUP($B70,'Inspectie per projectleider 20'!$A:$BA,14,0)</f>
        <v>Sporthal Peelo Scharmbarg 31</v>
      </c>
      <c r="D70" s="715" t="str">
        <f>VLOOKUP($B70,'Inspectie per projectleider 20'!$A:$BA,18,0)</f>
        <v>Scharmbarg 31</v>
      </c>
      <c r="E70" s="715" t="str">
        <f>VLOOKUP($B70,'Inspectie per projectleider 20'!$A:$BA,41,0)</f>
        <v>Sport/ Recreatie</v>
      </c>
      <c r="F70" s="716">
        <f>VLOOKUP($B70,'Inspectie per projectleider 20'!$A:$BA,47,0)</f>
        <v>1981</v>
      </c>
      <c r="G70" s="715" t="str">
        <f>VLOOKUP($B70,'Inspectie per projectleider 20'!$A:$BA,50,0)</f>
        <v>Geen monument</v>
      </c>
      <c r="H70" s="715">
        <f>VLOOKUP($B70,'Inspectie per projectleider 20'!$A:$BA,8,0)</f>
        <v>1691</v>
      </c>
      <c r="I70" s="697"/>
      <c r="J70" s="708">
        <f>Tabel1[[#This Row],[Inschrijfprijs]]/Tabel1[[#This Row],[m2 BVO]]</f>
        <v>0</v>
      </c>
    </row>
    <row r="71" spans="1:10" s="390" customFormat="1" ht="12">
      <c r="A71" s="715">
        <f>VLOOKUP($B71,'Inspectie per projectleider 20'!$A:$BA,21,0)</f>
        <v>1</v>
      </c>
      <c r="B71" s="717" t="s">
        <v>643</v>
      </c>
      <c r="C71" s="715" t="str">
        <f>VLOOKUP($B71,'Inspectie per projectleider 20'!$A:$BA,14,0)</f>
        <v>Sporthal Marsdijk Kleuvenstee 3</v>
      </c>
      <c r="D71" s="715" t="str">
        <f>VLOOKUP($B71,'Inspectie per projectleider 20'!$A:$BA,18,0)</f>
        <v>Kleuvenstee 3</v>
      </c>
      <c r="E71" s="715" t="str">
        <f>VLOOKUP($B71,'Inspectie per projectleider 20'!$A:$BA,41,0)</f>
        <v>Sport/ Recreatie</v>
      </c>
      <c r="F71" s="716">
        <f>VLOOKUP($B71,'Inspectie per projectleider 20'!$A:$BA,47,0)</f>
        <v>1988</v>
      </c>
      <c r="G71" s="715" t="str">
        <f>VLOOKUP($B71,'Inspectie per projectleider 20'!$A:$BA,50,0)</f>
        <v>Geen monument</v>
      </c>
      <c r="H71" s="715">
        <f>VLOOKUP($B71,'Inspectie per projectleider 20'!$A:$BA,8,0)</f>
        <v>2174</v>
      </c>
      <c r="I71" s="697"/>
      <c r="J71" s="708">
        <f>Tabel1[[#This Row],[Inschrijfprijs]]/Tabel1[[#This Row],[m2 BVO]]</f>
        <v>0</v>
      </c>
    </row>
    <row r="72" spans="1:10" s="390" customFormat="1" ht="12">
      <c r="A72" s="715">
        <f>VLOOKUP($B72,'Inspectie per projectleider 20'!$A:$BA,21,0)</f>
        <v>1</v>
      </c>
      <c r="B72" s="717" t="s">
        <v>646</v>
      </c>
      <c r="C72" s="715" t="str">
        <f>VLOOKUP($B72,'Inspectie per projectleider 20'!$A:$BA,14,0)</f>
        <v>Sporthal Stadsbroek Kortbossen 3</v>
      </c>
      <c r="D72" s="715" t="str">
        <f>VLOOKUP($B72,'Inspectie per projectleider 20'!$A:$BA,18,0)</f>
        <v>Kortbossen 3</v>
      </c>
      <c r="E72" s="715" t="str">
        <f>VLOOKUP($B72,'Inspectie per projectleider 20'!$A:$BA,41,0)</f>
        <v>Sport/ Recreatie</v>
      </c>
      <c r="F72" s="716">
        <f>VLOOKUP($B72,'Inspectie per projectleider 20'!$A:$BA,47,0)</f>
        <v>2012</v>
      </c>
      <c r="G72" s="715" t="str">
        <f>VLOOKUP($B72,'Inspectie per projectleider 20'!$A:$BA,50,0)</f>
        <v>Geen monument</v>
      </c>
      <c r="H72" s="715">
        <f>VLOOKUP($B72,'Inspectie per projectleider 20'!$A:$BA,8,0)</f>
        <v>2100</v>
      </c>
      <c r="I72" s="697"/>
      <c r="J72" s="708">
        <f>Tabel1[[#This Row],[Inschrijfprijs]]/Tabel1[[#This Row],[m2 BVO]]</f>
        <v>0</v>
      </c>
    </row>
    <row r="73" spans="1:10" s="390" customFormat="1" ht="12" hidden="1">
      <c r="A73" s="715">
        <f>VLOOKUP($B73,'Inspectie per projectleider 20'!$A:$BA,21,0)</f>
        <v>2</v>
      </c>
      <c r="B73" s="717" t="s">
        <v>652</v>
      </c>
      <c r="C73" s="715" t="str">
        <f>VLOOKUP($B73,'Inspectie per projectleider 20'!$A:$BA,14,0)</f>
        <v>Gymzalen Aubussonhal</v>
      </c>
      <c r="D73" s="715" t="str">
        <f>VLOOKUP($B73,'Inspectie per projectleider 20'!$A:$BA,18,0)</f>
        <v>Vaart Zuidzijde 83</v>
      </c>
      <c r="E73" s="715" t="str">
        <f>VLOOKUP($B73,'Inspectie per projectleider 20'!$A:$BA,41,0)</f>
        <v>Sport/ Recreatie</v>
      </c>
      <c r="F73" s="716">
        <f>VLOOKUP($B73,'Inspectie per projectleider 20'!$A:$BA,47,0)</f>
        <v>1952</v>
      </c>
      <c r="G73" s="715" t="str">
        <f>VLOOKUP($B73,'Inspectie per projectleider 20'!$A:$BA,50,0)</f>
        <v>Gemeentelijk monument</v>
      </c>
      <c r="H73" s="715">
        <f>VLOOKUP($B73,'Inspectie per projectleider 20'!$A:$BA,8,0)</f>
        <v>838</v>
      </c>
      <c r="I73" s="697"/>
      <c r="J73" s="708">
        <f>Tabel1[[#This Row],[Inschrijfprijs]]/Tabel1[[#This Row],[m2 BVO]]</f>
        <v>0</v>
      </c>
    </row>
    <row r="74" spans="1:10" s="390" customFormat="1" ht="12">
      <c r="A74" s="715">
        <f>VLOOKUP($B74,'Inspectie per projectleider 20'!$A:$BA,21,0)</f>
        <v>1</v>
      </c>
      <c r="B74" s="717" t="s">
        <v>658</v>
      </c>
      <c r="C74" s="715" t="str">
        <f>VLOOKUP($B74,'Inspectie per projectleider 20'!$A:$BA,14,0)</f>
        <v>Sporthal Kloosterveste Traverse 46-48</v>
      </c>
      <c r="D74" s="715" t="str">
        <f>VLOOKUP($B74,'Inspectie per projectleider 20'!$A:$BA,18,0)</f>
        <v>Traverse 46 - 48</v>
      </c>
      <c r="E74" s="715" t="str">
        <f>VLOOKUP($B74,'Inspectie per projectleider 20'!$A:$BA,41,0)</f>
        <v>Sport/ Recreatie</v>
      </c>
      <c r="F74" s="716">
        <f>VLOOKUP($B74,'Inspectie per projectleider 20'!$A:$BA,47,0)</f>
        <v>2010</v>
      </c>
      <c r="G74" s="715" t="str">
        <f>VLOOKUP($B74,'Inspectie per projectleider 20'!$A:$BA,50,0)</f>
        <v>Geen monument</v>
      </c>
      <c r="H74" s="715">
        <f>VLOOKUP($B74,'Inspectie per projectleider 20'!$A:$BA,8,0)</f>
        <v>3800</v>
      </c>
      <c r="I74" s="697"/>
      <c r="J74" s="708">
        <f>Tabel1[[#This Row],[Inschrijfprijs]]/Tabel1[[#This Row],[m2 BVO]]</f>
        <v>0</v>
      </c>
    </row>
    <row r="75" spans="1:10" s="390" customFormat="1" ht="12">
      <c r="A75" s="715">
        <f>VLOOKUP($B75,'Inspectie per projectleider 20'!$A:$BA,21,0)</f>
        <v>1</v>
      </c>
      <c r="B75" s="717" t="s">
        <v>665</v>
      </c>
      <c r="C75" s="715" t="str">
        <f>VLOOKUP($B75,'Inspectie per projectleider 20'!$A:$BA,14,0)</f>
        <v>Sporthal Olympus Mr. Gr. v. Prinstererlaan 100</v>
      </c>
      <c r="D75" s="715" t="str">
        <f>VLOOKUP($B75,'Inspectie per projectleider 20'!$A:$BA,18,0)</f>
        <v>Mr. Groen Van Prinstererlaan 100</v>
      </c>
      <c r="E75" s="715" t="str">
        <f>VLOOKUP($B75,'Inspectie per projectleider 20'!$A:$BA,41,0)</f>
        <v>Sport/ Recreatie</v>
      </c>
      <c r="F75" s="716">
        <f>VLOOKUP($B75,'Inspectie per projectleider 20'!$A:$BA,47,0)</f>
        <v>2014</v>
      </c>
      <c r="G75" s="715" t="str">
        <f>VLOOKUP($B75,'Inspectie per projectleider 20'!$A:$BA,50,0)</f>
        <v>Geen monument</v>
      </c>
      <c r="H75" s="715">
        <f>VLOOKUP($B75,'Inspectie per projectleider 20'!$A:$BA,8,0)</f>
        <v>8947</v>
      </c>
      <c r="I75" s="697"/>
      <c r="J75" s="708">
        <f>Tabel1[[#This Row],[Inschrijfprijs]]/Tabel1[[#This Row],[m2 BVO]]</f>
        <v>0</v>
      </c>
    </row>
    <row r="76" spans="1:10" s="390" customFormat="1" ht="12">
      <c r="A76" s="715">
        <f>VLOOKUP($B76,'Inspectie per projectleider 20'!$A:$BA,21,0)</f>
        <v>1</v>
      </c>
      <c r="B76" s="717" t="s">
        <v>698</v>
      </c>
      <c r="C76" s="715" t="str">
        <f>VLOOKUP($B76,'Inspectie per projectleider 20'!$A:$BA,14,0)</f>
        <v>MFA Schakelveld</v>
      </c>
      <c r="D76" s="715" t="str">
        <f>VLOOKUP($B76,'Inspectie per projectleider 20'!$A:$BA,18,0)</f>
        <v>Witterhoofdweg 1A-G</v>
      </c>
      <c r="E76" s="715" t="str">
        <f>VLOOKUP($B76,'Inspectie per projectleider 20'!$A:$BA,41,0)</f>
        <v>Overig</v>
      </c>
      <c r="F76" s="716">
        <f>VLOOKUP($B76,'Inspectie per projectleider 20'!$A:$BA,47,0)</f>
        <v>2010</v>
      </c>
      <c r="G76" s="715" t="str">
        <f>VLOOKUP($B76,'Inspectie per projectleider 20'!$A:$BA,50,0)</f>
        <v>Geen monument</v>
      </c>
      <c r="H76" s="715">
        <f>VLOOKUP($B76,'Inspectie per projectleider 20'!$A:$BA,8,0)</f>
        <v>9053</v>
      </c>
      <c r="I76" s="697"/>
      <c r="J76" s="708">
        <f>Tabel1[[#This Row],[Inschrijfprijs]]/Tabel1[[#This Row],[m2 BVO]]</f>
        <v>0</v>
      </c>
    </row>
    <row r="77" spans="1:10" s="390" customFormat="1" ht="12" hidden="1">
      <c r="A77" s="715">
        <f>VLOOKUP($B77,'Inspectie per projectleider 20'!$A:$BA,21,0)</f>
        <v>2</v>
      </c>
      <c r="B77" s="717" t="s">
        <v>704</v>
      </c>
      <c r="C77" s="715" t="str">
        <f>VLOOKUP($B77,'Inspectie per projectleider 20'!$A:$BA,14,0)</f>
        <v>MFA De Vuurvogel</v>
      </c>
      <c r="D77" s="715" t="str">
        <f>VLOOKUP($B77,'Inspectie per projectleider 20'!$A:$BA,18,0)</f>
        <v>Obrechtlaan 1-3</v>
      </c>
      <c r="E77" s="715" t="str">
        <f>VLOOKUP($B77,'Inspectie per projectleider 20'!$A:$BA,41,0)</f>
        <v>Onderwijs</v>
      </c>
      <c r="F77" s="716">
        <f>VLOOKUP($B77,'Inspectie per projectleider 20'!$A:$BA,47,0)</f>
        <v>2010</v>
      </c>
      <c r="G77" s="715" t="str">
        <f>VLOOKUP($B77,'Inspectie per projectleider 20'!$A:$BA,50,0)</f>
        <v>Geen monument</v>
      </c>
      <c r="H77" s="715">
        <f>VLOOKUP($B77,'Inspectie per projectleider 20'!$A:$BA,8,0)</f>
        <v>1657</v>
      </c>
      <c r="I77" s="697"/>
      <c r="J77" s="708">
        <f>Tabel1[[#This Row],[Inschrijfprijs]]/Tabel1[[#This Row],[m2 BVO]]</f>
        <v>0</v>
      </c>
    </row>
    <row r="78" spans="1:10" s="390" customFormat="1" ht="12">
      <c r="A78" s="715">
        <f>VLOOKUP($B78,'Inspectie per projectleider 20'!$A:$BA,21,0)</f>
        <v>1</v>
      </c>
      <c r="B78" s="717" t="s">
        <v>711</v>
      </c>
      <c r="C78" s="715" t="str">
        <f>VLOOKUP($B78,'Inspectie per projectleider 20'!$A:$BA,14,0)</f>
        <v>MFA Kloosterveste Wijkcentrum Vesteplein 5</v>
      </c>
      <c r="D78" s="715" t="str">
        <f>VLOOKUP($B78,'Inspectie per projectleider 20'!$A:$BA,18,0)</f>
        <v>Vesteplein 5</v>
      </c>
      <c r="E78" s="715" t="str">
        <f>VLOOKUP($B78,'Inspectie per projectleider 20'!$A:$BA,41,0)</f>
        <v>Welzijn</v>
      </c>
      <c r="F78" s="716">
        <f>VLOOKUP($B78,'Inspectie per projectleider 20'!$A:$BA,47,0)</f>
        <v>2010</v>
      </c>
      <c r="G78" s="715" t="str">
        <f>VLOOKUP($B78,'Inspectie per projectleider 20'!$A:$BA,50,0)</f>
        <v>Geen monument</v>
      </c>
      <c r="H78" s="715">
        <f>VLOOKUP($B78,'Inspectie per projectleider 20'!$A:$BA,8,0)</f>
        <v>5842</v>
      </c>
      <c r="I78" s="697"/>
      <c r="J78" s="708">
        <f>Tabel1[[#This Row],[Inschrijfprijs]]/Tabel1[[#This Row],[m2 BVO]]</f>
        <v>0</v>
      </c>
    </row>
    <row r="79" spans="1:10" s="390" customFormat="1" ht="12">
      <c r="A79" s="715">
        <f>VLOOKUP($B79,'Inspectie per projectleider 20'!$A:$BA,21,0)</f>
        <v>1</v>
      </c>
      <c r="B79" s="717" t="s">
        <v>730</v>
      </c>
      <c r="C79" s="715" t="str">
        <f>VLOOKUP($B79,'Inspectie per projectleider 20'!$A:$BA,14,0)</f>
        <v>MFA Kloosterveste Onderwijs</v>
      </c>
      <c r="D79" s="715" t="str">
        <f>VLOOKUP($B79,'Inspectie per projectleider 20'!$A:$BA,18,0)</f>
        <v>Schoolstraat 29-31-33-35</v>
      </c>
      <c r="E79" s="715" t="str">
        <f>VLOOKUP($B79,'Inspectie per projectleider 20'!$A:$BA,41,0)</f>
        <v>Overig</v>
      </c>
      <c r="F79" s="716">
        <f>VLOOKUP($B79,'Inspectie per projectleider 20'!$A:$BA,47,0)</f>
        <v>2009</v>
      </c>
      <c r="G79" s="715" t="str">
        <f>VLOOKUP($B79,'Inspectie per projectleider 20'!$A:$BA,50,0)</f>
        <v>Geen monument</v>
      </c>
      <c r="H79" s="715">
        <f>VLOOKUP($B79,'Inspectie per projectleider 20'!$A:$BA,8,0)</f>
        <v>5454</v>
      </c>
      <c r="I79" s="697"/>
      <c r="J79" s="708">
        <f>Tabel1[[#This Row],[Inschrijfprijs]]/Tabel1[[#This Row],[m2 BVO]]</f>
        <v>0</v>
      </c>
    </row>
    <row r="80" spans="1:10" s="390" customFormat="1" ht="12">
      <c r="A80" s="715">
        <f>VLOOKUP($B80,'Inspectie per projectleider 20'!$A:$BA,21,0)</f>
        <v>1</v>
      </c>
      <c r="B80" s="717" t="s">
        <v>736</v>
      </c>
      <c r="C80" s="715" t="str">
        <f>VLOOKUP($B80,'Inspectie per projectleider 20'!$A:$BA,14,0)</f>
        <v>MFA Pittelo Amstelstraat</v>
      </c>
      <c r="D80" s="715" t="str">
        <f>VLOOKUP($B80,'Inspectie per projectleider 20'!$A:$BA,18,0)</f>
        <v>Amstelstraat 14</v>
      </c>
      <c r="E80" s="715" t="str">
        <f>VLOOKUP($B80,'Inspectie per projectleider 20'!$A:$BA,41,0)</f>
        <v>Onderwijs</v>
      </c>
      <c r="F80" s="716">
        <f>VLOOKUP($B80,'Inspectie per projectleider 20'!$A:$BA,47,0)</f>
        <v>2012</v>
      </c>
      <c r="G80" s="715" t="str">
        <f>VLOOKUP($B80,'Inspectie per projectleider 20'!$A:$BA,50,0)</f>
        <v>Geen monument</v>
      </c>
      <c r="H80" s="715">
        <f>VLOOKUP($B80,'Inspectie per projectleider 20'!$A:$BA,8,0)</f>
        <v>4244</v>
      </c>
      <c r="I80" s="697"/>
      <c r="J80" s="708">
        <f>Tabel1[[#This Row],[Inschrijfprijs]]/Tabel1[[#This Row],[m2 BVO]]</f>
        <v>0</v>
      </c>
    </row>
    <row r="81" spans="1:10" s="390" customFormat="1" ht="12" hidden="1">
      <c r="A81" s="715">
        <f>VLOOKUP($B81,'Inspectie per projectleider 20'!$A:$BA,21,0)</f>
        <v>2</v>
      </c>
      <c r="B81" s="717" t="s">
        <v>742</v>
      </c>
      <c r="C81" s="715" t="str">
        <f>VLOOKUP($B81,'Inspectie per projectleider 20'!$A:$BA,14,0)</f>
        <v xml:space="preserve">MFA De Boomgaard (sporthal no 3) </v>
      </c>
      <c r="D81" s="715" t="str">
        <f>VLOOKUP($B81,'Inspectie per projectleider 20'!$A:$BA,18,0)</f>
        <v>De Boomgaard 1-3-5</v>
      </c>
      <c r="E81" s="715" t="str">
        <f>VLOOKUP($B81,'Inspectie per projectleider 20'!$A:$BA,41,0)</f>
        <v>Overig</v>
      </c>
      <c r="F81" s="716">
        <f>VLOOKUP($B81,'Inspectie per projectleider 20'!$A:$BA,47,0)</f>
        <v>2005</v>
      </c>
      <c r="G81" s="715" t="str">
        <f>VLOOKUP($B81,'Inspectie per projectleider 20'!$A:$BA,50,0)</f>
        <v>Geen monument</v>
      </c>
      <c r="H81" s="715">
        <f>VLOOKUP($B81,'Inspectie per projectleider 20'!$A:$BA,8,0)</f>
        <v>4430</v>
      </c>
      <c r="I81" s="697"/>
      <c r="J81" s="708">
        <f>Tabel1[[#This Row],[Inschrijfprijs]]/Tabel1[[#This Row],[m2 BVO]]</f>
        <v>0</v>
      </c>
    </row>
    <row r="82" spans="1:10" s="390" customFormat="1" ht="12">
      <c r="A82" s="715">
        <f>VLOOKUP($B82,'Inspectie per projectleider 20'!$A:$BA,21,0)</f>
        <v>1</v>
      </c>
      <c r="B82" s="717" t="s">
        <v>748</v>
      </c>
      <c r="C82" s="715" t="str">
        <f>VLOOKUP($B82,'Inspectie per projectleider 20'!$A:$BA,14,0)</f>
        <v>MFA Wethouder Bergerweg (Pittelohal)</v>
      </c>
      <c r="D82" s="715" t="str">
        <f>VLOOKUP($B82,'Inspectie per projectleider 20'!$A:$BA,18,0)</f>
        <v>Wethouder Bergerweg 2A-B-C-D</v>
      </c>
      <c r="E82" s="715" t="str">
        <f>VLOOKUP($B82,'Inspectie per projectleider 20'!$A:$BA,41,0)</f>
        <v>Overig</v>
      </c>
      <c r="F82" s="716">
        <f>VLOOKUP($B82,'Inspectie per projectleider 20'!$A:$BA,47,0)</f>
        <v>2005</v>
      </c>
      <c r="G82" s="715" t="str">
        <f>VLOOKUP($B82,'Inspectie per projectleider 20'!$A:$BA,50,0)</f>
        <v>Geen monument</v>
      </c>
      <c r="H82" s="715">
        <f>VLOOKUP($B82,'Inspectie per projectleider 20'!$A:$BA,8,0)</f>
        <v>6522</v>
      </c>
      <c r="I82" s="697"/>
      <c r="J82" s="708">
        <f>Tabel1[[#This Row],[Inschrijfprijs]]/Tabel1[[#This Row],[m2 BVO]]</f>
        <v>0</v>
      </c>
    </row>
    <row r="83" spans="1:10" s="390" customFormat="1" ht="12" hidden="1">
      <c r="A83" s="715">
        <f>VLOOKUP($B83,'Inspectie per projectleider 20'!$A:$BA,21,0)</f>
        <v>2</v>
      </c>
      <c r="B83" s="717" t="s">
        <v>757</v>
      </c>
      <c r="C83" s="715" t="str">
        <f>VLOOKUP($B83,'Inspectie per projectleider 20'!$A:$BA,14,0)</f>
        <v>MFA Epe</v>
      </c>
      <c r="D83" s="715" t="str">
        <f>VLOOKUP($B83,'Inspectie per projectleider 20'!$A:$BA,18,0)</f>
        <v>Epe 83</v>
      </c>
      <c r="E83" s="715" t="str">
        <f>VLOOKUP($B83,'Inspectie per projectleider 20'!$A:$BA,41,0)</f>
        <v>Overig</v>
      </c>
      <c r="F83" s="716">
        <f>VLOOKUP($B83,'Inspectie per projectleider 20'!$A:$BA,47,0)</f>
        <v>1976</v>
      </c>
      <c r="G83" s="715" t="str">
        <f>VLOOKUP($B83,'Inspectie per projectleider 20'!$A:$BA,50,0)</f>
        <v>Geen monument</v>
      </c>
      <c r="H83" s="715">
        <f>VLOOKUP($B83,'Inspectie per projectleider 20'!$A:$BA,8,0)</f>
        <v>1829</v>
      </c>
      <c r="I83" s="697"/>
      <c r="J83" s="708">
        <f>Tabel1[[#This Row],[Inschrijfprijs]]/Tabel1[[#This Row],[m2 BVO]]</f>
        <v>0</v>
      </c>
    </row>
    <row r="84" spans="1:10" s="390" customFormat="1" ht="12" hidden="1">
      <c r="A84" s="715">
        <f>VLOOKUP($B84,'Inspectie per projectleider 20'!$A:$BA,21,0)</f>
        <v>2</v>
      </c>
      <c r="B84" s="717" t="s">
        <v>761</v>
      </c>
      <c r="C84" s="715" t="str">
        <f>VLOOKUP($B84,'Inspectie per projectleider 20'!$A:$BA,14,0)</f>
        <v>MFA Componist Paganinilaan</v>
      </c>
      <c r="D84" s="715" t="str">
        <f>VLOOKUP($B84,'Inspectie per projectleider 20'!$A:$BA,18,0)</f>
        <v>Paganinilaan 15</v>
      </c>
      <c r="E84" s="715" t="str">
        <f>VLOOKUP($B84,'Inspectie per projectleider 20'!$A:$BA,41,0)</f>
        <v>Overig</v>
      </c>
      <c r="F84" s="716">
        <f>VLOOKUP($B84,'Inspectie per projectleider 20'!$A:$BA,47,0)</f>
        <v>2003</v>
      </c>
      <c r="G84" s="715" t="str">
        <f>VLOOKUP($B84,'Inspectie per projectleider 20'!$A:$BA,50,0)</f>
        <v>Geen monument</v>
      </c>
      <c r="H84" s="715">
        <f>VLOOKUP($B84,'Inspectie per projectleider 20'!$A:$BA,8,0)</f>
        <v>1125</v>
      </c>
      <c r="I84" s="697"/>
      <c r="J84" s="708">
        <f>Tabel1[[#This Row],[Inschrijfprijs]]/Tabel1[[#This Row],[m2 BVO]]</f>
        <v>0</v>
      </c>
    </row>
    <row r="85" spans="1:10" s="390" customFormat="1" ht="12" hidden="1">
      <c r="A85" s="715">
        <f>VLOOKUP($B85,'Inspectie per projectleider 20'!$A:$BA,21,0)</f>
        <v>2</v>
      </c>
      <c r="B85" s="717" t="s">
        <v>767</v>
      </c>
      <c r="C85" s="715" t="str">
        <f>VLOOKUP($B85,'Inspectie per projectleider 20'!$A:$BA,14,0)</f>
        <v>MFA Markehuus</v>
      </c>
      <c r="D85" s="715" t="str">
        <f>VLOOKUP($B85,'Inspectie per projectleider 20'!$A:$BA,18,0)</f>
        <v>Scharmbarg 33-35</v>
      </c>
      <c r="E85" s="715" t="str">
        <f>VLOOKUP($B85,'Inspectie per projectleider 20'!$A:$BA,41,0)</f>
        <v>Overig</v>
      </c>
      <c r="F85" s="716">
        <f>VLOOKUP($B85,'Inspectie per projectleider 20'!$A:$BA,47,0)</f>
        <v>1988</v>
      </c>
      <c r="G85" s="715" t="str">
        <f>VLOOKUP($B85,'Inspectie per projectleider 20'!$A:$BA,50,0)</f>
        <v>Geen monument</v>
      </c>
      <c r="H85" s="715">
        <f>VLOOKUP($B85,'Inspectie per projectleider 20'!$A:$BA,8,0)</f>
        <v>1735</v>
      </c>
      <c r="I85" s="697"/>
      <c r="J85" s="708">
        <f>Tabel1[[#This Row],[Inschrijfprijs]]/Tabel1[[#This Row],[m2 BVO]]</f>
        <v>0</v>
      </c>
    </row>
    <row r="86" spans="1:10" s="390" customFormat="1" ht="12">
      <c r="A86" s="715">
        <f>VLOOKUP($B86,'Inspectie per projectleider 20'!$A:$BA,21,0)</f>
        <v>1</v>
      </c>
      <c r="B86" s="717" t="s">
        <v>772</v>
      </c>
      <c r="C86" s="715" t="str">
        <f>VLOOKUP($B86,'Inspectie per projectleider 20'!$A:$BA,14,0)</f>
        <v>MFA De Orchidee / Assen Oost</v>
      </c>
      <c r="D86" s="715" t="str">
        <f>VLOOKUP($B86,'Inspectie per projectleider 20'!$A:$BA,18,0)</f>
        <v xml:space="preserve">Tuinstraat 5A tm 5E </v>
      </c>
      <c r="E86" s="715" t="str">
        <f>VLOOKUP($B86,'Inspectie per projectleider 20'!$A:$BA,41,0)</f>
        <v>Overig</v>
      </c>
      <c r="F86" s="716">
        <f>VLOOKUP($B86,'Inspectie per projectleider 20'!$A:$BA,47,0)</f>
        <v>2017</v>
      </c>
      <c r="G86" s="715" t="str">
        <f>VLOOKUP($B86,'Inspectie per projectleider 20'!$A:$BA,50,0)</f>
        <v>Geen monument</v>
      </c>
      <c r="H86" s="715">
        <f>VLOOKUP($B86,'Inspectie per projectleider 20'!$A:$BA,8,0)</f>
        <v>3085</v>
      </c>
      <c r="I86" s="697"/>
      <c r="J86" s="708">
        <f>Tabel1[[#This Row],[Inschrijfprijs]]/Tabel1[[#This Row],[m2 BVO]]</f>
        <v>0</v>
      </c>
    </row>
    <row r="87" spans="1:10" s="390" customFormat="1" ht="12">
      <c r="A87" s="715">
        <f>VLOOKUP($B87,'Inspectie per projectleider 20'!$A:$BA,21,0)</f>
        <v>1</v>
      </c>
      <c r="B87" s="717" t="s">
        <v>782</v>
      </c>
      <c r="C87" s="715" t="str">
        <f>VLOOKUP($B87,'Inspectie per projectleider 20'!$A:$BA,14,0)</f>
        <v>MFA De Orchideel / Assen Oost berging</v>
      </c>
      <c r="D87" s="715" t="str">
        <f>VLOOKUP($B87,'Inspectie per projectleider 20'!$A:$BA,18,0)</f>
        <v xml:space="preserve">Tuinstraat 5A tm 5E </v>
      </c>
      <c r="E87" s="715" t="str">
        <f>VLOOKUP($B87,'Inspectie per projectleider 20'!$A:$BA,41,0)</f>
        <v>Onderwijs</v>
      </c>
      <c r="F87" s="716">
        <f>VLOOKUP($B87,'Inspectie per projectleider 20'!$A:$BA,47,0)</f>
        <v>2017</v>
      </c>
      <c r="G87" s="715" t="str">
        <f>VLOOKUP($B87,'Inspectie per projectleider 20'!$A:$BA,50,0)</f>
        <v>Geen monument</v>
      </c>
      <c r="H87" s="715">
        <f>VLOOKUP($B87,'Inspectie per projectleider 20'!$A:$BA,8,0)</f>
        <v>55</v>
      </c>
      <c r="I87" s="697"/>
      <c r="J87" s="708">
        <f>Tabel1[[#This Row],[Inschrijfprijs]]/Tabel1[[#This Row],[m2 BVO]]</f>
        <v>0</v>
      </c>
    </row>
    <row r="88" spans="1:10" s="390" customFormat="1" ht="12">
      <c r="A88" s="715">
        <f>VLOOKUP($B88,'Inspectie per projectleider 20'!$A:$BA,21,0)</f>
        <v>1</v>
      </c>
      <c r="B88" s="717" t="s">
        <v>785</v>
      </c>
      <c r="C88" s="715" t="str">
        <f>VLOOKUP($B88,'Inspectie per projectleider 20'!$A:$BA,14,0)</f>
        <v>Duurzaamheidscentrum</v>
      </c>
      <c r="D88" s="715" t="str">
        <f>VLOOKUP($B88,'Inspectie per projectleider 20'!$A:$BA,18,0)</f>
        <v>Bosrand 2</v>
      </c>
      <c r="E88" s="715" t="str">
        <f>VLOOKUP($B88,'Inspectie per projectleider 20'!$A:$BA,41,0)</f>
        <v>Overig</v>
      </c>
      <c r="F88" s="716">
        <f>VLOOKUP($B88,'Inspectie per projectleider 20'!$A:$BA,47,0)</f>
        <v>2014</v>
      </c>
      <c r="G88" s="715" t="str">
        <f>VLOOKUP($B88,'Inspectie per projectleider 20'!$A:$BA,50,0)</f>
        <v>Geen monument</v>
      </c>
      <c r="H88" s="715">
        <f>VLOOKUP($B88,'Inspectie per projectleider 20'!$A:$BA,8,0)</f>
        <v>1879</v>
      </c>
      <c r="I88" s="697"/>
      <c r="J88" s="708">
        <f>Tabel1[[#This Row],[Inschrijfprijs]]/Tabel1[[#This Row],[m2 BVO]]</f>
        <v>0</v>
      </c>
    </row>
    <row r="89" spans="1:10" s="390" customFormat="1" ht="12" hidden="1">
      <c r="A89" s="715">
        <f>VLOOKUP($B89,'Inspectie per projectleider 20'!$A:$BA,21,0)</f>
        <v>2</v>
      </c>
      <c r="B89" s="717" t="s">
        <v>798</v>
      </c>
      <c r="C89" s="715" t="str">
        <f>VLOOKUP($B89,'Inspectie per projectleider 20'!$A:$BA,14,0)</f>
        <v>Parkeergarage Mercuriusplein</v>
      </c>
      <c r="D89" s="715" t="str">
        <f>VLOOKUP($B89,'Inspectie per projectleider 20'!$A:$BA,18,0)</f>
        <v>Mercuriusplein 211</v>
      </c>
      <c r="E89" s="715" t="str">
        <f>VLOOKUP($B89,'Inspectie per projectleider 20'!$A:$BA,41,0)</f>
        <v>Overig</v>
      </c>
      <c r="F89" s="716">
        <f>VLOOKUP($B89,'Inspectie per projectleider 20'!$A:$BA,47,0)</f>
        <v>1978</v>
      </c>
      <c r="G89" s="715" t="str">
        <f>VLOOKUP($B89,'Inspectie per projectleider 20'!$A:$BA,50,0)</f>
        <v>Geen monument</v>
      </c>
      <c r="H89" s="715">
        <f>VLOOKUP($B89,'Inspectie per projectleider 20'!$A:$BA,8,0)</f>
        <v>9371</v>
      </c>
      <c r="I89" s="697"/>
      <c r="J89" s="708">
        <f>Tabel1[[#This Row],[Inschrijfprijs]]/Tabel1[[#This Row],[m2 BVO]]</f>
        <v>0</v>
      </c>
    </row>
    <row r="90" spans="1:10" s="390" customFormat="1" ht="12" hidden="1">
      <c r="A90" s="715">
        <f>VLOOKUP($B90,'Inspectie per projectleider 20'!$A:$BA,21,0)</f>
        <v>2</v>
      </c>
      <c r="B90" s="717" t="s">
        <v>807</v>
      </c>
      <c r="C90" s="715" t="str">
        <f>VLOOKUP($B90,'Inspectie per projectleider 20'!$A:$BA,14,0)</f>
        <v>Parkeergarage Stadhuis</v>
      </c>
      <c r="D90" s="715" t="str">
        <f>VLOOKUP($B90,'Inspectie per projectleider 20'!$A:$BA,18,0)</f>
        <v>Noordersingel 33</v>
      </c>
      <c r="E90" s="715" t="str">
        <f>VLOOKUP($B90,'Inspectie per projectleider 20'!$A:$BA,41,0)</f>
        <v>Overig</v>
      </c>
      <c r="F90" s="716">
        <f>VLOOKUP($B90,'Inspectie per projectleider 20'!$A:$BA,47,0)</f>
        <v>1996</v>
      </c>
      <c r="G90" s="715" t="str">
        <f>VLOOKUP($B90,'Inspectie per projectleider 20'!$A:$BA,50,0)</f>
        <v>Geen monument</v>
      </c>
      <c r="H90" s="715">
        <f>VLOOKUP($B90,'Inspectie per projectleider 20'!$A:$BA,8,0)</f>
        <v>6112</v>
      </c>
      <c r="I90" s="697"/>
      <c r="J90" s="708">
        <f>Tabel1[[#This Row],[Inschrijfprijs]]/Tabel1[[#This Row],[m2 BVO]]</f>
        <v>0</v>
      </c>
    </row>
    <row r="91" spans="1:10" s="390" customFormat="1" ht="12" hidden="1">
      <c r="A91" s="715">
        <f>VLOOKUP($B91,'Inspectie per projectleider 20'!$A:$BA,21,0)</f>
        <v>2</v>
      </c>
      <c r="B91" s="717" t="s">
        <v>812</v>
      </c>
      <c r="C91" s="715" t="str">
        <f>VLOOKUP($B91,'Inspectie per projectleider 20'!$A:$BA,14,0)</f>
        <v>Parkeergarage Drents Museum</v>
      </c>
      <c r="D91" s="715" t="str">
        <f>VLOOKUP($B91,'Inspectie per projectleider 20'!$A:$BA,18,0)</f>
        <v>Torenlaan 20A</v>
      </c>
      <c r="E91" s="715" t="str">
        <f>VLOOKUP($B91,'Inspectie per projectleider 20'!$A:$BA,41,0)</f>
        <v>Overig</v>
      </c>
      <c r="F91" s="716">
        <f>VLOOKUP($B91,'Inspectie per projectleider 20'!$A:$BA,47,0)</f>
        <v>1998</v>
      </c>
      <c r="G91" s="715" t="str">
        <f>VLOOKUP($B91,'Inspectie per projectleider 20'!$A:$BA,50,0)</f>
        <v>Geen monument</v>
      </c>
      <c r="H91" s="715">
        <f>VLOOKUP($B91,'Inspectie per projectleider 20'!$A:$BA,8,0)</f>
        <v>6776</v>
      </c>
      <c r="I91" s="697"/>
      <c r="J91" s="708">
        <f>Tabel1[[#This Row],[Inschrijfprijs]]/Tabel1[[#This Row],[m2 BVO]]</f>
        <v>0</v>
      </c>
    </row>
    <row r="92" spans="1:10" s="390" customFormat="1" ht="12" hidden="1">
      <c r="A92" s="715">
        <f>VLOOKUP($B92,'Inspectie per projectleider 20'!$A:$BA,21,0)</f>
        <v>2</v>
      </c>
      <c r="B92" s="717" t="s">
        <v>816</v>
      </c>
      <c r="C92" s="715" t="str">
        <f>VLOOKUP($B92,'Inspectie per projectleider 20'!$A:$BA,14,0)</f>
        <v>Parkeergarage Neptunus</v>
      </c>
      <c r="D92" s="715" t="str">
        <f>VLOOKUP($B92,'Inspectie per projectleider 20'!$A:$BA,18,0)</f>
        <v>Neptunusplein 2A</v>
      </c>
      <c r="E92" s="715" t="str">
        <f>VLOOKUP($B92,'Inspectie per projectleider 20'!$A:$BA,41,0)</f>
        <v>Overig</v>
      </c>
      <c r="F92" s="716">
        <f>VLOOKUP($B92,'Inspectie per projectleider 20'!$A:$BA,47,0)</f>
        <v>2004</v>
      </c>
      <c r="G92" s="715" t="str">
        <f>VLOOKUP($B92,'Inspectie per projectleider 20'!$A:$BA,50,0)</f>
        <v>Geen monument</v>
      </c>
      <c r="H92" s="715">
        <f>VLOOKUP($B92,'Inspectie per projectleider 20'!$A:$BA,8,0)</f>
        <v>8508</v>
      </c>
      <c r="I92" s="697"/>
      <c r="J92" s="708">
        <f>Tabel1[[#This Row],[Inschrijfprijs]]/Tabel1[[#This Row],[m2 BVO]]</f>
        <v>0</v>
      </c>
    </row>
    <row r="93" spans="1:10" s="390" customFormat="1" ht="12" hidden="1">
      <c r="A93" s="715">
        <f>VLOOKUP($B93,'Inspectie per projectleider 20'!$A:$BA,21,0)</f>
        <v>2</v>
      </c>
      <c r="B93" s="717" t="s">
        <v>822</v>
      </c>
      <c r="C93" s="715" t="str">
        <f>VLOOKUP($B93,'Inspectie per projectleider 20'!$A:$BA,14,0)</f>
        <v>Parkeerbeheer Unit</v>
      </c>
      <c r="D93" s="715" t="str">
        <f>VLOOKUP($B93,'Inspectie per projectleider 20'!$A:$BA,18,0)</f>
        <v>Apollopad 72</v>
      </c>
      <c r="E93" s="715" t="str">
        <f>VLOOKUP($B93,'Inspectie per projectleider 20'!$A:$BA,41,0)</f>
        <v>Vastgoed eigen gebruik</v>
      </c>
      <c r="F93" s="716">
        <f>VLOOKUP($B93,'Inspectie per projectleider 20'!$A:$BA,47,0)</f>
        <v>2004</v>
      </c>
      <c r="G93" s="715" t="str">
        <f>VLOOKUP($B93,'Inspectie per projectleider 20'!$A:$BA,50,0)</f>
        <v>Geen monument</v>
      </c>
      <c r="H93" s="715">
        <f>VLOOKUP($B93,'Inspectie per projectleider 20'!$A:$BA,8,0)</f>
        <v>303</v>
      </c>
      <c r="I93" s="697"/>
      <c r="J93" s="708">
        <f>Tabel1[[#This Row],[Inschrijfprijs]]/Tabel1[[#This Row],[m2 BVO]]</f>
        <v>0</v>
      </c>
    </row>
    <row r="94" spans="1:10" s="390" customFormat="1" ht="12" hidden="1">
      <c r="A94" s="715">
        <f>VLOOKUP($B94,'Inspectie per projectleider 20'!$A:$BA,21,0)</f>
        <v>2</v>
      </c>
      <c r="B94" s="717" t="s">
        <v>824</v>
      </c>
      <c r="C94" s="715" t="str">
        <f>VLOOKUP($B94,'Inspectie per projectleider 20'!$A:$BA,14,0)</f>
        <v>Parkeergarage Triade</v>
      </c>
      <c r="D94" s="715" t="str">
        <f>VLOOKUP($B94,'Inspectie per projectleider 20'!$A:$BA,18,0)</f>
        <v>Triade 16</v>
      </c>
      <c r="E94" s="715" t="str">
        <f>VLOOKUP($B94,'Inspectie per projectleider 20'!$A:$BA,41,0)</f>
        <v>Overig</v>
      </c>
      <c r="F94" s="716">
        <f>VLOOKUP($B94,'Inspectie per projectleider 20'!$A:$BA,47,0)</f>
        <v>2007</v>
      </c>
      <c r="G94" s="715" t="str">
        <f>VLOOKUP($B94,'Inspectie per projectleider 20'!$A:$BA,50,0)</f>
        <v>Geen monument</v>
      </c>
      <c r="H94" s="715">
        <f>VLOOKUP($B94,'Inspectie per projectleider 20'!$A:$BA,8,0)</f>
        <v>15313</v>
      </c>
      <c r="I94" s="697"/>
      <c r="J94" s="708">
        <f>Tabel1[[#This Row],[Inschrijfprijs]]/Tabel1[[#This Row],[m2 BVO]]</f>
        <v>0</v>
      </c>
    </row>
    <row r="95" spans="1:10" s="390" customFormat="1" ht="12">
      <c r="A95" s="715">
        <f>VLOOKUP($B95,'Inspectie per projectleider 20'!$A:$BA,21,0)</f>
        <v>1</v>
      </c>
      <c r="B95" s="717" t="s">
        <v>828</v>
      </c>
      <c r="C95" s="715" t="str">
        <f>VLOOKUP($B95,'Inspectie per projectleider 20'!$A:$BA,14,0)</f>
        <v>Parkeersouterrain Kloosterveste Noorderpoort 1</v>
      </c>
      <c r="D95" s="715" t="str">
        <f>VLOOKUP($B95,'Inspectie per projectleider 20'!$A:$BA,18,0)</f>
        <v>Noorderpoort  1</v>
      </c>
      <c r="E95" s="715" t="str">
        <f>VLOOKUP($B95,'Inspectie per projectleider 20'!$A:$BA,41,0)</f>
        <v>Overig</v>
      </c>
      <c r="F95" s="716">
        <f>VLOOKUP($B95,'Inspectie per projectleider 20'!$A:$BA,47,0)</f>
        <v>2009</v>
      </c>
      <c r="G95" s="715" t="str">
        <f>VLOOKUP($B95,'Inspectie per projectleider 20'!$A:$BA,50,0)</f>
        <v>Geen monument</v>
      </c>
      <c r="H95" s="715">
        <f>VLOOKUP($B95,'Inspectie per projectleider 20'!$A:$BA,8,0)</f>
        <v>21860</v>
      </c>
      <c r="I95" s="697"/>
      <c r="J95" s="708">
        <f>Tabel1[[#This Row],[Inschrijfprijs]]/Tabel1[[#This Row],[m2 BVO]]</f>
        <v>0</v>
      </c>
    </row>
    <row r="96" spans="1:10" s="390" customFormat="1" ht="12" hidden="1">
      <c r="A96" s="715">
        <f>VLOOKUP($B96,'Inspectie per projectleider 20'!$A:$BA,21,0)</f>
        <v>2</v>
      </c>
      <c r="B96" s="717" t="s">
        <v>836</v>
      </c>
      <c r="C96" s="715" t="str">
        <f>VLOOKUP($B96,'Inspectie per projectleider 20'!$A:$BA,14,0)</f>
        <v>Parkeergarage Citadel</v>
      </c>
      <c r="D96" s="715" t="str">
        <f>VLOOKUP($B96,'Inspectie per projectleider 20'!$A:$BA,18,0)</f>
        <v>Kloekhorststraat 26</v>
      </c>
      <c r="E96" s="715" t="str">
        <f>VLOOKUP($B96,'Inspectie per projectleider 20'!$A:$BA,41,0)</f>
        <v>Overig</v>
      </c>
      <c r="F96" s="716">
        <f>VLOOKUP($B96,'Inspectie per projectleider 20'!$A:$BA,47,0)</f>
        <v>2011</v>
      </c>
      <c r="G96" s="715" t="str">
        <f>VLOOKUP($B96,'Inspectie per projectleider 20'!$A:$BA,50,0)</f>
        <v>Geen monument</v>
      </c>
      <c r="H96" s="715">
        <f>VLOOKUP($B96,'Inspectie per projectleider 20'!$A:$BA,8,0)</f>
        <v>18250</v>
      </c>
      <c r="I96" s="697"/>
      <c r="J96" s="708">
        <f>Tabel1[[#This Row],[Inschrijfprijs]]/Tabel1[[#This Row],[m2 BVO]]</f>
        <v>0</v>
      </c>
    </row>
    <row r="97" spans="1:10" s="390" customFormat="1" ht="12" hidden="1">
      <c r="A97" s="715">
        <f>VLOOKUP($B97,'Inspectie per projectleider 20'!$A:$BA,21,0)</f>
        <v>2</v>
      </c>
      <c r="B97" s="717" t="s">
        <v>841</v>
      </c>
      <c r="C97" s="715" t="str">
        <f>VLOOKUP($B97,'Inspectie per projectleider 20'!$A:$BA,14,0)</f>
        <v xml:space="preserve">Woning Amelte 1 </v>
      </c>
      <c r="D97" s="715" t="str">
        <f>VLOOKUP($B97,'Inspectie per projectleider 20'!$A:$BA,18,0)</f>
        <v>Amelte 1</v>
      </c>
      <c r="E97" s="715" t="str">
        <f>VLOOKUP($B97,'Inspectie per projectleider 20'!$A:$BA,41,0)</f>
        <v>Overig</v>
      </c>
      <c r="F97" s="716">
        <f>VLOOKUP($B97,'Inspectie per projectleider 20'!$A:$BA,47,0)</f>
        <v>1930</v>
      </c>
      <c r="G97" s="715" t="str">
        <f>VLOOKUP($B97,'Inspectie per projectleider 20'!$A:$BA,50,0)</f>
        <v>Gemeentelijk monument</v>
      </c>
      <c r="H97" s="715">
        <f>VLOOKUP($B97,'Inspectie per projectleider 20'!$A:$BA,8,0)</f>
        <v>80</v>
      </c>
      <c r="I97" s="697"/>
      <c r="J97" s="708">
        <f>Tabel1[[#This Row],[Inschrijfprijs]]/Tabel1[[#This Row],[m2 BVO]]</f>
        <v>0</v>
      </c>
    </row>
    <row r="98" spans="1:10" s="390" customFormat="1" ht="12" hidden="1">
      <c r="A98" s="715">
        <f>VLOOKUP($B98,'Inspectie per projectleider 20'!$A:$BA,21,0)</f>
        <v>2</v>
      </c>
      <c r="B98" s="717" t="s">
        <v>850</v>
      </c>
      <c r="C98" s="715" t="str">
        <f>VLOOKUP($B98,'Inspectie per projectleider 20'!$A:$BA,14,0)</f>
        <v>Het Struunhuus</v>
      </c>
      <c r="D98" s="715" t="str">
        <f>VLOOKUP($B98,'Inspectie per projectleider 20'!$A:$BA,18,0)</f>
        <v>A.H.G. Fokkerstraat 24</v>
      </c>
      <c r="E98" s="715" t="str">
        <f>VLOOKUP($B98,'Inspectie per projectleider 20'!$A:$BA,41,0)</f>
        <v>Percelen/ Terreinen</v>
      </c>
      <c r="F98" s="716">
        <f>VLOOKUP($B98,'Inspectie per projectleider 20'!$A:$BA,47,0)</f>
        <v>1980</v>
      </c>
      <c r="G98" s="715" t="str">
        <f>VLOOKUP($B98,'Inspectie per projectleider 20'!$A:$BA,50,0)</f>
        <v>Geen monument</v>
      </c>
      <c r="H98" s="715">
        <f>VLOOKUP($B98,'Inspectie per projectleider 20'!$A:$BA,8,0)</f>
        <v>1717</v>
      </c>
      <c r="I98" s="697"/>
      <c r="J98" s="708">
        <f>Tabel1[[#This Row],[Inschrijfprijs]]/Tabel1[[#This Row],[m2 BVO]]</f>
        <v>0</v>
      </c>
    </row>
    <row r="99" spans="1:10" s="390" customFormat="1" ht="12" hidden="1">
      <c r="A99" s="715">
        <f>VLOOKUP($B99,'Inspectie per projectleider 20'!$A:$BA,21,0)</f>
        <v>2</v>
      </c>
      <c r="B99" s="717" t="s">
        <v>861</v>
      </c>
      <c r="C99" s="715" t="str">
        <f>VLOOKUP($B99,'Inspectie per projectleider 20'!$A:$BA,14,0)</f>
        <v>Rodeweg 23-23A-23B</v>
      </c>
      <c r="D99" s="715" t="str">
        <f>VLOOKUP($B99,'Inspectie per projectleider 20'!$A:$BA,18,0)</f>
        <v>Rodeweg 23-23A-23B</v>
      </c>
      <c r="E99" s="715" t="str">
        <f>VLOOKUP($B99,'Inspectie per projectleider 20'!$A:$BA,41,0)</f>
        <v>Overig</v>
      </c>
      <c r="F99" s="716">
        <f>VLOOKUP($B99,'Inspectie per projectleider 20'!$A:$BA,47,0)</f>
        <v>1927</v>
      </c>
      <c r="G99" s="715" t="str">
        <f>VLOOKUP($B99,'Inspectie per projectleider 20'!$A:$BA,50,0)</f>
        <v>Gemeentelijk monument</v>
      </c>
      <c r="H99" s="715">
        <f>VLOOKUP($B99,'Inspectie per projectleider 20'!$A:$BA,8,0)</f>
        <v>1128</v>
      </c>
      <c r="I99" s="697"/>
      <c r="J99" s="708">
        <f>Tabel1[[#This Row],[Inschrijfprijs]]/Tabel1[[#This Row],[m2 BVO]]</f>
        <v>0</v>
      </c>
    </row>
    <row r="100" spans="1:10" s="390" customFormat="1" ht="12" hidden="1">
      <c r="A100" s="715">
        <f>VLOOKUP($B100,'Inspectie per projectleider 20'!$A:$BA,21,0)</f>
        <v>2</v>
      </c>
      <c r="B100" s="717" t="s">
        <v>866</v>
      </c>
      <c r="C100" s="715" t="str">
        <f>VLOOKUP($B100,'Inspectie per projectleider 20'!$A:$BA,14,0)</f>
        <v>Fokkerstraat 24A</v>
      </c>
      <c r="D100" s="715" t="str">
        <f>VLOOKUP($B100,'Inspectie per projectleider 20'!$A:$BA,18,0)</f>
        <v>A.H.G. Fokkerstraat 24A</v>
      </c>
      <c r="E100" s="715" t="str">
        <f>VLOOKUP($B100,'Inspectie per projectleider 20'!$A:$BA,41,0)</f>
        <v>Percelen/ Terreinen</v>
      </c>
      <c r="F100" s="716">
        <f>VLOOKUP($B100,'Inspectie per projectleider 20'!$A:$BA,47,0)</f>
        <v>1990</v>
      </c>
      <c r="G100" s="715" t="str">
        <f>VLOOKUP($B100,'Inspectie per projectleider 20'!$A:$BA,50,0)</f>
        <v>Geen monument</v>
      </c>
      <c r="H100" s="715">
        <f>VLOOKUP($B100,'Inspectie per projectleider 20'!$A:$BA,8,0)</f>
        <v>156</v>
      </c>
      <c r="I100" s="697"/>
      <c r="J100" s="708">
        <f>Tabel1[[#This Row],[Inschrijfprijs]]/Tabel1[[#This Row],[m2 BVO]]</f>
        <v>0</v>
      </c>
    </row>
    <row r="101" spans="1:10" s="390" customFormat="1" ht="12" hidden="1">
      <c r="A101" s="715">
        <f>VLOOKUP($B101,'Inspectie per projectleider 20'!$A:$BA,21,0)</f>
        <v>2</v>
      </c>
      <c r="B101" s="717" t="s">
        <v>889</v>
      </c>
      <c r="C101" s="715" t="str">
        <f>VLOOKUP($B101,'Inspectie per projectleider 20'!$A:$BA,14,0)</f>
        <v>Woning Gildestraat 02</v>
      </c>
      <c r="D101" s="715" t="str">
        <f>VLOOKUP($B101,'Inspectie per projectleider 20'!$A:$BA,18,0)</f>
        <v>Gildestraat 02</v>
      </c>
      <c r="E101" s="715" t="str">
        <f>VLOOKUP($B101,'Inspectie per projectleider 20'!$A:$BA,41,0)</f>
        <v>Overig</v>
      </c>
      <c r="F101" s="716">
        <f>VLOOKUP($B101,'Inspectie per projectleider 20'!$A:$BA,47,0)</f>
        <v>2014</v>
      </c>
      <c r="G101" s="715" t="str">
        <f>VLOOKUP($B101,'Inspectie per projectleider 20'!$A:$BA,50,0)</f>
        <v>Geen monument</v>
      </c>
      <c r="H101" s="715">
        <f>VLOOKUP($B101,'Inspectie per projectleider 20'!$A:$BA,8,0)</f>
        <v>125</v>
      </c>
      <c r="I101" s="697"/>
      <c r="J101" s="708">
        <f>Tabel1[[#This Row],[Inschrijfprijs]]/Tabel1[[#This Row],[m2 BVO]]</f>
        <v>0</v>
      </c>
    </row>
    <row r="102" spans="1:10" s="390" customFormat="1" ht="12" hidden="1">
      <c r="A102" s="715">
        <f>VLOOKUP($B102,'Inspectie per projectleider 20'!$A:$BA,21,0)</f>
        <v>2</v>
      </c>
      <c r="B102" s="717" t="s">
        <v>893</v>
      </c>
      <c r="C102" s="715" t="str">
        <f>VLOOKUP($B102,'Inspectie per projectleider 20'!$A:$BA,14,0)</f>
        <v>Berging Gildestraat 02</v>
      </c>
      <c r="D102" s="715" t="str">
        <f>VLOOKUP($B102,'Inspectie per projectleider 20'!$A:$BA,18,0)</f>
        <v>Gildestraat 02</v>
      </c>
      <c r="E102" s="715" t="str">
        <f>VLOOKUP($B102,'Inspectie per projectleider 20'!$A:$BA,41,0)</f>
        <v>Overig</v>
      </c>
      <c r="F102" s="716">
        <f>VLOOKUP($B102,'Inspectie per projectleider 20'!$A:$BA,47,0)</f>
        <v>2014</v>
      </c>
      <c r="G102" s="715" t="str">
        <f>VLOOKUP($B102,'Inspectie per projectleider 20'!$A:$BA,50,0)</f>
        <v>Geen monument</v>
      </c>
      <c r="H102" s="715">
        <f>VLOOKUP($B102,'Inspectie per projectleider 20'!$A:$BA,8,0)</f>
        <v>7</v>
      </c>
      <c r="I102" s="697"/>
      <c r="J102" s="708">
        <f>Tabel1[[#This Row],[Inschrijfprijs]]/Tabel1[[#This Row],[m2 BVO]]</f>
        <v>0</v>
      </c>
    </row>
    <row r="103" spans="1:10" s="390" customFormat="1" ht="12" hidden="1">
      <c r="A103" s="715">
        <f>VLOOKUP($B103,'Inspectie per projectleider 20'!$A:$BA,21,0)</f>
        <v>2</v>
      </c>
      <c r="B103" s="717" t="s">
        <v>944</v>
      </c>
      <c r="C103" s="715" t="str">
        <f>VLOOKUP($B103,'Inspectie per projectleider 20'!$A:$BA,14,0)</f>
        <v>Woning Noorderplantsoen 29</v>
      </c>
      <c r="D103" s="715" t="str">
        <f>VLOOKUP($B103,'Inspectie per projectleider 20'!$A:$BA,18,0)</f>
        <v>Noorderplantsoen 29</v>
      </c>
      <c r="E103" s="715" t="str">
        <f>VLOOKUP($B103,'Inspectie per projectleider 20'!$A:$BA,41,0)</f>
        <v>Overig</v>
      </c>
      <c r="F103" s="716">
        <f>VLOOKUP($B103,'Inspectie per projectleider 20'!$A:$BA,47,0)</f>
        <v>2014</v>
      </c>
      <c r="G103" s="715" t="str">
        <f>VLOOKUP($B103,'Inspectie per projectleider 20'!$A:$BA,50,0)</f>
        <v>Geen monument</v>
      </c>
      <c r="H103" s="715">
        <f>VLOOKUP($B103,'Inspectie per projectleider 20'!$A:$BA,8,0)</f>
        <v>144</v>
      </c>
      <c r="I103" s="697"/>
      <c r="J103" s="708">
        <f>Tabel1[[#This Row],[Inschrijfprijs]]/Tabel1[[#This Row],[m2 BVO]]</f>
        <v>0</v>
      </c>
    </row>
    <row r="104" spans="1:10" s="390" customFormat="1" ht="12" hidden="1">
      <c r="A104" s="715">
        <f>VLOOKUP($B104,'Inspectie per projectleider 20'!$A:$BA,21,0)</f>
        <v>2</v>
      </c>
      <c r="B104" s="717" t="s">
        <v>948</v>
      </c>
      <c r="C104" s="715" t="str">
        <f>VLOOKUP($B104,'Inspectie per projectleider 20'!$A:$BA,14,0)</f>
        <v>Berging Noorderplantsoen 29</v>
      </c>
      <c r="D104" s="715" t="str">
        <f>VLOOKUP($B104,'Inspectie per projectleider 20'!$A:$BA,18,0)</f>
        <v>Noorderplantsoen 29</v>
      </c>
      <c r="E104" s="715" t="str">
        <f>VLOOKUP($B104,'Inspectie per projectleider 20'!$A:$BA,41,0)</f>
        <v>Overig</v>
      </c>
      <c r="F104" s="716">
        <f>VLOOKUP($B104,'Inspectie per projectleider 20'!$A:$BA,47,0)</f>
        <v>2014</v>
      </c>
      <c r="G104" s="715" t="str">
        <f>VLOOKUP($B104,'Inspectie per projectleider 20'!$A:$BA,50,0)</f>
        <v>Geen monument</v>
      </c>
      <c r="H104" s="715">
        <f>VLOOKUP($B104,'Inspectie per projectleider 20'!$A:$BA,8,0)</f>
        <v>7</v>
      </c>
      <c r="I104" s="697"/>
      <c r="J104" s="708">
        <f>Tabel1[[#This Row],[Inschrijfprijs]]/Tabel1[[#This Row],[m2 BVO]]</f>
        <v>0</v>
      </c>
    </row>
    <row r="105" spans="1:10" s="390" customFormat="1" ht="12" hidden="1">
      <c r="A105" s="715">
        <f>VLOOKUP($B105,'Inspectie per projectleider 20'!$A:$BA,21,0)</f>
        <v>2</v>
      </c>
      <c r="B105" s="717" t="s">
        <v>996</v>
      </c>
      <c r="C105" s="715" t="str">
        <f>VLOOKUP($B105,'Inspectie per projectleider 20'!$A:$BA,14,0)</f>
        <v>Woning Schoolstraat 02</v>
      </c>
      <c r="D105" s="715" t="str">
        <f>VLOOKUP($B105,'Inspectie per projectleider 20'!$A:$BA,18,0)</f>
        <v>Schoolstraat 02</v>
      </c>
      <c r="E105" s="715" t="str">
        <f>VLOOKUP($B105,'Inspectie per projectleider 20'!$A:$BA,41,0)</f>
        <v>Overig</v>
      </c>
      <c r="F105" s="716">
        <f>VLOOKUP($B105,'Inspectie per projectleider 20'!$A:$BA,47,0)</f>
        <v>2014</v>
      </c>
      <c r="G105" s="715" t="str">
        <f>VLOOKUP($B105,'Inspectie per projectleider 20'!$A:$BA,50,0)</f>
        <v>Geen monument</v>
      </c>
      <c r="H105" s="715">
        <f>VLOOKUP($B105,'Inspectie per projectleider 20'!$A:$BA,8,0)</f>
        <v>130</v>
      </c>
      <c r="I105" s="697"/>
      <c r="J105" s="708">
        <f>Tabel1[[#This Row],[Inschrijfprijs]]/Tabel1[[#This Row],[m2 BVO]]</f>
        <v>0</v>
      </c>
    </row>
    <row r="106" spans="1:10" s="390" customFormat="1" ht="12" hidden="1">
      <c r="A106" s="715">
        <f>VLOOKUP($B106,'Inspectie per projectleider 20'!$A:$BA,21,0)</f>
        <v>2</v>
      </c>
      <c r="B106" s="717" t="s">
        <v>999</v>
      </c>
      <c r="C106" s="715" t="str">
        <f>VLOOKUP($B106,'Inspectie per projectleider 20'!$A:$BA,14,0)</f>
        <v>Berging Schoolstraat 02</v>
      </c>
      <c r="D106" s="715" t="str">
        <f>VLOOKUP($B106,'Inspectie per projectleider 20'!$A:$BA,18,0)</f>
        <v>Schoolstraat 02</v>
      </c>
      <c r="E106" s="715" t="str">
        <f>VLOOKUP($B106,'Inspectie per projectleider 20'!$A:$BA,41,0)</f>
        <v>Overig</v>
      </c>
      <c r="F106" s="716">
        <f>VLOOKUP($B106,'Inspectie per projectleider 20'!$A:$BA,47,0)</f>
        <v>2014</v>
      </c>
      <c r="G106" s="715" t="str">
        <f>VLOOKUP($B106,'Inspectie per projectleider 20'!$A:$BA,50,0)</f>
        <v>Geen monument</v>
      </c>
      <c r="H106" s="715">
        <f>VLOOKUP($B106,'Inspectie per projectleider 20'!$A:$BA,8,0)</f>
        <v>7</v>
      </c>
      <c r="I106" s="697"/>
      <c r="J106" s="708">
        <f>Tabel1[[#This Row],[Inschrijfprijs]]/Tabel1[[#This Row],[m2 BVO]]</f>
        <v>0</v>
      </c>
    </row>
    <row r="107" spans="1:10" s="390" customFormat="1" ht="12" hidden="1">
      <c r="A107" s="715">
        <f>VLOOKUP($B107,'Inspectie per projectleider 20'!$A:$BA,21,0)</f>
        <v>2</v>
      </c>
      <c r="B107" s="717" t="s">
        <v>105</v>
      </c>
      <c r="C107" s="715" t="str">
        <f>VLOOKUP($B107,'Inspectie per projectleider 20'!$A:$BA,14,0)</f>
        <v>Woning Grote Veld 2</v>
      </c>
      <c r="D107" s="715" t="str">
        <f>VLOOKUP($B107,'Inspectie per projectleider 20'!$A:$BA,18,0)</f>
        <v xml:space="preserve">Het Grote Veld 2 </v>
      </c>
      <c r="E107" s="715" t="str">
        <f>VLOOKUP($B107,'Inspectie per projectleider 20'!$A:$BA,41,0)</f>
        <v>Overig</v>
      </c>
      <c r="F107" s="716">
        <f>VLOOKUP($B107,'Inspectie per projectleider 20'!$A:$BA,47,0)</f>
        <v>0</v>
      </c>
      <c r="G107" s="715" t="str">
        <f>VLOOKUP($B107,'Inspectie per projectleider 20'!$A:$BA,50,0)</f>
        <v>Geen monument</v>
      </c>
      <c r="H107" s="715">
        <f>VLOOKUP($B107,'Inspectie per projectleider 20'!$A:$BA,8,0)</f>
        <v>276</v>
      </c>
      <c r="I107" s="697"/>
      <c r="J107" s="708">
        <f>Tabel1[[#This Row],[Inschrijfprijs]]/Tabel1[[#This Row],[m2 BVO]]</f>
        <v>0</v>
      </c>
    </row>
    <row r="108" spans="1:10" s="390" customFormat="1" ht="12" hidden="1">
      <c r="A108" s="715">
        <f>VLOOKUP($B108,'Inspectie per projectleider 20'!$A:$BA,21,0)</f>
        <v>2</v>
      </c>
      <c r="B108" s="717" t="s">
        <v>1085</v>
      </c>
      <c r="C108" s="715" t="str">
        <f>VLOOKUP($B108,'Inspectie per projectleider 20'!$A:$BA,14,0)</f>
        <v xml:space="preserve">Garageruimten </v>
      </c>
      <c r="D108" s="715" t="str">
        <f>VLOOKUP($B108,'Inspectie per projectleider 20'!$A:$BA,18,0)</f>
        <v>C.T. Storkweg 6-6A-6B-6C-6D-6E-6F-6G-6I 6-6A-6B-6C-6D-6E-6G-6I</v>
      </c>
      <c r="E108" s="715" t="str">
        <f>VLOOKUP($B108,'Inspectie per projectleider 20'!$A:$BA,41,0)</f>
        <v>Percelen/ Terreinen</v>
      </c>
      <c r="F108" s="716">
        <f>VLOOKUP($B108,'Inspectie per projectleider 20'!$A:$BA,47,0)</f>
        <v>2006</v>
      </c>
      <c r="G108" s="715" t="str">
        <f>VLOOKUP($B108,'Inspectie per projectleider 20'!$A:$BA,50,0)</f>
        <v>Geen monument</v>
      </c>
      <c r="H108" s="715">
        <f>VLOOKUP($B108,'Inspectie per projectleider 20'!$A:$BA,8,0)</f>
        <v>800</v>
      </c>
      <c r="I108" s="697"/>
      <c r="J108" s="708">
        <f>Tabel1[[#This Row],[Inschrijfprijs]]/Tabel1[[#This Row],[m2 BVO]]</f>
        <v>0</v>
      </c>
    </row>
    <row r="109" spans="1:10" s="390" customFormat="1" ht="12" hidden="1">
      <c r="A109" s="715">
        <f>VLOOKUP($B109,'Inspectie per projectleider 20'!$A:$BA,21,0)</f>
        <v>2</v>
      </c>
      <c r="B109" s="717" t="s">
        <v>1115</v>
      </c>
      <c r="C109" s="715" t="str">
        <f>VLOOKUP($B109,'Inspectie per projectleider 20'!$A:$BA,14,0)</f>
        <v>Dr. A.F. Philipsweg 19</v>
      </c>
      <c r="D109" s="715" t="str">
        <f>VLOOKUP($B109,'Inspectie per projectleider 20'!$A:$BA,18,0)</f>
        <v>Dr. A.F. Philipsweg 19</v>
      </c>
      <c r="E109" s="715" t="str">
        <f>VLOOKUP($B109,'Inspectie per projectleider 20'!$A:$BA,41,0)</f>
        <v>Percelen/ Terreinen</v>
      </c>
      <c r="F109" s="716">
        <f>VLOOKUP($B109,'Inspectie per projectleider 20'!$A:$BA,47,0)</f>
        <v>1965</v>
      </c>
      <c r="G109" s="715" t="str">
        <f>VLOOKUP($B109,'Inspectie per projectleider 20'!$A:$BA,50,0)</f>
        <v>Geen monument</v>
      </c>
      <c r="H109" s="715">
        <f>VLOOKUP($B109,'Inspectie per projectleider 20'!$A:$BA,8,0)</f>
        <v>795</v>
      </c>
      <c r="I109" s="697"/>
      <c r="J109" s="708">
        <f>Tabel1[[#This Row],[Inschrijfprijs]]/Tabel1[[#This Row],[m2 BVO]]</f>
        <v>0</v>
      </c>
    </row>
    <row r="110" spans="1:10" s="390" customFormat="1" ht="12" hidden="1">
      <c r="A110" s="715">
        <f>VLOOKUP($B110,'Inspectie per projectleider 20'!$A:$BA,21,0)</f>
        <v>2</v>
      </c>
      <c r="B110" s="717" t="s">
        <v>1118</v>
      </c>
      <c r="C110" s="715" t="str">
        <f>VLOOKUP($B110,'Inspectie per projectleider 20'!$A:$BA,14,0)</f>
        <v>Dr. A.F. Philipsweg 23</v>
      </c>
      <c r="D110" s="715" t="str">
        <f>VLOOKUP($B110,'Inspectie per projectleider 20'!$A:$BA,18,0)</f>
        <v>Dr. A.F. Philipsweg 23</v>
      </c>
      <c r="E110" s="715" t="str">
        <f>VLOOKUP($B110,'Inspectie per projectleider 20'!$A:$BA,41,0)</f>
        <v>Percelen/ Terreinen</v>
      </c>
      <c r="F110" s="716">
        <f>VLOOKUP($B110,'Inspectie per projectleider 20'!$A:$BA,47,0)</f>
        <v>1965</v>
      </c>
      <c r="G110" s="715" t="str">
        <f>VLOOKUP($B110,'Inspectie per projectleider 20'!$A:$BA,50,0)</f>
        <v>Geen monument</v>
      </c>
      <c r="H110" s="715">
        <f>VLOOKUP($B110,'Inspectie per projectleider 20'!$A:$BA,8,0)</f>
        <v>627</v>
      </c>
      <c r="I110" s="697"/>
      <c r="J110" s="708">
        <f>Tabel1[[#This Row],[Inschrijfprijs]]/Tabel1[[#This Row],[m2 BVO]]</f>
        <v>0</v>
      </c>
    </row>
    <row r="111" spans="1:10" s="390" customFormat="1" ht="12" hidden="1">
      <c r="A111" s="715">
        <f>VLOOKUP($B111,'Inspectie per projectleider 20'!$A:$BA,21,0)</f>
        <v>2</v>
      </c>
      <c r="B111" s="717" t="s">
        <v>1122</v>
      </c>
      <c r="C111" s="715" t="str">
        <f>VLOOKUP($B111,'Inspectie per projectleider 20'!$A:$BA,14,0)</f>
        <v>Havenkade 16</v>
      </c>
      <c r="D111" s="715" t="str">
        <f>VLOOKUP($B111,'Inspectie per projectleider 20'!$A:$BA,18,0)</f>
        <v>Havenkade 16</v>
      </c>
      <c r="E111" s="715" t="str">
        <f>VLOOKUP($B111,'Inspectie per projectleider 20'!$A:$BA,41,0)</f>
        <v>Percelen/ Terreinen</v>
      </c>
      <c r="F111" s="716">
        <f>VLOOKUP($B111,'Inspectie per projectleider 20'!$A:$BA,47,0)</f>
        <v>2001</v>
      </c>
      <c r="G111" s="715" t="str">
        <f>VLOOKUP($B111,'Inspectie per projectleider 20'!$A:$BA,50,0)</f>
        <v>Geen monument</v>
      </c>
      <c r="H111" s="715">
        <f>VLOOKUP($B111,'Inspectie per projectleider 20'!$A:$BA,8,0)</f>
        <v>1724</v>
      </c>
      <c r="I111" s="697"/>
      <c r="J111" s="708">
        <f>Tabel1[[#This Row],[Inschrijfprijs]]/Tabel1[[#This Row],[m2 BVO]]</f>
        <v>0</v>
      </c>
    </row>
    <row r="112" spans="1:10" s="390" customFormat="1" ht="12" hidden="1">
      <c r="A112" s="715">
        <f>VLOOKUP($B112,'Inspectie per projectleider 20'!$A:$BA,21,0)</f>
        <v>2</v>
      </c>
      <c r="B112" s="717" t="s">
        <v>1130</v>
      </c>
      <c r="C112" s="715" t="str">
        <f>VLOOKUP($B112,'Inspectie per projectleider 20'!$A:$BA,14,0)</f>
        <v>Havenkade 20</v>
      </c>
      <c r="D112" s="715" t="str">
        <f>VLOOKUP($B112,'Inspectie per projectleider 20'!$A:$BA,18,0)</f>
        <v>Havenkade 20</v>
      </c>
      <c r="E112" s="715" t="str">
        <f>VLOOKUP($B112,'Inspectie per projectleider 20'!$A:$BA,41,0)</f>
        <v>Percelen/ Terreinen</v>
      </c>
      <c r="F112" s="716">
        <f>VLOOKUP($B112,'Inspectie per projectleider 20'!$A:$BA,47,0)</f>
        <v>2001</v>
      </c>
      <c r="G112" s="715" t="str">
        <f>VLOOKUP($B112,'Inspectie per projectleider 20'!$A:$BA,50,0)</f>
        <v>Geen monument</v>
      </c>
      <c r="H112" s="715">
        <f>VLOOKUP($B112,'Inspectie per projectleider 20'!$A:$BA,8,0)</f>
        <v>879</v>
      </c>
      <c r="I112" s="697"/>
      <c r="J112" s="708">
        <f>Tabel1[[#This Row],[Inschrijfprijs]]/Tabel1[[#This Row],[m2 BVO]]</f>
        <v>0</v>
      </c>
    </row>
    <row r="113" spans="1:10" s="390" customFormat="1" ht="12" hidden="1">
      <c r="A113" s="715">
        <f>VLOOKUP($B113,'Inspectie per projectleider 20'!$A:$BA,21,0)</f>
        <v>2</v>
      </c>
      <c r="B113" s="717" t="s">
        <v>1136</v>
      </c>
      <c r="C113" s="715" t="str">
        <f>VLOOKUP($B113,'Inspectie per projectleider 20'!$A:$BA,14,0)</f>
        <v>Graansilo Havenkade 6</v>
      </c>
      <c r="D113" s="715" t="str">
        <f>VLOOKUP($B113,'Inspectie per projectleider 20'!$A:$BA,18,0)</f>
        <v>Havenkade 6</v>
      </c>
      <c r="E113" s="715" t="str">
        <f>VLOOKUP($B113,'Inspectie per projectleider 20'!$A:$BA,41,0)</f>
        <v>Percelen/ Terreinen</v>
      </c>
      <c r="F113" s="716">
        <f>VLOOKUP($B113,'Inspectie per projectleider 20'!$A:$BA,47,0)</f>
        <v>1955</v>
      </c>
      <c r="G113" s="715" t="str">
        <f>VLOOKUP($B113,'Inspectie per projectleider 20'!$A:$BA,50,0)</f>
        <v>Provinciaal monument</v>
      </c>
      <c r="H113" s="715">
        <f>VLOOKUP($B113,'Inspectie per projectleider 20'!$A:$BA,8,0)</f>
        <v>898</v>
      </c>
      <c r="I113" s="697"/>
      <c r="J113" s="708">
        <f>Tabel1[[#This Row],[Inschrijfprijs]]/Tabel1[[#This Row],[m2 BVO]]</f>
        <v>0</v>
      </c>
    </row>
    <row r="114" spans="1:10" s="390" customFormat="1" ht="12" hidden="1">
      <c r="A114" s="715">
        <f>VLOOKUP($B114,'Inspectie per projectleider 20'!$A:$BA,21,0)</f>
        <v>2</v>
      </c>
      <c r="B114" s="717" t="s">
        <v>1142</v>
      </c>
      <c r="C114" s="715" t="str">
        <f>VLOOKUP($B114,'Inspectie per projectleider 20'!$A:$BA,14,0)</f>
        <v>Woning W.A. Scholtenstraat 12</v>
      </c>
      <c r="D114" s="715" t="str">
        <f>VLOOKUP($B114,'Inspectie per projectleider 20'!$A:$BA,18,0)</f>
        <v>W.A.  Scholtenstraat 12</v>
      </c>
      <c r="E114" s="715" t="str">
        <f>VLOOKUP($B114,'Inspectie per projectleider 20'!$A:$BA,41,0)</f>
        <v>Percelen/ Terreinen</v>
      </c>
      <c r="F114" s="716">
        <f>VLOOKUP($B114,'Inspectie per projectleider 20'!$A:$BA,47,0)</f>
        <v>1960</v>
      </c>
      <c r="G114" s="716" t="str">
        <f>VLOOKUP($B114,'Inspectie per projectleider 20'!$A:$BA,50,0)</f>
        <v>Geen monument</v>
      </c>
      <c r="H114" s="715">
        <f>VLOOKUP($B114,'Inspectie per projectleider 20'!$A:$BA,8,0)</f>
        <v>349</v>
      </c>
      <c r="I114" s="697"/>
      <c r="J114" s="707">
        <f>Tabel1[[#This Row],[Inschrijfprijs]]/Tabel1[[#This Row],[m2 BVO]]</f>
        <v>0</v>
      </c>
    </row>
    <row r="115" spans="1:10" s="390" customFormat="1" ht="12" hidden="1">
      <c r="A115" s="715">
        <f>VLOOKUP($B115,'Inspectie per projectleider 20'!$A:$BA,21,0)</f>
        <v>2</v>
      </c>
      <c r="B115" s="717" t="s">
        <v>1149</v>
      </c>
      <c r="C115" s="715" t="str">
        <f>VLOOKUP($B115,'Inspectie per projectleider 20'!$A:$BA,14,0)</f>
        <v>Industrieweg 22</v>
      </c>
      <c r="D115" s="715" t="str">
        <f>VLOOKUP($B115,'Inspectie per projectleider 20'!$A:$BA,18,0)</f>
        <v>Industrieweg 22</v>
      </c>
      <c r="E115" s="715" t="str">
        <f>VLOOKUP($B115,'Inspectie per projectleider 20'!$A:$BA,41,0)</f>
        <v>Percelen/ Terreinen</v>
      </c>
      <c r="F115" s="716">
        <f>VLOOKUP($B115,'Inspectie per projectleider 20'!$A:$BA,47,0)</f>
        <v>1959</v>
      </c>
      <c r="G115" s="716" t="str">
        <f>VLOOKUP($B115,'Inspectie per projectleider 20'!$A:$BA,50,0)</f>
        <v>Geen monument</v>
      </c>
      <c r="H115" s="715">
        <f>VLOOKUP($B115,'Inspectie per projectleider 20'!$A:$BA,8,0)</f>
        <v>911</v>
      </c>
      <c r="I115" s="697"/>
      <c r="J115" s="709">
        <f>Tabel1[[#This Row],[Inschrijfprijs]]/Tabel1[[#This Row],[m2 BVO]]</f>
        <v>0</v>
      </c>
    </row>
    <row r="116" spans="1:10" s="390" customFormat="1" ht="12" hidden="1">
      <c r="A116" s="715">
        <f>VLOOKUP($B116,'Inspectie per projectleider 20'!$A:$BA,21,0)</f>
        <v>2</v>
      </c>
      <c r="B116" s="717" t="s">
        <v>1162</v>
      </c>
      <c r="C116" s="715" t="str">
        <f>VLOOKUP($B116,'Inspectie per projectleider 20'!$A:$BA,14,0)</f>
        <v>J.C. v Markenstraat 10-12</v>
      </c>
      <c r="D116" s="715" t="str">
        <f>VLOOKUP($B116,'Inspectie per projectleider 20'!$A:$BA,18,0)</f>
        <v>J.C. Van Markenstraat 10-12</v>
      </c>
      <c r="E116" s="715" t="str">
        <f>VLOOKUP($B116,'Inspectie per projectleider 20'!$A:$BA,41,0)</f>
        <v>Percelen/ Terreinen</v>
      </c>
      <c r="F116" s="716">
        <f>VLOOKUP($B116,'Inspectie per projectleider 20'!$A:$BA,47,0)</f>
        <v>1970</v>
      </c>
      <c r="G116" s="716" t="str">
        <f>VLOOKUP($B116,'Inspectie per projectleider 20'!$A:$BA,50,0)</f>
        <v>Geen monument</v>
      </c>
      <c r="H116" s="715">
        <f>VLOOKUP($B116,'Inspectie per projectleider 20'!$A:$BA,8,0)</f>
        <v>5605</v>
      </c>
      <c r="I116" s="697"/>
      <c r="J116" s="707">
        <f>Tabel1[[#This Row],[Inschrijfprijs]]/Tabel1[[#This Row],[m2 BVO]]</f>
        <v>0</v>
      </c>
    </row>
    <row r="117" spans="1:10" s="390" customFormat="1" ht="12" hidden="1">
      <c r="A117" s="715">
        <f>VLOOKUP($B117,'Inspectie per projectleider 20'!$A:$BA,21,0)</f>
        <v>2</v>
      </c>
      <c r="B117" s="717" t="s">
        <v>1184</v>
      </c>
      <c r="C117" s="715" t="str">
        <f>VLOOKUP($B117,'Inspectie per projectleider 20'!$A:$BA,14,0)</f>
        <v>Bedrijfspand Havenkade 8</v>
      </c>
      <c r="D117" s="715" t="str">
        <f>VLOOKUP($B117,'Inspectie per projectleider 20'!$A:$BA,18,0)</f>
        <v>Havenkade 8</v>
      </c>
      <c r="E117" s="715" t="str">
        <f>VLOOKUP($B117,'Inspectie per projectleider 20'!$A:$BA,41,0)</f>
        <v>Percelen/ Terreinen</v>
      </c>
      <c r="F117" s="716">
        <f>VLOOKUP($B117,'Inspectie per projectleider 20'!$A:$BA,47,0)</f>
        <v>1955</v>
      </c>
      <c r="G117" s="716" t="str">
        <f>VLOOKUP($B117,'Inspectie per projectleider 20'!$A:$BA,50,0)</f>
        <v>Provinciaal monument</v>
      </c>
      <c r="H117" s="715">
        <f>VLOOKUP($B117,'Inspectie per projectleider 20'!$A:$BA,8,0)</f>
        <v>2615</v>
      </c>
      <c r="I117" s="697"/>
      <c r="J117" s="708">
        <f>Tabel1[[#This Row],[Inschrijfprijs]]/Tabel1[[#This Row],[m2 BVO]]</f>
        <v>0</v>
      </c>
    </row>
    <row r="118" spans="1:10" s="390" customFormat="1" ht="12" hidden="1">
      <c r="A118" s="715">
        <f>VLOOKUP($B118,'Inspectie per projectleider 20'!$A:$BA,21,0)</f>
        <v>2</v>
      </c>
      <c r="B118" s="717" t="s">
        <v>97</v>
      </c>
      <c r="C118" s="715" t="str">
        <f>VLOOKUP($B118,'Inspectie per projectleider 20'!$A:$BA,14,0)</f>
        <v>Woning Hoofdvaartsweg 184</v>
      </c>
      <c r="D118" s="715" t="str">
        <f>VLOOKUP($B118,'Inspectie per projectleider 20'!$A:$BA,18,0)</f>
        <v xml:space="preserve">Hoofdvaartsweg 184 </v>
      </c>
      <c r="E118" s="715" t="str">
        <f>VLOOKUP($B118,'Inspectie per projectleider 20'!$A:$BA,41,0)</f>
        <v>Overig</v>
      </c>
      <c r="F118" s="716" t="str">
        <f>VLOOKUP($B118,'Inspectie per projectleider 20'!$A:$BA,47,0)</f>
        <v>1900</v>
      </c>
      <c r="G118" s="716">
        <f>VLOOKUP($B118,'Inspectie per projectleider 20'!$A:$BA,50,0)</f>
        <v>0</v>
      </c>
      <c r="H118" s="715">
        <f>VLOOKUP($B118,'Inspectie per projectleider 20'!$A:$BA,8,0)</f>
        <v>384</v>
      </c>
      <c r="I118" s="697"/>
      <c r="J118" s="708">
        <f>Tabel1[[#This Row],[Inschrijfprijs]]/Tabel1[[#This Row],[m2 BVO]]</f>
        <v>0</v>
      </c>
    </row>
    <row r="119" spans="1:10" s="390" customFormat="1" ht="12" hidden="1">
      <c r="A119" s="715">
        <f>VLOOKUP($B119,'Inspectie per projectleider 20'!$A:$BA,21,0)</f>
        <v>2</v>
      </c>
      <c r="B119" s="717" t="s">
        <v>1351</v>
      </c>
      <c r="C119" s="715" t="str">
        <f>VLOOKUP($B119,'Inspectie per projectleider 20'!$A:$BA,14,0)</f>
        <v xml:space="preserve"> 6 appartementen + gedeelde ruimten</v>
      </c>
      <c r="D119" s="715" t="str">
        <f>VLOOKUP($B119,'Inspectie per projectleider 20'!$A:$BA,18,0)</f>
        <v xml:space="preserve">Nieuwe Huizen 14, 14a,14b, 16, 16a, 16b </v>
      </c>
      <c r="E119" s="715" t="str">
        <f>VLOOKUP($B119,'Inspectie per projectleider 20'!$A:$BA,41,0)</f>
        <v>Overig</v>
      </c>
      <c r="F119" s="716" t="str">
        <f>VLOOKUP($B119,'Inspectie per projectleider 20'!$A:$BA,47,0)</f>
        <v>1988</v>
      </c>
      <c r="G119" s="716">
        <f>VLOOKUP($B119,'Inspectie per projectleider 20'!$A:$BA,50,0)</f>
        <v>0</v>
      </c>
      <c r="H119" s="715">
        <f>VLOOKUP($B119,'Inspectie per projectleider 20'!$A:$BA,8,0)</f>
        <v>700</v>
      </c>
      <c r="I119" s="697"/>
      <c r="J119" s="708">
        <f>Tabel1[[#This Row],[Inschrijfprijs]]/Tabel1[[#This Row],[m2 BVO]]</f>
        <v>0</v>
      </c>
    </row>
    <row r="120" spans="1:10" s="390" customFormat="1" ht="12" hidden="1">
      <c r="A120" s="715">
        <f>VLOOKUP($B120,'Inspectie per projectleider 20'!$A:$BA,21,0)</f>
        <v>2</v>
      </c>
      <c r="B120" s="717" t="s">
        <v>1352</v>
      </c>
      <c r="C120" s="715" t="str">
        <f>VLOOKUP($B120,'Inspectie per projectleider 20'!$A:$BA,14,0)</f>
        <v>Flexwoningen 96</v>
      </c>
      <c r="D120" s="715" t="str">
        <f>VLOOKUP($B120,'Inspectie per projectleider 20'!$A:$BA,18,0)</f>
        <v xml:space="preserve">Complexen 4A, 4B, 10A, 10B Mien Ruysweg (6 woningen) </v>
      </c>
      <c r="E120" s="715" t="str">
        <f>VLOOKUP($B120,'Inspectie per projectleider 20'!$A:$BA,41,0)</f>
        <v>Overig</v>
      </c>
      <c r="F120" s="716">
        <f>VLOOKUP($B120,'Inspectie per projectleider 20'!$A:$BA,47,0)</f>
        <v>2025</v>
      </c>
      <c r="G120" s="716" t="str">
        <f>VLOOKUP($B120,'Inspectie per projectleider 20'!$A:$BA,50,0)</f>
        <v>Geen monument</v>
      </c>
      <c r="H120" s="715">
        <f>VLOOKUP($B120,'Inspectie per projectleider 20'!$A:$BA,8,0)</f>
        <v>186</v>
      </c>
      <c r="I120" s="697"/>
      <c r="J120" s="708">
        <f>Tabel1[[#This Row],[Inschrijfprijs]]/Tabel1[[#This Row],[m2 BVO]]</f>
        <v>0</v>
      </c>
    </row>
    <row r="121" spans="1:10" s="390" customFormat="1" ht="13.5">
      <c r="A121" s="692"/>
      <c r="B121" s="207"/>
      <c r="C121" s="692"/>
      <c r="D121" s="692"/>
      <c r="E121" s="692"/>
      <c r="F121" s="692"/>
      <c r="G121" s="693"/>
      <c r="H121" s="692"/>
      <c r="I121" s="692"/>
      <c r="J121" s="707"/>
    </row>
    <row r="122" spans="1:10">
      <c r="A122" s="22"/>
      <c r="B122" s="207"/>
      <c r="C122" s="22"/>
      <c r="D122" s="22"/>
      <c r="E122" s="22"/>
      <c r="F122" s="22"/>
      <c r="G122" s="718"/>
      <c r="H122" s="698" t="s">
        <v>1338</v>
      </c>
      <c r="I122" s="699">
        <f>SUM(Tabel1[Inschrijfprijs])</f>
        <v>0</v>
      </c>
      <c r="J122" s="719"/>
    </row>
    <row r="123" spans="1:10">
      <c r="A123" s="22"/>
      <c r="B123" s="207"/>
      <c r="C123" s="22"/>
      <c r="D123" s="22"/>
      <c r="E123" s="22"/>
      <c r="F123" s="22"/>
      <c r="G123" s="718"/>
      <c r="H123" s="22"/>
      <c r="I123" s="22"/>
      <c r="J123" s="719"/>
    </row>
    <row r="124" spans="1:10">
      <c r="A124" s="22"/>
      <c r="B124" s="207"/>
      <c r="C124" s="22"/>
      <c r="D124" s="22"/>
      <c r="E124" s="22"/>
      <c r="F124" s="22"/>
      <c r="G124" s="718"/>
      <c r="H124" s="22"/>
      <c r="I124" s="22"/>
      <c r="J124" s="719"/>
    </row>
    <row r="125" spans="1:10">
      <c r="A125" s="22"/>
      <c r="B125" s="207"/>
      <c r="C125" s="22"/>
      <c r="D125" s="22"/>
      <c r="E125" s="22"/>
      <c r="F125" s="22"/>
      <c r="G125" s="718"/>
      <c r="H125" s="698" t="s">
        <v>1355</v>
      </c>
      <c r="I125" s="22"/>
      <c r="J125" s="719"/>
    </row>
    <row r="126" spans="1:10">
      <c r="A126" s="22"/>
      <c r="B126" s="207"/>
      <c r="C126" s="22"/>
      <c r="D126" s="22"/>
      <c r="E126" s="22"/>
      <c r="F126" s="22"/>
      <c r="G126" s="718"/>
      <c r="H126" s="22"/>
      <c r="I126" s="22"/>
      <c r="J126" s="719"/>
    </row>
    <row r="127" spans="1:10">
      <c r="A127" s="22"/>
      <c r="B127" s="207"/>
      <c r="C127" s="22"/>
      <c r="D127" s="22"/>
      <c r="E127" s="22"/>
      <c r="F127" s="22"/>
      <c r="G127" s="718"/>
      <c r="H127" s="698" t="s">
        <v>1354</v>
      </c>
      <c r="I127" s="720"/>
      <c r="J127" s="720"/>
    </row>
    <row r="128" spans="1:10">
      <c r="A128" s="22"/>
      <c r="B128" s="207"/>
      <c r="C128" s="22"/>
      <c r="D128" s="22"/>
      <c r="E128" s="22"/>
      <c r="F128" s="22"/>
      <c r="G128" s="718"/>
      <c r="H128" s="22"/>
      <c r="I128" s="22"/>
      <c r="J128" s="719"/>
    </row>
    <row r="129" spans="2:2">
      <c r="B129" s="91"/>
    </row>
    <row r="130" spans="2:2">
      <c r="B130" s="91"/>
    </row>
    <row r="131" spans="2:2">
      <c r="B131" s="91"/>
    </row>
    <row r="132" spans="2:2">
      <c r="B132" s="91"/>
    </row>
    <row r="133" spans="2:2">
      <c r="B133" s="207"/>
    </row>
    <row r="134" spans="2:2">
      <c r="B134" s="207"/>
    </row>
    <row r="135" spans="2:2">
      <c r="B135" s="207"/>
    </row>
    <row r="136" spans="2:2">
      <c r="B136" s="207"/>
    </row>
    <row r="137" spans="2:2">
      <c r="B137" s="207"/>
    </row>
    <row r="138" spans="2:2">
      <c r="B138" s="207"/>
    </row>
    <row r="139" spans="2:2">
      <c r="B139" s="207"/>
    </row>
    <row r="140" spans="2:2">
      <c r="B140" s="207"/>
    </row>
    <row r="141" spans="2:2">
      <c r="B141" s="207"/>
    </row>
    <row r="142" spans="2:2">
      <c r="B142" s="207"/>
    </row>
    <row r="143" spans="2:2">
      <c r="B143" s="207"/>
    </row>
    <row r="144" spans="2:2">
      <c r="B144" s="207"/>
    </row>
    <row r="145" spans="2:2">
      <c r="B145" s="207"/>
    </row>
    <row r="146" spans="2:2">
      <c r="B146" s="207"/>
    </row>
    <row r="147" spans="2:2">
      <c r="B147" s="207"/>
    </row>
  </sheetData>
  <mergeCells count="1">
    <mergeCell ref="I127:J127"/>
  </mergeCells>
  <dataValidations count="1">
    <dataValidation type="list" allowBlank="1" showInputMessage="1" showErrorMessage="1" sqref="C4" xr:uid="{E58E864A-9C7D-4165-B4AE-BEDE79D078E2}">
      <formula1>$D$120:$D$121</formula1>
    </dataValidation>
  </dataValidations>
  <pageMargins left="0.7" right="0.7" top="0.75" bottom="0.75" header="0.3" footer="0.3"/>
  <pageSetup paperSize="9" scale="42" fitToHeight="0" orientation="portrait" r:id="rId1"/>
  <headerFooter>
    <oddHeader>&amp;RBijlage C - Prijzenblad</oddHeader>
    <oddFooter>&amp;R9 juni 2026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6DD6-BA46-4966-BAC4-A77ED44F5070}">
  <sheetPr>
    <pageSetUpPr fitToPage="1"/>
  </sheetPr>
  <dimension ref="A1:J147"/>
  <sheetViews>
    <sheetView view="pageBreakPreview" zoomScale="90" zoomScaleNormal="100" zoomScaleSheetLayoutView="90" workbookViewId="0">
      <selection activeCell="A19" sqref="A19"/>
    </sheetView>
  </sheetViews>
  <sheetFormatPr defaultRowHeight="15"/>
  <cols>
    <col min="1" max="1" width="10" customWidth="1"/>
    <col min="3" max="3" width="38.7109375" bestFit="1" customWidth="1"/>
    <col min="4" max="4" width="49.140625" bestFit="1" customWidth="1"/>
    <col min="5" max="5" width="59" bestFit="1" customWidth="1"/>
    <col min="6" max="6" width="21.7109375" hidden="1" customWidth="1"/>
    <col min="7" max="7" width="18.5703125" style="679" hidden="1" customWidth="1"/>
    <col min="8" max="8" width="13.140625" bestFit="1" customWidth="1"/>
    <col min="9" max="9" width="9.7109375" customWidth="1"/>
    <col min="10" max="10" width="14.5703125" style="53" customWidth="1"/>
    <col min="11" max="11" width="11.7109375" customWidth="1"/>
  </cols>
  <sheetData>
    <row r="1" spans="1:10" s="683" customFormat="1" ht="15.75" customHeight="1">
      <c r="A1" s="680" t="s">
        <v>1349</v>
      </c>
      <c r="B1" s="680"/>
      <c r="C1" s="682"/>
      <c r="D1" s="686"/>
      <c r="E1" s="687"/>
      <c r="F1" s="687"/>
      <c r="G1" s="687"/>
      <c r="H1" s="687"/>
      <c r="I1" s="687"/>
      <c r="J1" s="705"/>
    </row>
    <row r="2" spans="1:10" s="683" customFormat="1" ht="15.75" customHeight="1">
      <c r="A2" s="684"/>
      <c r="B2" s="684"/>
      <c r="C2" s="682"/>
      <c r="D2" s="686"/>
      <c r="E2" s="687"/>
      <c r="F2" s="687"/>
      <c r="G2" s="687"/>
      <c r="H2" s="687"/>
      <c r="I2" s="687"/>
      <c r="J2" s="705"/>
    </row>
    <row r="3" spans="1:10" s="691" customFormat="1" ht="15.75" customHeight="1">
      <c r="A3" s="682" t="s">
        <v>1339</v>
      </c>
      <c r="B3" s="682"/>
      <c r="C3" s="704"/>
      <c r="D3" s="689"/>
      <c r="E3" s="690"/>
      <c r="F3" s="690"/>
      <c r="G3" s="690"/>
      <c r="H3" s="690"/>
      <c r="I3" s="681"/>
      <c r="J3" s="706"/>
    </row>
    <row r="4" spans="1:10" s="691" customFormat="1" ht="15.75" customHeight="1">
      <c r="A4" s="682" t="s">
        <v>1341</v>
      </c>
      <c r="B4" s="682"/>
      <c r="C4" s="685" t="s">
        <v>1343</v>
      </c>
      <c r="D4" s="689"/>
      <c r="E4" s="690"/>
      <c r="F4" s="690"/>
      <c r="G4" s="690"/>
      <c r="H4" s="690"/>
      <c r="I4" s="681"/>
      <c r="J4" s="706"/>
    </row>
    <row r="5" spans="1:10" s="691" customFormat="1" ht="15.75" customHeight="1">
      <c r="A5" s="682" t="s">
        <v>1340</v>
      </c>
      <c r="B5" s="682"/>
      <c r="C5" s="688">
        <f>I122</f>
        <v>0</v>
      </c>
      <c r="D5" s="689"/>
      <c r="E5" s="690"/>
      <c r="F5" s="690"/>
      <c r="G5" s="690"/>
      <c r="H5" s="690"/>
      <c r="I5" s="681"/>
      <c r="J5" s="706"/>
    </row>
    <row r="6" spans="1:10" s="390" customFormat="1" ht="12">
      <c r="A6" s="692"/>
      <c r="B6" s="692"/>
      <c r="C6" s="692"/>
      <c r="D6" s="692"/>
      <c r="E6" s="692"/>
      <c r="F6" s="693"/>
      <c r="G6" s="692"/>
      <c r="H6" s="692"/>
      <c r="I6" s="694"/>
      <c r="J6" s="707"/>
    </row>
    <row r="7" spans="1:10" s="390" customFormat="1" ht="12">
      <c r="A7" s="692"/>
      <c r="B7" s="692"/>
      <c r="C7" s="692"/>
      <c r="D7" s="692"/>
      <c r="E7" s="692"/>
      <c r="F7" s="693"/>
      <c r="G7" s="692"/>
      <c r="H7" s="692"/>
      <c r="I7" s="694"/>
      <c r="J7" s="707"/>
    </row>
    <row r="8" spans="1:10" s="390" customFormat="1" ht="12">
      <c r="A8" s="692"/>
      <c r="B8" s="692"/>
      <c r="C8" s="692"/>
      <c r="D8" s="692"/>
      <c r="E8" s="692"/>
      <c r="F8" s="693"/>
      <c r="G8" s="692"/>
      <c r="H8" s="692"/>
      <c r="I8" s="694"/>
      <c r="J8" s="707"/>
    </row>
    <row r="9" spans="1:10" s="390" customFormat="1" ht="13.5">
      <c r="A9" s="390" t="s">
        <v>11</v>
      </c>
      <c r="B9" s="390" t="s">
        <v>1334</v>
      </c>
      <c r="C9" s="390" t="s">
        <v>5</v>
      </c>
      <c r="D9" s="390" t="s">
        <v>6</v>
      </c>
      <c r="E9" s="390" t="s">
        <v>22</v>
      </c>
      <c r="F9" s="695" t="s">
        <v>28</v>
      </c>
      <c r="G9" s="390" t="s">
        <v>1335</v>
      </c>
      <c r="H9" s="390" t="s">
        <v>1344</v>
      </c>
      <c r="I9" s="696" t="s">
        <v>1336</v>
      </c>
      <c r="J9" s="708" t="s">
        <v>1337</v>
      </c>
    </row>
    <row r="10" spans="1:10" s="390" customFormat="1" ht="12" hidden="1">
      <c r="A10" s="715">
        <f>VLOOKUP($B10,'Inspectie per projectleider 20'!$A:$BA,21,0)</f>
        <v>1</v>
      </c>
      <c r="B10" s="717" t="s">
        <v>220</v>
      </c>
      <c r="C10" s="715" t="str">
        <f>VLOOKUP($B10,'Inspectie per projectleider 20'!$A:$BA,14,0)</f>
        <v>De Werf Timmerwerkplaats\Magazijn\Instructielokaal</v>
      </c>
      <c r="D10" s="715" t="str">
        <f>VLOOKUP($B10,'Inspectie per projectleider 20'!$A:$BA,18,0)</f>
        <v>Dr. A.F. Philipsweg 69</v>
      </c>
      <c r="E10" s="715" t="str">
        <f>VLOOKUP($B10,'Inspectie per projectleider 20'!$A:$BA,41,0)</f>
        <v>Vastgoed eigen gebruik</v>
      </c>
      <c r="F10" s="716">
        <f>VLOOKUP($B10,'Inspectie per projectleider 20'!$A:$BA,47,0)</f>
        <v>1982</v>
      </c>
      <c r="G10" s="715" t="str">
        <f>VLOOKUP($B10,'Inspectie per projectleider 20'!$A:$BA,50,0)</f>
        <v>Geen monument</v>
      </c>
      <c r="H10" s="715">
        <f>VLOOKUP($B10,'Inspectie per projectleider 20'!$A:$BA,8,0)</f>
        <v>494</v>
      </c>
      <c r="I10" s="697"/>
      <c r="J10" s="708">
        <f>Tabel15[[#This Row],[Inschrijfprijs]]/Tabel15[[#This Row],[m2 BVO]]</f>
        <v>0</v>
      </c>
    </row>
    <row r="11" spans="1:10" s="390" customFormat="1" ht="12" hidden="1">
      <c r="A11" s="715">
        <f>VLOOKUP($B11,'Inspectie per projectleider 20'!$A:$BA,21,0)</f>
        <v>1</v>
      </c>
      <c r="B11" s="717" t="s">
        <v>236</v>
      </c>
      <c r="C11" s="715" t="str">
        <f>VLOOKUP($B11,'Inspectie per projectleider 20'!$A:$BA,14,0)</f>
        <v>De Werf Garage\Werkplaats\Stalling</v>
      </c>
      <c r="D11" s="715" t="str">
        <f>VLOOKUP($B11,'Inspectie per projectleider 20'!$A:$BA,18,0)</f>
        <v>Dr. A.F. Philipsweg 69</v>
      </c>
      <c r="E11" s="715" t="str">
        <f>VLOOKUP($B11,'Inspectie per projectleider 20'!$A:$BA,41,0)</f>
        <v>Vastgoed eigen gebruik</v>
      </c>
      <c r="F11" s="716">
        <f>VLOOKUP($B11,'Inspectie per projectleider 20'!$A:$BA,47,0)</f>
        <v>1982</v>
      </c>
      <c r="G11" s="715" t="str">
        <f>VLOOKUP($B11,'Inspectie per projectleider 20'!$A:$BA,50,0)</f>
        <v>Geen monument</v>
      </c>
      <c r="H11" s="715">
        <f>VLOOKUP($B11,'Inspectie per projectleider 20'!$A:$BA,8,0)</f>
        <v>1624</v>
      </c>
      <c r="I11" s="697"/>
      <c r="J11" s="708">
        <f>Tabel15[[#This Row],[Inschrijfprijs]]/Tabel15[[#This Row],[m2 BVO]]</f>
        <v>0</v>
      </c>
    </row>
    <row r="12" spans="1:10" s="390" customFormat="1" ht="12" hidden="1">
      <c r="A12" s="715">
        <f>VLOOKUP($B12,'Inspectie per projectleider 20'!$A:$BA,21,0)</f>
        <v>1</v>
      </c>
      <c r="B12" s="717" t="s">
        <v>239</v>
      </c>
      <c r="C12" s="715" t="str">
        <f>VLOOKUP($B12,'Inspectie per projectleider 20'!$A:$BA,14,0)</f>
        <v>De Werf Blauwe Loods</v>
      </c>
      <c r="D12" s="715" t="str">
        <f>VLOOKUP($B12,'Inspectie per projectleider 20'!$A:$BA,18,0)</f>
        <v>Dr. A.F. Philipsweg 69</v>
      </c>
      <c r="E12" s="715" t="str">
        <f>VLOOKUP($B12,'Inspectie per projectleider 20'!$A:$BA,41,0)</f>
        <v>Vastgoed eigen gebruik</v>
      </c>
      <c r="F12" s="716">
        <f>VLOOKUP($B12,'Inspectie per projectleider 20'!$A:$BA,47,0)</f>
        <v>1982</v>
      </c>
      <c r="G12" s="715" t="str">
        <f>VLOOKUP($B12,'Inspectie per projectleider 20'!$A:$BA,50,0)</f>
        <v>Geen monument</v>
      </c>
      <c r="H12" s="715">
        <f>VLOOKUP($B12,'Inspectie per projectleider 20'!$A:$BA,8,0)</f>
        <v>692</v>
      </c>
      <c r="I12" s="697"/>
      <c r="J12" s="708">
        <f>Tabel15[[#This Row],[Inschrijfprijs]]/Tabel15[[#This Row],[m2 BVO]]</f>
        <v>0</v>
      </c>
    </row>
    <row r="13" spans="1:10" s="390" customFormat="1" ht="12" hidden="1">
      <c r="A13" s="715">
        <f>VLOOKUP($B13,'Inspectie per projectleider 20'!$A:$BA,21,0)</f>
        <v>1</v>
      </c>
      <c r="B13" s="717" t="s">
        <v>247</v>
      </c>
      <c r="C13" s="715" t="str">
        <f>VLOOKUP($B13,'Inspectie per projectleider 20'!$A:$BA,14,0)</f>
        <v>De Werf vm overlaadstation</v>
      </c>
      <c r="D13" s="715" t="str">
        <f>VLOOKUP($B13,'Inspectie per projectleider 20'!$A:$BA,18,0)</f>
        <v>Dr. A.F. Philipsweg 67</v>
      </c>
      <c r="E13" s="715" t="str">
        <f>VLOOKUP($B13,'Inspectie per projectleider 20'!$A:$BA,41,0)</f>
        <v>Vastgoed eigen gebruik</v>
      </c>
      <c r="F13" s="716">
        <f>VLOOKUP($B13,'Inspectie per projectleider 20'!$A:$BA,47,0)</f>
        <v>1982</v>
      </c>
      <c r="G13" s="715" t="str">
        <f>VLOOKUP($B13,'Inspectie per projectleider 20'!$A:$BA,50,0)</f>
        <v>Geen monument</v>
      </c>
      <c r="H13" s="715">
        <f>VLOOKUP($B13,'Inspectie per projectleider 20'!$A:$BA,8,0)</f>
        <v>735</v>
      </c>
      <c r="I13" s="697"/>
      <c r="J13" s="708">
        <f>Tabel15[[#This Row],[Inschrijfprijs]]/Tabel15[[#This Row],[m2 BVO]]</f>
        <v>0</v>
      </c>
    </row>
    <row r="14" spans="1:10" s="390" customFormat="1" ht="12" hidden="1">
      <c r="A14" s="715">
        <f>VLOOKUP($B14,'Inspectie per projectleider 20'!$A:$BA,21,0)</f>
        <v>1</v>
      </c>
      <c r="B14" s="717" t="s">
        <v>256</v>
      </c>
      <c r="C14" s="715" t="str">
        <f>VLOOKUP($B14,'Inspectie per projectleider 20'!$A:$BA,14,0)</f>
        <v>De Werf vm weegkantoor</v>
      </c>
      <c r="D14" s="715" t="str">
        <f>VLOOKUP($B14,'Inspectie per projectleider 20'!$A:$BA,18,0)</f>
        <v>Dr. A.F. Philipsweg 69</v>
      </c>
      <c r="E14" s="715" t="str">
        <f>VLOOKUP($B14,'Inspectie per projectleider 20'!$A:$BA,41,0)</f>
        <v>Vastgoed eigen gebruik</v>
      </c>
      <c r="F14" s="716">
        <f>VLOOKUP($B14,'Inspectie per projectleider 20'!$A:$BA,47,0)</f>
        <v>1982</v>
      </c>
      <c r="G14" s="715" t="str">
        <f>VLOOKUP($B14,'Inspectie per projectleider 20'!$A:$BA,50,0)</f>
        <v>Geen monument</v>
      </c>
      <c r="H14" s="715">
        <f>VLOOKUP($B14,'Inspectie per projectleider 20'!$A:$BA,8,0)</f>
        <v>43</v>
      </c>
      <c r="I14" s="697"/>
      <c r="J14" s="708">
        <f>Tabel15[[#This Row],[Inschrijfprijs]]/Tabel15[[#This Row],[m2 BVO]]</f>
        <v>0</v>
      </c>
    </row>
    <row r="15" spans="1:10" s="390" customFormat="1" ht="12">
      <c r="A15" s="715">
        <f>VLOOKUP($B15,'Inspectie per projectleider 20'!$A:$BA,21,0)</f>
        <v>2</v>
      </c>
      <c r="B15" s="717" t="s">
        <v>62</v>
      </c>
      <c r="C15" s="715" t="str">
        <f>VLOOKUP($B15,'Inspectie per projectleider 20'!$A:$BA,14,0)</f>
        <v>Monumentale toegangspoort Beilerstraat</v>
      </c>
      <c r="D15" s="715" t="str">
        <f>VLOOKUP($B15,'Inspectie per projectleider 20'!$A:$BA,18,0)</f>
        <v>Beilerstraat 82</v>
      </c>
      <c r="E15" s="715" t="str">
        <f>VLOOKUP($B15,'Inspectie per projectleider 20'!$A:$BA,41,0)</f>
        <v>Kunst/ Cultuur</v>
      </c>
      <c r="F15" s="716">
        <f>VLOOKUP($B15,'Inspectie per projectleider 20'!$A:$BA,47,0)</f>
        <v>1900</v>
      </c>
      <c r="G15" s="715" t="str">
        <f>VLOOKUP($B15,'Inspectie per projectleider 20'!$A:$BA,50,0)</f>
        <v>Rijksmonument</v>
      </c>
      <c r="H15" s="715">
        <f>VLOOKUP($B15,'Inspectie per projectleider 20'!$A:$BA,8,0)</f>
        <v>1</v>
      </c>
      <c r="I15" s="697"/>
      <c r="J15" s="708">
        <f>Tabel15[[#This Row],[Inschrijfprijs]]/Tabel15[[#This Row],[m2 BVO]]</f>
        <v>0</v>
      </c>
    </row>
    <row r="16" spans="1:10" s="390" customFormat="1" ht="12">
      <c r="A16" s="715">
        <f>VLOOKUP($B16,'Inspectie per projectleider 20'!$A:$BA,21,0)</f>
        <v>2</v>
      </c>
      <c r="B16" s="717" t="s">
        <v>282</v>
      </c>
      <c r="C16" s="715" t="str">
        <f>VLOOKUP($B16,'Inspectie per projectleider 20'!$A:$BA,14,0)</f>
        <v>De Kroezehof Bijenstal</v>
      </c>
      <c r="D16" s="715" t="str">
        <f>VLOOKUP($B16,'Inspectie per projectleider 20'!$A:$BA,18,0)</f>
        <v>Wethouder Bergerweg 26</v>
      </c>
      <c r="E16" s="715" t="str">
        <f>VLOOKUP($B16,'Inspectie per projectleider 20'!$A:$BA,41,0)</f>
        <v>Overig</v>
      </c>
      <c r="F16" s="716">
        <f>VLOOKUP($B16,'Inspectie per projectleider 20'!$A:$BA,47,0)</f>
        <v>1983</v>
      </c>
      <c r="G16" s="715" t="str">
        <f>VLOOKUP($B16,'Inspectie per projectleider 20'!$A:$BA,50,0)</f>
        <v>Geen monument</v>
      </c>
      <c r="H16" s="715">
        <f>VLOOKUP($B16,'Inspectie per projectleider 20'!$A:$BA,8,0)</f>
        <v>49</v>
      </c>
      <c r="I16" s="697"/>
      <c r="J16" s="708">
        <f>Tabel15[[#This Row],[Inschrijfprijs]]/Tabel15[[#This Row],[m2 BVO]]</f>
        <v>0</v>
      </c>
    </row>
    <row r="17" spans="1:10" s="390" customFormat="1" ht="12">
      <c r="A17" s="715">
        <f>VLOOKUP($B17,'Inspectie per projectleider 20'!$A:$BA,21,0)</f>
        <v>2</v>
      </c>
      <c r="B17" s="717" t="s">
        <v>293</v>
      </c>
      <c r="C17" s="715" t="str">
        <f>VLOOKUP($B17,'Inspectie per projectleider 20'!$A:$BA,14,0)</f>
        <v>Theekoepeltje Gouverneurstuin</v>
      </c>
      <c r="D17" s="715" t="str">
        <f>VLOOKUP($B17,'Inspectie per projectleider 20'!$A:$BA,18,0)</f>
        <v>Brink 38</v>
      </c>
      <c r="E17" s="715" t="str">
        <f>VLOOKUP($B17,'Inspectie per projectleider 20'!$A:$BA,41,0)</f>
        <v>Overig</v>
      </c>
      <c r="F17" s="716">
        <f>VLOOKUP($B17,'Inspectie per projectleider 20'!$A:$BA,47,0)</f>
        <v>1874</v>
      </c>
      <c r="G17" s="715" t="str">
        <f>VLOOKUP($B17,'Inspectie per projectleider 20'!$A:$BA,50,0)</f>
        <v>Rijksmonument</v>
      </c>
      <c r="H17" s="715">
        <f>VLOOKUP($B17,'Inspectie per projectleider 20'!$A:$BA,8,0)</f>
        <v>40</v>
      </c>
      <c r="I17" s="697"/>
      <c r="J17" s="708">
        <f>Tabel15[[#This Row],[Inschrijfprijs]]/Tabel15[[#This Row],[m2 BVO]]</f>
        <v>0</v>
      </c>
    </row>
    <row r="18" spans="1:10" s="390" customFormat="1" ht="12">
      <c r="A18" s="715">
        <f>VLOOKUP($B18,'Inspectie per projectleider 20'!$A:$BA,21,0)</f>
        <v>2</v>
      </c>
      <c r="B18" s="717" t="s">
        <v>306</v>
      </c>
      <c r="C18" s="715" t="str">
        <f>VLOOKUP($B18,'Inspectie per projectleider 20'!$A:$BA,14,0)</f>
        <v>Kinderboerderij Asserbos</v>
      </c>
      <c r="D18" s="715" t="str">
        <f>VLOOKUP($B18,'Inspectie per projectleider 20'!$A:$BA,18,0)</f>
        <v>Bosrand 1</v>
      </c>
      <c r="E18" s="715" t="str">
        <f>VLOOKUP($B18,'Inspectie per projectleider 20'!$A:$BA,41,0)</f>
        <v>Overig</v>
      </c>
      <c r="F18" s="716">
        <f>VLOOKUP($B18,'Inspectie per projectleider 20'!$A:$BA,47,0)</f>
        <v>1980</v>
      </c>
      <c r="G18" s="715" t="str">
        <f>VLOOKUP($B18,'Inspectie per projectleider 20'!$A:$BA,50,0)</f>
        <v>Geen monument</v>
      </c>
      <c r="H18" s="715">
        <f>VLOOKUP($B18,'Inspectie per projectleider 20'!$A:$BA,8,0)</f>
        <v>370</v>
      </c>
      <c r="I18" s="697"/>
      <c r="J18" s="708">
        <f>Tabel15[[#This Row],[Inschrijfprijs]]/Tabel15[[#This Row],[m2 BVO]]</f>
        <v>0</v>
      </c>
    </row>
    <row r="19" spans="1:10" s="390" customFormat="1" ht="12">
      <c r="A19" s="715">
        <f>VLOOKUP($B19,'Inspectie per projectleider 20'!$A:$BA,21,0)</f>
        <v>2</v>
      </c>
      <c r="B19" s="717" t="s">
        <v>310</v>
      </c>
      <c r="C19" s="715" t="str">
        <f>VLOOKUP($B19,'Inspectie per projectleider 20'!$A:$BA,14,0)</f>
        <v>Kinderboerderij Asserbos Dierenverblijf 1</v>
      </c>
      <c r="D19" s="715" t="str">
        <f>VLOOKUP($B19,'Inspectie per projectleider 20'!$A:$BA,18,0)</f>
        <v>Bosrand 1</v>
      </c>
      <c r="E19" s="715" t="str">
        <f>VLOOKUP($B19,'Inspectie per projectleider 20'!$A:$BA,41,0)</f>
        <v>Overig</v>
      </c>
      <c r="F19" s="716">
        <f>VLOOKUP($B19,'Inspectie per projectleider 20'!$A:$BA,47,0)</f>
        <v>2004</v>
      </c>
      <c r="G19" s="715" t="str">
        <f>VLOOKUP($B19,'Inspectie per projectleider 20'!$A:$BA,50,0)</f>
        <v>Geen monument</v>
      </c>
      <c r="H19" s="715">
        <f>VLOOKUP($B19,'Inspectie per projectleider 20'!$A:$BA,8,0)</f>
        <v>16</v>
      </c>
      <c r="I19" s="697"/>
      <c r="J19" s="708">
        <f>Tabel15[[#This Row],[Inschrijfprijs]]/Tabel15[[#This Row],[m2 BVO]]</f>
        <v>0</v>
      </c>
    </row>
    <row r="20" spans="1:10" s="390" customFormat="1" ht="12">
      <c r="A20" s="715">
        <f>VLOOKUP($B20,'Inspectie per projectleider 20'!$A:$BA,21,0)</f>
        <v>2</v>
      </c>
      <c r="B20" s="717" t="s">
        <v>313</v>
      </c>
      <c r="C20" s="715" t="str">
        <f>VLOOKUP($B20,'Inspectie per projectleider 20'!$A:$BA,14,0)</f>
        <v>Kinderboerderij Asserbos Dierenverblijf 2</v>
      </c>
      <c r="D20" s="715" t="str">
        <f>VLOOKUP($B20,'Inspectie per projectleider 20'!$A:$BA,18,0)</f>
        <v>Bosrand 1</v>
      </c>
      <c r="E20" s="715" t="str">
        <f>VLOOKUP($B20,'Inspectie per projectleider 20'!$A:$BA,41,0)</f>
        <v>Overig</v>
      </c>
      <c r="F20" s="716">
        <f>VLOOKUP($B20,'Inspectie per projectleider 20'!$A:$BA,47,0)</f>
        <v>2004</v>
      </c>
      <c r="G20" s="715" t="str">
        <f>VLOOKUP($B20,'Inspectie per projectleider 20'!$A:$BA,50,0)</f>
        <v>Geen monument</v>
      </c>
      <c r="H20" s="715">
        <f>VLOOKUP($B20,'Inspectie per projectleider 20'!$A:$BA,8,0)</f>
        <v>48</v>
      </c>
      <c r="I20" s="697"/>
      <c r="J20" s="708">
        <f>Tabel15[[#This Row],[Inschrijfprijs]]/Tabel15[[#This Row],[m2 BVO]]</f>
        <v>0</v>
      </c>
    </row>
    <row r="21" spans="1:10" s="390" customFormat="1" ht="12">
      <c r="A21" s="715">
        <f>VLOOKUP($B21,'Inspectie per projectleider 20'!$A:$BA,21,0)</f>
        <v>2</v>
      </c>
      <c r="B21" s="717" t="s">
        <v>323</v>
      </c>
      <c r="C21" s="715" t="str">
        <f>VLOOKUP($B21,'Inspectie per projectleider 20'!$A:$BA,14,0)</f>
        <v>Kinderboerderij Asserbos Dierenverblijf 3</v>
      </c>
      <c r="D21" s="715" t="str">
        <f>VLOOKUP($B21,'Inspectie per projectleider 20'!$A:$BA,18,0)</f>
        <v>Bosrand 1</v>
      </c>
      <c r="E21" s="715" t="str">
        <f>VLOOKUP($B21,'Inspectie per projectleider 20'!$A:$BA,41,0)</f>
        <v>Overig</v>
      </c>
      <c r="F21" s="716">
        <f>VLOOKUP($B21,'Inspectie per projectleider 20'!$A:$BA,47,0)</f>
        <v>2004</v>
      </c>
      <c r="G21" s="715" t="str">
        <f>VLOOKUP($B21,'Inspectie per projectleider 20'!$A:$BA,50,0)</f>
        <v>Geen monument</v>
      </c>
      <c r="H21" s="715">
        <f>VLOOKUP($B21,'Inspectie per projectleider 20'!$A:$BA,8,0)</f>
        <v>21</v>
      </c>
      <c r="I21" s="697"/>
      <c r="J21" s="708">
        <f>Tabel15[[#This Row],[Inschrijfprijs]]/Tabel15[[#This Row],[m2 BVO]]</f>
        <v>0</v>
      </c>
    </row>
    <row r="22" spans="1:10" s="390" customFormat="1" ht="12">
      <c r="A22" s="715">
        <f>VLOOKUP($B22,'Inspectie per projectleider 20'!$A:$BA,21,0)</f>
        <v>2</v>
      </c>
      <c r="B22" s="717" t="s">
        <v>325</v>
      </c>
      <c r="C22" s="715" t="str">
        <f>VLOOKUP($B22,'Inspectie per projectleider 20'!$A:$BA,14,0)</f>
        <v>Kinderboerderij Asserbos Dierenverblijf 4</v>
      </c>
      <c r="D22" s="715" t="str">
        <f>VLOOKUP($B22,'Inspectie per projectleider 20'!$A:$BA,18,0)</f>
        <v>Bosrand 1</v>
      </c>
      <c r="E22" s="715" t="str">
        <f>VLOOKUP($B22,'Inspectie per projectleider 20'!$A:$BA,41,0)</f>
        <v>Overig</v>
      </c>
      <c r="F22" s="716">
        <f>VLOOKUP($B22,'Inspectie per projectleider 20'!$A:$BA,47,0)</f>
        <v>1980</v>
      </c>
      <c r="G22" s="715" t="str">
        <f>VLOOKUP($B22,'Inspectie per projectleider 20'!$A:$BA,50,0)</f>
        <v>Geen monument</v>
      </c>
      <c r="H22" s="715">
        <f>VLOOKUP($B22,'Inspectie per projectleider 20'!$A:$BA,8,0)</f>
        <v>35</v>
      </c>
      <c r="I22" s="697"/>
      <c r="J22" s="708">
        <f>Tabel15[[#This Row],[Inschrijfprijs]]/Tabel15[[#This Row],[m2 BVO]]</f>
        <v>0</v>
      </c>
    </row>
    <row r="23" spans="1:10" s="390" customFormat="1" ht="12">
      <c r="A23" s="715">
        <f>VLOOKUP($B23,'Inspectie per projectleider 20'!$A:$BA,21,0)</f>
        <v>2</v>
      </c>
      <c r="B23" s="717" t="s">
        <v>327</v>
      </c>
      <c r="C23" s="715" t="str">
        <f>VLOOKUP($B23,'Inspectie per projectleider 20'!$A:$BA,14,0)</f>
        <v>Kinderboerderij Asserbos Hooischuur</v>
      </c>
      <c r="D23" s="715" t="str">
        <f>VLOOKUP($B23,'Inspectie per projectleider 20'!$A:$BA,18,0)</f>
        <v>Bosrand 1</v>
      </c>
      <c r="E23" s="715" t="str">
        <f>VLOOKUP($B23,'Inspectie per projectleider 20'!$A:$BA,41,0)</f>
        <v>Overig</v>
      </c>
      <c r="F23" s="716">
        <f>VLOOKUP($B23,'Inspectie per projectleider 20'!$A:$BA,47,0)</f>
        <v>1990</v>
      </c>
      <c r="G23" s="715" t="str">
        <f>VLOOKUP($B23,'Inspectie per projectleider 20'!$A:$BA,50,0)</f>
        <v>Geen monument</v>
      </c>
      <c r="H23" s="715">
        <f>VLOOKUP($B23,'Inspectie per projectleider 20'!$A:$BA,8,0)</f>
        <v>25</v>
      </c>
      <c r="I23" s="697"/>
      <c r="J23" s="708">
        <f>Tabel15[[#This Row],[Inschrijfprijs]]/Tabel15[[#This Row],[m2 BVO]]</f>
        <v>0</v>
      </c>
    </row>
    <row r="24" spans="1:10" s="390" customFormat="1" ht="12">
      <c r="A24" s="715">
        <f>VLOOKUP($B24,'Inspectie per projectleider 20'!$A:$BA,21,0)</f>
        <v>2</v>
      </c>
      <c r="B24" s="717" t="s">
        <v>329</v>
      </c>
      <c r="C24" s="715" t="str">
        <f>VLOOKUP($B24,'Inspectie per projectleider 20'!$A:$BA,14,0)</f>
        <v>Kinderboerderij Asserbos Kapschuur</v>
      </c>
      <c r="D24" s="715" t="str">
        <f>VLOOKUP($B24,'Inspectie per projectleider 20'!$A:$BA,18,0)</f>
        <v>Bosrand 1</v>
      </c>
      <c r="E24" s="715" t="str">
        <f>VLOOKUP($B24,'Inspectie per projectleider 20'!$A:$BA,41,0)</f>
        <v>Overig</v>
      </c>
      <c r="F24" s="716">
        <f>VLOOKUP($B24,'Inspectie per projectleider 20'!$A:$BA,47,0)</f>
        <v>2020</v>
      </c>
      <c r="G24" s="715" t="str">
        <f>VLOOKUP($B24,'Inspectie per projectleider 20'!$A:$BA,50,0)</f>
        <v>Geen monument</v>
      </c>
      <c r="H24" s="715">
        <f>VLOOKUP($B24,'Inspectie per projectleider 20'!$A:$BA,8,0)</f>
        <v>113</v>
      </c>
      <c r="I24" s="697"/>
      <c r="J24" s="708">
        <f>Tabel15[[#This Row],[Inschrijfprijs]]/Tabel15[[#This Row],[m2 BVO]]</f>
        <v>0</v>
      </c>
    </row>
    <row r="25" spans="1:10" s="390" customFormat="1" ht="12">
      <c r="A25" s="715">
        <f>VLOOKUP($B25,'Inspectie per projectleider 20'!$A:$BA,21,0)</f>
        <v>2</v>
      </c>
      <c r="B25" s="717" t="s">
        <v>133</v>
      </c>
      <c r="C25" s="715" t="str">
        <f>VLOOKUP($B25,'Inspectie per projectleider 20'!$A:$BA,14,0)</f>
        <v>Kinderboerderij De Hertenkamp</v>
      </c>
      <c r="D25" s="715" t="str">
        <f>VLOOKUP($B25,'Inspectie per projectleider 20'!$A:$BA,18,0)</f>
        <v>Hertenkamp ONG</v>
      </c>
      <c r="E25" s="715" t="str">
        <f>VLOOKUP($B25,'Inspectie per projectleider 20'!$A:$BA,41,0)</f>
        <v>Overig</v>
      </c>
      <c r="F25" s="716">
        <f>VLOOKUP($B25,'Inspectie per projectleider 20'!$A:$BA,47,0)</f>
        <v>1842</v>
      </c>
      <c r="G25" s="715" t="str">
        <f>VLOOKUP($B25,'Inspectie per projectleider 20'!$A:$BA,50,0)</f>
        <v>Rijksmonument</v>
      </c>
      <c r="H25" s="715">
        <f>VLOOKUP($B25,'Inspectie per projectleider 20'!$A:$BA,8,0)</f>
        <v>60</v>
      </c>
      <c r="I25" s="697"/>
      <c r="J25" s="708">
        <f>Tabel15[[#This Row],[Inschrijfprijs]]/Tabel15[[#This Row],[m2 BVO]]</f>
        <v>0</v>
      </c>
    </row>
    <row r="26" spans="1:10" s="390" customFormat="1" ht="12">
      <c r="A26" s="715">
        <f>VLOOKUP($B26,'Inspectie per projectleider 20'!$A:$BA,21,0)</f>
        <v>2</v>
      </c>
      <c r="B26" s="717" t="s">
        <v>332</v>
      </c>
      <c r="C26" s="715" t="str">
        <f>VLOOKUP($B26,'Inspectie per projectleider 20'!$A:$BA,14,0)</f>
        <v>Kinderboerderij Marsdijk</v>
      </c>
      <c r="D26" s="715" t="str">
        <f>VLOOKUP($B26,'Inspectie per projectleider 20'!$A:$BA,18,0)</f>
        <v>Andrej Sacharovweg 2</v>
      </c>
      <c r="E26" s="715" t="str">
        <f>VLOOKUP($B26,'Inspectie per projectleider 20'!$A:$BA,41,0)</f>
        <v>Overig</v>
      </c>
      <c r="F26" s="716">
        <f>VLOOKUP($B26,'Inspectie per projectleider 20'!$A:$BA,47,0)</f>
        <v>2001</v>
      </c>
      <c r="G26" s="715" t="str">
        <f>VLOOKUP($B26,'Inspectie per projectleider 20'!$A:$BA,50,0)</f>
        <v>Geen monument</v>
      </c>
      <c r="H26" s="715">
        <f>VLOOKUP($B26,'Inspectie per projectleider 20'!$A:$BA,8,0)</f>
        <v>175</v>
      </c>
      <c r="I26" s="697"/>
      <c r="J26" s="708">
        <f>Tabel15[[#This Row],[Inschrijfprijs]]/Tabel15[[#This Row],[m2 BVO]]</f>
        <v>0</v>
      </c>
    </row>
    <row r="27" spans="1:10" s="390" customFormat="1" ht="12">
      <c r="A27" s="715">
        <f>VLOOKUP($B27,'Inspectie per projectleider 20'!$A:$BA,21,0)</f>
        <v>2</v>
      </c>
      <c r="B27" s="717" t="s">
        <v>336</v>
      </c>
      <c r="C27" s="715" t="str">
        <f>VLOOKUP($B27,'Inspectie per projectleider 20'!$A:$BA,14,0)</f>
        <v>Kinderboerderij Marsdijk Schuur</v>
      </c>
      <c r="D27" s="715" t="str">
        <f>VLOOKUP($B27,'Inspectie per projectleider 20'!$A:$BA,18,0)</f>
        <v>Andrej Sacharovweg 2</v>
      </c>
      <c r="E27" s="715" t="str">
        <f>VLOOKUP($B27,'Inspectie per projectleider 20'!$A:$BA,41,0)</f>
        <v>Overig</v>
      </c>
      <c r="F27" s="716">
        <f>VLOOKUP($B27,'Inspectie per projectleider 20'!$A:$BA,47,0)</f>
        <v>2001</v>
      </c>
      <c r="G27" s="715" t="str">
        <f>VLOOKUP($B27,'Inspectie per projectleider 20'!$A:$BA,50,0)</f>
        <v>Geen monument</v>
      </c>
      <c r="H27" s="715">
        <f>VLOOKUP($B27,'Inspectie per projectleider 20'!$A:$BA,8,0)</f>
        <v>24</v>
      </c>
      <c r="I27" s="697"/>
      <c r="J27" s="708">
        <f>Tabel15[[#This Row],[Inschrijfprijs]]/Tabel15[[#This Row],[m2 BVO]]</f>
        <v>0</v>
      </c>
    </row>
    <row r="28" spans="1:10" s="390" customFormat="1" ht="12">
      <c r="A28" s="715">
        <f>VLOOKUP($B28,'Inspectie per projectleider 20'!$A:$BA,21,0)</f>
        <v>2</v>
      </c>
      <c r="B28" s="717" t="s">
        <v>346</v>
      </c>
      <c r="C28" s="715" t="str">
        <f>VLOOKUP($B28,'Inspectie per projectleider 20'!$A:$BA,14,0)</f>
        <v>Kinderboerderij Marsdijk Schuur 2</v>
      </c>
      <c r="D28" s="715" t="str">
        <f>VLOOKUP($B28,'Inspectie per projectleider 20'!$A:$BA,18,0)</f>
        <v>Andrej Sacharovweg 2</v>
      </c>
      <c r="E28" s="715" t="str">
        <f>VLOOKUP($B28,'Inspectie per projectleider 20'!$A:$BA,41,0)</f>
        <v>Overig</v>
      </c>
      <c r="F28" s="716">
        <f>VLOOKUP($B28,'Inspectie per projectleider 20'!$A:$BA,47,0)</f>
        <v>2001</v>
      </c>
      <c r="G28" s="715" t="str">
        <f>VLOOKUP($B28,'Inspectie per projectleider 20'!$A:$BA,50,0)</f>
        <v>Geen monument</v>
      </c>
      <c r="H28" s="715">
        <f>VLOOKUP($B28,'Inspectie per projectleider 20'!$A:$BA,8,0)</f>
        <v>24</v>
      </c>
      <c r="I28" s="697"/>
      <c r="J28" s="708">
        <f>Tabel15[[#This Row],[Inschrijfprijs]]/Tabel15[[#This Row],[m2 BVO]]</f>
        <v>0</v>
      </c>
    </row>
    <row r="29" spans="1:10" s="390" customFormat="1" ht="12">
      <c r="A29" s="715">
        <f>VLOOKUP($B29,'Inspectie per projectleider 20'!$A:$BA,21,0)</f>
        <v>2</v>
      </c>
      <c r="B29" s="717" t="s">
        <v>348</v>
      </c>
      <c r="C29" s="715" t="str">
        <f>VLOOKUP($B29,'Inspectie per projectleider 20'!$A:$BA,14,0)</f>
        <v>Kinderboerderij Oranjebond</v>
      </c>
      <c r="D29" s="715" t="str">
        <f>VLOOKUP($B29,'Inspectie per projectleider 20'!$A:$BA,18,0)</f>
        <v>Oranjebond 8</v>
      </c>
      <c r="E29" s="715" t="str">
        <f>VLOOKUP($B29,'Inspectie per projectleider 20'!$A:$BA,41,0)</f>
        <v>Overig</v>
      </c>
      <c r="F29" s="716">
        <f>VLOOKUP($B29,'Inspectie per projectleider 20'!$A:$BA,47,0)</f>
        <v>1990</v>
      </c>
      <c r="G29" s="715" t="str">
        <f>VLOOKUP($B29,'Inspectie per projectleider 20'!$A:$BA,50,0)</f>
        <v>Geen monument</v>
      </c>
      <c r="H29" s="715">
        <f>VLOOKUP($B29,'Inspectie per projectleider 20'!$A:$BA,8,0)</f>
        <v>56</v>
      </c>
      <c r="I29" s="697"/>
      <c r="J29" s="708">
        <f>Tabel15[[#This Row],[Inschrijfprijs]]/Tabel15[[#This Row],[m2 BVO]]</f>
        <v>0</v>
      </c>
    </row>
    <row r="30" spans="1:10" s="390" customFormat="1" ht="12">
      <c r="A30" s="715">
        <f>VLOOKUP($B30,'Inspectie per projectleider 20'!$A:$BA,21,0)</f>
        <v>2</v>
      </c>
      <c r="B30" s="717" t="s">
        <v>356</v>
      </c>
      <c r="C30" s="715" t="str">
        <f>VLOOKUP($B30,'Inspectie per projectleider 20'!$A:$BA,14,0)</f>
        <v>Kinderboerderij Valkenstijn</v>
      </c>
      <c r="D30" s="715" t="str">
        <f>VLOOKUP($B30,'Inspectie per projectleider 20'!$A:$BA,18,0)</f>
        <v>Adelaarsweg 1</v>
      </c>
      <c r="E30" s="715" t="str">
        <f>VLOOKUP($B30,'Inspectie per projectleider 20'!$A:$BA,41,0)</f>
        <v>Overig</v>
      </c>
      <c r="F30" s="716">
        <f>VLOOKUP($B30,'Inspectie per projectleider 20'!$A:$BA,47,0)</f>
        <v>1993</v>
      </c>
      <c r="G30" s="715" t="str">
        <f>VLOOKUP($B30,'Inspectie per projectleider 20'!$A:$BA,50,0)</f>
        <v>Geen monument</v>
      </c>
      <c r="H30" s="715">
        <f>VLOOKUP($B30,'Inspectie per projectleider 20'!$A:$BA,8,0)</f>
        <v>54</v>
      </c>
      <c r="I30" s="697"/>
      <c r="J30" s="708">
        <f>Tabel15[[#This Row],[Inschrijfprijs]]/Tabel15[[#This Row],[m2 BVO]]</f>
        <v>0</v>
      </c>
    </row>
    <row r="31" spans="1:10" s="390" customFormat="1" ht="12">
      <c r="A31" s="715">
        <f>VLOOKUP($B31,'Inspectie per projectleider 20'!$A:$BA,21,0)</f>
        <v>2</v>
      </c>
      <c r="B31" s="717" t="s">
        <v>363</v>
      </c>
      <c r="C31" s="715" t="str">
        <f>VLOOKUP($B31,'Inspectie per projectleider 20'!$A:$BA,14,0)</f>
        <v>Kinderboerderij Valkenstijn Schuur</v>
      </c>
      <c r="D31" s="715" t="str">
        <f>VLOOKUP($B31,'Inspectie per projectleider 20'!$A:$BA,18,0)</f>
        <v>Adelaarsweg 1</v>
      </c>
      <c r="E31" s="715" t="str">
        <f>VLOOKUP($B31,'Inspectie per projectleider 20'!$A:$BA,41,0)</f>
        <v>Overig</v>
      </c>
      <c r="F31" s="716">
        <f>VLOOKUP($B31,'Inspectie per projectleider 20'!$A:$BA,47,0)</f>
        <v>1997</v>
      </c>
      <c r="G31" s="715" t="str">
        <f>VLOOKUP($B31,'Inspectie per projectleider 20'!$A:$BA,50,0)</f>
        <v>Geen monument</v>
      </c>
      <c r="H31" s="715">
        <f>VLOOKUP($B31,'Inspectie per projectleider 20'!$A:$BA,8,0)</f>
        <v>11</v>
      </c>
      <c r="I31" s="697"/>
      <c r="J31" s="708">
        <f>Tabel15[[#This Row],[Inschrijfprijs]]/Tabel15[[#This Row],[m2 BVO]]</f>
        <v>0</v>
      </c>
    </row>
    <row r="32" spans="1:10" s="390" customFormat="1" ht="12">
      <c r="A32" s="715">
        <f>VLOOKUP($B32,'Inspectie per projectleider 20'!$A:$BA,21,0)</f>
        <v>2</v>
      </c>
      <c r="B32" s="717" t="s">
        <v>372</v>
      </c>
      <c r="C32" s="715" t="str">
        <f>VLOOKUP($B32,'Inspectie per projectleider 20'!$A:$BA,14,0)</f>
        <v>Theehuis Asserbos</v>
      </c>
      <c r="D32" s="715" t="str">
        <f>VLOOKUP($B32,'Inspectie per projectleider 20'!$A:$BA,18,0)</f>
        <v>Bosrand 3</v>
      </c>
      <c r="E32" s="715" t="str">
        <f>VLOOKUP($B32,'Inspectie per projectleider 20'!$A:$BA,41,0)</f>
        <v>Overig</v>
      </c>
      <c r="F32" s="716">
        <f>VLOOKUP($B32,'Inspectie per projectleider 20'!$A:$BA,47,0)</f>
        <v>1997</v>
      </c>
      <c r="G32" s="715" t="str">
        <f>VLOOKUP($B32,'Inspectie per projectleider 20'!$A:$BA,50,0)</f>
        <v>Geen monument</v>
      </c>
      <c r="H32" s="715">
        <f>VLOOKUP($B32,'Inspectie per projectleider 20'!$A:$BA,8,0)</f>
        <v>202</v>
      </c>
      <c r="I32" s="697"/>
      <c r="J32" s="708">
        <f>Tabel15[[#This Row],[Inschrijfprijs]]/Tabel15[[#This Row],[m2 BVO]]</f>
        <v>0</v>
      </c>
    </row>
    <row r="33" spans="1:10" s="390" customFormat="1" ht="12">
      <c r="A33" s="715">
        <f>VLOOKUP($B33,'Inspectie per projectleider 20'!$A:$BA,21,0)</f>
        <v>2</v>
      </c>
      <c r="B33" s="717" t="s">
        <v>381</v>
      </c>
      <c r="C33" s="715" t="str">
        <f>VLOOKUP($B33,'Inspectie per projectleider 20'!$A:$BA,14,0)</f>
        <v>Kinderboerderij Pittelstee</v>
      </c>
      <c r="D33" s="715" t="str">
        <f>VLOOKUP($B33,'Inspectie per projectleider 20'!$A:$BA,18,0)</f>
        <v>Rijnstraat 2A</v>
      </c>
      <c r="E33" s="715" t="str">
        <f>VLOOKUP($B33,'Inspectie per projectleider 20'!$A:$BA,41,0)</f>
        <v>Sport/ Recreatie</v>
      </c>
      <c r="F33" s="716">
        <f>VLOOKUP($B33,'Inspectie per projectleider 20'!$A:$BA,47,0)</f>
        <v>2000</v>
      </c>
      <c r="G33" s="715" t="str">
        <f>VLOOKUP($B33,'Inspectie per projectleider 20'!$A:$BA,50,0)</f>
        <v>Geen monument</v>
      </c>
      <c r="H33" s="715">
        <f>VLOOKUP($B33,'Inspectie per projectleider 20'!$A:$BA,8,0)</f>
        <v>46</v>
      </c>
      <c r="I33" s="697"/>
      <c r="J33" s="708">
        <f>Tabel15[[#This Row],[Inschrijfprijs]]/Tabel15[[#This Row],[m2 BVO]]</f>
        <v>0</v>
      </c>
    </row>
    <row r="34" spans="1:10" s="390" customFormat="1" ht="12">
      <c r="A34" s="715">
        <f>VLOOKUP($B34,'Inspectie per projectleider 20'!$A:$BA,21,0)</f>
        <v>2</v>
      </c>
      <c r="B34" s="717" t="s">
        <v>387</v>
      </c>
      <c r="C34" s="715" t="str">
        <f>VLOOKUP($B34,'Inspectie per projectleider 20'!$A:$BA,14,0)</f>
        <v>Kinderboerderij Pittelstee Dierenverblijf 1</v>
      </c>
      <c r="D34" s="715" t="str">
        <f>VLOOKUP($B34,'Inspectie per projectleider 20'!$A:$BA,18,0)</f>
        <v>Rijnstraat 2A</v>
      </c>
      <c r="E34" s="715" t="str">
        <f>VLOOKUP($B34,'Inspectie per projectleider 20'!$A:$BA,41,0)</f>
        <v>Sport/ Recreatie</v>
      </c>
      <c r="F34" s="716">
        <f>VLOOKUP($B34,'Inspectie per projectleider 20'!$A:$BA,47,0)</f>
        <v>2000</v>
      </c>
      <c r="G34" s="715" t="str">
        <f>VLOOKUP($B34,'Inspectie per projectleider 20'!$A:$BA,50,0)</f>
        <v>Geen monument</v>
      </c>
      <c r="H34" s="715">
        <f>VLOOKUP($B34,'Inspectie per projectleider 20'!$A:$BA,8,0)</f>
        <v>36</v>
      </c>
      <c r="I34" s="697"/>
      <c r="J34" s="708">
        <f>Tabel15[[#This Row],[Inschrijfprijs]]/Tabel15[[#This Row],[m2 BVO]]</f>
        <v>0</v>
      </c>
    </row>
    <row r="35" spans="1:10" s="390" customFormat="1" ht="12">
      <c r="A35" s="715">
        <f>VLOOKUP($B35,'Inspectie per projectleider 20'!$A:$BA,21,0)</f>
        <v>2</v>
      </c>
      <c r="B35" s="717" t="s">
        <v>393</v>
      </c>
      <c r="C35" s="715" t="str">
        <f>VLOOKUP($B35,'Inspectie per projectleider 20'!$A:$BA,14,0)</f>
        <v>Kinderboerderij Pittelstee Dierenverblijf 2</v>
      </c>
      <c r="D35" s="715" t="str">
        <f>VLOOKUP($B35,'Inspectie per projectleider 20'!$A:$BA,18,0)</f>
        <v>Rijnstraat 2A</v>
      </c>
      <c r="E35" s="715" t="str">
        <f>VLOOKUP($B35,'Inspectie per projectleider 20'!$A:$BA,41,0)</f>
        <v>Sport/ Recreatie</v>
      </c>
      <c r="F35" s="716">
        <f>VLOOKUP($B35,'Inspectie per projectleider 20'!$A:$BA,47,0)</f>
        <v>2000</v>
      </c>
      <c r="G35" s="715" t="str">
        <f>VLOOKUP($B35,'Inspectie per projectleider 20'!$A:$BA,50,0)</f>
        <v>Geen monument</v>
      </c>
      <c r="H35" s="715">
        <f>VLOOKUP($B35,'Inspectie per projectleider 20'!$A:$BA,8,0)</f>
        <v>7</v>
      </c>
      <c r="I35" s="697"/>
      <c r="J35" s="708">
        <f>Tabel15[[#This Row],[Inschrijfprijs]]/Tabel15[[#This Row],[m2 BVO]]</f>
        <v>0</v>
      </c>
    </row>
    <row r="36" spans="1:10" s="390" customFormat="1" ht="12">
      <c r="A36" s="715">
        <f>VLOOKUP($B36,'Inspectie per projectleider 20'!$A:$BA,21,0)</f>
        <v>2</v>
      </c>
      <c r="B36" s="717" t="s">
        <v>395</v>
      </c>
      <c r="C36" s="715" t="str">
        <f>VLOOKUP($B36,'Inspectie per projectleider 20'!$A:$BA,14,0)</f>
        <v>Kinderboerderij Pittelstee Dierenverblijf 3</v>
      </c>
      <c r="D36" s="715" t="str">
        <f>VLOOKUP($B36,'Inspectie per projectleider 20'!$A:$BA,18,0)</f>
        <v>Rijnstraat 2A</v>
      </c>
      <c r="E36" s="715" t="str">
        <f>VLOOKUP($B36,'Inspectie per projectleider 20'!$A:$BA,41,0)</f>
        <v>Sport/ Recreatie</v>
      </c>
      <c r="F36" s="716">
        <f>VLOOKUP($B36,'Inspectie per projectleider 20'!$A:$BA,47,0)</f>
        <v>2000</v>
      </c>
      <c r="G36" s="715" t="str">
        <f>VLOOKUP($B36,'Inspectie per projectleider 20'!$A:$BA,50,0)</f>
        <v>Geen monument</v>
      </c>
      <c r="H36" s="715">
        <f>VLOOKUP($B36,'Inspectie per projectleider 20'!$A:$BA,8,0)</f>
        <v>23</v>
      </c>
      <c r="I36" s="697"/>
      <c r="J36" s="708">
        <f>Tabel15[[#This Row],[Inschrijfprijs]]/Tabel15[[#This Row],[m2 BVO]]</f>
        <v>0</v>
      </c>
    </row>
    <row r="37" spans="1:10" s="390" customFormat="1" ht="12">
      <c r="A37" s="715">
        <f>VLOOKUP($B37,'Inspectie per projectleider 20'!$A:$BA,21,0)</f>
        <v>2</v>
      </c>
      <c r="B37" s="717" t="s">
        <v>397</v>
      </c>
      <c r="C37" s="715" t="str">
        <f>VLOOKUP($B37,'Inspectie per projectleider 20'!$A:$BA,14,0)</f>
        <v>Kinderboerderij Pittelstee Dierenverblijf 4</v>
      </c>
      <c r="D37" s="715" t="str">
        <f>VLOOKUP($B37,'Inspectie per projectleider 20'!$A:$BA,18,0)</f>
        <v>Rijnstraat 2A</v>
      </c>
      <c r="E37" s="715" t="str">
        <f>VLOOKUP($B37,'Inspectie per projectleider 20'!$A:$BA,41,0)</f>
        <v>Sport/ Recreatie</v>
      </c>
      <c r="F37" s="716">
        <f>VLOOKUP($B37,'Inspectie per projectleider 20'!$A:$BA,47,0)</f>
        <v>2000</v>
      </c>
      <c r="G37" s="715" t="str">
        <f>VLOOKUP($B37,'Inspectie per projectleider 20'!$A:$BA,50,0)</f>
        <v>Geen monument</v>
      </c>
      <c r="H37" s="715">
        <f>VLOOKUP($B37,'Inspectie per projectleider 20'!$A:$BA,8,0)</f>
        <v>11</v>
      </c>
      <c r="I37" s="697"/>
      <c r="J37" s="708">
        <f>Tabel15[[#This Row],[Inschrijfprijs]]/Tabel15[[#This Row],[m2 BVO]]</f>
        <v>0</v>
      </c>
    </row>
    <row r="38" spans="1:10" s="390" customFormat="1" ht="12">
      <c r="A38" s="715">
        <f>VLOOKUP($B38,'Inspectie per projectleider 20'!$A:$BA,21,0)</f>
        <v>2</v>
      </c>
      <c r="B38" s="717" t="s">
        <v>402</v>
      </c>
      <c r="C38" s="715" t="str">
        <f>VLOOKUP($B38,'Inspectie per projectleider 20'!$A:$BA,14,0)</f>
        <v>Kinderboerderij Pittelstee Schuur</v>
      </c>
      <c r="D38" s="715" t="str">
        <f>VLOOKUP($B38,'Inspectie per projectleider 20'!$A:$BA,18,0)</f>
        <v>Rijnstraat 2A</v>
      </c>
      <c r="E38" s="715" t="str">
        <f>VLOOKUP($B38,'Inspectie per projectleider 20'!$A:$BA,41,0)</f>
        <v>Sport/ Recreatie</v>
      </c>
      <c r="F38" s="716">
        <f>VLOOKUP($B38,'Inspectie per projectleider 20'!$A:$BA,47,0)</f>
        <v>2000</v>
      </c>
      <c r="G38" s="715" t="str">
        <f>VLOOKUP($B38,'Inspectie per projectleider 20'!$A:$BA,50,0)</f>
        <v>Geen monument</v>
      </c>
      <c r="H38" s="715">
        <f>VLOOKUP($B38,'Inspectie per projectleider 20'!$A:$BA,8,0)</f>
        <v>48</v>
      </c>
      <c r="I38" s="697"/>
      <c r="J38" s="708">
        <f>Tabel15[[#This Row],[Inschrijfprijs]]/Tabel15[[#This Row],[m2 BVO]]</f>
        <v>0</v>
      </c>
    </row>
    <row r="39" spans="1:10" s="390" customFormat="1" ht="12">
      <c r="A39" s="715">
        <f>VLOOKUP($B39,'Inspectie per projectleider 20'!$A:$BA,21,0)</f>
        <v>2</v>
      </c>
      <c r="B39" s="717" t="s">
        <v>404</v>
      </c>
      <c r="C39" s="715" t="str">
        <f>VLOOKUP($B39,'Inspectie per projectleider 20'!$A:$BA,14,0)</f>
        <v>Kinderboerderij Lariks</v>
      </c>
      <c r="D39" s="715" t="str">
        <f>VLOOKUP($B39,'Inspectie per projectleider 20'!$A:$BA,18,0)</f>
        <v>Laak 1A</v>
      </c>
      <c r="E39" s="715" t="str">
        <f>VLOOKUP($B39,'Inspectie per projectleider 20'!$A:$BA,41,0)</f>
        <v>Welzijn</v>
      </c>
      <c r="F39" s="716">
        <f>VLOOKUP($B39,'Inspectie per projectleider 20'!$A:$BA,47,0)</f>
        <v>2000</v>
      </c>
      <c r="G39" s="715" t="str">
        <f>VLOOKUP($B39,'Inspectie per projectleider 20'!$A:$BA,50,0)</f>
        <v>Geen monument</v>
      </c>
      <c r="H39" s="715">
        <f>VLOOKUP($B39,'Inspectie per projectleider 20'!$A:$BA,8,0)</f>
        <v>78</v>
      </c>
      <c r="I39" s="697"/>
      <c r="J39" s="708">
        <f>Tabel15[[#This Row],[Inschrijfprijs]]/Tabel15[[#This Row],[m2 BVO]]</f>
        <v>0</v>
      </c>
    </row>
    <row r="40" spans="1:10" s="390" customFormat="1" ht="12">
      <c r="A40" s="715">
        <f>VLOOKUP($B40,'Inspectie per projectleider 20'!$A:$BA,21,0)</f>
        <v>2</v>
      </c>
      <c r="B40" s="717" t="s">
        <v>407</v>
      </c>
      <c r="C40" s="715" t="str">
        <f>VLOOKUP($B40,'Inspectie per projectleider 20'!$A:$BA,14,0)</f>
        <v>Kinderboerderij Lariks Dierenverblijf</v>
      </c>
      <c r="D40" s="715" t="str">
        <f>VLOOKUP($B40,'Inspectie per projectleider 20'!$A:$BA,18,0)</f>
        <v>Laak 1A</v>
      </c>
      <c r="E40" s="715" t="str">
        <f>VLOOKUP($B40,'Inspectie per projectleider 20'!$A:$BA,41,0)</f>
        <v>Sport/ Recreatie</v>
      </c>
      <c r="F40" s="716">
        <f>VLOOKUP($B40,'Inspectie per projectleider 20'!$A:$BA,47,0)</f>
        <v>1963</v>
      </c>
      <c r="G40" s="715" t="str">
        <f>VLOOKUP($B40,'Inspectie per projectleider 20'!$A:$BA,50,0)</f>
        <v>Geen monument</v>
      </c>
      <c r="H40" s="715">
        <f>VLOOKUP($B40,'Inspectie per projectleider 20'!$A:$BA,8,0)</f>
        <v>12</v>
      </c>
      <c r="I40" s="697"/>
      <c r="J40" s="708">
        <f>Tabel15[[#This Row],[Inschrijfprijs]]/Tabel15[[#This Row],[m2 BVO]]</f>
        <v>0</v>
      </c>
    </row>
    <row r="41" spans="1:10" s="390" customFormat="1" ht="12">
      <c r="A41" s="715">
        <f>VLOOKUP($B41,'Inspectie per projectleider 20'!$A:$BA,21,0)</f>
        <v>2</v>
      </c>
      <c r="B41" s="717" t="s">
        <v>426</v>
      </c>
      <c r="C41" s="715" t="str">
        <f>VLOOKUP($B41,'Inspectie per projectleider 20'!$A:$BA,14,0)</f>
        <v>Boskamp Wachthuisje</v>
      </c>
      <c r="D41" s="715" t="str">
        <f>VLOOKUP($B41,'Inspectie per projectleider 20'!$A:$BA,18,0)</f>
        <v>Boskamp  ten zuiden van Boskamp 4 ONG</v>
      </c>
      <c r="E41" s="715" t="str">
        <f>VLOOKUP($B41,'Inspectie per projectleider 20'!$A:$BA,41,0)</f>
        <v>Overig</v>
      </c>
      <c r="F41" s="716">
        <f>VLOOKUP($B41,'Inspectie per projectleider 20'!$A:$BA,47,0)</f>
        <v>1970</v>
      </c>
      <c r="G41" s="715" t="str">
        <f>VLOOKUP($B41,'Inspectie per projectleider 20'!$A:$BA,50,0)</f>
        <v>Geen monument</v>
      </c>
      <c r="H41" s="715">
        <f>VLOOKUP($B41,'Inspectie per projectleider 20'!$A:$BA,8,0)</f>
        <v>49</v>
      </c>
      <c r="I41" s="697"/>
      <c r="J41" s="708">
        <f>Tabel15[[#This Row],[Inschrijfprijs]]/Tabel15[[#This Row],[m2 BVO]]</f>
        <v>0</v>
      </c>
    </row>
    <row r="42" spans="1:10" s="390" customFormat="1" ht="12">
      <c r="A42" s="715">
        <f>VLOOKUP($B42,'Inspectie per projectleider 20'!$A:$BA,21,0)</f>
        <v>2</v>
      </c>
      <c r="B42" s="717" t="s">
        <v>436</v>
      </c>
      <c r="C42" s="715" t="str">
        <f>VLOOKUP($B42,'Inspectie per projectleider 20'!$A:$BA,14,0)</f>
        <v>Columbarium annex Theehuis</v>
      </c>
      <c r="D42" s="715" t="str">
        <f>VLOOKUP($B42,'Inspectie per projectleider 20'!$A:$BA,18,0)</f>
        <v>Boskamp 6</v>
      </c>
      <c r="E42" s="715" t="str">
        <f>VLOOKUP($B42,'Inspectie per projectleider 20'!$A:$BA,41,0)</f>
        <v>Overig</v>
      </c>
      <c r="F42" s="716">
        <f>VLOOKUP($B42,'Inspectie per projectleider 20'!$A:$BA,47,0)</f>
        <v>1950</v>
      </c>
      <c r="G42" s="715" t="str">
        <f>VLOOKUP($B42,'Inspectie per projectleider 20'!$A:$BA,50,0)</f>
        <v>Geen monument</v>
      </c>
      <c r="H42" s="715">
        <f>VLOOKUP($B42,'Inspectie per projectleider 20'!$A:$BA,8,0)</f>
        <v>189</v>
      </c>
      <c r="I42" s="697"/>
      <c r="J42" s="708">
        <f>Tabel15[[#This Row],[Inschrijfprijs]]/Tabel15[[#This Row],[m2 BVO]]</f>
        <v>0</v>
      </c>
    </row>
    <row r="43" spans="1:10" s="390" customFormat="1" ht="12">
      <c r="A43" s="715">
        <f>VLOOKUP($B43,'Inspectie per projectleider 20'!$A:$BA,21,0)</f>
        <v>2</v>
      </c>
      <c r="B43" s="717" t="s">
        <v>440</v>
      </c>
      <c r="C43" s="715" t="str">
        <f>VLOOKUP($B43,'Inspectie per projectleider 20'!$A:$BA,14,0)</f>
        <v>Lijkenhuis Noorderbegraafplaats</v>
      </c>
      <c r="D43" s="715" t="str">
        <f>VLOOKUP($B43,'Inspectie per projectleider 20'!$A:$BA,18,0)</f>
        <v>Kerkhofslaan ONG</v>
      </c>
      <c r="E43" s="715" t="str">
        <f>VLOOKUP($B43,'Inspectie per projectleider 20'!$A:$BA,41,0)</f>
        <v>Percelen/ Terreinen</v>
      </c>
      <c r="F43" s="716">
        <f>VLOOKUP($B43,'Inspectie per projectleider 20'!$A:$BA,47,0)</f>
        <v>1950</v>
      </c>
      <c r="G43" s="715" t="str">
        <f>VLOOKUP($B43,'Inspectie per projectleider 20'!$A:$BA,50,0)</f>
        <v>Gemeentelijk monument</v>
      </c>
      <c r="H43" s="715">
        <f>VLOOKUP($B43,'Inspectie per projectleider 20'!$A:$BA,8,0)</f>
        <v>16</v>
      </c>
      <c r="I43" s="697"/>
      <c r="J43" s="708">
        <f>Tabel15[[#This Row],[Inschrijfprijs]]/Tabel15[[#This Row],[m2 BVO]]</f>
        <v>0</v>
      </c>
    </row>
    <row r="44" spans="1:10" s="390" customFormat="1" ht="12">
      <c r="A44" s="715">
        <f>VLOOKUP($B44,'Inspectie per projectleider 20'!$A:$BA,21,0)</f>
        <v>2</v>
      </c>
      <c r="B44" s="717" t="s">
        <v>126</v>
      </c>
      <c r="C44" s="715" t="str">
        <f>VLOOKUP($B44,'Inspectie per projectleider 20'!$A:$BA,14,0)</f>
        <v>Lijkenhuis Joodse begraafplaats</v>
      </c>
      <c r="D44" s="715" t="str">
        <f>VLOOKUP($B44,'Inspectie per projectleider 20'!$A:$BA,18,0)</f>
        <v xml:space="preserve">Oude Haarweg 1 </v>
      </c>
      <c r="E44" s="715" t="str">
        <f>VLOOKUP($B44,'Inspectie per projectleider 20'!$A:$BA,41,0)</f>
        <v>Percelen/ Terreinen</v>
      </c>
      <c r="F44" s="716">
        <f>VLOOKUP($B44,'Inspectie per projectleider 20'!$A:$BA,47,0)</f>
        <v>1950</v>
      </c>
      <c r="G44" s="715" t="str">
        <f>VLOOKUP($B44,'Inspectie per projectleider 20'!$A:$BA,50,0)</f>
        <v>Geen monument</v>
      </c>
      <c r="H44" s="715">
        <f>VLOOKUP($B44,'Inspectie per projectleider 20'!$A:$BA,8,0)</f>
        <v>39</v>
      </c>
      <c r="I44" s="697"/>
      <c r="J44" s="708">
        <f>Tabel15[[#This Row],[Inschrijfprijs]]/Tabel15[[#This Row],[m2 BVO]]</f>
        <v>0</v>
      </c>
    </row>
    <row r="45" spans="1:10" s="390" customFormat="1" ht="12">
      <c r="A45" s="715">
        <f>VLOOKUP($B45,'Inspectie per projectleider 20'!$A:$BA,21,0)</f>
        <v>2</v>
      </c>
      <c r="B45" s="717" t="s">
        <v>451</v>
      </c>
      <c r="C45" s="715" t="str">
        <f>VLOOKUP($B45,'Inspectie per projectleider 20'!$A:$BA,14,0)</f>
        <v>Lijkenhuis Zuiderbegraafplaats</v>
      </c>
      <c r="D45" s="715" t="str">
        <f>VLOOKUP($B45,'Inspectie per projectleider 20'!$A:$BA,18,0)</f>
        <v>Beilerstraat 86</v>
      </c>
      <c r="E45" s="715" t="str">
        <f>VLOOKUP($B45,'Inspectie per projectleider 20'!$A:$BA,41,0)</f>
        <v>Overig</v>
      </c>
      <c r="F45" s="716">
        <f>VLOOKUP($B45,'Inspectie per projectleider 20'!$A:$BA,47,0)</f>
        <v>1900</v>
      </c>
      <c r="G45" s="715" t="str">
        <f>VLOOKUP($B45,'Inspectie per projectleider 20'!$A:$BA,50,0)</f>
        <v>Provinciaal monument</v>
      </c>
      <c r="H45" s="715">
        <f>VLOOKUP($B45,'Inspectie per projectleider 20'!$A:$BA,8,0)</f>
        <v>46</v>
      </c>
      <c r="I45" s="697"/>
      <c r="J45" s="708">
        <f>Tabel15[[#This Row],[Inschrijfprijs]]/Tabel15[[#This Row],[m2 BVO]]</f>
        <v>0</v>
      </c>
    </row>
    <row r="46" spans="1:10" s="390" customFormat="1" ht="12" hidden="1">
      <c r="A46" s="715">
        <f>VLOOKUP($B46,'Inspectie per projectleider 20'!$A:$BA,21,0)</f>
        <v>1</v>
      </c>
      <c r="B46" s="717" t="s">
        <v>465</v>
      </c>
      <c r="C46" s="715" t="str">
        <f>VLOOKUP($B46,'Inspectie per projectleider 20'!$A:$BA,14,0)</f>
        <v>OVO PrO Assen</v>
      </c>
      <c r="D46" s="715" t="str">
        <f>VLOOKUP($B46,'Inspectie per projectleider 20'!$A:$BA,18,0)</f>
        <v>Zwartwatersweg 202</v>
      </c>
      <c r="E46" s="715" t="str">
        <f>VLOOKUP($B46,'Inspectie per projectleider 20'!$A:$BA,41,0)</f>
        <v>Onderwijs</v>
      </c>
      <c r="F46" s="716">
        <f>VLOOKUP($B46,'Inspectie per projectleider 20'!$A:$BA,47,0)</f>
        <v>2009</v>
      </c>
      <c r="G46" s="715" t="str">
        <f>VLOOKUP($B46,'Inspectie per projectleider 20'!$A:$BA,50,0)</f>
        <v>Geen monument</v>
      </c>
      <c r="H46" s="715">
        <f>VLOOKUP($B46,'Inspectie per projectleider 20'!$A:$BA,8,0)</f>
        <v>2020</v>
      </c>
      <c r="I46" s="697"/>
      <c r="J46" s="708">
        <f>Tabel15[[#This Row],[Inschrijfprijs]]/Tabel15[[#This Row],[m2 BVO]]</f>
        <v>0</v>
      </c>
    </row>
    <row r="47" spans="1:10" s="390" customFormat="1" ht="12" hidden="1">
      <c r="A47" s="715">
        <f>VLOOKUP($B47,'Inspectie per projectleider 20'!$A:$BA,21,0)</f>
        <v>1</v>
      </c>
      <c r="B47" s="717" t="s">
        <v>481</v>
      </c>
      <c r="C47" s="715" t="str">
        <f>VLOOKUP($B47,'Inspectie per projectleider 20'!$A:$BA,14,0)</f>
        <v>OVO PrO Assen Kas</v>
      </c>
      <c r="D47" s="715" t="str">
        <f>VLOOKUP($B47,'Inspectie per projectleider 20'!$A:$BA,18,0)</f>
        <v>Zwartwatersweg 202</v>
      </c>
      <c r="E47" s="715" t="str">
        <f>VLOOKUP($B47,'Inspectie per projectleider 20'!$A:$BA,41,0)</f>
        <v>Onderwijs</v>
      </c>
      <c r="F47" s="716">
        <f>VLOOKUP($B47,'Inspectie per projectleider 20'!$A:$BA,47,0)</f>
        <v>2013</v>
      </c>
      <c r="G47" s="715" t="str">
        <f>VLOOKUP($B47,'Inspectie per projectleider 20'!$A:$BA,50,0)</f>
        <v>Geen monument</v>
      </c>
      <c r="H47" s="715">
        <f>VLOOKUP($B47,'Inspectie per projectleider 20'!$A:$BA,8,0)</f>
        <v>258</v>
      </c>
      <c r="I47" s="697"/>
      <c r="J47" s="708">
        <f>Tabel15[[#This Row],[Inschrijfprijs]]/Tabel15[[#This Row],[m2 BVO]]</f>
        <v>0</v>
      </c>
    </row>
    <row r="48" spans="1:10" s="390" customFormat="1" ht="12" hidden="1">
      <c r="A48" s="715">
        <f>VLOOKUP($B48,'Inspectie per projectleider 20'!$A:$BA,21,0)</f>
        <v>1</v>
      </c>
      <c r="B48" s="717" t="s">
        <v>511</v>
      </c>
      <c r="C48" s="715" t="str">
        <f>VLOOKUP($B48,'Inspectie per projectleider 20'!$A:$BA,14,0)</f>
        <v>OVO PrO Assen Werkplaats</v>
      </c>
      <c r="D48" s="715" t="str">
        <f>VLOOKUP($B48,'Inspectie per projectleider 20'!$A:$BA,18,0)</f>
        <v>Zwartwatersweg 202</v>
      </c>
      <c r="E48" s="715" t="str">
        <f>VLOOKUP($B48,'Inspectie per projectleider 20'!$A:$BA,41,0)</f>
        <v>Onderwijs</v>
      </c>
      <c r="F48" s="716">
        <f>VLOOKUP($B48,'Inspectie per projectleider 20'!$A:$BA,47,0)</f>
        <v>2017</v>
      </c>
      <c r="G48" s="715" t="str">
        <f>VLOOKUP($B48,'Inspectie per projectleider 20'!$A:$BA,50,0)</f>
        <v>Geen monument</v>
      </c>
      <c r="H48" s="715">
        <f>VLOOKUP($B48,'Inspectie per projectleider 20'!$A:$BA,8,0)</f>
        <v>200</v>
      </c>
      <c r="I48" s="697"/>
      <c r="J48" s="708">
        <f>Tabel15[[#This Row],[Inschrijfprijs]]/Tabel15[[#This Row],[m2 BVO]]</f>
        <v>0</v>
      </c>
    </row>
    <row r="49" spans="1:10" s="390" customFormat="1" ht="12">
      <c r="A49" s="715">
        <f>VLOOKUP($B49,'Inspectie per projectleider 20'!$A:$BA,21,0)</f>
        <v>2</v>
      </c>
      <c r="B49" s="717" t="s">
        <v>121</v>
      </c>
      <c r="C49" s="715" t="str">
        <f>VLOOKUP($B49,'Inspectie per projectleider 20'!$A:$BA,14,0)</f>
        <v>Renn4 en Drenthe College</v>
      </c>
      <c r="D49" s="715" t="str">
        <f>VLOOKUP($B49,'Inspectie per projectleider 20'!$A:$BA,18,0)</f>
        <v xml:space="preserve">Salland 2A </v>
      </c>
      <c r="E49" s="715" t="str">
        <f>VLOOKUP($B49,'Inspectie per projectleider 20'!$A:$BA,41,0)</f>
        <v>Onderwijs</v>
      </c>
      <c r="F49" s="716">
        <f>VLOOKUP($B49,'Inspectie per projectleider 20'!$A:$BA,47,0)</f>
        <v>1991</v>
      </c>
      <c r="G49" s="715">
        <f>VLOOKUP($B49,'Inspectie per projectleider 20'!$A:$BA,50,0)</f>
        <v>0</v>
      </c>
      <c r="H49" s="715">
        <f>VLOOKUP($B49,'Inspectie per projectleider 20'!$A:$BA,8,0)</f>
        <v>630</v>
      </c>
      <c r="I49" s="697"/>
      <c r="J49" s="708">
        <f>Tabel15[[#This Row],[Inschrijfprijs]]/Tabel15[[#This Row],[m2 BVO]]</f>
        <v>0</v>
      </c>
    </row>
    <row r="50" spans="1:10" s="390" customFormat="1" ht="12" hidden="1">
      <c r="A50" s="715">
        <f>VLOOKUP($B50,'Inspectie per projectleider 20'!$A:$BA,21,0)</f>
        <v>1</v>
      </c>
      <c r="B50" s="717" t="s">
        <v>525</v>
      </c>
      <c r="C50" s="715" t="str">
        <f>VLOOKUP($B50,'Inspectie per projectleider 20'!$A:$BA,14,0)</f>
        <v>Podium Zuidhaege</v>
      </c>
      <c r="D50" s="715" t="str">
        <f>VLOOKUP($B50,'Inspectie per projectleider 20'!$A:$BA,18,0)</f>
        <v>Zuidhaege 2</v>
      </c>
      <c r="E50" s="715" t="str">
        <f>VLOOKUP($B50,'Inspectie per projectleider 20'!$A:$BA,41,0)</f>
        <v>Kunst/ Cultuur</v>
      </c>
      <c r="F50" s="716">
        <f>VLOOKUP($B50,'Inspectie per projectleider 20'!$A:$BA,47,0)</f>
        <v>1995</v>
      </c>
      <c r="G50" s="715" t="str">
        <f>VLOOKUP($B50,'Inspectie per projectleider 20'!$A:$BA,50,0)</f>
        <v>Geen monument</v>
      </c>
      <c r="H50" s="715">
        <f>VLOOKUP($B50,'Inspectie per projectleider 20'!$A:$BA,8,0)</f>
        <v>4905</v>
      </c>
      <c r="I50" s="697"/>
      <c r="J50" s="708">
        <f>Tabel15[[#This Row],[Inschrijfprijs]]/Tabel15[[#This Row],[m2 BVO]]</f>
        <v>0</v>
      </c>
    </row>
    <row r="51" spans="1:10" s="390" customFormat="1" ht="12">
      <c r="A51" s="715">
        <f>VLOOKUP($B51,'Inspectie per projectleider 20'!$A:$BA,21,0)</f>
        <v>2</v>
      </c>
      <c r="B51" s="717" t="s">
        <v>534</v>
      </c>
      <c r="C51" s="715" t="str">
        <f>VLOOKUP($B51,'Inspectie per projectleider 20'!$A:$BA,14,0)</f>
        <v>Daklozenopvang Maria in Campislaan 257</v>
      </c>
      <c r="D51" s="715" t="str">
        <f>VLOOKUP($B51,'Inspectie per projectleider 20'!$A:$BA,18,0)</f>
        <v>Maria In Campislaan 257</v>
      </c>
      <c r="E51" s="715" t="str">
        <f>VLOOKUP($B51,'Inspectie per projectleider 20'!$A:$BA,41,0)</f>
        <v>Onderwijs</v>
      </c>
      <c r="F51" s="716">
        <f>VLOOKUP($B51,'Inspectie per projectleider 20'!$A:$BA,47,0)</f>
        <v>1962</v>
      </c>
      <c r="G51" s="715" t="str">
        <f>VLOOKUP($B51,'Inspectie per projectleider 20'!$A:$BA,50,0)</f>
        <v>Geen monument</v>
      </c>
      <c r="H51" s="715">
        <f>VLOOKUP($B51,'Inspectie per projectleider 20'!$A:$BA,8,0)</f>
        <v>1093</v>
      </c>
      <c r="I51" s="697"/>
      <c r="J51" s="708">
        <f>Tabel15[[#This Row],[Inschrijfprijs]]/Tabel15[[#This Row],[m2 BVO]]</f>
        <v>0</v>
      </c>
    </row>
    <row r="52" spans="1:10" s="390" customFormat="1" ht="12" hidden="1">
      <c r="A52" s="715">
        <f>VLOOKUP($B52,'Inspectie per projectleider 20'!$A:$BA,21,0)</f>
        <v>1</v>
      </c>
      <c r="B52" s="717" t="s">
        <v>541</v>
      </c>
      <c r="C52" s="715" t="str">
        <f>VLOOKUP($B52,'Inspectie per projectleider 20'!$A:$BA,14,0)</f>
        <v>Wijkcentrum De Dissel</v>
      </c>
      <c r="D52" s="715" t="str">
        <f>VLOOKUP($B52,'Inspectie per projectleider 20'!$A:$BA,18,0)</f>
        <v>Kleuvenstee 1A</v>
      </c>
      <c r="E52" s="715" t="str">
        <f>VLOOKUP($B52,'Inspectie per projectleider 20'!$A:$BA,41,0)</f>
        <v>Welzijn</v>
      </c>
      <c r="F52" s="716">
        <f>VLOOKUP($B52,'Inspectie per projectleider 20'!$A:$BA,47,0)</f>
        <v>1994</v>
      </c>
      <c r="G52" s="715" t="str">
        <f>VLOOKUP($B52,'Inspectie per projectleider 20'!$A:$BA,50,0)</f>
        <v>Geen monument</v>
      </c>
      <c r="H52" s="715">
        <f>VLOOKUP($B52,'Inspectie per projectleider 20'!$A:$BA,8,0)</f>
        <v>682</v>
      </c>
      <c r="I52" s="697"/>
      <c r="J52" s="708">
        <f>Tabel15[[#This Row],[Inschrijfprijs]]/Tabel15[[#This Row],[m2 BVO]]</f>
        <v>0</v>
      </c>
    </row>
    <row r="53" spans="1:10" s="390" customFormat="1" ht="12" hidden="1">
      <c r="A53" s="715">
        <f>VLOOKUP($B53,'Inspectie per projectleider 20'!$A:$BA,21,0)</f>
        <v>1</v>
      </c>
      <c r="B53" s="717" t="s">
        <v>548</v>
      </c>
      <c r="C53" s="715" t="str">
        <f>VLOOKUP($B53,'Inspectie per projectleider 20'!$A:$BA,14,0)</f>
        <v>Wijkcentrum De Dissel berging 1</v>
      </c>
      <c r="D53" s="715" t="str">
        <f>VLOOKUP($B53,'Inspectie per projectleider 20'!$A:$BA,18,0)</f>
        <v>Kleuvenstee 1A</v>
      </c>
      <c r="E53" s="715" t="str">
        <f>VLOOKUP($B53,'Inspectie per projectleider 20'!$A:$BA,41,0)</f>
        <v>Welzijn</v>
      </c>
      <c r="F53" s="716">
        <f>VLOOKUP($B53,'Inspectie per projectleider 20'!$A:$BA,47,0)</f>
        <v>1995</v>
      </c>
      <c r="G53" s="715" t="str">
        <f>VLOOKUP($B53,'Inspectie per projectleider 20'!$A:$BA,50,0)</f>
        <v>Geen monument</v>
      </c>
      <c r="H53" s="715">
        <f>VLOOKUP($B53,'Inspectie per projectleider 20'!$A:$BA,8,0)</f>
        <v>25</v>
      </c>
      <c r="I53" s="697"/>
      <c r="J53" s="708">
        <f>Tabel15[[#This Row],[Inschrijfprijs]]/Tabel15[[#This Row],[m2 BVO]]</f>
        <v>0</v>
      </c>
    </row>
    <row r="54" spans="1:10" s="390" customFormat="1" ht="12" hidden="1">
      <c r="A54" s="715">
        <f>VLOOKUP($B54,'Inspectie per projectleider 20'!$A:$BA,21,0)</f>
        <v>1</v>
      </c>
      <c r="B54" s="717" t="s">
        <v>550</v>
      </c>
      <c r="C54" s="715" t="str">
        <f>VLOOKUP($B54,'Inspectie per projectleider 20'!$A:$BA,14,0)</f>
        <v>Wijkcentrum De Dissel berging 2</v>
      </c>
      <c r="D54" s="715" t="str">
        <f>VLOOKUP($B54,'Inspectie per projectleider 20'!$A:$BA,18,0)</f>
        <v>Kleuvenstee 1A</v>
      </c>
      <c r="E54" s="715" t="str">
        <f>VLOOKUP($B54,'Inspectie per projectleider 20'!$A:$BA,41,0)</f>
        <v>Welzijn</v>
      </c>
      <c r="F54" s="716">
        <f>VLOOKUP($B54,'Inspectie per projectleider 20'!$A:$BA,47,0)</f>
        <v>1995</v>
      </c>
      <c r="G54" s="715" t="str">
        <f>VLOOKUP($B54,'Inspectie per projectleider 20'!$A:$BA,50,0)</f>
        <v>Geen monument</v>
      </c>
      <c r="H54" s="715">
        <f>VLOOKUP($B54,'Inspectie per projectleider 20'!$A:$BA,8,0)</f>
        <v>19</v>
      </c>
      <c r="I54" s="697"/>
      <c r="J54" s="708">
        <f>Tabel15[[#This Row],[Inschrijfprijs]]/Tabel15[[#This Row],[m2 BVO]]</f>
        <v>0</v>
      </c>
    </row>
    <row r="55" spans="1:10" s="390" customFormat="1" ht="12">
      <c r="A55" s="715">
        <f>VLOOKUP($B55,'Inspectie per projectleider 20'!$A:$BA,21,0)</f>
        <v>2</v>
      </c>
      <c r="B55" s="717" t="s">
        <v>552</v>
      </c>
      <c r="C55" s="715" t="str">
        <f>VLOOKUP($B55,'Inspectie per projectleider 20'!$A:$BA,14,0)</f>
        <v>Wijkgebouw LTC</v>
      </c>
      <c r="D55" s="715" t="str">
        <f>VLOOKUP($B55,'Inspectie per projectleider 20'!$A:$BA,18,0)</f>
        <v>Echtenstraat 61</v>
      </c>
      <c r="E55" s="715" t="str">
        <f>VLOOKUP($B55,'Inspectie per projectleider 20'!$A:$BA,41,0)</f>
        <v>Welzijn</v>
      </c>
      <c r="F55" s="716">
        <f>VLOOKUP($B55,'Inspectie per projectleider 20'!$A:$BA,47,0)</f>
        <v>1962</v>
      </c>
      <c r="G55" s="715" t="str">
        <f>VLOOKUP($B55,'Inspectie per projectleider 20'!$A:$BA,50,0)</f>
        <v>Geen monument</v>
      </c>
      <c r="H55" s="715">
        <f>VLOOKUP($B55,'Inspectie per projectleider 20'!$A:$BA,8,0)</f>
        <v>451</v>
      </c>
      <c r="I55" s="697"/>
      <c r="J55" s="708">
        <f>Tabel15[[#This Row],[Inschrijfprijs]]/Tabel15[[#This Row],[m2 BVO]]</f>
        <v>0</v>
      </c>
    </row>
    <row r="56" spans="1:10" s="390" customFormat="1" ht="12">
      <c r="A56" s="715">
        <f>VLOOKUP($B56,'Inspectie per projectleider 20'!$A:$BA,21,0)</f>
        <v>2</v>
      </c>
      <c r="B56" s="717" t="s">
        <v>556</v>
      </c>
      <c r="C56" s="715" t="str">
        <f>VLOOKUP($B56,'Inspectie per projectleider 20'!$A:$BA,14,0)</f>
        <v>Echtenstraat 3</v>
      </c>
      <c r="D56" s="715" t="str">
        <f>VLOOKUP($B56,'Inspectie per projectleider 20'!$A:$BA,18,0)</f>
        <v>Echtenstraat 3</v>
      </c>
      <c r="E56" s="715" t="str">
        <f>VLOOKUP($B56,'Inspectie per projectleider 20'!$A:$BA,41,0)</f>
        <v>Welzijn</v>
      </c>
      <c r="F56" s="716">
        <f>VLOOKUP($B56,'Inspectie per projectleider 20'!$A:$BA,47,0)</f>
        <v>1968</v>
      </c>
      <c r="G56" s="715" t="str">
        <f>VLOOKUP($B56,'Inspectie per projectleider 20'!$A:$BA,50,0)</f>
        <v>Geen monument</v>
      </c>
      <c r="H56" s="715">
        <f>VLOOKUP($B56,'Inspectie per projectleider 20'!$A:$BA,8,0)</f>
        <v>281</v>
      </c>
      <c r="I56" s="697"/>
      <c r="J56" s="708">
        <f>Tabel15[[#This Row],[Inschrijfprijs]]/Tabel15[[#This Row],[m2 BVO]]</f>
        <v>0</v>
      </c>
    </row>
    <row r="57" spans="1:10" s="390" customFormat="1" ht="12">
      <c r="A57" s="715">
        <f>VLOOKUP($B57,'Inspectie per projectleider 20'!$A:$BA,21,0)</f>
        <v>2</v>
      </c>
      <c r="B57" s="717" t="s">
        <v>559</v>
      </c>
      <c r="C57" s="715" t="str">
        <f>VLOOKUP($B57,'Inspectie per projectleider 20'!$A:$BA,14,0)</f>
        <v>Echtenstraat 3 Berging</v>
      </c>
      <c r="D57" s="715" t="str">
        <f>VLOOKUP($B57,'Inspectie per projectleider 20'!$A:$BA,18,0)</f>
        <v>Echtenstraat 3</v>
      </c>
      <c r="E57" s="715" t="str">
        <f>VLOOKUP($B57,'Inspectie per projectleider 20'!$A:$BA,41,0)</f>
        <v>Overig</v>
      </c>
      <c r="F57" s="716">
        <f>VLOOKUP($B57,'Inspectie per projectleider 20'!$A:$BA,47,0)</f>
        <v>1968</v>
      </c>
      <c r="G57" s="715" t="str">
        <f>VLOOKUP($B57,'Inspectie per projectleider 20'!$A:$BA,50,0)</f>
        <v>Geen monument</v>
      </c>
      <c r="H57" s="715">
        <f>VLOOKUP($B57,'Inspectie per projectleider 20'!$A:$BA,8,0)</f>
        <v>9</v>
      </c>
      <c r="I57" s="697"/>
      <c r="J57" s="708">
        <f>Tabel15[[#This Row],[Inschrijfprijs]]/Tabel15[[#This Row],[m2 BVO]]</f>
        <v>0</v>
      </c>
    </row>
    <row r="58" spans="1:10" s="390" customFormat="1" ht="12">
      <c r="A58" s="715">
        <f>VLOOKUP($B58,'Inspectie per projectleider 20'!$A:$BA,21,0)</f>
        <v>2</v>
      </c>
      <c r="B58" s="717" t="s">
        <v>562</v>
      </c>
      <c r="C58" s="715" t="str">
        <f>VLOOKUP($B58,'Inspectie per projectleider 20'!$A:$BA,14,0)</f>
        <v>Kleedgebouw op recrtr Pittelo</v>
      </c>
      <c r="D58" s="715" t="str">
        <f>VLOOKUP($B58,'Inspectie per projectleider 20'!$A:$BA,18,0)</f>
        <v>Wethouder Bergerweg 3A</v>
      </c>
      <c r="E58" s="715" t="str">
        <f>VLOOKUP($B58,'Inspectie per projectleider 20'!$A:$BA,41,0)</f>
        <v>Sport/ Recreatie</v>
      </c>
      <c r="F58" s="716">
        <f>VLOOKUP($B58,'Inspectie per projectleider 20'!$A:$BA,47,0)</f>
        <v>1980</v>
      </c>
      <c r="G58" s="715" t="str">
        <f>VLOOKUP($B58,'Inspectie per projectleider 20'!$A:$BA,50,0)</f>
        <v>Geen monument</v>
      </c>
      <c r="H58" s="715">
        <f>VLOOKUP($B58,'Inspectie per projectleider 20'!$A:$BA,8,0)</f>
        <v>202</v>
      </c>
      <c r="I58" s="697"/>
      <c r="J58" s="708">
        <f>Tabel15[[#This Row],[Inschrijfprijs]]/Tabel15[[#This Row],[m2 BVO]]</f>
        <v>0</v>
      </c>
    </row>
    <row r="59" spans="1:10" s="390" customFormat="1" ht="12">
      <c r="A59" s="715">
        <f>VLOOKUP($B59,'Inspectie per projectleider 20'!$A:$BA,21,0)</f>
        <v>2</v>
      </c>
      <c r="B59" s="717" t="s">
        <v>570</v>
      </c>
      <c r="C59" s="715" t="str">
        <f>VLOOKUP($B59,'Inspectie per projectleider 20'!$A:$BA,14,0)</f>
        <v>Clubgebouw LEO</v>
      </c>
      <c r="D59" s="715" t="str">
        <f>VLOOKUP($B59,'Inspectie per projectleider 20'!$A:$BA,18,0)</f>
        <v>Peeloërweg 3</v>
      </c>
      <c r="E59" s="715" t="str">
        <f>VLOOKUP($B59,'Inspectie per projectleider 20'!$A:$BA,41,0)</f>
        <v>Sport/ Recreatie</v>
      </c>
      <c r="F59" s="716">
        <f>VLOOKUP($B59,'Inspectie per projectleider 20'!$A:$BA,47,0)</f>
        <v>1980</v>
      </c>
      <c r="G59" s="715" t="str">
        <f>VLOOKUP($B59,'Inspectie per projectleider 20'!$A:$BA,50,0)</f>
        <v>Geen monument</v>
      </c>
      <c r="H59" s="715">
        <f>VLOOKUP($B59,'Inspectie per projectleider 20'!$A:$BA,8,0)</f>
        <v>913</v>
      </c>
      <c r="I59" s="697"/>
      <c r="J59" s="708">
        <f>Tabel15[[#This Row],[Inschrijfprijs]]/Tabel15[[#This Row],[m2 BVO]]</f>
        <v>0</v>
      </c>
    </row>
    <row r="60" spans="1:10" s="390" customFormat="1" ht="12">
      <c r="A60" s="715">
        <f>VLOOKUP($B60,'Inspectie per projectleider 20'!$A:$BA,21,0)</f>
        <v>2</v>
      </c>
      <c r="B60" s="717" t="s">
        <v>582</v>
      </c>
      <c r="C60" s="715" t="str">
        <f>VLOOKUP($B60,'Inspectie per projectleider 20'!$A:$BA,14,0)</f>
        <v>De Hoogspanning 2-4</v>
      </c>
      <c r="D60" s="715" t="str">
        <f>VLOOKUP($B60,'Inspectie per projectleider 20'!$A:$BA,18,0)</f>
        <v>De Hoogspanningsweg 2-4</v>
      </c>
      <c r="E60" s="715" t="str">
        <f>VLOOKUP($B60,'Inspectie per projectleider 20'!$A:$BA,41,0)</f>
        <v>Sport/ Recreatie</v>
      </c>
      <c r="F60" s="716">
        <f>VLOOKUP($B60,'Inspectie per projectleider 20'!$A:$BA,47,0)</f>
        <v>2004</v>
      </c>
      <c r="G60" s="715" t="str">
        <f>VLOOKUP($B60,'Inspectie per projectleider 20'!$A:$BA,50,0)</f>
        <v>Geen monument</v>
      </c>
      <c r="H60" s="715">
        <f>VLOOKUP($B60,'Inspectie per projectleider 20'!$A:$BA,8,0)</f>
        <v>926</v>
      </c>
      <c r="I60" s="697"/>
      <c r="J60" s="708">
        <f>Tabel15[[#This Row],[Inschrijfprijs]]/Tabel15[[#This Row],[m2 BVO]]</f>
        <v>0</v>
      </c>
    </row>
    <row r="61" spans="1:10" s="390" customFormat="1" ht="12">
      <c r="A61" s="715">
        <f>VLOOKUP($B61,'Inspectie per projectleider 20'!$A:$BA,21,0)</f>
        <v>2</v>
      </c>
      <c r="B61" s="717" t="s">
        <v>586</v>
      </c>
      <c r="C61" s="715" t="str">
        <f>VLOOKUP($B61,'Inspectie per projectleider 20'!$A:$BA,14,0)</f>
        <v>De Hoogspanning 6</v>
      </c>
      <c r="D61" s="715" t="str">
        <f>VLOOKUP($B61,'Inspectie per projectleider 20'!$A:$BA,18,0)</f>
        <v>De Hoogspanningsweg 6</v>
      </c>
      <c r="E61" s="715" t="str">
        <f>VLOOKUP($B61,'Inspectie per projectleider 20'!$A:$BA,41,0)</f>
        <v>Sport/ Recreatie</v>
      </c>
      <c r="F61" s="716">
        <f>VLOOKUP($B61,'Inspectie per projectleider 20'!$A:$BA,47,0)</f>
        <v>2004</v>
      </c>
      <c r="G61" s="715" t="str">
        <f>VLOOKUP($B61,'Inspectie per projectleider 20'!$A:$BA,50,0)</f>
        <v>Geen monument</v>
      </c>
      <c r="H61" s="715">
        <f>VLOOKUP($B61,'Inspectie per projectleider 20'!$A:$BA,8,0)</f>
        <v>1213</v>
      </c>
      <c r="I61" s="697"/>
      <c r="J61" s="708">
        <f>Tabel15[[#This Row],[Inschrijfprijs]]/Tabel15[[#This Row],[m2 BVO]]</f>
        <v>0</v>
      </c>
    </row>
    <row r="62" spans="1:10" s="390" customFormat="1" ht="12">
      <c r="A62" s="715">
        <f>VLOOKUP($B62,'Inspectie per projectleider 20'!$A:$BA,21,0)</f>
        <v>2</v>
      </c>
      <c r="B62" s="717" t="s">
        <v>591</v>
      </c>
      <c r="C62" s="715" t="str">
        <f>VLOOKUP($B62,'Inspectie per projectleider 20'!$A:$BA,14,0)</f>
        <v>Clubgebouw Tennisvereniging Amelte 1A</v>
      </c>
      <c r="D62" s="715" t="str">
        <f>VLOOKUP($B62,'Inspectie per projectleider 20'!$A:$BA,18,0)</f>
        <v>Amelte 1A</v>
      </c>
      <c r="E62" s="715" t="str">
        <f>VLOOKUP($B62,'Inspectie per projectleider 20'!$A:$BA,41,0)</f>
        <v>Sport/ Recreatie</v>
      </c>
      <c r="F62" s="716">
        <f>VLOOKUP($B62,'Inspectie per projectleider 20'!$A:$BA,47,0)</f>
        <v>1986</v>
      </c>
      <c r="G62" s="715" t="str">
        <f>VLOOKUP($B62,'Inspectie per projectleider 20'!$A:$BA,50,0)</f>
        <v>Geen monument</v>
      </c>
      <c r="H62" s="715">
        <f>VLOOKUP($B62,'Inspectie per projectleider 20'!$A:$BA,8,0)</f>
        <v>126</v>
      </c>
      <c r="I62" s="697"/>
      <c r="J62" s="708">
        <f>Tabel15[[#This Row],[Inschrijfprijs]]/Tabel15[[#This Row],[m2 BVO]]</f>
        <v>0</v>
      </c>
    </row>
    <row r="63" spans="1:10" s="390" customFormat="1" ht="12">
      <c r="A63" s="715">
        <f>VLOOKUP($B63,'Inspectie per projectleider 20'!$A:$BA,21,0)</f>
        <v>2</v>
      </c>
      <c r="B63" s="717" t="s">
        <v>595</v>
      </c>
      <c r="C63" s="715" t="str">
        <f>VLOOKUP($B63,'Inspectie per projectleider 20'!$A:$BA,14,0)</f>
        <v>Clubgebouw HVA Mien Ruysweg 3</v>
      </c>
      <c r="D63" s="715" t="str">
        <f>VLOOKUP($B63,'Inspectie per projectleider 20'!$A:$BA,18,0)</f>
        <v>Mien Ruysweg 3</v>
      </c>
      <c r="E63" s="715" t="str">
        <f>VLOOKUP($B63,'Inspectie per projectleider 20'!$A:$BA,41,0)</f>
        <v>Sport/ Recreatie</v>
      </c>
      <c r="F63" s="716">
        <f>VLOOKUP($B63,'Inspectie per projectleider 20'!$A:$BA,47,0)</f>
        <v>2013</v>
      </c>
      <c r="G63" s="715" t="str">
        <f>VLOOKUP($B63,'Inspectie per projectleider 20'!$A:$BA,50,0)</f>
        <v>Geen monument</v>
      </c>
      <c r="H63" s="715">
        <f>VLOOKUP($B63,'Inspectie per projectleider 20'!$A:$BA,8,0)</f>
        <v>589</v>
      </c>
      <c r="I63" s="697"/>
      <c r="J63" s="708">
        <f>Tabel15[[#This Row],[Inschrijfprijs]]/Tabel15[[#This Row],[m2 BVO]]</f>
        <v>0</v>
      </c>
    </row>
    <row r="64" spans="1:10" s="390" customFormat="1" ht="12">
      <c r="A64" s="715">
        <f>VLOOKUP($B64,'Inspectie per projectleider 20'!$A:$BA,21,0)</f>
        <v>2</v>
      </c>
      <c r="B64" s="717" t="s">
        <v>602</v>
      </c>
      <c r="C64" s="715" t="str">
        <f>VLOOKUP($B64,'Inspectie per projectleider 20'!$A:$BA,14,0)</f>
        <v>Clubgebouw LTC</v>
      </c>
      <c r="D64" s="715" t="str">
        <f>VLOOKUP($B64,'Inspectie per projectleider 20'!$A:$BA,18,0)</f>
        <v>Wethouder Bergerweg 24</v>
      </c>
      <c r="E64" s="715" t="str">
        <f>VLOOKUP($B64,'Inspectie per projectleider 20'!$A:$BA,41,0)</f>
        <v>Sport/ Recreatie</v>
      </c>
      <c r="F64" s="716">
        <f>VLOOKUP($B64,'Inspectie per projectleider 20'!$A:$BA,47,0)</f>
        <v>2007</v>
      </c>
      <c r="G64" s="715" t="str">
        <f>VLOOKUP($B64,'Inspectie per projectleider 20'!$A:$BA,50,0)</f>
        <v>Geen monument</v>
      </c>
      <c r="H64" s="715">
        <f>VLOOKUP($B64,'Inspectie per projectleider 20'!$A:$BA,8,0)</f>
        <v>1017</v>
      </c>
      <c r="I64" s="697"/>
      <c r="J64" s="708">
        <f>Tabel15[[#This Row],[Inschrijfprijs]]/Tabel15[[#This Row],[m2 BVO]]</f>
        <v>0</v>
      </c>
    </row>
    <row r="65" spans="1:10" s="390" customFormat="1" ht="12">
      <c r="A65" s="715">
        <f>VLOOKUP($B65,'Inspectie per projectleider 20'!$A:$BA,21,0)</f>
        <v>2</v>
      </c>
      <c r="B65" s="717" t="s">
        <v>607</v>
      </c>
      <c r="C65" s="715" t="str">
        <f>VLOOKUP($B65,'Inspectie per projectleider 20'!$A:$BA,14,0)</f>
        <v>Clubgebouw Amboina</v>
      </c>
      <c r="D65" s="715" t="str">
        <f>VLOOKUP($B65,'Inspectie per projectleider 20'!$A:$BA,18,0)</f>
        <v>Wethouder Bergerweg 22A</v>
      </c>
      <c r="E65" s="715" t="str">
        <f>VLOOKUP($B65,'Inspectie per projectleider 20'!$A:$BA,41,0)</f>
        <v>Sport/ Recreatie</v>
      </c>
      <c r="F65" s="716">
        <f>VLOOKUP($B65,'Inspectie per projectleider 20'!$A:$BA,47,0)</f>
        <v>1997</v>
      </c>
      <c r="G65" s="715" t="str">
        <f>VLOOKUP($B65,'Inspectie per projectleider 20'!$A:$BA,50,0)</f>
        <v>Geen monument</v>
      </c>
      <c r="H65" s="715">
        <f>VLOOKUP($B65,'Inspectie per projectleider 20'!$A:$BA,8,0)</f>
        <v>132</v>
      </c>
      <c r="I65" s="697"/>
      <c r="J65" s="708">
        <f>Tabel15[[#This Row],[Inschrijfprijs]]/Tabel15[[#This Row],[m2 BVO]]</f>
        <v>0</v>
      </c>
    </row>
    <row r="66" spans="1:10" s="390" customFormat="1" ht="12">
      <c r="A66" s="715">
        <f>VLOOKUP($B66,'Inspectie per projectleider 20'!$A:$BA,21,0)</f>
        <v>2</v>
      </c>
      <c r="B66" s="717" t="s">
        <v>613</v>
      </c>
      <c r="C66" s="715" t="str">
        <f>VLOOKUP($B66,'Inspectie per projectleider 20'!$A:$BA,14,0)</f>
        <v>Regionaal Wielercentrum Noord</v>
      </c>
      <c r="D66" s="715" t="str">
        <f>VLOOKUP($B66,'Inspectie per projectleider 20'!$A:$BA,18,0)</f>
        <v>Kortbossen 5</v>
      </c>
      <c r="E66" s="715" t="str">
        <f>VLOOKUP($B66,'Inspectie per projectleider 20'!$A:$BA,41,0)</f>
        <v>Sport/ Recreatie</v>
      </c>
      <c r="F66" s="716">
        <f>VLOOKUP($B66,'Inspectie per projectleider 20'!$A:$BA,47,0)</f>
        <v>2015</v>
      </c>
      <c r="G66" s="715" t="str">
        <f>VLOOKUP($B66,'Inspectie per projectleider 20'!$A:$BA,50,0)</f>
        <v>Geen monument</v>
      </c>
      <c r="H66" s="715">
        <f>VLOOKUP($B66,'Inspectie per projectleider 20'!$A:$BA,8,0)</f>
        <v>410</v>
      </c>
      <c r="I66" s="697"/>
      <c r="J66" s="708">
        <f>Tabel15[[#This Row],[Inschrijfprijs]]/Tabel15[[#This Row],[m2 BVO]]</f>
        <v>0</v>
      </c>
    </row>
    <row r="67" spans="1:10" s="390" customFormat="1" ht="12">
      <c r="A67" s="715">
        <f>VLOOKUP($B67,'Inspectie per projectleider 20'!$A:$BA,21,0)</f>
        <v>2</v>
      </c>
      <c r="B67" s="717" t="s">
        <v>616</v>
      </c>
      <c r="C67" s="715" t="str">
        <f>VLOOKUP($B67,'Inspectie per projectleider 20'!$A:$BA,14,0)</f>
        <v>Loods Stadsbroek</v>
      </c>
      <c r="D67" s="715" t="str">
        <f>VLOOKUP($B67,'Inspectie per projectleider 20'!$A:$BA,18,0)</f>
        <v>Stadsbroek 9A</v>
      </c>
      <c r="E67" s="715" t="str">
        <f>VLOOKUP($B67,'Inspectie per projectleider 20'!$A:$BA,41,0)</f>
        <v>Sport/ Recreatie</v>
      </c>
      <c r="F67" s="716">
        <f>VLOOKUP($B67,'Inspectie per projectleider 20'!$A:$BA,47,0)</f>
        <v>1975</v>
      </c>
      <c r="G67" s="715" t="str">
        <f>VLOOKUP($B67,'Inspectie per projectleider 20'!$A:$BA,50,0)</f>
        <v>Geen monument</v>
      </c>
      <c r="H67" s="715">
        <f>VLOOKUP($B67,'Inspectie per projectleider 20'!$A:$BA,8,0)</f>
        <v>150</v>
      </c>
      <c r="I67" s="697"/>
      <c r="J67" s="708">
        <f>Tabel15[[#This Row],[Inschrijfprijs]]/Tabel15[[#This Row],[m2 BVO]]</f>
        <v>0</v>
      </c>
    </row>
    <row r="68" spans="1:10" s="390" customFormat="1" ht="12">
      <c r="A68" s="715">
        <f>VLOOKUP($B68,'Inspectie per projectleider 20'!$A:$BA,21,0)</f>
        <v>2</v>
      </c>
      <c r="B68" s="717" t="s">
        <v>113</v>
      </c>
      <c r="C68" s="715" t="str">
        <f>VLOOKUP($B68,'Inspectie per projectleider 20'!$A:$BA,14,0)</f>
        <v>De Hertenkamp</v>
      </c>
      <c r="D68" s="715" t="str">
        <f>VLOOKUP($B68,'Inspectie per projectleider 20'!$A:$BA,18,0)</f>
        <v xml:space="preserve">Hertenkamp ONG </v>
      </c>
      <c r="E68" s="715" t="str">
        <f>VLOOKUP($B68,'Inspectie per projectleider 20'!$A:$BA,41,0)</f>
        <v>Overig</v>
      </c>
      <c r="F68" s="716">
        <f>VLOOKUP($B68,'Inspectie per projectleider 20'!$A:$BA,47,0)</f>
        <v>0</v>
      </c>
      <c r="G68" s="715" t="str">
        <f>VLOOKUP($B68,'Inspectie per projectleider 20'!$A:$BA,50,0)</f>
        <v>Geen monument</v>
      </c>
      <c r="H68" s="715">
        <f>VLOOKUP($B68,'Inspectie per projectleider 20'!$A:$BA,8,0)</f>
        <v>20</v>
      </c>
      <c r="I68" s="697"/>
      <c r="J68" s="708">
        <f>Tabel15[[#This Row],[Inschrijfprijs]]/Tabel15[[#This Row],[m2 BVO]]</f>
        <v>0</v>
      </c>
    </row>
    <row r="69" spans="1:10" s="390" customFormat="1" ht="12" hidden="1">
      <c r="A69" s="715">
        <f>VLOOKUP($B69,'Inspectie per projectleider 20'!$A:$BA,21,0)</f>
        <v>1</v>
      </c>
      <c r="B69" s="717" t="s">
        <v>629</v>
      </c>
      <c r="C69" s="715" t="str">
        <f>VLOOKUP($B69,'Inspectie per projectleider 20'!$A:$BA,14,0)</f>
        <v>Sporthal De Timp Thorbeckelaan 2</v>
      </c>
      <c r="D69" s="715" t="str">
        <f>VLOOKUP($B69,'Inspectie per projectleider 20'!$A:$BA,18,0)</f>
        <v>Thorbeckelaan 2</v>
      </c>
      <c r="E69" s="715" t="str">
        <f>VLOOKUP($B69,'Inspectie per projectleider 20'!$A:$BA,41,0)</f>
        <v>Sport/ Recreatie</v>
      </c>
      <c r="F69" s="716">
        <f>VLOOKUP($B69,'Inspectie per projectleider 20'!$A:$BA,47,0)</f>
        <v>1968</v>
      </c>
      <c r="G69" s="715" t="str">
        <f>VLOOKUP($B69,'Inspectie per projectleider 20'!$A:$BA,50,0)</f>
        <v>Geen monument</v>
      </c>
      <c r="H69" s="715">
        <f>VLOOKUP($B69,'Inspectie per projectleider 20'!$A:$BA,8,0)</f>
        <v>5010</v>
      </c>
      <c r="I69" s="697"/>
      <c r="J69" s="708">
        <f>Tabel15[[#This Row],[Inschrijfprijs]]/Tabel15[[#This Row],[m2 BVO]]</f>
        <v>0</v>
      </c>
    </row>
    <row r="70" spans="1:10" s="390" customFormat="1" ht="12">
      <c r="A70" s="715">
        <f>VLOOKUP($B70,'Inspectie per projectleider 20'!$A:$BA,21,0)</f>
        <v>2</v>
      </c>
      <c r="B70" s="717" t="s">
        <v>638</v>
      </c>
      <c r="C70" s="715" t="str">
        <f>VLOOKUP($B70,'Inspectie per projectleider 20'!$A:$BA,14,0)</f>
        <v>Sporthal Peelo Scharmbarg 31</v>
      </c>
      <c r="D70" s="715" t="str">
        <f>VLOOKUP($B70,'Inspectie per projectleider 20'!$A:$BA,18,0)</f>
        <v>Scharmbarg 31</v>
      </c>
      <c r="E70" s="715" t="str">
        <f>VLOOKUP($B70,'Inspectie per projectleider 20'!$A:$BA,41,0)</f>
        <v>Sport/ Recreatie</v>
      </c>
      <c r="F70" s="716">
        <f>VLOOKUP($B70,'Inspectie per projectleider 20'!$A:$BA,47,0)</f>
        <v>1981</v>
      </c>
      <c r="G70" s="715" t="str">
        <f>VLOOKUP($B70,'Inspectie per projectleider 20'!$A:$BA,50,0)</f>
        <v>Geen monument</v>
      </c>
      <c r="H70" s="715">
        <f>VLOOKUP($B70,'Inspectie per projectleider 20'!$A:$BA,8,0)</f>
        <v>1691</v>
      </c>
      <c r="I70" s="697"/>
      <c r="J70" s="708">
        <f>Tabel15[[#This Row],[Inschrijfprijs]]/Tabel15[[#This Row],[m2 BVO]]</f>
        <v>0</v>
      </c>
    </row>
    <row r="71" spans="1:10" s="390" customFormat="1" ht="12" hidden="1">
      <c r="A71" s="715">
        <f>VLOOKUP($B71,'Inspectie per projectleider 20'!$A:$BA,21,0)</f>
        <v>1</v>
      </c>
      <c r="B71" s="717" t="s">
        <v>643</v>
      </c>
      <c r="C71" s="715" t="str">
        <f>VLOOKUP($B71,'Inspectie per projectleider 20'!$A:$BA,14,0)</f>
        <v>Sporthal Marsdijk Kleuvenstee 3</v>
      </c>
      <c r="D71" s="715" t="str">
        <f>VLOOKUP($B71,'Inspectie per projectleider 20'!$A:$BA,18,0)</f>
        <v>Kleuvenstee 3</v>
      </c>
      <c r="E71" s="715" t="str">
        <f>VLOOKUP($B71,'Inspectie per projectleider 20'!$A:$BA,41,0)</f>
        <v>Sport/ Recreatie</v>
      </c>
      <c r="F71" s="716">
        <f>VLOOKUP($B71,'Inspectie per projectleider 20'!$A:$BA,47,0)</f>
        <v>1988</v>
      </c>
      <c r="G71" s="715" t="str">
        <f>VLOOKUP($B71,'Inspectie per projectleider 20'!$A:$BA,50,0)</f>
        <v>Geen monument</v>
      </c>
      <c r="H71" s="715">
        <f>VLOOKUP($B71,'Inspectie per projectleider 20'!$A:$BA,8,0)</f>
        <v>2174</v>
      </c>
      <c r="I71" s="697"/>
      <c r="J71" s="708">
        <f>Tabel15[[#This Row],[Inschrijfprijs]]/Tabel15[[#This Row],[m2 BVO]]</f>
        <v>0</v>
      </c>
    </row>
    <row r="72" spans="1:10" s="390" customFormat="1" ht="12" hidden="1">
      <c r="A72" s="715">
        <f>VLOOKUP($B72,'Inspectie per projectleider 20'!$A:$BA,21,0)</f>
        <v>1</v>
      </c>
      <c r="B72" s="717" t="s">
        <v>646</v>
      </c>
      <c r="C72" s="715" t="str">
        <f>VLOOKUP($B72,'Inspectie per projectleider 20'!$A:$BA,14,0)</f>
        <v>Sporthal Stadsbroek Kortbossen 3</v>
      </c>
      <c r="D72" s="715" t="str">
        <f>VLOOKUP($B72,'Inspectie per projectleider 20'!$A:$BA,18,0)</f>
        <v>Kortbossen 3</v>
      </c>
      <c r="E72" s="715" t="str">
        <f>VLOOKUP($B72,'Inspectie per projectleider 20'!$A:$BA,41,0)</f>
        <v>Sport/ Recreatie</v>
      </c>
      <c r="F72" s="716">
        <f>VLOOKUP($B72,'Inspectie per projectleider 20'!$A:$BA,47,0)</f>
        <v>2012</v>
      </c>
      <c r="G72" s="715" t="str">
        <f>VLOOKUP($B72,'Inspectie per projectleider 20'!$A:$BA,50,0)</f>
        <v>Geen monument</v>
      </c>
      <c r="H72" s="715">
        <f>VLOOKUP($B72,'Inspectie per projectleider 20'!$A:$BA,8,0)</f>
        <v>2100</v>
      </c>
      <c r="I72" s="697"/>
      <c r="J72" s="708">
        <f>Tabel15[[#This Row],[Inschrijfprijs]]/Tabel15[[#This Row],[m2 BVO]]</f>
        <v>0</v>
      </c>
    </row>
    <row r="73" spans="1:10" s="390" customFormat="1" ht="12">
      <c r="A73" s="715">
        <f>VLOOKUP($B73,'Inspectie per projectleider 20'!$A:$BA,21,0)</f>
        <v>2</v>
      </c>
      <c r="B73" s="717" t="s">
        <v>652</v>
      </c>
      <c r="C73" s="715" t="str">
        <f>VLOOKUP($B73,'Inspectie per projectleider 20'!$A:$BA,14,0)</f>
        <v>Gymzalen Aubussonhal</v>
      </c>
      <c r="D73" s="715" t="str">
        <f>VLOOKUP($B73,'Inspectie per projectleider 20'!$A:$BA,18,0)</f>
        <v>Vaart Zuidzijde 83</v>
      </c>
      <c r="E73" s="715" t="str">
        <f>VLOOKUP($B73,'Inspectie per projectleider 20'!$A:$BA,41,0)</f>
        <v>Sport/ Recreatie</v>
      </c>
      <c r="F73" s="716">
        <f>VLOOKUP($B73,'Inspectie per projectleider 20'!$A:$BA,47,0)</f>
        <v>1952</v>
      </c>
      <c r="G73" s="715" t="str">
        <f>VLOOKUP($B73,'Inspectie per projectleider 20'!$A:$BA,50,0)</f>
        <v>Gemeentelijk monument</v>
      </c>
      <c r="H73" s="715">
        <f>VLOOKUP($B73,'Inspectie per projectleider 20'!$A:$BA,8,0)</f>
        <v>838</v>
      </c>
      <c r="I73" s="697"/>
      <c r="J73" s="708">
        <f>Tabel15[[#This Row],[Inschrijfprijs]]/Tabel15[[#This Row],[m2 BVO]]</f>
        <v>0</v>
      </c>
    </row>
    <row r="74" spans="1:10" s="390" customFormat="1" ht="12" hidden="1">
      <c r="A74" s="715">
        <f>VLOOKUP($B74,'Inspectie per projectleider 20'!$A:$BA,21,0)</f>
        <v>1</v>
      </c>
      <c r="B74" s="717" t="s">
        <v>658</v>
      </c>
      <c r="C74" s="715" t="str">
        <f>VLOOKUP($B74,'Inspectie per projectleider 20'!$A:$BA,14,0)</f>
        <v>Sporthal Kloosterveste Traverse 46-48</v>
      </c>
      <c r="D74" s="715" t="str">
        <f>VLOOKUP($B74,'Inspectie per projectleider 20'!$A:$BA,18,0)</f>
        <v>Traverse 46 - 48</v>
      </c>
      <c r="E74" s="715" t="str">
        <f>VLOOKUP($B74,'Inspectie per projectleider 20'!$A:$BA,41,0)</f>
        <v>Sport/ Recreatie</v>
      </c>
      <c r="F74" s="716">
        <f>VLOOKUP($B74,'Inspectie per projectleider 20'!$A:$BA,47,0)</f>
        <v>2010</v>
      </c>
      <c r="G74" s="715" t="str">
        <f>VLOOKUP($B74,'Inspectie per projectleider 20'!$A:$BA,50,0)</f>
        <v>Geen monument</v>
      </c>
      <c r="H74" s="715">
        <f>VLOOKUP($B74,'Inspectie per projectleider 20'!$A:$BA,8,0)</f>
        <v>3800</v>
      </c>
      <c r="I74" s="697"/>
      <c r="J74" s="708">
        <f>Tabel15[[#This Row],[Inschrijfprijs]]/Tabel15[[#This Row],[m2 BVO]]</f>
        <v>0</v>
      </c>
    </row>
    <row r="75" spans="1:10" s="390" customFormat="1" ht="12" hidden="1">
      <c r="A75" s="715">
        <f>VLOOKUP($B75,'Inspectie per projectleider 20'!$A:$BA,21,0)</f>
        <v>1</v>
      </c>
      <c r="B75" s="717" t="s">
        <v>665</v>
      </c>
      <c r="C75" s="715" t="str">
        <f>VLOOKUP($B75,'Inspectie per projectleider 20'!$A:$BA,14,0)</f>
        <v>Sporthal Olympus Mr. Gr. v. Prinstererlaan 100</v>
      </c>
      <c r="D75" s="715" t="str">
        <f>VLOOKUP($B75,'Inspectie per projectleider 20'!$A:$BA,18,0)</f>
        <v>Mr. Groen Van Prinstererlaan 100</v>
      </c>
      <c r="E75" s="715" t="str">
        <f>VLOOKUP($B75,'Inspectie per projectleider 20'!$A:$BA,41,0)</f>
        <v>Sport/ Recreatie</v>
      </c>
      <c r="F75" s="716">
        <f>VLOOKUP($B75,'Inspectie per projectleider 20'!$A:$BA,47,0)</f>
        <v>2014</v>
      </c>
      <c r="G75" s="715" t="str">
        <f>VLOOKUP($B75,'Inspectie per projectleider 20'!$A:$BA,50,0)</f>
        <v>Geen monument</v>
      </c>
      <c r="H75" s="715">
        <f>VLOOKUP($B75,'Inspectie per projectleider 20'!$A:$BA,8,0)</f>
        <v>8947</v>
      </c>
      <c r="I75" s="697"/>
      <c r="J75" s="708">
        <f>Tabel15[[#This Row],[Inschrijfprijs]]/Tabel15[[#This Row],[m2 BVO]]</f>
        <v>0</v>
      </c>
    </row>
    <row r="76" spans="1:10" s="390" customFormat="1" ht="12" hidden="1">
      <c r="A76" s="715">
        <f>VLOOKUP($B76,'Inspectie per projectleider 20'!$A:$BA,21,0)</f>
        <v>1</v>
      </c>
      <c r="B76" s="717" t="s">
        <v>698</v>
      </c>
      <c r="C76" s="715" t="str">
        <f>VLOOKUP($B76,'Inspectie per projectleider 20'!$A:$BA,14,0)</f>
        <v>MFA Schakelveld</v>
      </c>
      <c r="D76" s="715" t="str">
        <f>VLOOKUP($B76,'Inspectie per projectleider 20'!$A:$BA,18,0)</f>
        <v>Witterhoofdweg 1A-G</v>
      </c>
      <c r="E76" s="715" t="str">
        <f>VLOOKUP($B76,'Inspectie per projectleider 20'!$A:$BA,41,0)</f>
        <v>Overig</v>
      </c>
      <c r="F76" s="716">
        <f>VLOOKUP($B76,'Inspectie per projectleider 20'!$A:$BA,47,0)</f>
        <v>2010</v>
      </c>
      <c r="G76" s="715" t="str">
        <f>VLOOKUP($B76,'Inspectie per projectleider 20'!$A:$BA,50,0)</f>
        <v>Geen monument</v>
      </c>
      <c r="H76" s="715">
        <f>VLOOKUP($B76,'Inspectie per projectleider 20'!$A:$BA,8,0)</f>
        <v>9053</v>
      </c>
      <c r="I76" s="697"/>
      <c r="J76" s="708">
        <f>Tabel15[[#This Row],[Inschrijfprijs]]/Tabel15[[#This Row],[m2 BVO]]</f>
        <v>0</v>
      </c>
    </row>
    <row r="77" spans="1:10" s="390" customFormat="1" ht="12">
      <c r="A77" s="715">
        <f>VLOOKUP($B77,'Inspectie per projectleider 20'!$A:$BA,21,0)</f>
        <v>2</v>
      </c>
      <c r="B77" s="717" t="s">
        <v>704</v>
      </c>
      <c r="C77" s="715" t="str">
        <f>VLOOKUP($B77,'Inspectie per projectleider 20'!$A:$BA,14,0)</f>
        <v>MFA De Vuurvogel</v>
      </c>
      <c r="D77" s="715" t="str">
        <f>VLOOKUP($B77,'Inspectie per projectleider 20'!$A:$BA,18,0)</f>
        <v>Obrechtlaan 1-3</v>
      </c>
      <c r="E77" s="715" t="str">
        <f>VLOOKUP($B77,'Inspectie per projectleider 20'!$A:$BA,41,0)</f>
        <v>Onderwijs</v>
      </c>
      <c r="F77" s="716">
        <f>VLOOKUP($B77,'Inspectie per projectleider 20'!$A:$BA,47,0)</f>
        <v>2010</v>
      </c>
      <c r="G77" s="715" t="str">
        <f>VLOOKUP($B77,'Inspectie per projectleider 20'!$A:$BA,50,0)</f>
        <v>Geen monument</v>
      </c>
      <c r="H77" s="715">
        <f>VLOOKUP($B77,'Inspectie per projectleider 20'!$A:$BA,8,0)</f>
        <v>1657</v>
      </c>
      <c r="I77" s="697"/>
      <c r="J77" s="708">
        <f>Tabel15[[#This Row],[Inschrijfprijs]]/Tabel15[[#This Row],[m2 BVO]]</f>
        <v>0</v>
      </c>
    </row>
    <row r="78" spans="1:10" s="390" customFormat="1" ht="12" hidden="1">
      <c r="A78" s="715">
        <f>VLOOKUP($B78,'Inspectie per projectleider 20'!$A:$BA,21,0)</f>
        <v>1</v>
      </c>
      <c r="B78" s="717" t="s">
        <v>711</v>
      </c>
      <c r="C78" s="715" t="str">
        <f>VLOOKUP($B78,'Inspectie per projectleider 20'!$A:$BA,14,0)</f>
        <v>MFA Kloosterveste Wijkcentrum Vesteplein 5</v>
      </c>
      <c r="D78" s="715" t="str">
        <f>VLOOKUP($B78,'Inspectie per projectleider 20'!$A:$BA,18,0)</f>
        <v>Vesteplein 5</v>
      </c>
      <c r="E78" s="715" t="str">
        <f>VLOOKUP($B78,'Inspectie per projectleider 20'!$A:$BA,41,0)</f>
        <v>Welzijn</v>
      </c>
      <c r="F78" s="716">
        <f>VLOOKUP($B78,'Inspectie per projectleider 20'!$A:$BA,47,0)</f>
        <v>2010</v>
      </c>
      <c r="G78" s="715" t="str">
        <f>VLOOKUP($B78,'Inspectie per projectleider 20'!$A:$BA,50,0)</f>
        <v>Geen monument</v>
      </c>
      <c r="H78" s="715">
        <f>VLOOKUP($B78,'Inspectie per projectleider 20'!$A:$BA,8,0)</f>
        <v>5842</v>
      </c>
      <c r="I78" s="697"/>
      <c r="J78" s="708">
        <f>Tabel15[[#This Row],[Inschrijfprijs]]/Tabel15[[#This Row],[m2 BVO]]</f>
        <v>0</v>
      </c>
    </row>
    <row r="79" spans="1:10" s="390" customFormat="1" ht="12" hidden="1">
      <c r="A79" s="715">
        <f>VLOOKUP($B79,'Inspectie per projectleider 20'!$A:$BA,21,0)</f>
        <v>1</v>
      </c>
      <c r="B79" s="717" t="s">
        <v>730</v>
      </c>
      <c r="C79" s="715" t="str">
        <f>VLOOKUP($B79,'Inspectie per projectleider 20'!$A:$BA,14,0)</f>
        <v>MFA Kloosterveste Onderwijs</v>
      </c>
      <c r="D79" s="715" t="str">
        <f>VLOOKUP($B79,'Inspectie per projectleider 20'!$A:$BA,18,0)</f>
        <v>Schoolstraat 29-31-33-35</v>
      </c>
      <c r="E79" s="715" t="str">
        <f>VLOOKUP($B79,'Inspectie per projectleider 20'!$A:$BA,41,0)</f>
        <v>Overig</v>
      </c>
      <c r="F79" s="716">
        <f>VLOOKUP($B79,'Inspectie per projectleider 20'!$A:$BA,47,0)</f>
        <v>2009</v>
      </c>
      <c r="G79" s="715" t="str">
        <f>VLOOKUP($B79,'Inspectie per projectleider 20'!$A:$BA,50,0)</f>
        <v>Geen monument</v>
      </c>
      <c r="H79" s="715">
        <f>VLOOKUP($B79,'Inspectie per projectleider 20'!$A:$BA,8,0)</f>
        <v>5454</v>
      </c>
      <c r="I79" s="697"/>
      <c r="J79" s="708">
        <f>Tabel15[[#This Row],[Inschrijfprijs]]/Tabel15[[#This Row],[m2 BVO]]</f>
        <v>0</v>
      </c>
    </row>
    <row r="80" spans="1:10" s="390" customFormat="1" ht="12" hidden="1">
      <c r="A80" s="715">
        <f>VLOOKUP($B80,'Inspectie per projectleider 20'!$A:$BA,21,0)</f>
        <v>1</v>
      </c>
      <c r="B80" s="717" t="s">
        <v>736</v>
      </c>
      <c r="C80" s="715" t="str">
        <f>VLOOKUP($B80,'Inspectie per projectleider 20'!$A:$BA,14,0)</f>
        <v>MFA Pittelo Amstelstraat</v>
      </c>
      <c r="D80" s="715" t="str">
        <f>VLOOKUP($B80,'Inspectie per projectleider 20'!$A:$BA,18,0)</f>
        <v>Amstelstraat 14</v>
      </c>
      <c r="E80" s="715" t="str">
        <f>VLOOKUP($B80,'Inspectie per projectleider 20'!$A:$BA,41,0)</f>
        <v>Onderwijs</v>
      </c>
      <c r="F80" s="716">
        <f>VLOOKUP($B80,'Inspectie per projectleider 20'!$A:$BA,47,0)</f>
        <v>2012</v>
      </c>
      <c r="G80" s="715" t="str">
        <f>VLOOKUP($B80,'Inspectie per projectleider 20'!$A:$BA,50,0)</f>
        <v>Geen monument</v>
      </c>
      <c r="H80" s="715">
        <f>VLOOKUP($B80,'Inspectie per projectleider 20'!$A:$BA,8,0)</f>
        <v>4244</v>
      </c>
      <c r="I80" s="697"/>
      <c r="J80" s="708">
        <f>Tabel15[[#This Row],[Inschrijfprijs]]/Tabel15[[#This Row],[m2 BVO]]</f>
        <v>0</v>
      </c>
    </row>
    <row r="81" spans="1:10" s="390" customFormat="1" ht="12">
      <c r="A81" s="715">
        <f>VLOOKUP($B81,'Inspectie per projectleider 20'!$A:$BA,21,0)</f>
        <v>2</v>
      </c>
      <c r="B81" s="717" t="s">
        <v>742</v>
      </c>
      <c r="C81" s="715" t="str">
        <f>VLOOKUP($B81,'Inspectie per projectleider 20'!$A:$BA,14,0)</f>
        <v xml:space="preserve">MFA De Boomgaard (sporthal no 3) </v>
      </c>
      <c r="D81" s="715" t="str">
        <f>VLOOKUP($B81,'Inspectie per projectleider 20'!$A:$BA,18,0)</f>
        <v>De Boomgaard 1-3-5</v>
      </c>
      <c r="E81" s="715" t="str">
        <f>VLOOKUP($B81,'Inspectie per projectleider 20'!$A:$BA,41,0)</f>
        <v>Overig</v>
      </c>
      <c r="F81" s="716">
        <f>VLOOKUP($B81,'Inspectie per projectleider 20'!$A:$BA,47,0)</f>
        <v>2005</v>
      </c>
      <c r="G81" s="715" t="str">
        <f>VLOOKUP($B81,'Inspectie per projectleider 20'!$A:$BA,50,0)</f>
        <v>Geen monument</v>
      </c>
      <c r="H81" s="715">
        <f>VLOOKUP($B81,'Inspectie per projectleider 20'!$A:$BA,8,0)</f>
        <v>4430</v>
      </c>
      <c r="I81" s="697"/>
      <c r="J81" s="708">
        <f>Tabel15[[#This Row],[Inschrijfprijs]]/Tabel15[[#This Row],[m2 BVO]]</f>
        <v>0</v>
      </c>
    </row>
    <row r="82" spans="1:10" s="390" customFormat="1" ht="12" hidden="1">
      <c r="A82" s="715">
        <f>VLOOKUP($B82,'Inspectie per projectleider 20'!$A:$BA,21,0)</f>
        <v>1</v>
      </c>
      <c r="B82" s="717" t="s">
        <v>748</v>
      </c>
      <c r="C82" s="715" t="str">
        <f>VLOOKUP($B82,'Inspectie per projectleider 20'!$A:$BA,14,0)</f>
        <v>MFA Wethouder Bergerweg (Pittelohal)</v>
      </c>
      <c r="D82" s="715" t="str">
        <f>VLOOKUP($B82,'Inspectie per projectleider 20'!$A:$BA,18,0)</f>
        <v>Wethouder Bergerweg 2A-B-C-D</v>
      </c>
      <c r="E82" s="715" t="str">
        <f>VLOOKUP($B82,'Inspectie per projectleider 20'!$A:$BA,41,0)</f>
        <v>Overig</v>
      </c>
      <c r="F82" s="716">
        <f>VLOOKUP($B82,'Inspectie per projectleider 20'!$A:$BA,47,0)</f>
        <v>2005</v>
      </c>
      <c r="G82" s="715" t="str">
        <f>VLOOKUP($B82,'Inspectie per projectleider 20'!$A:$BA,50,0)</f>
        <v>Geen monument</v>
      </c>
      <c r="H82" s="715">
        <f>VLOOKUP($B82,'Inspectie per projectleider 20'!$A:$BA,8,0)</f>
        <v>6522</v>
      </c>
      <c r="I82" s="697"/>
      <c r="J82" s="708">
        <f>Tabel15[[#This Row],[Inschrijfprijs]]/Tabel15[[#This Row],[m2 BVO]]</f>
        <v>0</v>
      </c>
    </row>
    <row r="83" spans="1:10" s="390" customFormat="1" ht="12">
      <c r="A83" s="715">
        <f>VLOOKUP($B83,'Inspectie per projectleider 20'!$A:$BA,21,0)</f>
        <v>2</v>
      </c>
      <c r="B83" s="717" t="s">
        <v>757</v>
      </c>
      <c r="C83" s="715" t="str">
        <f>VLOOKUP($B83,'Inspectie per projectleider 20'!$A:$BA,14,0)</f>
        <v>MFA Epe</v>
      </c>
      <c r="D83" s="715" t="str">
        <f>VLOOKUP($B83,'Inspectie per projectleider 20'!$A:$BA,18,0)</f>
        <v>Epe 83</v>
      </c>
      <c r="E83" s="715" t="str">
        <f>VLOOKUP($B83,'Inspectie per projectleider 20'!$A:$BA,41,0)</f>
        <v>Overig</v>
      </c>
      <c r="F83" s="716">
        <f>VLOOKUP($B83,'Inspectie per projectleider 20'!$A:$BA,47,0)</f>
        <v>1976</v>
      </c>
      <c r="G83" s="715" t="str">
        <f>VLOOKUP($B83,'Inspectie per projectleider 20'!$A:$BA,50,0)</f>
        <v>Geen monument</v>
      </c>
      <c r="H83" s="715">
        <f>VLOOKUP($B83,'Inspectie per projectleider 20'!$A:$BA,8,0)</f>
        <v>1829</v>
      </c>
      <c r="I83" s="697"/>
      <c r="J83" s="708">
        <f>Tabel15[[#This Row],[Inschrijfprijs]]/Tabel15[[#This Row],[m2 BVO]]</f>
        <v>0</v>
      </c>
    </row>
    <row r="84" spans="1:10" s="390" customFormat="1" ht="12">
      <c r="A84" s="715">
        <f>VLOOKUP($B84,'Inspectie per projectleider 20'!$A:$BA,21,0)</f>
        <v>2</v>
      </c>
      <c r="B84" s="717" t="s">
        <v>761</v>
      </c>
      <c r="C84" s="715" t="str">
        <f>VLOOKUP($B84,'Inspectie per projectleider 20'!$A:$BA,14,0)</f>
        <v>MFA Componist Paganinilaan</v>
      </c>
      <c r="D84" s="715" t="str">
        <f>VLOOKUP($B84,'Inspectie per projectleider 20'!$A:$BA,18,0)</f>
        <v>Paganinilaan 15</v>
      </c>
      <c r="E84" s="715" t="str">
        <f>VLOOKUP($B84,'Inspectie per projectleider 20'!$A:$BA,41,0)</f>
        <v>Overig</v>
      </c>
      <c r="F84" s="716">
        <f>VLOOKUP($B84,'Inspectie per projectleider 20'!$A:$BA,47,0)</f>
        <v>2003</v>
      </c>
      <c r="G84" s="715" t="str">
        <f>VLOOKUP($B84,'Inspectie per projectleider 20'!$A:$BA,50,0)</f>
        <v>Geen monument</v>
      </c>
      <c r="H84" s="715">
        <f>VLOOKUP($B84,'Inspectie per projectleider 20'!$A:$BA,8,0)</f>
        <v>1125</v>
      </c>
      <c r="I84" s="697"/>
      <c r="J84" s="708">
        <f>Tabel15[[#This Row],[Inschrijfprijs]]/Tabel15[[#This Row],[m2 BVO]]</f>
        <v>0</v>
      </c>
    </row>
    <row r="85" spans="1:10" s="390" customFormat="1" ht="12">
      <c r="A85" s="715">
        <f>VLOOKUP($B85,'Inspectie per projectleider 20'!$A:$BA,21,0)</f>
        <v>2</v>
      </c>
      <c r="B85" s="717" t="s">
        <v>767</v>
      </c>
      <c r="C85" s="715" t="str">
        <f>VLOOKUP($B85,'Inspectie per projectleider 20'!$A:$BA,14,0)</f>
        <v>MFA Markehuus</v>
      </c>
      <c r="D85" s="715" t="str">
        <f>VLOOKUP($B85,'Inspectie per projectleider 20'!$A:$BA,18,0)</f>
        <v>Scharmbarg 33-35</v>
      </c>
      <c r="E85" s="715" t="str">
        <f>VLOOKUP($B85,'Inspectie per projectleider 20'!$A:$BA,41,0)</f>
        <v>Overig</v>
      </c>
      <c r="F85" s="716">
        <f>VLOOKUP($B85,'Inspectie per projectleider 20'!$A:$BA,47,0)</f>
        <v>1988</v>
      </c>
      <c r="G85" s="715" t="str">
        <f>VLOOKUP($B85,'Inspectie per projectleider 20'!$A:$BA,50,0)</f>
        <v>Geen monument</v>
      </c>
      <c r="H85" s="715">
        <f>VLOOKUP($B85,'Inspectie per projectleider 20'!$A:$BA,8,0)</f>
        <v>1735</v>
      </c>
      <c r="I85" s="697"/>
      <c r="J85" s="708">
        <f>Tabel15[[#This Row],[Inschrijfprijs]]/Tabel15[[#This Row],[m2 BVO]]</f>
        <v>0</v>
      </c>
    </row>
    <row r="86" spans="1:10" s="390" customFormat="1" ht="12" hidden="1">
      <c r="A86" s="715">
        <f>VLOOKUP($B86,'Inspectie per projectleider 20'!$A:$BA,21,0)</f>
        <v>1</v>
      </c>
      <c r="B86" s="717" t="s">
        <v>772</v>
      </c>
      <c r="C86" s="715" t="str">
        <f>VLOOKUP($B86,'Inspectie per projectleider 20'!$A:$BA,14,0)</f>
        <v>MFA De Orchidee / Assen Oost</v>
      </c>
      <c r="D86" s="715" t="str">
        <f>VLOOKUP($B86,'Inspectie per projectleider 20'!$A:$BA,18,0)</f>
        <v xml:space="preserve">Tuinstraat 5A tm 5E </v>
      </c>
      <c r="E86" s="715" t="str">
        <f>VLOOKUP($B86,'Inspectie per projectleider 20'!$A:$BA,41,0)</f>
        <v>Overig</v>
      </c>
      <c r="F86" s="716">
        <f>VLOOKUP($B86,'Inspectie per projectleider 20'!$A:$BA,47,0)</f>
        <v>2017</v>
      </c>
      <c r="G86" s="715" t="str">
        <f>VLOOKUP($B86,'Inspectie per projectleider 20'!$A:$BA,50,0)</f>
        <v>Geen monument</v>
      </c>
      <c r="H86" s="715">
        <f>VLOOKUP($B86,'Inspectie per projectleider 20'!$A:$BA,8,0)</f>
        <v>3085</v>
      </c>
      <c r="I86" s="697"/>
      <c r="J86" s="708">
        <f>Tabel15[[#This Row],[Inschrijfprijs]]/Tabel15[[#This Row],[m2 BVO]]</f>
        <v>0</v>
      </c>
    </row>
    <row r="87" spans="1:10" s="390" customFormat="1" ht="12" hidden="1">
      <c r="A87" s="715">
        <f>VLOOKUP($B87,'Inspectie per projectleider 20'!$A:$BA,21,0)</f>
        <v>1</v>
      </c>
      <c r="B87" s="717" t="s">
        <v>782</v>
      </c>
      <c r="C87" s="715" t="str">
        <f>VLOOKUP($B87,'Inspectie per projectleider 20'!$A:$BA,14,0)</f>
        <v>MFA De Orchideel / Assen Oost berging</v>
      </c>
      <c r="D87" s="715" t="str">
        <f>VLOOKUP($B87,'Inspectie per projectleider 20'!$A:$BA,18,0)</f>
        <v xml:space="preserve">Tuinstraat 5A tm 5E </v>
      </c>
      <c r="E87" s="715" t="str">
        <f>VLOOKUP($B87,'Inspectie per projectleider 20'!$A:$BA,41,0)</f>
        <v>Onderwijs</v>
      </c>
      <c r="F87" s="716">
        <f>VLOOKUP($B87,'Inspectie per projectleider 20'!$A:$BA,47,0)</f>
        <v>2017</v>
      </c>
      <c r="G87" s="715" t="str">
        <f>VLOOKUP($B87,'Inspectie per projectleider 20'!$A:$BA,50,0)</f>
        <v>Geen monument</v>
      </c>
      <c r="H87" s="715">
        <f>VLOOKUP($B87,'Inspectie per projectleider 20'!$A:$BA,8,0)</f>
        <v>55</v>
      </c>
      <c r="I87" s="697"/>
      <c r="J87" s="708">
        <f>Tabel15[[#This Row],[Inschrijfprijs]]/Tabel15[[#This Row],[m2 BVO]]</f>
        <v>0</v>
      </c>
    </row>
    <row r="88" spans="1:10" s="390" customFormat="1" ht="12" hidden="1">
      <c r="A88" s="715">
        <f>VLOOKUP($B88,'Inspectie per projectleider 20'!$A:$BA,21,0)</f>
        <v>1</v>
      </c>
      <c r="B88" s="717" t="s">
        <v>785</v>
      </c>
      <c r="C88" s="715" t="str">
        <f>VLOOKUP($B88,'Inspectie per projectleider 20'!$A:$BA,14,0)</f>
        <v>Duurzaamheidscentrum</v>
      </c>
      <c r="D88" s="715" t="str">
        <f>VLOOKUP($B88,'Inspectie per projectleider 20'!$A:$BA,18,0)</f>
        <v>Bosrand 2</v>
      </c>
      <c r="E88" s="715" t="str">
        <f>VLOOKUP($B88,'Inspectie per projectleider 20'!$A:$BA,41,0)</f>
        <v>Overig</v>
      </c>
      <c r="F88" s="716">
        <f>VLOOKUP($B88,'Inspectie per projectleider 20'!$A:$BA,47,0)</f>
        <v>2014</v>
      </c>
      <c r="G88" s="715" t="str">
        <f>VLOOKUP($B88,'Inspectie per projectleider 20'!$A:$BA,50,0)</f>
        <v>Geen monument</v>
      </c>
      <c r="H88" s="715">
        <f>VLOOKUP($B88,'Inspectie per projectleider 20'!$A:$BA,8,0)</f>
        <v>1879</v>
      </c>
      <c r="I88" s="697"/>
      <c r="J88" s="708">
        <f>Tabel15[[#This Row],[Inschrijfprijs]]/Tabel15[[#This Row],[m2 BVO]]</f>
        <v>0</v>
      </c>
    </row>
    <row r="89" spans="1:10" s="390" customFormat="1" ht="12">
      <c r="A89" s="715">
        <f>VLOOKUP($B89,'Inspectie per projectleider 20'!$A:$BA,21,0)</f>
        <v>2</v>
      </c>
      <c r="B89" s="717" t="s">
        <v>798</v>
      </c>
      <c r="C89" s="715" t="str">
        <f>VLOOKUP($B89,'Inspectie per projectleider 20'!$A:$BA,14,0)</f>
        <v>Parkeergarage Mercuriusplein</v>
      </c>
      <c r="D89" s="715" t="str">
        <f>VLOOKUP($B89,'Inspectie per projectleider 20'!$A:$BA,18,0)</f>
        <v>Mercuriusplein 211</v>
      </c>
      <c r="E89" s="715" t="str">
        <f>VLOOKUP($B89,'Inspectie per projectleider 20'!$A:$BA,41,0)</f>
        <v>Overig</v>
      </c>
      <c r="F89" s="716">
        <f>VLOOKUP($B89,'Inspectie per projectleider 20'!$A:$BA,47,0)</f>
        <v>1978</v>
      </c>
      <c r="G89" s="715" t="str">
        <f>VLOOKUP($B89,'Inspectie per projectleider 20'!$A:$BA,50,0)</f>
        <v>Geen monument</v>
      </c>
      <c r="H89" s="715">
        <f>VLOOKUP($B89,'Inspectie per projectleider 20'!$A:$BA,8,0)</f>
        <v>9371</v>
      </c>
      <c r="I89" s="697"/>
      <c r="J89" s="708">
        <f>Tabel15[[#This Row],[Inschrijfprijs]]/Tabel15[[#This Row],[m2 BVO]]</f>
        <v>0</v>
      </c>
    </row>
    <row r="90" spans="1:10" s="390" customFormat="1" ht="12">
      <c r="A90" s="715">
        <f>VLOOKUP($B90,'Inspectie per projectleider 20'!$A:$BA,21,0)</f>
        <v>2</v>
      </c>
      <c r="B90" s="717" t="s">
        <v>807</v>
      </c>
      <c r="C90" s="715" t="str">
        <f>VLOOKUP($B90,'Inspectie per projectleider 20'!$A:$BA,14,0)</f>
        <v>Parkeergarage Stadhuis</v>
      </c>
      <c r="D90" s="715" t="str">
        <f>VLOOKUP($B90,'Inspectie per projectleider 20'!$A:$BA,18,0)</f>
        <v>Noordersingel 33</v>
      </c>
      <c r="E90" s="715" t="str">
        <f>VLOOKUP($B90,'Inspectie per projectleider 20'!$A:$BA,41,0)</f>
        <v>Overig</v>
      </c>
      <c r="F90" s="716">
        <f>VLOOKUP($B90,'Inspectie per projectleider 20'!$A:$BA,47,0)</f>
        <v>1996</v>
      </c>
      <c r="G90" s="715" t="str">
        <f>VLOOKUP($B90,'Inspectie per projectleider 20'!$A:$BA,50,0)</f>
        <v>Geen monument</v>
      </c>
      <c r="H90" s="715">
        <f>VLOOKUP($B90,'Inspectie per projectleider 20'!$A:$BA,8,0)</f>
        <v>6112</v>
      </c>
      <c r="I90" s="697"/>
      <c r="J90" s="708">
        <f>Tabel15[[#This Row],[Inschrijfprijs]]/Tabel15[[#This Row],[m2 BVO]]</f>
        <v>0</v>
      </c>
    </row>
    <row r="91" spans="1:10" s="390" customFormat="1" ht="12">
      <c r="A91" s="715">
        <f>VLOOKUP($B91,'Inspectie per projectleider 20'!$A:$BA,21,0)</f>
        <v>2</v>
      </c>
      <c r="B91" s="717" t="s">
        <v>812</v>
      </c>
      <c r="C91" s="715" t="str">
        <f>VLOOKUP($B91,'Inspectie per projectleider 20'!$A:$BA,14,0)</f>
        <v>Parkeergarage Drents Museum</v>
      </c>
      <c r="D91" s="715" t="str">
        <f>VLOOKUP($B91,'Inspectie per projectleider 20'!$A:$BA,18,0)</f>
        <v>Torenlaan 20A</v>
      </c>
      <c r="E91" s="715" t="str">
        <f>VLOOKUP($B91,'Inspectie per projectleider 20'!$A:$BA,41,0)</f>
        <v>Overig</v>
      </c>
      <c r="F91" s="716">
        <f>VLOOKUP($B91,'Inspectie per projectleider 20'!$A:$BA,47,0)</f>
        <v>1998</v>
      </c>
      <c r="G91" s="715" t="str">
        <f>VLOOKUP($B91,'Inspectie per projectleider 20'!$A:$BA,50,0)</f>
        <v>Geen monument</v>
      </c>
      <c r="H91" s="715">
        <f>VLOOKUP($B91,'Inspectie per projectleider 20'!$A:$BA,8,0)</f>
        <v>6776</v>
      </c>
      <c r="I91" s="697"/>
      <c r="J91" s="708">
        <f>Tabel15[[#This Row],[Inschrijfprijs]]/Tabel15[[#This Row],[m2 BVO]]</f>
        <v>0</v>
      </c>
    </row>
    <row r="92" spans="1:10" s="390" customFormat="1" ht="12">
      <c r="A92" s="715">
        <f>VLOOKUP($B92,'Inspectie per projectleider 20'!$A:$BA,21,0)</f>
        <v>2</v>
      </c>
      <c r="B92" s="717" t="s">
        <v>816</v>
      </c>
      <c r="C92" s="715" t="str">
        <f>VLOOKUP($B92,'Inspectie per projectleider 20'!$A:$BA,14,0)</f>
        <v>Parkeergarage Neptunus</v>
      </c>
      <c r="D92" s="715" t="str">
        <f>VLOOKUP($B92,'Inspectie per projectleider 20'!$A:$BA,18,0)</f>
        <v>Neptunusplein 2A</v>
      </c>
      <c r="E92" s="715" t="str">
        <f>VLOOKUP($B92,'Inspectie per projectleider 20'!$A:$BA,41,0)</f>
        <v>Overig</v>
      </c>
      <c r="F92" s="716">
        <f>VLOOKUP($B92,'Inspectie per projectleider 20'!$A:$BA,47,0)</f>
        <v>2004</v>
      </c>
      <c r="G92" s="715" t="str">
        <f>VLOOKUP($B92,'Inspectie per projectleider 20'!$A:$BA,50,0)</f>
        <v>Geen monument</v>
      </c>
      <c r="H92" s="715">
        <f>VLOOKUP($B92,'Inspectie per projectleider 20'!$A:$BA,8,0)</f>
        <v>8508</v>
      </c>
      <c r="I92" s="697"/>
      <c r="J92" s="708">
        <f>Tabel15[[#This Row],[Inschrijfprijs]]/Tabel15[[#This Row],[m2 BVO]]</f>
        <v>0</v>
      </c>
    </row>
    <row r="93" spans="1:10" s="390" customFormat="1" ht="12">
      <c r="A93" s="715">
        <f>VLOOKUP($B93,'Inspectie per projectleider 20'!$A:$BA,21,0)</f>
        <v>2</v>
      </c>
      <c r="B93" s="717" t="s">
        <v>822</v>
      </c>
      <c r="C93" s="715" t="str">
        <f>VLOOKUP($B93,'Inspectie per projectleider 20'!$A:$BA,14,0)</f>
        <v>Parkeerbeheer Unit</v>
      </c>
      <c r="D93" s="715" t="str">
        <f>VLOOKUP($B93,'Inspectie per projectleider 20'!$A:$BA,18,0)</f>
        <v>Apollopad 72</v>
      </c>
      <c r="E93" s="715" t="str">
        <f>VLOOKUP($B93,'Inspectie per projectleider 20'!$A:$BA,41,0)</f>
        <v>Vastgoed eigen gebruik</v>
      </c>
      <c r="F93" s="716">
        <f>VLOOKUP($B93,'Inspectie per projectleider 20'!$A:$BA,47,0)</f>
        <v>2004</v>
      </c>
      <c r="G93" s="715" t="str">
        <f>VLOOKUP($B93,'Inspectie per projectleider 20'!$A:$BA,50,0)</f>
        <v>Geen monument</v>
      </c>
      <c r="H93" s="715">
        <f>VLOOKUP($B93,'Inspectie per projectleider 20'!$A:$BA,8,0)</f>
        <v>303</v>
      </c>
      <c r="I93" s="697"/>
      <c r="J93" s="708">
        <f>Tabel15[[#This Row],[Inschrijfprijs]]/Tabel15[[#This Row],[m2 BVO]]</f>
        <v>0</v>
      </c>
    </row>
    <row r="94" spans="1:10" s="390" customFormat="1" ht="12">
      <c r="A94" s="715">
        <f>VLOOKUP($B94,'Inspectie per projectleider 20'!$A:$BA,21,0)</f>
        <v>2</v>
      </c>
      <c r="B94" s="717" t="s">
        <v>824</v>
      </c>
      <c r="C94" s="715" t="str">
        <f>VLOOKUP($B94,'Inspectie per projectleider 20'!$A:$BA,14,0)</f>
        <v>Parkeergarage Triade</v>
      </c>
      <c r="D94" s="715" t="str">
        <f>VLOOKUP($B94,'Inspectie per projectleider 20'!$A:$BA,18,0)</f>
        <v>Triade 16</v>
      </c>
      <c r="E94" s="715" t="str">
        <f>VLOOKUP($B94,'Inspectie per projectleider 20'!$A:$BA,41,0)</f>
        <v>Overig</v>
      </c>
      <c r="F94" s="716">
        <f>VLOOKUP($B94,'Inspectie per projectleider 20'!$A:$BA,47,0)</f>
        <v>2007</v>
      </c>
      <c r="G94" s="715" t="str">
        <f>VLOOKUP($B94,'Inspectie per projectleider 20'!$A:$BA,50,0)</f>
        <v>Geen monument</v>
      </c>
      <c r="H94" s="715">
        <f>VLOOKUP($B94,'Inspectie per projectleider 20'!$A:$BA,8,0)</f>
        <v>15313</v>
      </c>
      <c r="I94" s="697"/>
      <c r="J94" s="708">
        <f>Tabel15[[#This Row],[Inschrijfprijs]]/Tabel15[[#This Row],[m2 BVO]]</f>
        <v>0</v>
      </c>
    </row>
    <row r="95" spans="1:10" s="390" customFormat="1" ht="12" hidden="1">
      <c r="A95" s="715">
        <f>VLOOKUP($B95,'Inspectie per projectleider 20'!$A:$BA,21,0)</f>
        <v>1</v>
      </c>
      <c r="B95" s="717" t="s">
        <v>828</v>
      </c>
      <c r="C95" s="715" t="str">
        <f>VLOOKUP($B95,'Inspectie per projectleider 20'!$A:$BA,14,0)</f>
        <v>Parkeersouterrain Kloosterveste Noorderpoort 1</v>
      </c>
      <c r="D95" s="715" t="str">
        <f>VLOOKUP($B95,'Inspectie per projectleider 20'!$A:$BA,18,0)</f>
        <v>Noorderpoort  1</v>
      </c>
      <c r="E95" s="715" t="str">
        <f>VLOOKUP($B95,'Inspectie per projectleider 20'!$A:$BA,41,0)</f>
        <v>Overig</v>
      </c>
      <c r="F95" s="716">
        <f>VLOOKUP($B95,'Inspectie per projectleider 20'!$A:$BA,47,0)</f>
        <v>2009</v>
      </c>
      <c r="G95" s="715" t="str">
        <f>VLOOKUP($B95,'Inspectie per projectleider 20'!$A:$BA,50,0)</f>
        <v>Geen monument</v>
      </c>
      <c r="H95" s="715">
        <f>VLOOKUP($B95,'Inspectie per projectleider 20'!$A:$BA,8,0)</f>
        <v>21860</v>
      </c>
      <c r="I95" s="697"/>
      <c r="J95" s="708">
        <f>Tabel15[[#This Row],[Inschrijfprijs]]/Tabel15[[#This Row],[m2 BVO]]</f>
        <v>0</v>
      </c>
    </row>
    <row r="96" spans="1:10" s="390" customFormat="1" ht="12">
      <c r="A96" s="715">
        <f>VLOOKUP($B96,'Inspectie per projectleider 20'!$A:$BA,21,0)</f>
        <v>2</v>
      </c>
      <c r="B96" s="717" t="s">
        <v>836</v>
      </c>
      <c r="C96" s="715" t="str">
        <f>VLOOKUP($B96,'Inspectie per projectleider 20'!$A:$BA,14,0)</f>
        <v>Parkeergarage Citadel</v>
      </c>
      <c r="D96" s="715" t="str">
        <f>VLOOKUP($B96,'Inspectie per projectleider 20'!$A:$BA,18,0)</f>
        <v>Kloekhorststraat 26</v>
      </c>
      <c r="E96" s="715" t="str">
        <f>VLOOKUP($B96,'Inspectie per projectleider 20'!$A:$BA,41,0)</f>
        <v>Overig</v>
      </c>
      <c r="F96" s="716">
        <f>VLOOKUP($B96,'Inspectie per projectleider 20'!$A:$BA,47,0)</f>
        <v>2011</v>
      </c>
      <c r="G96" s="715" t="str">
        <f>VLOOKUP($B96,'Inspectie per projectleider 20'!$A:$BA,50,0)</f>
        <v>Geen monument</v>
      </c>
      <c r="H96" s="715">
        <f>VLOOKUP($B96,'Inspectie per projectleider 20'!$A:$BA,8,0)</f>
        <v>18250</v>
      </c>
      <c r="I96" s="697"/>
      <c r="J96" s="708">
        <f>Tabel15[[#This Row],[Inschrijfprijs]]/Tabel15[[#This Row],[m2 BVO]]</f>
        <v>0</v>
      </c>
    </row>
    <row r="97" spans="1:10" s="390" customFormat="1" ht="12">
      <c r="A97" s="715">
        <f>VLOOKUP($B97,'Inspectie per projectleider 20'!$A:$BA,21,0)</f>
        <v>2</v>
      </c>
      <c r="B97" s="717" t="s">
        <v>841</v>
      </c>
      <c r="C97" s="715" t="str">
        <f>VLOOKUP($B97,'Inspectie per projectleider 20'!$A:$BA,14,0)</f>
        <v xml:space="preserve">Woning Amelte 1 </v>
      </c>
      <c r="D97" s="715" t="str">
        <f>VLOOKUP($B97,'Inspectie per projectleider 20'!$A:$BA,18,0)</f>
        <v>Amelte 1</v>
      </c>
      <c r="E97" s="715" t="str">
        <f>VLOOKUP($B97,'Inspectie per projectleider 20'!$A:$BA,41,0)</f>
        <v>Overig</v>
      </c>
      <c r="F97" s="716">
        <f>VLOOKUP($B97,'Inspectie per projectleider 20'!$A:$BA,47,0)</f>
        <v>1930</v>
      </c>
      <c r="G97" s="715" t="str">
        <f>VLOOKUP($B97,'Inspectie per projectleider 20'!$A:$BA,50,0)</f>
        <v>Gemeentelijk monument</v>
      </c>
      <c r="H97" s="715">
        <f>VLOOKUP($B97,'Inspectie per projectleider 20'!$A:$BA,8,0)</f>
        <v>80</v>
      </c>
      <c r="I97" s="697"/>
      <c r="J97" s="708">
        <f>Tabel15[[#This Row],[Inschrijfprijs]]/Tabel15[[#This Row],[m2 BVO]]</f>
        <v>0</v>
      </c>
    </row>
    <row r="98" spans="1:10" s="390" customFormat="1" ht="12">
      <c r="A98" s="715">
        <f>VLOOKUP($B98,'Inspectie per projectleider 20'!$A:$BA,21,0)</f>
        <v>2</v>
      </c>
      <c r="B98" s="717" t="s">
        <v>850</v>
      </c>
      <c r="C98" s="715" t="str">
        <f>VLOOKUP($B98,'Inspectie per projectleider 20'!$A:$BA,14,0)</f>
        <v>Het Struunhuus</v>
      </c>
      <c r="D98" s="715" t="str">
        <f>VLOOKUP($B98,'Inspectie per projectleider 20'!$A:$BA,18,0)</f>
        <v>A.H.G. Fokkerstraat 24</v>
      </c>
      <c r="E98" s="715" t="str">
        <f>VLOOKUP($B98,'Inspectie per projectleider 20'!$A:$BA,41,0)</f>
        <v>Percelen/ Terreinen</v>
      </c>
      <c r="F98" s="716">
        <f>VLOOKUP($B98,'Inspectie per projectleider 20'!$A:$BA,47,0)</f>
        <v>1980</v>
      </c>
      <c r="G98" s="715" t="str">
        <f>VLOOKUP($B98,'Inspectie per projectleider 20'!$A:$BA,50,0)</f>
        <v>Geen monument</v>
      </c>
      <c r="H98" s="715">
        <f>VLOOKUP($B98,'Inspectie per projectleider 20'!$A:$BA,8,0)</f>
        <v>1717</v>
      </c>
      <c r="I98" s="697"/>
      <c r="J98" s="708">
        <f>Tabel15[[#This Row],[Inschrijfprijs]]/Tabel15[[#This Row],[m2 BVO]]</f>
        <v>0</v>
      </c>
    </row>
    <row r="99" spans="1:10" s="390" customFormat="1" ht="12">
      <c r="A99" s="715">
        <f>VLOOKUP($B99,'Inspectie per projectleider 20'!$A:$BA,21,0)</f>
        <v>2</v>
      </c>
      <c r="B99" s="717" t="s">
        <v>861</v>
      </c>
      <c r="C99" s="715" t="str">
        <f>VLOOKUP($B99,'Inspectie per projectleider 20'!$A:$BA,14,0)</f>
        <v>Rodeweg 23-23A-23B</v>
      </c>
      <c r="D99" s="715" t="str">
        <f>VLOOKUP($B99,'Inspectie per projectleider 20'!$A:$BA,18,0)</f>
        <v>Rodeweg 23-23A-23B</v>
      </c>
      <c r="E99" s="715" t="str">
        <f>VLOOKUP($B99,'Inspectie per projectleider 20'!$A:$BA,41,0)</f>
        <v>Overig</v>
      </c>
      <c r="F99" s="716">
        <f>VLOOKUP($B99,'Inspectie per projectleider 20'!$A:$BA,47,0)</f>
        <v>1927</v>
      </c>
      <c r="G99" s="715" t="str">
        <f>VLOOKUP($B99,'Inspectie per projectleider 20'!$A:$BA,50,0)</f>
        <v>Gemeentelijk monument</v>
      </c>
      <c r="H99" s="715">
        <f>VLOOKUP($B99,'Inspectie per projectleider 20'!$A:$BA,8,0)</f>
        <v>1128</v>
      </c>
      <c r="I99" s="697"/>
      <c r="J99" s="708">
        <f>Tabel15[[#This Row],[Inschrijfprijs]]/Tabel15[[#This Row],[m2 BVO]]</f>
        <v>0</v>
      </c>
    </row>
    <row r="100" spans="1:10" s="390" customFormat="1" ht="12">
      <c r="A100" s="715">
        <f>VLOOKUP($B100,'Inspectie per projectleider 20'!$A:$BA,21,0)</f>
        <v>2</v>
      </c>
      <c r="B100" s="717" t="s">
        <v>866</v>
      </c>
      <c r="C100" s="715" t="str">
        <f>VLOOKUP($B100,'Inspectie per projectleider 20'!$A:$BA,14,0)</f>
        <v>Fokkerstraat 24A</v>
      </c>
      <c r="D100" s="715" t="str">
        <f>VLOOKUP($B100,'Inspectie per projectleider 20'!$A:$BA,18,0)</f>
        <v>A.H.G. Fokkerstraat 24A</v>
      </c>
      <c r="E100" s="715" t="str">
        <f>VLOOKUP($B100,'Inspectie per projectleider 20'!$A:$BA,41,0)</f>
        <v>Percelen/ Terreinen</v>
      </c>
      <c r="F100" s="716">
        <f>VLOOKUP($B100,'Inspectie per projectleider 20'!$A:$BA,47,0)</f>
        <v>1990</v>
      </c>
      <c r="G100" s="715" t="str">
        <f>VLOOKUP($B100,'Inspectie per projectleider 20'!$A:$BA,50,0)</f>
        <v>Geen monument</v>
      </c>
      <c r="H100" s="715">
        <f>VLOOKUP($B100,'Inspectie per projectleider 20'!$A:$BA,8,0)</f>
        <v>156</v>
      </c>
      <c r="I100" s="697"/>
      <c r="J100" s="708">
        <f>Tabel15[[#This Row],[Inschrijfprijs]]/Tabel15[[#This Row],[m2 BVO]]</f>
        <v>0</v>
      </c>
    </row>
    <row r="101" spans="1:10" s="390" customFormat="1" ht="12">
      <c r="A101" s="715">
        <f>VLOOKUP($B101,'Inspectie per projectleider 20'!$A:$BA,21,0)</f>
        <v>2</v>
      </c>
      <c r="B101" s="717" t="s">
        <v>889</v>
      </c>
      <c r="C101" s="715" t="str">
        <f>VLOOKUP($B101,'Inspectie per projectleider 20'!$A:$BA,14,0)</f>
        <v>Woning Gildestraat 02</v>
      </c>
      <c r="D101" s="715" t="str">
        <f>VLOOKUP($B101,'Inspectie per projectleider 20'!$A:$BA,18,0)</f>
        <v>Gildestraat 02</v>
      </c>
      <c r="E101" s="715" t="str">
        <f>VLOOKUP($B101,'Inspectie per projectleider 20'!$A:$BA,41,0)</f>
        <v>Overig</v>
      </c>
      <c r="F101" s="716">
        <f>VLOOKUP($B101,'Inspectie per projectleider 20'!$A:$BA,47,0)</f>
        <v>2014</v>
      </c>
      <c r="G101" s="715" t="str">
        <f>VLOOKUP($B101,'Inspectie per projectleider 20'!$A:$BA,50,0)</f>
        <v>Geen monument</v>
      </c>
      <c r="H101" s="715">
        <f>VLOOKUP($B101,'Inspectie per projectleider 20'!$A:$BA,8,0)</f>
        <v>125</v>
      </c>
      <c r="I101" s="697"/>
      <c r="J101" s="708">
        <f>Tabel15[[#This Row],[Inschrijfprijs]]/Tabel15[[#This Row],[m2 BVO]]</f>
        <v>0</v>
      </c>
    </row>
    <row r="102" spans="1:10" s="390" customFormat="1" ht="12">
      <c r="A102" s="715">
        <f>VLOOKUP($B102,'Inspectie per projectleider 20'!$A:$BA,21,0)</f>
        <v>2</v>
      </c>
      <c r="B102" s="717" t="s">
        <v>893</v>
      </c>
      <c r="C102" s="715" t="str">
        <f>VLOOKUP($B102,'Inspectie per projectleider 20'!$A:$BA,14,0)</f>
        <v>Berging Gildestraat 02</v>
      </c>
      <c r="D102" s="715" t="str">
        <f>VLOOKUP($B102,'Inspectie per projectleider 20'!$A:$BA,18,0)</f>
        <v>Gildestraat 02</v>
      </c>
      <c r="E102" s="715" t="str">
        <f>VLOOKUP($B102,'Inspectie per projectleider 20'!$A:$BA,41,0)</f>
        <v>Overig</v>
      </c>
      <c r="F102" s="716">
        <f>VLOOKUP($B102,'Inspectie per projectleider 20'!$A:$BA,47,0)</f>
        <v>2014</v>
      </c>
      <c r="G102" s="715" t="str">
        <f>VLOOKUP($B102,'Inspectie per projectleider 20'!$A:$BA,50,0)</f>
        <v>Geen monument</v>
      </c>
      <c r="H102" s="715">
        <f>VLOOKUP($B102,'Inspectie per projectleider 20'!$A:$BA,8,0)</f>
        <v>7</v>
      </c>
      <c r="I102" s="697"/>
      <c r="J102" s="708">
        <f>Tabel15[[#This Row],[Inschrijfprijs]]/Tabel15[[#This Row],[m2 BVO]]</f>
        <v>0</v>
      </c>
    </row>
    <row r="103" spans="1:10" s="390" customFormat="1" ht="12">
      <c r="A103" s="715">
        <f>VLOOKUP($B103,'Inspectie per projectleider 20'!$A:$BA,21,0)</f>
        <v>2</v>
      </c>
      <c r="B103" s="717" t="s">
        <v>944</v>
      </c>
      <c r="C103" s="715" t="str">
        <f>VLOOKUP($B103,'Inspectie per projectleider 20'!$A:$BA,14,0)</f>
        <v>Woning Noorderplantsoen 29</v>
      </c>
      <c r="D103" s="715" t="str">
        <f>VLOOKUP($B103,'Inspectie per projectleider 20'!$A:$BA,18,0)</f>
        <v>Noorderplantsoen 29</v>
      </c>
      <c r="E103" s="715" t="str">
        <f>VLOOKUP($B103,'Inspectie per projectleider 20'!$A:$BA,41,0)</f>
        <v>Overig</v>
      </c>
      <c r="F103" s="716">
        <f>VLOOKUP($B103,'Inspectie per projectleider 20'!$A:$BA,47,0)</f>
        <v>2014</v>
      </c>
      <c r="G103" s="715" t="str">
        <f>VLOOKUP($B103,'Inspectie per projectleider 20'!$A:$BA,50,0)</f>
        <v>Geen monument</v>
      </c>
      <c r="H103" s="715">
        <f>VLOOKUP($B103,'Inspectie per projectleider 20'!$A:$BA,8,0)</f>
        <v>144</v>
      </c>
      <c r="I103" s="697"/>
      <c r="J103" s="708">
        <f>Tabel15[[#This Row],[Inschrijfprijs]]/Tabel15[[#This Row],[m2 BVO]]</f>
        <v>0</v>
      </c>
    </row>
    <row r="104" spans="1:10" s="390" customFormat="1" ht="12">
      <c r="A104" s="715">
        <f>VLOOKUP($B104,'Inspectie per projectleider 20'!$A:$BA,21,0)</f>
        <v>2</v>
      </c>
      <c r="B104" s="717" t="s">
        <v>948</v>
      </c>
      <c r="C104" s="715" t="str">
        <f>VLOOKUP($B104,'Inspectie per projectleider 20'!$A:$BA,14,0)</f>
        <v>Berging Noorderplantsoen 29</v>
      </c>
      <c r="D104" s="715" t="str">
        <f>VLOOKUP($B104,'Inspectie per projectleider 20'!$A:$BA,18,0)</f>
        <v>Noorderplantsoen 29</v>
      </c>
      <c r="E104" s="715" t="str">
        <f>VLOOKUP($B104,'Inspectie per projectleider 20'!$A:$BA,41,0)</f>
        <v>Overig</v>
      </c>
      <c r="F104" s="716">
        <f>VLOOKUP($B104,'Inspectie per projectleider 20'!$A:$BA,47,0)</f>
        <v>2014</v>
      </c>
      <c r="G104" s="715" t="str">
        <f>VLOOKUP($B104,'Inspectie per projectleider 20'!$A:$BA,50,0)</f>
        <v>Geen monument</v>
      </c>
      <c r="H104" s="715">
        <f>VLOOKUP($B104,'Inspectie per projectleider 20'!$A:$BA,8,0)</f>
        <v>7</v>
      </c>
      <c r="I104" s="697"/>
      <c r="J104" s="708">
        <f>Tabel15[[#This Row],[Inschrijfprijs]]/Tabel15[[#This Row],[m2 BVO]]</f>
        <v>0</v>
      </c>
    </row>
    <row r="105" spans="1:10" s="390" customFormat="1" ht="12">
      <c r="A105" s="715">
        <f>VLOOKUP($B105,'Inspectie per projectleider 20'!$A:$BA,21,0)</f>
        <v>2</v>
      </c>
      <c r="B105" s="717" t="s">
        <v>996</v>
      </c>
      <c r="C105" s="715" t="str">
        <f>VLOOKUP($B105,'Inspectie per projectleider 20'!$A:$BA,14,0)</f>
        <v>Woning Schoolstraat 02</v>
      </c>
      <c r="D105" s="715" t="str">
        <f>VLOOKUP($B105,'Inspectie per projectleider 20'!$A:$BA,18,0)</f>
        <v>Schoolstraat 02</v>
      </c>
      <c r="E105" s="715" t="str">
        <f>VLOOKUP($B105,'Inspectie per projectleider 20'!$A:$BA,41,0)</f>
        <v>Overig</v>
      </c>
      <c r="F105" s="716">
        <f>VLOOKUP($B105,'Inspectie per projectleider 20'!$A:$BA,47,0)</f>
        <v>2014</v>
      </c>
      <c r="G105" s="715" t="str">
        <f>VLOOKUP($B105,'Inspectie per projectleider 20'!$A:$BA,50,0)</f>
        <v>Geen monument</v>
      </c>
      <c r="H105" s="715">
        <f>VLOOKUP($B105,'Inspectie per projectleider 20'!$A:$BA,8,0)</f>
        <v>130</v>
      </c>
      <c r="I105" s="697"/>
      <c r="J105" s="708">
        <f>Tabel15[[#This Row],[Inschrijfprijs]]/Tabel15[[#This Row],[m2 BVO]]</f>
        <v>0</v>
      </c>
    </row>
    <row r="106" spans="1:10" s="390" customFormat="1" ht="12">
      <c r="A106" s="715">
        <f>VLOOKUP($B106,'Inspectie per projectleider 20'!$A:$BA,21,0)</f>
        <v>2</v>
      </c>
      <c r="B106" s="717" t="s">
        <v>999</v>
      </c>
      <c r="C106" s="715" t="str">
        <f>VLOOKUP($B106,'Inspectie per projectleider 20'!$A:$BA,14,0)</f>
        <v>Berging Schoolstraat 02</v>
      </c>
      <c r="D106" s="715" t="str">
        <f>VLOOKUP($B106,'Inspectie per projectleider 20'!$A:$BA,18,0)</f>
        <v>Schoolstraat 02</v>
      </c>
      <c r="E106" s="715" t="str">
        <f>VLOOKUP($B106,'Inspectie per projectleider 20'!$A:$BA,41,0)</f>
        <v>Overig</v>
      </c>
      <c r="F106" s="716">
        <f>VLOOKUP($B106,'Inspectie per projectleider 20'!$A:$BA,47,0)</f>
        <v>2014</v>
      </c>
      <c r="G106" s="715" t="str">
        <f>VLOOKUP($B106,'Inspectie per projectleider 20'!$A:$BA,50,0)</f>
        <v>Geen monument</v>
      </c>
      <c r="H106" s="715">
        <f>VLOOKUP($B106,'Inspectie per projectleider 20'!$A:$BA,8,0)</f>
        <v>7</v>
      </c>
      <c r="I106" s="697"/>
      <c r="J106" s="708">
        <f>Tabel15[[#This Row],[Inschrijfprijs]]/Tabel15[[#This Row],[m2 BVO]]</f>
        <v>0</v>
      </c>
    </row>
    <row r="107" spans="1:10" s="390" customFormat="1" ht="12">
      <c r="A107" s="715">
        <f>VLOOKUP($B107,'Inspectie per projectleider 20'!$A:$BA,21,0)</f>
        <v>2</v>
      </c>
      <c r="B107" s="717" t="s">
        <v>105</v>
      </c>
      <c r="C107" s="715" t="str">
        <f>VLOOKUP($B107,'Inspectie per projectleider 20'!$A:$BA,14,0)</f>
        <v>Woning Grote Veld 2</v>
      </c>
      <c r="D107" s="715" t="str">
        <f>VLOOKUP($B107,'Inspectie per projectleider 20'!$A:$BA,18,0)</f>
        <v xml:space="preserve">Het Grote Veld 2 </v>
      </c>
      <c r="E107" s="715" t="str">
        <f>VLOOKUP($B107,'Inspectie per projectleider 20'!$A:$BA,41,0)</f>
        <v>Overig</v>
      </c>
      <c r="F107" s="716">
        <f>VLOOKUP($B107,'Inspectie per projectleider 20'!$A:$BA,47,0)</f>
        <v>0</v>
      </c>
      <c r="G107" s="715" t="str">
        <f>VLOOKUP($B107,'Inspectie per projectleider 20'!$A:$BA,50,0)</f>
        <v>Geen monument</v>
      </c>
      <c r="H107" s="715">
        <f>VLOOKUP($B107,'Inspectie per projectleider 20'!$A:$BA,8,0)</f>
        <v>276</v>
      </c>
      <c r="I107" s="697"/>
      <c r="J107" s="708">
        <f>Tabel15[[#This Row],[Inschrijfprijs]]/Tabel15[[#This Row],[m2 BVO]]</f>
        <v>0</v>
      </c>
    </row>
    <row r="108" spans="1:10" s="390" customFormat="1" ht="12">
      <c r="A108" s="715">
        <f>VLOOKUP($B108,'Inspectie per projectleider 20'!$A:$BA,21,0)</f>
        <v>2</v>
      </c>
      <c r="B108" s="717" t="s">
        <v>1085</v>
      </c>
      <c r="C108" s="715" t="str">
        <f>VLOOKUP($B108,'Inspectie per projectleider 20'!$A:$BA,14,0)</f>
        <v xml:space="preserve">Garageruimten </v>
      </c>
      <c r="D108" s="715" t="str">
        <f>VLOOKUP($B108,'Inspectie per projectleider 20'!$A:$BA,18,0)</f>
        <v>C.T. Storkweg 6-6A-6B-6C-6D-6E-6F-6G-6I 6-6A-6B-6C-6D-6E-6G-6I</v>
      </c>
      <c r="E108" s="715" t="str">
        <f>VLOOKUP($B108,'Inspectie per projectleider 20'!$A:$BA,41,0)</f>
        <v>Percelen/ Terreinen</v>
      </c>
      <c r="F108" s="716">
        <f>VLOOKUP($B108,'Inspectie per projectleider 20'!$A:$BA,47,0)</f>
        <v>2006</v>
      </c>
      <c r="G108" s="715" t="str">
        <f>VLOOKUP($B108,'Inspectie per projectleider 20'!$A:$BA,50,0)</f>
        <v>Geen monument</v>
      </c>
      <c r="H108" s="715">
        <f>VLOOKUP($B108,'Inspectie per projectleider 20'!$A:$BA,8,0)</f>
        <v>800</v>
      </c>
      <c r="I108" s="697"/>
      <c r="J108" s="708">
        <f>Tabel15[[#This Row],[Inschrijfprijs]]/Tabel15[[#This Row],[m2 BVO]]</f>
        <v>0</v>
      </c>
    </row>
    <row r="109" spans="1:10" s="390" customFormat="1" ht="12">
      <c r="A109" s="715">
        <f>VLOOKUP($B109,'Inspectie per projectleider 20'!$A:$BA,21,0)</f>
        <v>2</v>
      </c>
      <c r="B109" s="717" t="s">
        <v>1115</v>
      </c>
      <c r="C109" s="715" t="str">
        <f>VLOOKUP($B109,'Inspectie per projectleider 20'!$A:$BA,14,0)</f>
        <v>Dr. A.F. Philipsweg 19</v>
      </c>
      <c r="D109" s="715" t="str">
        <f>VLOOKUP($B109,'Inspectie per projectleider 20'!$A:$BA,18,0)</f>
        <v>Dr. A.F. Philipsweg 19</v>
      </c>
      <c r="E109" s="715" t="str">
        <f>VLOOKUP($B109,'Inspectie per projectleider 20'!$A:$BA,41,0)</f>
        <v>Percelen/ Terreinen</v>
      </c>
      <c r="F109" s="716">
        <f>VLOOKUP($B109,'Inspectie per projectleider 20'!$A:$BA,47,0)</f>
        <v>1965</v>
      </c>
      <c r="G109" s="715" t="str">
        <f>VLOOKUP($B109,'Inspectie per projectleider 20'!$A:$BA,50,0)</f>
        <v>Geen monument</v>
      </c>
      <c r="H109" s="715">
        <f>VLOOKUP($B109,'Inspectie per projectleider 20'!$A:$BA,8,0)</f>
        <v>795</v>
      </c>
      <c r="I109" s="697"/>
      <c r="J109" s="708">
        <f>Tabel15[[#This Row],[Inschrijfprijs]]/Tabel15[[#This Row],[m2 BVO]]</f>
        <v>0</v>
      </c>
    </row>
    <row r="110" spans="1:10" s="390" customFormat="1" ht="12">
      <c r="A110" s="715">
        <f>VLOOKUP($B110,'Inspectie per projectleider 20'!$A:$BA,21,0)</f>
        <v>2</v>
      </c>
      <c r="B110" s="717" t="s">
        <v>1118</v>
      </c>
      <c r="C110" s="715" t="str">
        <f>VLOOKUP($B110,'Inspectie per projectleider 20'!$A:$BA,14,0)</f>
        <v>Dr. A.F. Philipsweg 23</v>
      </c>
      <c r="D110" s="715" t="str">
        <f>VLOOKUP($B110,'Inspectie per projectleider 20'!$A:$BA,18,0)</f>
        <v>Dr. A.F. Philipsweg 23</v>
      </c>
      <c r="E110" s="715" t="str">
        <f>VLOOKUP($B110,'Inspectie per projectleider 20'!$A:$BA,41,0)</f>
        <v>Percelen/ Terreinen</v>
      </c>
      <c r="F110" s="716">
        <f>VLOOKUP($B110,'Inspectie per projectleider 20'!$A:$BA,47,0)</f>
        <v>1965</v>
      </c>
      <c r="G110" s="715" t="str">
        <f>VLOOKUP($B110,'Inspectie per projectleider 20'!$A:$BA,50,0)</f>
        <v>Geen monument</v>
      </c>
      <c r="H110" s="715">
        <f>VLOOKUP($B110,'Inspectie per projectleider 20'!$A:$BA,8,0)</f>
        <v>627</v>
      </c>
      <c r="I110" s="697"/>
      <c r="J110" s="708">
        <f>Tabel15[[#This Row],[Inschrijfprijs]]/Tabel15[[#This Row],[m2 BVO]]</f>
        <v>0</v>
      </c>
    </row>
    <row r="111" spans="1:10" s="390" customFormat="1" ht="12">
      <c r="A111" s="715">
        <f>VLOOKUP($B111,'Inspectie per projectleider 20'!$A:$BA,21,0)</f>
        <v>2</v>
      </c>
      <c r="B111" s="717" t="s">
        <v>1122</v>
      </c>
      <c r="C111" s="715" t="str">
        <f>VLOOKUP($B111,'Inspectie per projectleider 20'!$A:$BA,14,0)</f>
        <v>Havenkade 16</v>
      </c>
      <c r="D111" s="715" t="str">
        <f>VLOOKUP($B111,'Inspectie per projectleider 20'!$A:$BA,18,0)</f>
        <v>Havenkade 16</v>
      </c>
      <c r="E111" s="715" t="str">
        <f>VLOOKUP($B111,'Inspectie per projectleider 20'!$A:$BA,41,0)</f>
        <v>Percelen/ Terreinen</v>
      </c>
      <c r="F111" s="716">
        <f>VLOOKUP($B111,'Inspectie per projectleider 20'!$A:$BA,47,0)</f>
        <v>2001</v>
      </c>
      <c r="G111" s="715" t="str">
        <f>VLOOKUP($B111,'Inspectie per projectleider 20'!$A:$BA,50,0)</f>
        <v>Geen monument</v>
      </c>
      <c r="H111" s="715">
        <f>VLOOKUP($B111,'Inspectie per projectleider 20'!$A:$BA,8,0)</f>
        <v>1724</v>
      </c>
      <c r="I111" s="697"/>
      <c r="J111" s="708">
        <f>Tabel15[[#This Row],[Inschrijfprijs]]/Tabel15[[#This Row],[m2 BVO]]</f>
        <v>0</v>
      </c>
    </row>
    <row r="112" spans="1:10" s="390" customFormat="1" ht="12">
      <c r="A112" s="715">
        <f>VLOOKUP($B112,'Inspectie per projectleider 20'!$A:$BA,21,0)</f>
        <v>2</v>
      </c>
      <c r="B112" s="717" t="s">
        <v>1130</v>
      </c>
      <c r="C112" s="715" t="str">
        <f>VLOOKUP($B112,'Inspectie per projectleider 20'!$A:$BA,14,0)</f>
        <v>Havenkade 20</v>
      </c>
      <c r="D112" s="715" t="str">
        <f>VLOOKUP($B112,'Inspectie per projectleider 20'!$A:$BA,18,0)</f>
        <v>Havenkade 20</v>
      </c>
      <c r="E112" s="715" t="str">
        <f>VLOOKUP($B112,'Inspectie per projectleider 20'!$A:$BA,41,0)</f>
        <v>Percelen/ Terreinen</v>
      </c>
      <c r="F112" s="716">
        <f>VLOOKUP($B112,'Inspectie per projectleider 20'!$A:$BA,47,0)</f>
        <v>2001</v>
      </c>
      <c r="G112" s="715" t="str">
        <f>VLOOKUP($B112,'Inspectie per projectleider 20'!$A:$BA,50,0)</f>
        <v>Geen monument</v>
      </c>
      <c r="H112" s="715">
        <f>VLOOKUP($B112,'Inspectie per projectleider 20'!$A:$BA,8,0)</f>
        <v>879</v>
      </c>
      <c r="I112" s="697"/>
      <c r="J112" s="708">
        <f>Tabel15[[#This Row],[Inschrijfprijs]]/Tabel15[[#This Row],[m2 BVO]]</f>
        <v>0</v>
      </c>
    </row>
    <row r="113" spans="1:10" s="390" customFormat="1" ht="12">
      <c r="A113" s="715">
        <f>VLOOKUP($B113,'Inspectie per projectleider 20'!$A:$BA,21,0)</f>
        <v>2</v>
      </c>
      <c r="B113" s="717" t="s">
        <v>1136</v>
      </c>
      <c r="C113" s="715" t="str">
        <f>VLOOKUP($B113,'Inspectie per projectleider 20'!$A:$BA,14,0)</f>
        <v>Graansilo Havenkade 6</v>
      </c>
      <c r="D113" s="715" t="str">
        <f>VLOOKUP($B113,'Inspectie per projectleider 20'!$A:$BA,18,0)</f>
        <v>Havenkade 6</v>
      </c>
      <c r="E113" s="715" t="str">
        <f>VLOOKUP($B113,'Inspectie per projectleider 20'!$A:$BA,41,0)</f>
        <v>Percelen/ Terreinen</v>
      </c>
      <c r="F113" s="716">
        <f>VLOOKUP($B113,'Inspectie per projectleider 20'!$A:$BA,47,0)</f>
        <v>1955</v>
      </c>
      <c r="G113" s="715" t="str">
        <f>VLOOKUP($B113,'Inspectie per projectleider 20'!$A:$BA,50,0)</f>
        <v>Provinciaal monument</v>
      </c>
      <c r="H113" s="715">
        <f>VLOOKUP($B113,'Inspectie per projectleider 20'!$A:$BA,8,0)</f>
        <v>898</v>
      </c>
      <c r="I113" s="697"/>
      <c r="J113" s="708">
        <f>Tabel15[[#This Row],[Inschrijfprijs]]/Tabel15[[#This Row],[m2 BVO]]</f>
        <v>0</v>
      </c>
    </row>
    <row r="114" spans="1:10" s="390" customFormat="1" ht="12">
      <c r="A114" s="715">
        <f>VLOOKUP($B114,'Inspectie per projectleider 20'!$A:$BA,21,0)</f>
        <v>2</v>
      </c>
      <c r="B114" s="717" t="s">
        <v>1142</v>
      </c>
      <c r="C114" s="715" t="str">
        <f>VLOOKUP($B114,'Inspectie per projectleider 20'!$A:$BA,14,0)</f>
        <v>Woning W.A. Scholtenstraat 12</v>
      </c>
      <c r="D114" s="715" t="str">
        <f>VLOOKUP($B114,'Inspectie per projectleider 20'!$A:$BA,18,0)</f>
        <v>W.A.  Scholtenstraat 12</v>
      </c>
      <c r="E114" s="715" t="str">
        <f>VLOOKUP($B114,'Inspectie per projectleider 20'!$A:$BA,41,0)</f>
        <v>Percelen/ Terreinen</v>
      </c>
      <c r="F114" s="716">
        <f>VLOOKUP($B114,'Inspectie per projectleider 20'!$A:$BA,47,0)</f>
        <v>1960</v>
      </c>
      <c r="G114" s="716" t="str">
        <f>VLOOKUP($B114,'Inspectie per projectleider 20'!$A:$BA,50,0)</f>
        <v>Geen monument</v>
      </c>
      <c r="H114" s="715">
        <f>VLOOKUP($B114,'Inspectie per projectleider 20'!$A:$BA,8,0)</f>
        <v>349</v>
      </c>
      <c r="I114" s="697"/>
      <c r="J114" s="707">
        <f>Tabel15[[#This Row],[Inschrijfprijs]]/Tabel15[[#This Row],[m2 BVO]]</f>
        <v>0</v>
      </c>
    </row>
    <row r="115" spans="1:10" s="390" customFormat="1" ht="12">
      <c r="A115" s="715">
        <f>VLOOKUP($B115,'Inspectie per projectleider 20'!$A:$BA,21,0)</f>
        <v>2</v>
      </c>
      <c r="B115" s="717" t="s">
        <v>1149</v>
      </c>
      <c r="C115" s="715" t="str">
        <f>VLOOKUP($B115,'Inspectie per projectleider 20'!$A:$BA,14,0)</f>
        <v>Industrieweg 22</v>
      </c>
      <c r="D115" s="715" t="str">
        <f>VLOOKUP($B115,'Inspectie per projectleider 20'!$A:$BA,18,0)</f>
        <v>Industrieweg 22</v>
      </c>
      <c r="E115" s="715" t="str">
        <f>VLOOKUP($B115,'Inspectie per projectleider 20'!$A:$BA,41,0)</f>
        <v>Percelen/ Terreinen</v>
      </c>
      <c r="F115" s="716">
        <f>VLOOKUP($B115,'Inspectie per projectleider 20'!$A:$BA,47,0)</f>
        <v>1959</v>
      </c>
      <c r="G115" s="716" t="str">
        <f>VLOOKUP($B115,'Inspectie per projectleider 20'!$A:$BA,50,0)</f>
        <v>Geen monument</v>
      </c>
      <c r="H115" s="715">
        <f>VLOOKUP($B115,'Inspectie per projectleider 20'!$A:$BA,8,0)</f>
        <v>911</v>
      </c>
      <c r="I115" s="697"/>
      <c r="J115" s="709">
        <f>Tabel15[[#This Row],[Inschrijfprijs]]/Tabel15[[#This Row],[m2 BVO]]</f>
        <v>0</v>
      </c>
    </row>
    <row r="116" spans="1:10" s="390" customFormat="1" ht="12">
      <c r="A116" s="715">
        <f>VLOOKUP($B116,'Inspectie per projectleider 20'!$A:$BA,21,0)</f>
        <v>2</v>
      </c>
      <c r="B116" s="717" t="s">
        <v>1162</v>
      </c>
      <c r="C116" s="715" t="str">
        <f>VLOOKUP($B116,'Inspectie per projectleider 20'!$A:$BA,14,0)</f>
        <v>J.C. v Markenstraat 10-12</v>
      </c>
      <c r="D116" s="715" t="str">
        <f>VLOOKUP($B116,'Inspectie per projectleider 20'!$A:$BA,18,0)</f>
        <v>J.C. Van Markenstraat 10-12</v>
      </c>
      <c r="E116" s="715" t="str">
        <f>VLOOKUP($B116,'Inspectie per projectleider 20'!$A:$BA,41,0)</f>
        <v>Percelen/ Terreinen</v>
      </c>
      <c r="F116" s="716">
        <f>VLOOKUP($B116,'Inspectie per projectleider 20'!$A:$BA,47,0)</f>
        <v>1970</v>
      </c>
      <c r="G116" s="716" t="str">
        <f>VLOOKUP($B116,'Inspectie per projectleider 20'!$A:$BA,50,0)</f>
        <v>Geen monument</v>
      </c>
      <c r="H116" s="715">
        <f>VLOOKUP($B116,'Inspectie per projectleider 20'!$A:$BA,8,0)</f>
        <v>5605</v>
      </c>
      <c r="I116" s="697"/>
      <c r="J116" s="707">
        <f>Tabel15[[#This Row],[Inschrijfprijs]]/Tabel15[[#This Row],[m2 BVO]]</f>
        <v>0</v>
      </c>
    </row>
    <row r="117" spans="1:10" s="390" customFormat="1" ht="12">
      <c r="A117" s="715">
        <f>VLOOKUP($B117,'Inspectie per projectleider 20'!$A:$BA,21,0)</f>
        <v>2</v>
      </c>
      <c r="B117" s="717" t="s">
        <v>1184</v>
      </c>
      <c r="C117" s="715" t="str">
        <f>VLOOKUP($B117,'Inspectie per projectleider 20'!$A:$BA,14,0)</f>
        <v>Bedrijfspand Havenkade 8</v>
      </c>
      <c r="D117" s="715" t="str">
        <f>VLOOKUP($B117,'Inspectie per projectleider 20'!$A:$BA,18,0)</f>
        <v>Havenkade 8</v>
      </c>
      <c r="E117" s="715" t="str">
        <f>VLOOKUP($B117,'Inspectie per projectleider 20'!$A:$BA,41,0)</f>
        <v>Percelen/ Terreinen</v>
      </c>
      <c r="F117" s="716">
        <f>VLOOKUP($B117,'Inspectie per projectleider 20'!$A:$BA,47,0)</f>
        <v>1955</v>
      </c>
      <c r="G117" s="716" t="str">
        <f>VLOOKUP($B117,'Inspectie per projectleider 20'!$A:$BA,50,0)</f>
        <v>Provinciaal monument</v>
      </c>
      <c r="H117" s="715">
        <f>VLOOKUP($B117,'Inspectie per projectleider 20'!$A:$BA,8,0)</f>
        <v>2615</v>
      </c>
      <c r="I117" s="697"/>
      <c r="J117" s="708">
        <f>Tabel15[[#This Row],[Inschrijfprijs]]/Tabel15[[#This Row],[m2 BVO]]</f>
        <v>0</v>
      </c>
    </row>
    <row r="118" spans="1:10" s="390" customFormat="1" ht="12">
      <c r="A118" s="715">
        <f>VLOOKUP($B118,'Inspectie per projectleider 20'!$A:$BA,21,0)</f>
        <v>2</v>
      </c>
      <c r="B118" s="717" t="s">
        <v>97</v>
      </c>
      <c r="C118" s="715" t="str">
        <f>VLOOKUP($B118,'Inspectie per projectleider 20'!$A:$BA,14,0)</f>
        <v>Woning Hoofdvaartsweg 184</v>
      </c>
      <c r="D118" s="715" t="str">
        <f>VLOOKUP($B118,'Inspectie per projectleider 20'!$A:$BA,18,0)</f>
        <v xml:space="preserve">Hoofdvaartsweg 184 </v>
      </c>
      <c r="E118" s="715" t="str">
        <f>VLOOKUP($B118,'Inspectie per projectleider 20'!$A:$BA,41,0)</f>
        <v>Overig</v>
      </c>
      <c r="F118" s="716" t="str">
        <f>VLOOKUP($B118,'Inspectie per projectleider 20'!$A:$BA,47,0)</f>
        <v>1900</v>
      </c>
      <c r="G118" s="716">
        <f>VLOOKUP($B118,'Inspectie per projectleider 20'!$A:$BA,50,0)</f>
        <v>0</v>
      </c>
      <c r="H118" s="715">
        <f>VLOOKUP($B118,'Inspectie per projectleider 20'!$A:$BA,8,0)</f>
        <v>384</v>
      </c>
      <c r="I118" s="697"/>
      <c r="J118" s="708">
        <f>Tabel15[[#This Row],[Inschrijfprijs]]/Tabel15[[#This Row],[m2 BVO]]</f>
        <v>0</v>
      </c>
    </row>
    <row r="119" spans="1:10" s="390" customFormat="1" ht="12">
      <c r="A119" s="715">
        <f>VLOOKUP($B119,'Inspectie per projectleider 20'!$A:$BA,21,0)</f>
        <v>2</v>
      </c>
      <c r="B119" s="717" t="s">
        <v>1351</v>
      </c>
      <c r="C119" s="715" t="str">
        <f>VLOOKUP($B119,'Inspectie per projectleider 20'!$A:$BA,14,0)</f>
        <v xml:space="preserve"> 6 appartementen + gedeelde ruimten</v>
      </c>
      <c r="D119" s="715" t="str">
        <f>VLOOKUP($B119,'Inspectie per projectleider 20'!$A:$BA,18,0)</f>
        <v xml:space="preserve">Nieuwe Huizen 14, 14a,14b, 16, 16a, 16b </v>
      </c>
      <c r="E119" s="715" t="str">
        <f>VLOOKUP($B119,'Inspectie per projectleider 20'!$A:$BA,41,0)</f>
        <v>Overig</v>
      </c>
      <c r="F119" s="716" t="str">
        <f>VLOOKUP($B119,'Inspectie per projectleider 20'!$A:$BA,47,0)</f>
        <v>1988</v>
      </c>
      <c r="G119" s="716">
        <f>VLOOKUP($B119,'Inspectie per projectleider 20'!$A:$BA,50,0)</f>
        <v>0</v>
      </c>
      <c r="H119" s="715">
        <f>VLOOKUP($B119,'Inspectie per projectleider 20'!$A:$BA,8,0)</f>
        <v>700</v>
      </c>
      <c r="I119" s="697"/>
      <c r="J119" s="708">
        <f>Tabel15[[#This Row],[Inschrijfprijs]]/Tabel15[[#This Row],[m2 BVO]]</f>
        <v>0</v>
      </c>
    </row>
    <row r="120" spans="1:10" s="390" customFormat="1" ht="12">
      <c r="A120" s="715">
        <f>VLOOKUP($B120,'Inspectie per projectleider 20'!$A:$BA,21,0)</f>
        <v>2</v>
      </c>
      <c r="B120" s="717" t="s">
        <v>1352</v>
      </c>
      <c r="C120" s="715" t="str">
        <f>VLOOKUP($B120,'Inspectie per projectleider 20'!$A:$BA,14,0)</f>
        <v>Flexwoningen 96</v>
      </c>
      <c r="D120" s="715" t="str">
        <f>VLOOKUP($B120,'Inspectie per projectleider 20'!$A:$BA,18,0)</f>
        <v xml:space="preserve">Complexen 4A, 4B, 10A, 10B Mien Ruysweg (6 woningen) </v>
      </c>
      <c r="E120" s="715" t="str">
        <f>VLOOKUP($B120,'Inspectie per projectleider 20'!$A:$BA,41,0)</f>
        <v>Overig</v>
      </c>
      <c r="F120" s="716">
        <f>VLOOKUP($B120,'Inspectie per projectleider 20'!$A:$BA,47,0)</f>
        <v>2025</v>
      </c>
      <c r="G120" s="716" t="str">
        <f>VLOOKUP($B120,'Inspectie per projectleider 20'!$A:$BA,50,0)</f>
        <v>Geen monument</v>
      </c>
      <c r="H120" s="715">
        <f>VLOOKUP($B120,'Inspectie per projectleider 20'!$A:$BA,8,0)</f>
        <v>186</v>
      </c>
      <c r="I120" s="697"/>
      <c r="J120" s="708">
        <f>Tabel15[[#This Row],[Inschrijfprijs]]/Tabel15[[#This Row],[m2 BVO]]</f>
        <v>0</v>
      </c>
    </row>
    <row r="121" spans="1:10" s="390" customFormat="1" ht="13.5">
      <c r="A121" s="692"/>
      <c r="B121" s="207"/>
      <c r="C121" s="692"/>
      <c r="D121" s="692"/>
      <c r="E121" s="692"/>
      <c r="F121" s="692"/>
      <c r="G121" s="693"/>
      <c r="H121" s="692"/>
      <c r="I121" s="692"/>
      <c r="J121" s="707"/>
    </row>
    <row r="122" spans="1:10">
      <c r="A122" s="22"/>
      <c r="B122" s="207"/>
      <c r="C122" s="22"/>
      <c r="D122" s="22"/>
      <c r="E122" s="22"/>
      <c r="F122" s="22"/>
      <c r="G122" s="718"/>
      <c r="H122" s="698" t="s">
        <v>1338</v>
      </c>
      <c r="I122" s="699">
        <f>SUM(Tabel15[Inschrijfprijs])</f>
        <v>0</v>
      </c>
      <c r="J122" s="719"/>
    </row>
    <row r="123" spans="1:10">
      <c r="A123" s="22"/>
      <c r="B123" s="207"/>
      <c r="C123" s="22"/>
      <c r="D123" s="22"/>
      <c r="E123" s="22"/>
      <c r="F123" s="22"/>
      <c r="G123" s="718"/>
      <c r="H123" s="22"/>
      <c r="I123" s="22"/>
      <c r="J123" s="719"/>
    </row>
    <row r="124" spans="1:10">
      <c r="A124" s="22"/>
      <c r="B124" s="207"/>
      <c r="C124" s="22"/>
      <c r="D124" s="22"/>
      <c r="E124" s="22"/>
      <c r="F124" s="22"/>
      <c r="G124" s="718"/>
      <c r="H124" s="22"/>
      <c r="I124" s="22"/>
      <c r="J124" s="719"/>
    </row>
    <row r="125" spans="1:10">
      <c r="A125" s="22"/>
      <c r="B125" s="207"/>
      <c r="C125" s="22"/>
      <c r="D125" s="22"/>
      <c r="E125" s="22"/>
      <c r="F125" s="22"/>
      <c r="G125" s="718"/>
      <c r="H125" s="698" t="s">
        <v>1355</v>
      </c>
      <c r="I125" s="22"/>
      <c r="J125" s="719"/>
    </row>
    <row r="126" spans="1:10">
      <c r="A126" s="22"/>
      <c r="B126" s="207"/>
      <c r="C126" s="22"/>
      <c r="D126" s="22"/>
      <c r="E126" s="22"/>
      <c r="F126" s="22"/>
      <c r="G126" s="718"/>
      <c r="H126" s="22"/>
      <c r="I126" s="22"/>
      <c r="J126" s="719"/>
    </row>
    <row r="127" spans="1:10">
      <c r="A127" s="22"/>
      <c r="B127" s="207"/>
      <c r="C127" s="22"/>
      <c r="D127" s="22"/>
      <c r="E127" s="22"/>
      <c r="F127" s="22"/>
      <c r="G127" s="718"/>
      <c r="H127" s="698" t="s">
        <v>1354</v>
      </c>
      <c r="I127" s="720"/>
      <c r="J127" s="720"/>
    </row>
    <row r="128" spans="1:10">
      <c r="A128" s="22"/>
      <c r="B128" s="207"/>
      <c r="C128" s="22"/>
      <c r="D128" s="22"/>
      <c r="E128" s="22"/>
      <c r="F128" s="22"/>
      <c r="G128" s="718"/>
      <c r="H128" s="22"/>
      <c r="I128" s="22"/>
      <c r="J128" s="719"/>
    </row>
    <row r="129" spans="2:2">
      <c r="B129" s="91"/>
    </row>
    <row r="130" spans="2:2">
      <c r="B130" s="91"/>
    </row>
    <row r="131" spans="2:2">
      <c r="B131" s="91"/>
    </row>
    <row r="132" spans="2:2">
      <c r="B132" s="91"/>
    </row>
    <row r="133" spans="2:2">
      <c r="B133" s="207"/>
    </row>
    <row r="134" spans="2:2">
      <c r="B134" s="207"/>
    </row>
    <row r="135" spans="2:2">
      <c r="B135" s="207"/>
    </row>
    <row r="136" spans="2:2">
      <c r="B136" s="207"/>
    </row>
    <row r="137" spans="2:2">
      <c r="B137" s="207"/>
    </row>
    <row r="138" spans="2:2">
      <c r="B138" s="207"/>
    </row>
    <row r="139" spans="2:2">
      <c r="B139" s="207"/>
    </row>
    <row r="140" spans="2:2">
      <c r="B140" s="207"/>
    </row>
    <row r="141" spans="2:2">
      <c r="B141" s="207"/>
    </row>
    <row r="142" spans="2:2">
      <c r="B142" s="207"/>
    </row>
    <row r="143" spans="2:2">
      <c r="B143" s="207"/>
    </row>
    <row r="144" spans="2:2">
      <c r="B144" s="207"/>
    </row>
    <row r="145" spans="2:2">
      <c r="B145" s="207"/>
    </row>
    <row r="146" spans="2:2">
      <c r="B146" s="207"/>
    </row>
    <row r="147" spans="2:2">
      <c r="B147" s="207"/>
    </row>
  </sheetData>
  <mergeCells count="1">
    <mergeCell ref="I127:J127"/>
  </mergeCells>
  <pageMargins left="0.7" right="0.7" top="0.75" bottom="0.75" header="0.3" footer="0.3"/>
  <pageSetup paperSize="9" scale="42" fitToHeight="0" orientation="portrait" r:id="rId1"/>
  <headerFooter>
    <oddHeader>&amp;RBijlage C - Prijzenblad</oddHeader>
    <oddFooter>&amp;R9 juni 2026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639A-FAF0-4D60-9AF7-159A15C3F421}">
  <sheetPr>
    <pageSetUpPr fitToPage="1"/>
  </sheetPr>
  <dimension ref="A1:J141"/>
  <sheetViews>
    <sheetView tabSelected="1" view="pageBreakPreview" topLeftCell="A66" zoomScale="90" zoomScaleNormal="100" zoomScaleSheetLayoutView="90" workbookViewId="0">
      <selection activeCell="D85" sqref="D85"/>
    </sheetView>
  </sheetViews>
  <sheetFormatPr defaultRowHeight="15"/>
  <cols>
    <col min="1" max="1" width="10" customWidth="1"/>
    <col min="3" max="3" width="38.7109375" bestFit="1" customWidth="1"/>
    <col min="4" max="4" width="49.140625" bestFit="1" customWidth="1"/>
    <col min="5" max="5" width="17.140625" bestFit="1" customWidth="1"/>
    <col min="6" max="6" width="7.7109375" bestFit="1" customWidth="1"/>
    <col min="7" max="7" width="18.5703125" style="679" customWidth="1"/>
    <col min="8" max="8" width="13.140625" bestFit="1" customWidth="1"/>
    <col min="9" max="9" width="9.7109375" hidden="1" customWidth="1"/>
    <col min="10" max="10" width="14.5703125" style="53" hidden="1" customWidth="1"/>
    <col min="11" max="11" width="11.7109375" customWidth="1"/>
  </cols>
  <sheetData>
    <row r="1" spans="1:10" s="683" customFormat="1" ht="15.75" customHeight="1">
      <c r="A1" s="680" t="s">
        <v>1347</v>
      </c>
      <c r="B1" s="680"/>
      <c r="C1" s="682"/>
      <c r="D1" s="686"/>
      <c r="E1" s="687"/>
      <c r="F1" s="687"/>
      <c r="G1" s="687"/>
      <c r="H1" s="687"/>
    </row>
    <row r="2" spans="1:10" s="683" customFormat="1" ht="15.75" customHeight="1">
      <c r="A2" s="684"/>
      <c r="B2" s="684"/>
      <c r="C2" s="682"/>
      <c r="D2" s="686"/>
      <c r="E2" s="687"/>
      <c r="F2" s="687"/>
      <c r="G2" s="687"/>
      <c r="H2" s="687"/>
    </row>
    <row r="3" spans="1:10" s="390" customFormat="1" ht="13.5">
      <c r="A3" s="390" t="s">
        <v>11</v>
      </c>
      <c r="B3" s="390" t="s">
        <v>1334</v>
      </c>
      <c r="C3" s="390" t="s">
        <v>5</v>
      </c>
      <c r="D3" s="390" t="s">
        <v>6</v>
      </c>
      <c r="E3" s="390" t="s">
        <v>22</v>
      </c>
      <c r="F3" s="695" t="s">
        <v>28</v>
      </c>
      <c r="G3" s="390" t="s">
        <v>1335</v>
      </c>
      <c r="H3" s="390" t="s">
        <v>1344</v>
      </c>
      <c r="I3" s="696" t="s">
        <v>1336</v>
      </c>
      <c r="J3" s="708" t="s">
        <v>1337</v>
      </c>
    </row>
    <row r="4" spans="1:10" s="390" customFormat="1" ht="12">
      <c r="A4" s="715">
        <f>VLOOKUP($B4,'Inspectie per projectleider 20'!$A:$BA,21,0)</f>
        <v>1</v>
      </c>
      <c r="B4" s="717" t="s">
        <v>220</v>
      </c>
      <c r="C4" s="715" t="str">
        <f>VLOOKUP($B4,'Inspectie per projectleider 20'!$A:$BA,14,0)</f>
        <v>De Werf Timmerwerkplaats\Magazijn\Instructielokaal</v>
      </c>
      <c r="D4" s="715" t="str">
        <f>VLOOKUP($B4,'Inspectie per projectleider 20'!$A:$BA,18,0)</f>
        <v>Dr. A.F. Philipsweg 69</v>
      </c>
      <c r="E4" s="715" t="str">
        <f>VLOOKUP($B4,'Inspectie per projectleider 20'!$A:$BA,41,0)</f>
        <v>Vastgoed eigen gebruik</v>
      </c>
      <c r="F4" s="716">
        <f>VLOOKUP($B4,'Inspectie per projectleider 20'!$A:$BA,47,0)</f>
        <v>1982</v>
      </c>
      <c r="G4" s="715" t="str">
        <f>VLOOKUP($B4,'Inspectie per projectleider 20'!$A:$BA,50,0)</f>
        <v>Geen monument</v>
      </c>
      <c r="H4" s="715">
        <f>VLOOKUP($B4,'Inspectie per projectleider 20'!$A:$BA,8,0)</f>
        <v>494</v>
      </c>
      <c r="I4" s="697"/>
      <c r="J4" s="708">
        <f>Tabel156[[#This Row],[Inschrijfprijs]]/Tabel156[[#This Row],[m2 BVO]]</f>
        <v>0</v>
      </c>
    </row>
    <row r="5" spans="1:10" s="390" customFormat="1" ht="12">
      <c r="A5" s="715">
        <f>VLOOKUP($B5,'Inspectie per projectleider 20'!$A:$BA,21,0)</f>
        <v>1</v>
      </c>
      <c r="B5" s="717" t="s">
        <v>236</v>
      </c>
      <c r="C5" s="715" t="str">
        <f>VLOOKUP($B5,'Inspectie per projectleider 20'!$A:$BA,14,0)</f>
        <v>De Werf Garage\Werkplaats\Stalling</v>
      </c>
      <c r="D5" s="715" t="str">
        <f>VLOOKUP($B5,'Inspectie per projectleider 20'!$A:$BA,18,0)</f>
        <v>Dr. A.F. Philipsweg 69</v>
      </c>
      <c r="E5" s="715" t="str">
        <f>VLOOKUP($B5,'Inspectie per projectleider 20'!$A:$BA,41,0)</f>
        <v>Vastgoed eigen gebruik</v>
      </c>
      <c r="F5" s="716">
        <f>VLOOKUP($B5,'Inspectie per projectleider 20'!$A:$BA,47,0)</f>
        <v>1982</v>
      </c>
      <c r="G5" s="715" t="str">
        <f>VLOOKUP($B5,'Inspectie per projectleider 20'!$A:$BA,50,0)</f>
        <v>Geen monument</v>
      </c>
      <c r="H5" s="715">
        <f>VLOOKUP($B5,'Inspectie per projectleider 20'!$A:$BA,8,0)</f>
        <v>1624</v>
      </c>
      <c r="I5" s="697"/>
      <c r="J5" s="708">
        <f>Tabel156[[#This Row],[Inschrijfprijs]]/Tabel156[[#This Row],[m2 BVO]]</f>
        <v>0</v>
      </c>
    </row>
    <row r="6" spans="1:10" s="390" customFormat="1" ht="12">
      <c r="A6" s="715">
        <f>VLOOKUP($B6,'Inspectie per projectleider 20'!$A:$BA,21,0)</f>
        <v>1</v>
      </c>
      <c r="B6" s="717" t="s">
        <v>239</v>
      </c>
      <c r="C6" s="715" t="str">
        <f>VLOOKUP($B6,'Inspectie per projectleider 20'!$A:$BA,14,0)</f>
        <v>De Werf Blauwe Loods</v>
      </c>
      <c r="D6" s="715" t="str">
        <f>VLOOKUP($B6,'Inspectie per projectleider 20'!$A:$BA,18,0)</f>
        <v>Dr. A.F. Philipsweg 69</v>
      </c>
      <c r="E6" s="715" t="str">
        <f>VLOOKUP($B6,'Inspectie per projectleider 20'!$A:$BA,41,0)</f>
        <v>Vastgoed eigen gebruik</v>
      </c>
      <c r="F6" s="716">
        <f>VLOOKUP($B6,'Inspectie per projectleider 20'!$A:$BA,47,0)</f>
        <v>1982</v>
      </c>
      <c r="G6" s="715" t="str">
        <f>VLOOKUP($B6,'Inspectie per projectleider 20'!$A:$BA,50,0)</f>
        <v>Geen monument</v>
      </c>
      <c r="H6" s="715">
        <f>VLOOKUP($B6,'Inspectie per projectleider 20'!$A:$BA,8,0)</f>
        <v>692</v>
      </c>
      <c r="I6" s="697"/>
      <c r="J6" s="708">
        <f>Tabel156[[#This Row],[Inschrijfprijs]]/Tabel156[[#This Row],[m2 BVO]]</f>
        <v>0</v>
      </c>
    </row>
    <row r="7" spans="1:10" s="390" customFormat="1" ht="12">
      <c r="A7" s="715">
        <f>VLOOKUP($B7,'Inspectie per projectleider 20'!$A:$BA,21,0)</f>
        <v>1</v>
      </c>
      <c r="B7" s="717" t="s">
        <v>247</v>
      </c>
      <c r="C7" s="715" t="str">
        <f>VLOOKUP($B7,'Inspectie per projectleider 20'!$A:$BA,14,0)</f>
        <v>De Werf vm overlaadstation</v>
      </c>
      <c r="D7" s="715" t="str">
        <f>VLOOKUP($B7,'Inspectie per projectleider 20'!$A:$BA,18,0)</f>
        <v>Dr. A.F. Philipsweg 67</v>
      </c>
      <c r="E7" s="715" t="str">
        <f>VLOOKUP($B7,'Inspectie per projectleider 20'!$A:$BA,41,0)</f>
        <v>Vastgoed eigen gebruik</v>
      </c>
      <c r="F7" s="716">
        <f>VLOOKUP($B7,'Inspectie per projectleider 20'!$A:$BA,47,0)</f>
        <v>1982</v>
      </c>
      <c r="G7" s="715" t="str">
        <f>VLOOKUP($B7,'Inspectie per projectleider 20'!$A:$BA,50,0)</f>
        <v>Geen monument</v>
      </c>
      <c r="H7" s="715">
        <f>VLOOKUP($B7,'Inspectie per projectleider 20'!$A:$BA,8,0)</f>
        <v>735</v>
      </c>
      <c r="I7" s="697"/>
      <c r="J7" s="708">
        <f>Tabel156[[#This Row],[Inschrijfprijs]]/Tabel156[[#This Row],[m2 BVO]]</f>
        <v>0</v>
      </c>
    </row>
    <row r="8" spans="1:10" s="390" customFormat="1" ht="12">
      <c r="A8" s="715">
        <f>VLOOKUP($B8,'Inspectie per projectleider 20'!$A:$BA,21,0)</f>
        <v>1</v>
      </c>
      <c r="B8" s="717" t="s">
        <v>256</v>
      </c>
      <c r="C8" s="715" t="str">
        <f>VLOOKUP($B8,'Inspectie per projectleider 20'!$A:$BA,14,0)</f>
        <v>De Werf vm weegkantoor</v>
      </c>
      <c r="D8" s="715" t="str">
        <f>VLOOKUP($B8,'Inspectie per projectleider 20'!$A:$BA,18,0)</f>
        <v>Dr. A.F. Philipsweg 69</v>
      </c>
      <c r="E8" s="715" t="str">
        <f>VLOOKUP($B8,'Inspectie per projectleider 20'!$A:$BA,41,0)</f>
        <v>Vastgoed eigen gebruik</v>
      </c>
      <c r="F8" s="716">
        <f>VLOOKUP($B8,'Inspectie per projectleider 20'!$A:$BA,47,0)</f>
        <v>1982</v>
      </c>
      <c r="G8" s="715" t="str">
        <f>VLOOKUP($B8,'Inspectie per projectleider 20'!$A:$BA,50,0)</f>
        <v>Geen monument</v>
      </c>
      <c r="H8" s="715">
        <f>VLOOKUP($B8,'Inspectie per projectleider 20'!$A:$BA,8,0)</f>
        <v>43</v>
      </c>
      <c r="I8" s="697"/>
      <c r="J8" s="708">
        <f>Tabel156[[#This Row],[Inschrijfprijs]]/Tabel156[[#This Row],[m2 BVO]]</f>
        <v>0</v>
      </c>
    </row>
    <row r="9" spans="1:10" s="390" customFormat="1" ht="12">
      <c r="A9" s="715">
        <f>VLOOKUP($B9,'Inspectie per projectleider 20'!$A:$BA,21,0)</f>
        <v>2</v>
      </c>
      <c r="B9" s="717" t="s">
        <v>62</v>
      </c>
      <c r="C9" s="715" t="str">
        <f>VLOOKUP($B9,'Inspectie per projectleider 20'!$A:$BA,14,0)</f>
        <v>Monumentale toegangspoort Beilerstraat</v>
      </c>
      <c r="D9" s="715" t="str">
        <f>VLOOKUP($B9,'Inspectie per projectleider 20'!$A:$BA,18,0)</f>
        <v>Beilerstraat 82</v>
      </c>
      <c r="E9" s="715" t="str">
        <f>VLOOKUP($B9,'Inspectie per projectleider 20'!$A:$BA,41,0)</f>
        <v>Kunst/ Cultuur</v>
      </c>
      <c r="F9" s="716">
        <f>VLOOKUP($B9,'Inspectie per projectleider 20'!$A:$BA,47,0)</f>
        <v>1900</v>
      </c>
      <c r="G9" s="715" t="str">
        <f>VLOOKUP($B9,'Inspectie per projectleider 20'!$A:$BA,50,0)</f>
        <v>Rijksmonument</v>
      </c>
      <c r="H9" s="715">
        <f>VLOOKUP($B9,'Inspectie per projectleider 20'!$A:$BA,8,0)</f>
        <v>1</v>
      </c>
      <c r="I9" s="697"/>
      <c r="J9" s="708">
        <f>Tabel156[[#This Row],[Inschrijfprijs]]/Tabel156[[#This Row],[m2 BVO]]</f>
        <v>0</v>
      </c>
    </row>
    <row r="10" spans="1:10" s="390" customFormat="1" ht="12">
      <c r="A10" s="715">
        <f>VLOOKUP($B10,'Inspectie per projectleider 20'!$A:$BA,21,0)</f>
        <v>2</v>
      </c>
      <c r="B10" s="717" t="s">
        <v>282</v>
      </c>
      <c r="C10" s="715" t="str">
        <f>VLOOKUP($B10,'Inspectie per projectleider 20'!$A:$BA,14,0)</f>
        <v>De Kroezehof Bijenstal</v>
      </c>
      <c r="D10" s="715" t="str">
        <f>VLOOKUP($B10,'Inspectie per projectleider 20'!$A:$BA,18,0)</f>
        <v>Wethouder Bergerweg 26</v>
      </c>
      <c r="E10" s="715" t="str">
        <f>VLOOKUP($B10,'Inspectie per projectleider 20'!$A:$BA,41,0)</f>
        <v>Overig</v>
      </c>
      <c r="F10" s="716">
        <f>VLOOKUP($B10,'Inspectie per projectleider 20'!$A:$BA,47,0)</f>
        <v>1983</v>
      </c>
      <c r="G10" s="715" t="str">
        <f>VLOOKUP($B10,'Inspectie per projectleider 20'!$A:$BA,50,0)</f>
        <v>Geen monument</v>
      </c>
      <c r="H10" s="715">
        <f>VLOOKUP($B10,'Inspectie per projectleider 20'!$A:$BA,8,0)</f>
        <v>49</v>
      </c>
      <c r="I10" s="697"/>
      <c r="J10" s="708">
        <f>Tabel156[[#This Row],[Inschrijfprijs]]/Tabel156[[#This Row],[m2 BVO]]</f>
        <v>0</v>
      </c>
    </row>
    <row r="11" spans="1:10" s="390" customFormat="1" ht="12">
      <c r="A11" s="715">
        <f>VLOOKUP($B11,'Inspectie per projectleider 20'!$A:$BA,21,0)</f>
        <v>2</v>
      </c>
      <c r="B11" s="717" t="s">
        <v>293</v>
      </c>
      <c r="C11" s="715" t="str">
        <f>VLOOKUP($B11,'Inspectie per projectleider 20'!$A:$BA,14,0)</f>
        <v>Theekoepeltje Gouverneurstuin</v>
      </c>
      <c r="D11" s="715" t="str">
        <f>VLOOKUP($B11,'Inspectie per projectleider 20'!$A:$BA,18,0)</f>
        <v>Brink 38</v>
      </c>
      <c r="E11" s="715" t="str">
        <f>VLOOKUP($B11,'Inspectie per projectleider 20'!$A:$BA,41,0)</f>
        <v>Overig</v>
      </c>
      <c r="F11" s="716">
        <f>VLOOKUP($B11,'Inspectie per projectleider 20'!$A:$BA,47,0)</f>
        <v>1874</v>
      </c>
      <c r="G11" s="715" t="str">
        <f>VLOOKUP($B11,'Inspectie per projectleider 20'!$A:$BA,50,0)</f>
        <v>Rijksmonument</v>
      </c>
      <c r="H11" s="715">
        <f>VLOOKUP($B11,'Inspectie per projectleider 20'!$A:$BA,8,0)</f>
        <v>40</v>
      </c>
      <c r="I11" s="697"/>
      <c r="J11" s="708">
        <f>Tabel156[[#This Row],[Inschrijfprijs]]/Tabel156[[#This Row],[m2 BVO]]</f>
        <v>0</v>
      </c>
    </row>
    <row r="12" spans="1:10" s="390" customFormat="1" ht="12">
      <c r="A12" s="715">
        <f>VLOOKUP($B12,'Inspectie per projectleider 20'!$A:$BA,21,0)</f>
        <v>2</v>
      </c>
      <c r="B12" s="717" t="s">
        <v>306</v>
      </c>
      <c r="C12" s="715" t="str">
        <f>VLOOKUP($B12,'Inspectie per projectleider 20'!$A:$BA,14,0)</f>
        <v>Kinderboerderij Asserbos</v>
      </c>
      <c r="D12" s="715" t="str">
        <f>VLOOKUP($B12,'Inspectie per projectleider 20'!$A:$BA,18,0)</f>
        <v>Bosrand 1</v>
      </c>
      <c r="E12" s="715" t="str">
        <f>VLOOKUP($B12,'Inspectie per projectleider 20'!$A:$BA,41,0)</f>
        <v>Overig</v>
      </c>
      <c r="F12" s="716">
        <f>VLOOKUP($B12,'Inspectie per projectleider 20'!$A:$BA,47,0)</f>
        <v>1980</v>
      </c>
      <c r="G12" s="715" t="str">
        <f>VLOOKUP($B12,'Inspectie per projectleider 20'!$A:$BA,50,0)</f>
        <v>Geen monument</v>
      </c>
      <c r="H12" s="715">
        <f>VLOOKUP($B12,'Inspectie per projectleider 20'!$A:$BA,8,0)</f>
        <v>370</v>
      </c>
      <c r="I12" s="697"/>
      <c r="J12" s="708">
        <f>Tabel156[[#This Row],[Inschrijfprijs]]/Tabel156[[#This Row],[m2 BVO]]</f>
        <v>0</v>
      </c>
    </row>
    <row r="13" spans="1:10" s="390" customFormat="1" ht="12">
      <c r="A13" s="715">
        <f>VLOOKUP($B13,'Inspectie per projectleider 20'!$A:$BA,21,0)</f>
        <v>2</v>
      </c>
      <c r="B13" s="717" t="s">
        <v>310</v>
      </c>
      <c r="C13" s="715" t="str">
        <f>VLOOKUP($B13,'Inspectie per projectleider 20'!$A:$BA,14,0)</f>
        <v>Kinderboerderij Asserbos Dierenverblijf 1</v>
      </c>
      <c r="D13" s="715" t="str">
        <f>VLOOKUP($B13,'Inspectie per projectleider 20'!$A:$BA,18,0)</f>
        <v>Bosrand 1</v>
      </c>
      <c r="E13" s="715" t="str">
        <f>VLOOKUP($B13,'Inspectie per projectleider 20'!$A:$BA,41,0)</f>
        <v>Overig</v>
      </c>
      <c r="F13" s="716">
        <f>VLOOKUP($B13,'Inspectie per projectleider 20'!$A:$BA,47,0)</f>
        <v>2004</v>
      </c>
      <c r="G13" s="715" t="str">
        <f>VLOOKUP($B13,'Inspectie per projectleider 20'!$A:$BA,50,0)</f>
        <v>Geen monument</v>
      </c>
      <c r="H13" s="715">
        <f>VLOOKUP($B13,'Inspectie per projectleider 20'!$A:$BA,8,0)</f>
        <v>16</v>
      </c>
      <c r="I13" s="697"/>
      <c r="J13" s="708">
        <f>Tabel156[[#This Row],[Inschrijfprijs]]/Tabel156[[#This Row],[m2 BVO]]</f>
        <v>0</v>
      </c>
    </row>
    <row r="14" spans="1:10" s="390" customFormat="1" ht="12">
      <c r="A14" s="715">
        <f>VLOOKUP($B14,'Inspectie per projectleider 20'!$A:$BA,21,0)</f>
        <v>2</v>
      </c>
      <c r="B14" s="717" t="s">
        <v>313</v>
      </c>
      <c r="C14" s="715" t="str">
        <f>VLOOKUP($B14,'Inspectie per projectleider 20'!$A:$BA,14,0)</f>
        <v>Kinderboerderij Asserbos Dierenverblijf 2</v>
      </c>
      <c r="D14" s="715" t="str">
        <f>VLOOKUP($B14,'Inspectie per projectleider 20'!$A:$BA,18,0)</f>
        <v>Bosrand 1</v>
      </c>
      <c r="E14" s="715" t="str">
        <f>VLOOKUP($B14,'Inspectie per projectleider 20'!$A:$BA,41,0)</f>
        <v>Overig</v>
      </c>
      <c r="F14" s="716">
        <f>VLOOKUP($B14,'Inspectie per projectleider 20'!$A:$BA,47,0)</f>
        <v>2004</v>
      </c>
      <c r="G14" s="715" t="str">
        <f>VLOOKUP($B14,'Inspectie per projectleider 20'!$A:$BA,50,0)</f>
        <v>Geen monument</v>
      </c>
      <c r="H14" s="715">
        <f>VLOOKUP($B14,'Inspectie per projectleider 20'!$A:$BA,8,0)</f>
        <v>48</v>
      </c>
      <c r="I14" s="697"/>
      <c r="J14" s="708">
        <f>Tabel156[[#This Row],[Inschrijfprijs]]/Tabel156[[#This Row],[m2 BVO]]</f>
        <v>0</v>
      </c>
    </row>
    <row r="15" spans="1:10" s="390" customFormat="1" ht="12">
      <c r="A15" s="715">
        <f>VLOOKUP($B15,'Inspectie per projectleider 20'!$A:$BA,21,0)</f>
        <v>2</v>
      </c>
      <c r="B15" s="717" t="s">
        <v>323</v>
      </c>
      <c r="C15" s="715" t="str">
        <f>VLOOKUP($B15,'Inspectie per projectleider 20'!$A:$BA,14,0)</f>
        <v>Kinderboerderij Asserbos Dierenverblijf 3</v>
      </c>
      <c r="D15" s="715" t="str">
        <f>VLOOKUP($B15,'Inspectie per projectleider 20'!$A:$BA,18,0)</f>
        <v>Bosrand 1</v>
      </c>
      <c r="E15" s="715" t="str">
        <f>VLOOKUP($B15,'Inspectie per projectleider 20'!$A:$BA,41,0)</f>
        <v>Overig</v>
      </c>
      <c r="F15" s="716">
        <f>VLOOKUP($B15,'Inspectie per projectleider 20'!$A:$BA,47,0)</f>
        <v>2004</v>
      </c>
      <c r="G15" s="715" t="str">
        <f>VLOOKUP($B15,'Inspectie per projectleider 20'!$A:$BA,50,0)</f>
        <v>Geen monument</v>
      </c>
      <c r="H15" s="715">
        <f>VLOOKUP($B15,'Inspectie per projectleider 20'!$A:$BA,8,0)</f>
        <v>21</v>
      </c>
      <c r="I15" s="697"/>
      <c r="J15" s="708">
        <f>Tabel156[[#This Row],[Inschrijfprijs]]/Tabel156[[#This Row],[m2 BVO]]</f>
        <v>0</v>
      </c>
    </row>
    <row r="16" spans="1:10" s="390" customFormat="1" ht="12">
      <c r="A16" s="715">
        <f>VLOOKUP($B16,'Inspectie per projectleider 20'!$A:$BA,21,0)</f>
        <v>2</v>
      </c>
      <c r="B16" s="717" t="s">
        <v>325</v>
      </c>
      <c r="C16" s="715" t="str">
        <f>VLOOKUP($B16,'Inspectie per projectleider 20'!$A:$BA,14,0)</f>
        <v>Kinderboerderij Asserbos Dierenverblijf 4</v>
      </c>
      <c r="D16" s="715" t="str">
        <f>VLOOKUP($B16,'Inspectie per projectleider 20'!$A:$BA,18,0)</f>
        <v>Bosrand 1</v>
      </c>
      <c r="E16" s="715" t="str">
        <f>VLOOKUP($B16,'Inspectie per projectleider 20'!$A:$BA,41,0)</f>
        <v>Overig</v>
      </c>
      <c r="F16" s="716">
        <f>VLOOKUP($B16,'Inspectie per projectleider 20'!$A:$BA,47,0)</f>
        <v>1980</v>
      </c>
      <c r="G16" s="715" t="str">
        <f>VLOOKUP($B16,'Inspectie per projectleider 20'!$A:$BA,50,0)</f>
        <v>Geen monument</v>
      </c>
      <c r="H16" s="715">
        <f>VLOOKUP($B16,'Inspectie per projectleider 20'!$A:$BA,8,0)</f>
        <v>35</v>
      </c>
      <c r="I16" s="697"/>
      <c r="J16" s="708">
        <f>Tabel156[[#This Row],[Inschrijfprijs]]/Tabel156[[#This Row],[m2 BVO]]</f>
        <v>0</v>
      </c>
    </row>
    <row r="17" spans="1:10" s="390" customFormat="1" ht="12">
      <c r="A17" s="715">
        <f>VLOOKUP($B17,'Inspectie per projectleider 20'!$A:$BA,21,0)</f>
        <v>2</v>
      </c>
      <c r="B17" s="717" t="s">
        <v>327</v>
      </c>
      <c r="C17" s="715" t="str">
        <f>VLOOKUP($B17,'Inspectie per projectleider 20'!$A:$BA,14,0)</f>
        <v>Kinderboerderij Asserbos Hooischuur</v>
      </c>
      <c r="D17" s="715" t="str">
        <f>VLOOKUP($B17,'Inspectie per projectleider 20'!$A:$BA,18,0)</f>
        <v>Bosrand 1</v>
      </c>
      <c r="E17" s="715" t="str">
        <f>VLOOKUP($B17,'Inspectie per projectleider 20'!$A:$BA,41,0)</f>
        <v>Overig</v>
      </c>
      <c r="F17" s="716">
        <f>VLOOKUP($B17,'Inspectie per projectleider 20'!$A:$BA,47,0)</f>
        <v>1990</v>
      </c>
      <c r="G17" s="715" t="str">
        <f>VLOOKUP($B17,'Inspectie per projectleider 20'!$A:$BA,50,0)</f>
        <v>Geen monument</v>
      </c>
      <c r="H17" s="715">
        <f>VLOOKUP($B17,'Inspectie per projectleider 20'!$A:$BA,8,0)</f>
        <v>25</v>
      </c>
      <c r="I17" s="697"/>
      <c r="J17" s="708">
        <f>Tabel156[[#This Row],[Inschrijfprijs]]/Tabel156[[#This Row],[m2 BVO]]</f>
        <v>0</v>
      </c>
    </row>
    <row r="18" spans="1:10" s="390" customFormat="1" ht="12">
      <c r="A18" s="715">
        <f>VLOOKUP($B18,'Inspectie per projectleider 20'!$A:$BA,21,0)</f>
        <v>2</v>
      </c>
      <c r="B18" s="717" t="s">
        <v>329</v>
      </c>
      <c r="C18" s="715" t="str">
        <f>VLOOKUP($B18,'Inspectie per projectleider 20'!$A:$BA,14,0)</f>
        <v>Kinderboerderij Asserbos Kapschuur</v>
      </c>
      <c r="D18" s="715" t="str">
        <f>VLOOKUP($B18,'Inspectie per projectleider 20'!$A:$BA,18,0)</f>
        <v>Bosrand 1</v>
      </c>
      <c r="E18" s="715" t="str">
        <f>VLOOKUP($B18,'Inspectie per projectleider 20'!$A:$BA,41,0)</f>
        <v>Overig</v>
      </c>
      <c r="F18" s="716">
        <f>VLOOKUP($B18,'Inspectie per projectleider 20'!$A:$BA,47,0)</f>
        <v>2020</v>
      </c>
      <c r="G18" s="715" t="str">
        <f>VLOOKUP($B18,'Inspectie per projectleider 20'!$A:$BA,50,0)</f>
        <v>Geen monument</v>
      </c>
      <c r="H18" s="715">
        <f>VLOOKUP($B18,'Inspectie per projectleider 20'!$A:$BA,8,0)</f>
        <v>113</v>
      </c>
      <c r="I18" s="697"/>
      <c r="J18" s="708">
        <f>Tabel156[[#This Row],[Inschrijfprijs]]/Tabel156[[#This Row],[m2 BVO]]</f>
        <v>0</v>
      </c>
    </row>
    <row r="19" spans="1:10" s="390" customFormat="1" ht="12">
      <c r="A19" s="715">
        <f>VLOOKUP($B19,'Inspectie per projectleider 20'!$A:$BA,21,0)</f>
        <v>2</v>
      </c>
      <c r="B19" s="717" t="s">
        <v>133</v>
      </c>
      <c r="C19" s="715" t="str">
        <f>VLOOKUP($B19,'Inspectie per projectleider 20'!$A:$BA,14,0)</f>
        <v>Kinderboerderij De Hertenkamp</v>
      </c>
      <c r="D19" s="715" t="str">
        <f>VLOOKUP($B19,'Inspectie per projectleider 20'!$A:$BA,18,0)</f>
        <v>Hertenkamp ONG</v>
      </c>
      <c r="E19" s="715" t="str">
        <f>VLOOKUP($B19,'Inspectie per projectleider 20'!$A:$BA,41,0)</f>
        <v>Overig</v>
      </c>
      <c r="F19" s="716">
        <f>VLOOKUP($B19,'Inspectie per projectleider 20'!$A:$BA,47,0)</f>
        <v>1842</v>
      </c>
      <c r="G19" s="715" t="str">
        <f>VLOOKUP($B19,'Inspectie per projectleider 20'!$A:$BA,50,0)</f>
        <v>Rijksmonument</v>
      </c>
      <c r="H19" s="715">
        <f>VLOOKUP($B19,'Inspectie per projectleider 20'!$A:$BA,8,0)</f>
        <v>60</v>
      </c>
      <c r="I19" s="697"/>
      <c r="J19" s="708">
        <f>Tabel156[[#This Row],[Inschrijfprijs]]/Tabel156[[#This Row],[m2 BVO]]</f>
        <v>0</v>
      </c>
    </row>
    <row r="20" spans="1:10" s="390" customFormat="1" ht="12">
      <c r="A20" s="715">
        <f>VLOOKUP($B20,'Inspectie per projectleider 20'!$A:$BA,21,0)</f>
        <v>2</v>
      </c>
      <c r="B20" s="717" t="s">
        <v>332</v>
      </c>
      <c r="C20" s="715" t="str">
        <f>VLOOKUP($B20,'Inspectie per projectleider 20'!$A:$BA,14,0)</f>
        <v>Kinderboerderij Marsdijk</v>
      </c>
      <c r="D20" s="715" t="str">
        <f>VLOOKUP($B20,'Inspectie per projectleider 20'!$A:$BA,18,0)</f>
        <v>Andrej Sacharovweg 2</v>
      </c>
      <c r="E20" s="715" t="str">
        <f>VLOOKUP($B20,'Inspectie per projectleider 20'!$A:$BA,41,0)</f>
        <v>Overig</v>
      </c>
      <c r="F20" s="716">
        <f>VLOOKUP($B20,'Inspectie per projectleider 20'!$A:$BA,47,0)</f>
        <v>2001</v>
      </c>
      <c r="G20" s="715" t="str">
        <f>VLOOKUP($B20,'Inspectie per projectleider 20'!$A:$BA,50,0)</f>
        <v>Geen monument</v>
      </c>
      <c r="H20" s="715">
        <f>VLOOKUP($B20,'Inspectie per projectleider 20'!$A:$BA,8,0)</f>
        <v>175</v>
      </c>
      <c r="I20" s="697"/>
      <c r="J20" s="708">
        <f>Tabel156[[#This Row],[Inschrijfprijs]]/Tabel156[[#This Row],[m2 BVO]]</f>
        <v>0</v>
      </c>
    </row>
    <row r="21" spans="1:10" s="390" customFormat="1" ht="12">
      <c r="A21" s="715">
        <f>VLOOKUP($B21,'Inspectie per projectleider 20'!$A:$BA,21,0)</f>
        <v>2</v>
      </c>
      <c r="B21" s="717" t="s">
        <v>336</v>
      </c>
      <c r="C21" s="715" t="str">
        <f>VLOOKUP($B21,'Inspectie per projectleider 20'!$A:$BA,14,0)</f>
        <v>Kinderboerderij Marsdijk Schuur</v>
      </c>
      <c r="D21" s="715" t="str">
        <f>VLOOKUP($B21,'Inspectie per projectleider 20'!$A:$BA,18,0)</f>
        <v>Andrej Sacharovweg 2</v>
      </c>
      <c r="E21" s="715" t="str">
        <f>VLOOKUP($B21,'Inspectie per projectleider 20'!$A:$BA,41,0)</f>
        <v>Overig</v>
      </c>
      <c r="F21" s="716">
        <f>VLOOKUP($B21,'Inspectie per projectleider 20'!$A:$BA,47,0)</f>
        <v>2001</v>
      </c>
      <c r="G21" s="715" t="str">
        <f>VLOOKUP($B21,'Inspectie per projectleider 20'!$A:$BA,50,0)</f>
        <v>Geen monument</v>
      </c>
      <c r="H21" s="715">
        <f>VLOOKUP($B21,'Inspectie per projectleider 20'!$A:$BA,8,0)</f>
        <v>24</v>
      </c>
      <c r="I21" s="697"/>
      <c r="J21" s="708">
        <f>Tabel156[[#This Row],[Inschrijfprijs]]/Tabel156[[#This Row],[m2 BVO]]</f>
        <v>0</v>
      </c>
    </row>
    <row r="22" spans="1:10" s="390" customFormat="1" ht="12">
      <c r="A22" s="715">
        <f>VLOOKUP($B22,'Inspectie per projectleider 20'!$A:$BA,21,0)</f>
        <v>2</v>
      </c>
      <c r="B22" s="717" t="s">
        <v>346</v>
      </c>
      <c r="C22" s="715" t="str">
        <f>VLOOKUP($B22,'Inspectie per projectleider 20'!$A:$BA,14,0)</f>
        <v>Kinderboerderij Marsdijk Schuur 2</v>
      </c>
      <c r="D22" s="715" t="str">
        <f>VLOOKUP($B22,'Inspectie per projectleider 20'!$A:$BA,18,0)</f>
        <v>Andrej Sacharovweg 2</v>
      </c>
      <c r="E22" s="715" t="str">
        <f>VLOOKUP($B22,'Inspectie per projectleider 20'!$A:$BA,41,0)</f>
        <v>Overig</v>
      </c>
      <c r="F22" s="716">
        <f>VLOOKUP($B22,'Inspectie per projectleider 20'!$A:$BA,47,0)</f>
        <v>2001</v>
      </c>
      <c r="G22" s="715" t="str">
        <f>VLOOKUP($B22,'Inspectie per projectleider 20'!$A:$BA,50,0)</f>
        <v>Geen monument</v>
      </c>
      <c r="H22" s="715">
        <f>VLOOKUP($B22,'Inspectie per projectleider 20'!$A:$BA,8,0)</f>
        <v>24</v>
      </c>
      <c r="I22" s="697"/>
      <c r="J22" s="708">
        <f>Tabel156[[#This Row],[Inschrijfprijs]]/Tabel156[[#This Row],[m2 BVO]]</f>
        <v>0</v>
      </c>
    </row>
    <row r="23" spans="1:10" s="390" customFormat="1" ht="12">
      <c r="A23" s="715">
        <f>VLOOKUP($B23,'Inspectie per projectleider 20'!$A:$BA,21,0)</f>
        <v>2</v>
      </c>
      <c r="B23" s="717" t="s">
        <v>348</v>
      </c>
      <c r="C23" s="715" t="str">
        <f>VLOOKUP($B23,'Inspectie per projectleider 20'!$A:$BA,14,0)</f>
        <v>Kinderboerderij Oranjebond</v>
      </c>
      <c r="D23" s="715" t="str">
        <f>VLOOKUP($B23,'Inspectie per projectleider 20'!$A:$BA,18,0)</f>
        <v>Oranjebond 8</v>
      </c>
      <c r="E23" s="715" t="str">
        <f>VLOOKUP($B23,'Inspectie per projectleider 20'!$A:$BA,41,0)</f>
        <v>Overig</v>
      </c>
      <c r="F23" s="716">
        <f>VLOOKUP($B23,'Inspectie per projectleider 20'!$A:$BA,47,0)</f>
        <v>1990</v>
      </c>
      <c r="G23" s="715" t="str">
        <f>VLOOKUP($B23,'Inspectie per projectleider 20'!$A:$BA,50,0)</f>
        <v>Geen monument</v>
      </c>
      <c r="H23" s="715">
        <f>VLOOKUP($B23,'Inspectie per projectleider 20'!$A:$BA,8,0)</f>
        <v>56</v>
      </c>
      <c r="I23" s="697"/>
      <c r="J23" s="708">
        <f>Tabel156[[#This Row],[Inschrijfprijs]]/Tabel156[[#This Row],[m2 BVO]]</f>
        <v>0</v>
      </c>
    </row>
    <row r="24" spans="1:10" s="390" customFormat="1" ht="12">
      <c r="A24" s="715">
        <f>VLOOKUP($B24,'Inspectie per projectleider 20'!$A:$BA,21,0)</f>
        <v>2</v>
      </c>
      <c r="B24" s="717" t="s">
        <v>356</v>
      </c>
      <c r="C24" s="715" t="str">
        <f>VLOOKUP($B24,'Inspectie per projectleider 20'!$A:$BA,14,0)</f>
        <v>Kinderboerderij Valkenstijn</v>
      </c>
      <c r="D24" s="715" t="str">
        <f>VLOOKUP($B24,'Inspectie per projectleider 20'!$A:$BA,18,0)</f>
        <v>Adelaarsweg 1</v>
      </c>
      <c r="E24" s="715" t="str">
        <f>VLOOKUP($B24,'Inspectie per projectleider 20'!$A:$BA,41,0)</f>
        <v>Overig</v>
      </c>
      <c r="F24" s="716">
        <f>VLOOKUP($B24,'Inspectie per projectleider 20'!$A:$BA,47,0)</f>
        <v>1993</v>
      </c>
      <c r="G24" s="715" t="str">
        <f>VLOOKUP($B24,'Inspectie per projectleider 20'!$A:$BA,50,0)</f>
        <v>Geen monument</v>
      </c>
      <c r="H24" s="715">
        <f>VLOOKUP($B24,'Inspectie per projectleider 20'!$A:$BA,8,0)</f>
        <v>54</v>
      </c>
      <c r="I24" s="697"/>
      <c r="J24" s="708">
        <f>Tabel156[[#This Row],[Inschrijfprijs]]/Tabel156[[#This Row],[m2 BVO]]</f>
        <v>0</v>
      </c>
    </row>
    <row r="25" spans="1:10" s="390" customFormat="1" ht="12">
      <c r="A25" s="715">
        <f>VLOOKUP($B25,'Inspectie per projectleider 20'!$A:$BA,21,0)</f>
        <v>2</v>
      </c>
      <c r="B25" s="717" t="s">
        <v>363</v>
      </c>
      <c r="C25" s="715" t="str">
        <f>VLOOKUP($B25,'Inspectie per projectleider 20'!$A:$BA,14,0)</f>
        <v>Kinderboerderij Valkenstijn Schuur</v>
      </c>
      <c r="D25" s="715" t="str">
        <f>VLOOKUP($B25,'Inspectie per projectleider 20'!$A:$BA,18,0)</f>
        <v>Adelaarsweg 1</v>
      </c>
      <c r="E25" s="715" t="str">
        <f>VLOOKUP($B25,'Inspectie per projectleider 20'!$A:$BA,41,0)</f>
        <v>Overig</v>
      </c>
      <c r="F25" s="716">
        <f>VLOOKUP($B25,'Inspectie per projectleider 20'!$A:$BA,47,0)</f>
        <v>1997</v>
      </c>
      <c r="G25" s="715" t="str">
        <f>VLOOKUP($B25,'Inspectie per projectleider 20'!$A:$BA,50,0)</f>
        <v>Geen monument</v>
      </c>
      <c r="H25" s="715">
        <f>VLOOKUP($B25,'Inspectie per projectleider 20'!$A:$BA,8,0)</f>
        <v>11</v>
      </c>
      <c r="I25" s="697"/>
      <c r="J25" s="708">
        <f>Tabel156[[#This Row],[Inschrijfprijs]]/Tabel156[[#This Row],[m2 BVO]]</f>
        <v>0</v>
      </c>
    </row>
    <row r="26" spans="1:10" s="390" customFormat="1" ht="12">
      <c r="A26" s="715">
        <f>VLOOKUP($B26,'Inspectie per projectleider 20'!$A:$BA,21,0)</f>
        <v>2</v>
      </c>
      <c r="B26" s="717" t="s">
        <v>372</v>
      </c>
      <c r="C26" s="715" t="str">
        <f>VLOOKUP($B26,'Inspectie per projectleider 20'!$A:$BA,14,0)</f>
        <v>Theehuis Asserbos</v>
      </c>
      <c r="D26" s="715" t="str">
        <f>VLOOKUP($B26,'Inspectie per projectleider 20'!$A:$BA,18,0)</f>
        <v>Bosrand 3</v>
      </c>
      <c r="E26" s="715" t="str">
        <f>VLOOKUP($B26,'Inspectie per projectleider 20'!$A:$BA,41,0)</f>
        <v>Overig</v>
      </c>
      <c r="F26" s="716">
        <f>VLOOKUP($B26,'Inspectie per projectleider 20'!$A:$BA,47,0)</f>
        <v>1997</v>
      </c>
      <c r="G26" s="715" t="str">
        <f>VLOOKUP($B26,'Inspectie per projectleider 20'!$A:$BA,50,0)</f>
        <v>Geen monument</v>
      </c>
      <c r="H26" s="715">
        <f>VLOOKUP($B26,'Inspectie per projectleider 20'!$A:$BA,8,0)</f>
        <v>202</v>
      </c>
      <c r="I26" s="697"/>
      <c r="J26" s="708">
        <f>Tabel156[[#This Row],[Inschrijfprijs]]/Tabel156[[#This Row],[m2 BVO]]</f>
        <v>0</v>
      </c>
    </row>
    <row r="27" spans="1:10" s="390" customFormat="1" ht="12">
      <c r="A27" s="715">
        <f>VLOOKUP($B27,'Inspectie per projectleider 20'!$A:$BA,21,0)</f>
        <v>2</v>
      </c>
      <c r="B27" s="717" t="s">
        <v>381</v>
      </c>
      <c r="C27" s="715" t="str">
        <f>VLOOKUP($B27,'Inspectie per projectleider 20'!$A:$BA,14,0)</f>
        <v>Kinderboerderij Pittelstee</v>
      </c>
      <c r="D27" s="715" t="str">
        <f>VLOOKUP($B27,'Inspectie per projectleider 20'!$A:$BA,18,0)</f>
        <v>Rijnstraat 2A</v>
      </c>
      <c r="E27" s="715" t="str">
        <f>VLOOKUP($B27,'Inspectie per projectleider 20'!$A:$BA,41,0)</f>
        <v>Sport/ Recreatie</v>
      </c>
      <c r="F27" s="716">
        <f>VLOOKUP($B27,'Inspectie per projectleider 20'!$A:$BA,47,0)</f>
        <v>2000</v>
      </c>
      <c r="G27" s="715" t="str">
        <f>VLOOKUP($B27,'Inspectie per projectleider 20'!$A:$BA,50,0)</f>
        <v>Geen monument</v>
      </c>
      <c r="H27" s="715">
        <f>VLOOKUP($B27,'Inspectie per projectleider 20'!$A:$BA,8,0)</f>
        <v>46</v>
      </c>
      <c r="I27" s="697"/>
      <c r="J27" s="708">
        <f>Tabel156[[#This Row],[Inschrijfprijs]]/Tabel156[[#This Row],[m2 BVO]]</f>
        <v>0</v>
      </c>
    </row>
    <row r="28" spans="1:10" s="390" customFormat="1" ht="12">
      <c r="A28" s="715">
        <f>VLOOKUP($B28,'Inspectie per projectleider 20'!$A:$BA,21,0)</f>
        <v>2</v>
      </c>
      <c r="B28" s="717" t="s">
        <v>387</v>
      </c>
      <c r="C28" s="715" t="str">
        <f>VLOOKUP($B28,'Inspectie per projectleider 20'!$A:$BA,14,0)</f>
        <v>Kinderboerderij Pittelstee Dierenverblijf 1</v>
      </c>
      <c r="D28" s="715" t="str">
        <f>VLOOKUP($B28,'Inspectie per projectleider 20'!$A:$BA,18,0)</f>
        <v>Rijnstraat 2A</v>
      </c>
      <c r="E28" s="715" t="str">
        <f>VLOOKUP($B28,'Inspectie per projectleider 20'!$A:$BA,41,0)</f>
        <v>Sport/ Recreatie</v>
      </c>
      <c r="F28" s="716">
        <f>VLOOKUP($B28,'Inspectie per projectleider 20'!$A:$BA,47,0)</f>
        <v>2000</v>
      </c>
      <c r="G28" s="715" t="str">
        <f>VLOOKUP($B28,'Inspectie per projectleider 20'!$A:$BA,50,0)</f>
        <v>Geen monument</v>
      </c>
      <c r="H28" s="715">
        <f>VLOOKUP($B28,'Inspectie per projectleider 20'!$A:$BA,8,0)</f>
        <v>36</v>
      </c>
      <c r="I28" s="697"/>
      <c r="J28" s="708">
        <f>Tabel156[[#This Row],[Inschrijfprijs]]/Tabel156[[#This Row],[m2 BVO]]</f>
        <v>0</v>
      </c>
    </row>
    <row r="29" spans="1:10" s="390" customFormat="1" ht="12">
      <c r="A29" s="715">
        <f>VLOOKUP($B29,'Inspectie per projectleider 20'!$A:$BA,21,0)</f>
        <v>2</v>
      </c>
      <c r="B29" s="717" t="s">
        <v>393</v>
      </c>
      <c r="C29" s="715" t="str">
        <f>VLOOKUP($B29,'Inspectie per projectleider 20'!$A:$BA,14,0)</f>
        <v>Kinderboerderij Pittelstee Dierenverblijf 2</v>
      </c>
      <c r="D29" s="715" t="str">
        <f>VLOOKUP($B29,'Inspectie per projectleider 20'!$A:$BA,18,0)</f>
        <v>Rijnstraat 2A</v>
      </c>
      <c r="E29" s="715" t="str">
        <f>VLOOKUP($B29,'Inspectie per projectleider 20'!$A:$BA,41,0)</f>
        <v>Sport/ Recreatie</v>
      </c>
      <c r="F29" s="716">
        <f>VLOOKUP($B29,'Inspectie per projectleider 20'!$A:$BA,47,0)</f>
        <v>2000</v>
      </c>
      <c r="G29" s="715" t="str">
        <f>VLOOKUP($B29,'Inspectie per projectleider 20'!$A:$BA,50,0)</f>
        <v>Geen monument</v>
      </c>
      <c r="H29" s="715">
        <f>VLOOKUP($B29,'Inspectie per projectleider 20'!$A:$BA,8,0)</f>
        <v>7</v>
      </c>
      <c r="I29" s="697"/>
      <c r="J29" s="708">
        <f>Tabel156[[#This Row],[Inschrijfprijs]]/Tabel156[[#This Row],[m2 BVO]]</f>
        <v>0</v>
      </c>
    </row>
    <row r="30" spans="1:10" s="390" customFormat="1" ht="12">
      <c r="A30" s="715">
        <f>VLOOKUP($B30,'Inspectie per projectleider 20'!$A:$BA,21,0)</f>
        <v>2</v>
      </c>
      <c r="B30" s="717" t="s">
        <v>395</v>
      </c>
      <c r="C30" s="715" t="str">
        <f>VLOOKUP($B30,'Inspectie per projectleider 20'!$A:$BA,14,0)</f>
        <v>Kinderboerderij Pittelstee Dierenverblijf 3</v>
      </c>
      <c r="D30" s="715" t="str">
        <f>VLOOKUP($B30,'Inspectie per projectleider 20'!$A:$BA,18,0)</f>
        <v>Rijnstraat 2A</v>
      </c>
      <c r="E30" s="715" t="str">
        <f>VLOOKUP($B30,'Inspectie per projectleider 20'!$A:$BA,41,0)</f>
        <v>Sport/ Recreatie</v>
      </c>
      <c r="F30" s="716">
        <f>VLOOKUP($B30,'Inspectie per projectleider 20'!$A:$BA,47,0)</f>
        <v>2000</v>
      </c>
      <c r="G30" s="715" t="str">
        <f>VLOOKUP($B30,'Inspectie per projectleider 20'!$A:$BA,50,0)</f>
        <v>Geen monument</v>
      </c>
      <c r="H30" s="715">
        <f>VLOOKUP($B30,'Inspectie per projectleider 20'!$A:$BA,8,0)</f>
        <v>23</v>
      </c>
      <c r="I30" s="697"/>
      <c r="J30" s="708">
        <f>Tabel156[[#This Row],[Inschrijfprijs]]/Tabel156[[#This Row],[m2 BVO]]</f>
        <v>0</v>
      </c>
    </row>
    <row r="31" spans="1:10" s="390" customFormat="1" ht="12">
      <c r="A31" s="715">
        <f>VLOOKUP($B31,'Inspectie per projectleider 20'!$A:$BA,21,0)</f>
        <v>2</v>
      </c>
      <c r="B31" s="717" t="s">
        <v>397</v>
      </c>
      <c r="C31" s="715" t="str">
        <f>VLOOKUP($B31,'Inspectie per projectleider 20'!$A:$BA,14,0)</f>
        <v>Kinderboerderij Pittelstee Dierenverblijf 4</v>
      </c>
      <c r="D31" s="715" t="str">
        <f>VLOOKUP($B31,'Inspectie per projectleider 20'!$A:$BA,18,0)</f>
        <v>Rijnstraat 2A</v>
      </c>
      <c r="E31" s="715" t="str">
        <f>VLOOKUP($B31,'Inspectie per projectleider 20'!$A:$BA,41,0)</f>
        <v>Sport/ Recreatie</v>
      </c>
      <c r="F31" s="716">
        <f>VLOOKUP($B31,'Inspectie per projectleider 20'!$A:$BA,47,0)</f>
        <v>2000</v>
      </c>
      <c r="G31" s="715" t="str">
        <f>VLOOKUP($B31,'Inspectie per projectleider 20'!$A:$BA,50,0)</f>
        <v>Geen monument</v>
      </c>
      <c r="H31" s="715">
        <f>VLOOKUP($B31,'Inspectie per projectleider 20'!$A:$BA,8,0)</f>
        <v>11</v>
      </c>
      <c r="I31" s="697"/>
      <c r="J31" s="708">
        <f>Tabel156[[#This Row],[Inschrijfprijs]]/Tabel156[[#This Row],[m2 BVO]]</f>
        <v>0</v>
      </c>
    </row>
    <row r="32" spans="1:10" s="390" customFormat="1" ht="12">
      <c r="A32" s="715">
        <f>VLOOKUP($B32,'Inspectie per projectleider 20'!$A:$BA,21,0)</f>
        <v>2</v>
      </c>
      <c r="B32" s="717" t="s">
        <v>402</v>
      </c>
      <c r="C32" s="715" t="str">
        <f>VLOOKUP($B32,'Inspectie per projectleider 20'!$A:$BA,14,0)</f>
        <v>Kinderboerderij Pittelstee Schuur</v>
      </c>
      <c r="D32" s="715" t="str">
        <f>VLOOKUP($B32,'Inspectie per projectleider 20'!$A:$BA,18,0)</f>
        <v>Rijnstraat 2A</v>
      </c>
      <c r="E32" s="715" t="str">
        <f>VLOOKUP($B32,'Inspectie per projectleider 20'!$A:$BA,41,0)</f>
        <v>Sport/ Recreatie</v>
      </c>
      <c r="F32" s="716">
        <f>VLOOKUP($B32,'Inspectie per projectleider 20'!$A:$BA,47,0)</f>
        <v>2000</v>
      </c>
      <c r="G32" s="715" t="str">
        <f>VLOOKUP($B32,'Inspectie per projectleider 20'!$A:$BA,50,0)</f>
        <v>Geen monument</v>
      </c>
      <c r="H32" s="715">
        <f>VLOOKUP($B32,'Inspectie per projectleider 20'!$A:$BA,8,0)</f>
        <v>48</v>
      </c>
      <c r="I32" s="697"/>
      <c r="J32" s="708">
        <f>Tabel156[[#This Row],[Inschrijfprijs]]/Tabel156[[#This Row],[m2 BVO]]</f>
        <v>0</v>
      </c>
    </row>
    <row r="33" spans="1:10" s="390" customFormat="1" ht="12">
      <c r="A33" s="715">
        <f>VLOOKUP($B33,'Inspectie per projectleider 20'!$A:$BA,21,0)</f>
        <v>2</v>
      </c>
      <c r="B33" s="717" t="s">
        <v>404</v>
      </c>
      <c r="C33" s="715" t="str">
        <f>VLOOKUP($B33,'Inspectie per projectleider 20'!$A:$BA,14,0)</f>
        <v>Kinderboerderij Lariks</v>
      </c>
      <c r="D33" s="715" t="str">
        <f>VLOOKUP($B33,'Inspectie per projectleider 20'!$A:$BA,18,0)</f>
        <v>Laak 1A</v>
      </c>
      <c r="E33" s="715" t="str">
        <f>VLOOKUP($B33,'Inspectie per projectleider 20'!$A:$BA,41,0)</f>
        <v>Welzijn</v>
      </c>
      <c r="F33" s="716">
        <f>VLOOKUP($B33,'Inspectie per projectleider 20'!$A:$BA,47,0)</f>
        <v>2000</v>
      </c>
      <c r="G33" s="715" t="str">
        <f>VLOOKUP($B33,'Inspectie per projectleider 20'!$A:$BA,50,0)</f>
        <v>Geen monument</v>
      </c>
      <c r="H33" s="715">
        <f>VLOOKUP($B33,'Inspectie per projectleider 20'!$A:$BA,8,0)</f>
        <v>78</v>
      </c>
      <c r="I33" s="697"/>
      <c r="J33" s="708">
        <f>Tabel156[[#This Row],[Inschrijfprijs]]/Tabel156[[#This Row],[m2 BVO]]</f>
        <v>0</v>
      </c>
    </row>
    <row r="34" spans="1:10" s="390" customFormat="1" ht="12">
      <c r="A34" s="715">
        <f>VLOOKUP($B34,'Inspectie per projectleider 20'!$A:$BA,21,0)</f>
        <v>2</v>
      </c>
      <c r="B34" s="717" t="s">
        <v>407</v>
      </c>
      <c r="C34" s="715" t="str">
        <f>VLOOKUP($B34,'Inspectie per projectleider 20'!$A:$BA,14,0)</f>
        <v>Kinderboerderij Lariks Dierenverblijf</v>
      </c>
      <c r="D34" s="715" t="str">
        <f>VLOOKUP($B34,'Inspectie per projectleider 20'!$A:$BA,18,0)</f>
        <v>Laak 1A</v>
      </c>
      <c r="E34" s="715" t="str">
        <f>VLOOKUP($B34,'Inspectie per projectleider 20'!$A:$BA,41,0)</f>
        <v>Sport/ Recreatie</v>
      </c>
      <c r="F34" s="716">
        <f>VLOOKUP($B34,'Inspectie per projectleider 20'!$A:$BA,47,0)</f>
        <v>1963</v>
      </c>
      <c r="G34" s="715" t="str">
        <f>VLOOKUP($B34,'Inspectie per projectleider 20'!$A:$BA,50,0)</f>
        <v>Geen monument</v>
      </c>
      <c r="H34" s="715">
        <f>VLOOKUP($B34,'Inspectie per projectleider 20'!$A:$BA,8,0)</f>
        <v>12</v>
      </c>
      <c r="I34" s="697"/>
      <c r="J34" s="708">
        <f>Tabel156[[#This Row],[Inschrijfprijs]]/Tabel156[[#This Row],[m2 BVO]]</f>
        <v>0</v>
      </c>
    </row>
    <row r="35" spans="1:10" s="390" customFormat="1" ht="12">
      <c r="A35" s="715">
        <f>VLOOKUP($B35,'Inspectie per projectleider 20'!$A:$BA,21,0)</f>
        <v>2</v>
      </c>
      <c r="B35" s="717" t="s">
        <v>426</v>
      </c>
      <c r="C35" s="715" t="str">
        <f>VLOOKUP($B35,'Inspectie per projectleider 20'!$A:$BA,14,0)</f>
        <v>Boskamp Wachthuisje</v>
      </c>
      <c r="D35" s="715" t="str">
        <f>VLOOKUP($B35,'Inspectie per projectleider 20'!$A:$BA,18,0)</f>
        <v>Boskamp  ten zuiden van Boskamp 4 ONG</v>
      </c>
      <c r="E35" s="715" t="str">
        <f>VLOOKUP($B35,'Inspectie per projectleider 20'!$A:$BA,41,0)</f>
        <v>Overig</v>
      </c>
      <c r="F35" s="716">
        <f>VLOOKUP($B35,'Inspectie per projectleider 20'!$A:$BA,47,0)</f>
        <v>1970</v>
      </c>
      <c r="G35" s="715" t="str">
        <f>VLOOKUP($B35,'Inspectie per projectleider 20'!$A:$BA,50,0)</f>
        <v>Geen monument</v>
      </c>
      <c r="H35" s="715">
        <f>VLOOKUP($B35,'Inspectie per projectleider 20'!$A:$BA,8,0)</f>
        <v>49</v>
      </c>
      <c r="I35" s="697"/>
      <c r="J35" s="708">
        <f>Tabel156[[#This Row],[Inschrijfprijs]]/Tabel156[[#This Row],[m2 BVO]]</f>
        <v>0</v>
      </c>
    </row>
    <row r="36" spans="1:10" s="390" customFormat="1" ht="12">
      <c r="A36" s="715">
        <f>VLOOKUP($B36,'Inspectie per projectleider 20'!$A:$BA,21,0)</f>
        <v>2</v>
      </c>
      <c r="B36" s="717" t="s">
        <v>436</v>
      </c>
      <c r="C36" s="715" t="str">
        <f>VLOOKUP($B36,'Inspectie per projectleider 20'!$A:$BA,14,0)</f>
        <v>Columbarium annex Theehuis</v>
      </c>
      <c r="D36" s="715" t="str">
        <f>VLOOKUP($B36,'Inspectie per projectleider 20'!$A:$BA,18,0)</f>
        <v>Boskamp 6</v>
      </c>
      <c r="E36" s="715" t="str">
        <f>VLOOKUP($B36,'Inspectie per projectleider 20'!$A:$BA,41,0)</f>
        <v>Overig</v>
      </c>
      <c r="F36" s="716">
        <f>VLOOKUP($B36,'Inspectie per projectleider 20'!$A:$BA,47,0)</f>
        <v>1950</v>
      </c>
      <c r="G36" s="715" t="str">
        <f>VLOOKUP($B36,'Inspectie per projectleider 20'!$A:$BA,50,0)</f>
        <v>Geen monument</v>
      </c>
      <c r="H36" s="715">
        <f>VLOOKUP($B36,'Inspectie per projectleider 20'!$A:$BA,8,0)</f>
        <v>189</v>
      </c>
      <c r="I36" s="697"/>
      <c r="J36" s="708">
        <f>Tabel156[[#This Row],[Inschrijfprijs]]/Tabel156[[#This Row],[m2 BVO]]</f>
        <v>0</v>
      </c>
    </row>
    <row r="37" spans="1:10" s="390" customFormat="1" ht="12">
      <c r="A37" s="715">
        <f>VLOOKUP($B37,'Inspectie per projectleider 20'!$A:$BA,21,0)</f>
        <v>2</v>
      </c>
      <c r="B37" s="717" t="s">
        <v>440</v>
      </c>
      <c r="C37" s="715" t="str">
        <f>VLOOKUP($B37,'Inspectie per projectleider 20'!$A:$BA,14,0)</f>
        <v>Lijkenhuis Noorderbegraafplaats</v>
      </c>
      <c r="D37" s="715" t="str">
        <f>VLOOKUP($B37,'Inspectie per projectleider 20'!$A:$BA,18,0)</f>
        <v>Kerkhofslaan ONG</v>
      </c>
      <c r="E37" s="715" t="str">
        <f>VLOOKUP($B37,'Inspectie per projectleider 20'!$A:$BA,41,0)</f>
        <v>Percelen/ Terreinen</v>
      </c>
      <c r="F37" s="716">
        <f>VLOOKUP($B37,'Inspectie per projectleider 20'!$A:$BA,47,0)</f>
        <v>1950</v>
      </c>
      <c r="G37" s="715" t="str">
        <f>VLOOKUP($B37,'Inspectie per projectleider 20'!$A:$BA,50,0)</f>
        <v>Gemeentelijk monument</v>
      </c>
      <c r="H37" s="715">
        <f>VLOOKUP($B37,'Inspectie per projectleider 20'!$A:$BA,8,0)</f>
        <v>16</v>
      </c>
      <c r="I37" s="697"/>
      <c r="J37" s="708">
        <f>Tabel156[[#This Row],[Inschrijfprijs]]/Tabel156[[#This Row],[m2 BVO]]</f>
        <v>0</v>
      </c>
    </row>
    <row r="38" spans="1:10" s="390" customFormat="1" ht="12">
      <c r="A38" s="715">
        <f>VLOOKUP($B38,'Inspectie per projectleider 20'!$A:$BA,21,0)</f>
        <v>2</v>
      </c>
      <c r="B38" s="717" t="s">
        <v>126</v>
      </c>
      <c r="C38" s="715" t="str">
        <f>VLOOKUP($B38,'Inspectie per projectleider 20'!$A:$BA,14,0)</f>
        <v>Lijkenhuis Joodse begraafplaats</v>
      </c>
      <c r="D38" s="715" t="str">
        <f>VLOOKUP($B38,'Inspectie per projectleider 20'!$A:$BA,18,0)</f>
        <v xml:space="preserve">Oude Haarweg 1 </v>
      </c>
      <c r="E38" s="715" t="str">
        <f>VLOOKUP($B38,'Inspectie per projectleider 20'!$A:$BA,41,0)</f>
        <v>Percelen/ Terreinen</v>
      </c>
      <c r="F38" s="716">
        <f>VLOOKUP($B38,'Inspectie per projectleider 20'!$A:$BA,47,0)</f>
        <v>1950</v>
      </c>
      <c r="G38" s="715" t="str">
        <f>VLOOKUP($B38,'Inspectie per projectleider 20'!$A:$BA,50,0)</f>
        <v>Geen monument</v>
      </c>
      <c r="H38" s="715">
        <f>VLOOKUP($B38,'Inspectie per projectleider 20'!$A:$BA,8,0)</f>
        <v>39</v>
      </c>
      <c r="I38" s="697"/>
      <c r="J38" s="708">
        <f>Tabel156[[#This Row],[Inschrijfprijs]]/Tabel156[[#This Row],[m2 BVO]]</f>
        <v>0</v>
      </c>
    </row>
    <row r="39" spans="1:10" s="390" customFormat="1" ht="12">
      <c r="A39" s="715">
        <f>VLOOKUP($B39,'Inspectie per projectleider 20'!$A:$BA,21,0)</f>
        <v>2</v>
      </c>
      <c r="B39" s="717" t="s">
        <v>451</v>
      </c>
      <c r="C39" s="715" t="str">
        <f>VLOOKUP($B39,'Inspectie per projectleider 20'!$A:$BA,14,0)</f>
        <v>Lijkenhuis Zuiderbegraafplaats</v>
      </c>
      <c r="D39" s="715" t="str">
        <f>VLOOKUP($B39,'Inspectie per projectleider 20'!$A:$BA,18,0)</f>
        <v>Beilerstraat 86</v>
      </c>
      <c r="E39" s="715" t="str">
        <f>VLOOKUP($B39,'Inspectie per projectleider 20'!$A:$BA,41,0)</f>
        <v>Overig</v>
      </c>
      <c r="F39" s="716">
        <f>VLOOKUP($B39,'Inspectie per projectleider 20'!$A:$BA,47,0)</f>
        <v>1900</v>
      </c>
      <c r="G39" s="715" t="str">
        <f>VLOOKUP($B39,'Inspectie per projectleider 20'!$A:$BA,50,0)</f>
        <v>Provinciaal monument</v>
      </c>
      <c r="H39" s="715">
        <f>VLOOKUP($B39,'Inspectie per projectleider 20'!$A:$BA,8,0)</f>
        <v>46</v>
      </c>
      <c r="I39" s="697"/>
      <c r="J39" s="708">
        <f>Tabel156[[#This Row],[Inschrijfprijs]]/Tabel156[[#This Row],[m2 BVO]]</f>
        <v>0</v>
      </c>
    </row>
    <row r="40" spans="1:10" s="390" customFormat="1" ht="12">
      <c r="A40" s="715">
        <f>VLOOKUP($B40,'Inspectie per projectleider 20'!$A:$BA,21,0)</f>
        <v>1</v>
      </c>
      <c r="B40" s="717" t="s">
        <v>465</v>
      </c>
      <c r="C40" s="715" t="str">
        <f>VLOOKUP($B40,'Inspectie per projectleider 20'!$A:$BA,14,0)</f>
        <v>OVO PrO Assen</v>
      </c>
      <c r="D40" s="715" t="str">
        <f>VLOOKUP($B40,'Inspectie per projectleider 20'!$A:$BA,18,0)</f>
        <v>Zwartwatersweg 202</v>
      </c>
      <c r="E40" s="715" t="str">
        <f>VLOOKUP($B40,'Inspectie per projectleider 20'!$A:$BA,41,0)</f>
        <v>Onderwijs</v>
      </c>
      <c r="F40" s="716">
        <f>VLOOKUP($B40,'Inspectie per projectleider 20'!$A:$BA,47,0)</f>
        <v>2009</v>
      </c>
      <c r="G40" s="715" t="str">
        <f>VLOOKUP($B40,'Inspectie per projectleider 20'!$A:$BA,50,0)</f>
        <v>Geen monument</v>
      </c>
      <c r="H40" s="715">
        <f>VLOOKUP($B40,'Inspectie per projectleider 20'!$A:$BA,8,0)</f>
        <v>2020</v>
      </c>
      <c r="I40" s="697"/>
      <c r="J40" s="708">
        <f>Tabel156[[#This Row],[Inschrijfprijs]]/Tabel156[[#This Row],[m2 BVO]]</f>
        <v>0</v>
      </c>
    </row>
    <row r="41" spans="1:10" s="390" customFormat="1" ht="12">
      <c r="A41" s="715">
        <f>VLOOKUP($B41,'Inspectie per projectleider 20'!$A:$BA,21,0)</f>
        <v>1</v>
      </c>
      <c r="B41" s="717" t="s">
        <v>481</v>
      </c>
      <c r="C41" s="715" t="str">
        <f>VLOOKUP($B41,'Inspectie per projectleider 20'!$A:$BA,14,0)</f>
        <v>OVO PrO Assen Kas</v>
      </c>
      <c r="D41" s="715" t="str">
        <f>VLOOKUP($B41,'Inspectie per projectleider 20'!$A:$BA,18,0)</f>
        <v>Zwartwatersweg 202</v>
      </c>
      <c r="E41" s="715" t="str">
        <f>VLOOKUP($B41,'Inspectie per projectleider 20'!$A:$BA,41,0)</f>
        <v>Onderwijs</v>
      </c>
      <c r="F41" s="716">
        <f>VLOOKUP($B41,'Inspectie per projectleider 20'!$A:$BA,47,0)</f>
        <v>2013</v>
      </c>
      <c r="G41" s="715" t="str">
        <f>VLOOKUP($B41,'Inspectie per projectleider 20'!$A:$BA,50,0)</f>
        <v>Geen monument</v>
      </c>
      <c r="H41" s="715">
        <f>VLOOKUP($B41,'Inspectie per projectleider 20'!$A:$BA,8,0)</f>
        <v>258</v>
      </c>
      <c r="I41" s="697"/>
      <c r="J41" s="708">
        <f>Tabel156[[#This Row],[Inschrijfprijs]]/Tabel156[[#This Row],[m2 BVO]]</f>
        <v>0</v>
      </c>
    </row>
    <row r="42" spans="1:10" s="390" customFormat="1" ht="12">
      <c r="A42" s="715">
        <f>VLOOKUP($B42,'Inspectie per projectleider 20'!$A:$BA,21,0)</f>
        <v>1</v>
      </c>
      <c r="B42" s="717" t="s">
        <v>511</v>
      </c>
      <c r="C42" s="715" t="str">
        <f>VLOOKUP($B42,'Inspectie per projectleider 20'!$A:$BA,14,0)</f>
        <v>OVO PrO Assen Werkplaats</v>
      </c>
      <c r="D42" s="715" t="str">
        <f>VLOOKUP($B42,'Inspectie per projectleider 20'!$A:$BA,18,0)</f>
        <v>Zwartwatersweg 202</v>
      </c>
      <c r="E42" s="715" t="str">
        <f>VLOOKUP($B42,'Inspectie per projectleider 20'!$A:$BA,41,0)</f>
        <v>Onderwijs</v>
      </c>
      <c r="F42" s="716">
        <f>VLOOKUP($B42,'Inspectie per projectleider 20'!$A:$BA,47,0)</f>
        <v>2017</v>
      </c>
      <c r="G42" s="715" t="str">
        <f>VLOOKUP($B42,'Inspectie per projectleider 20'!$A:$BA,50,0)</f>
        <v>Geen monument</v>
      </c>
      <c r="H42" s="715">
        <f>VLOOKUP($B42,'Inspectie per projectleider 20'!$A:$BA,8,0)</f>
        <v>200</v>
      </c>
      <c r="I42" s="697"/>
      <c r="J42" s="708">
        <f>Tabel156[[#This Row],[Inschrijfprijs]]/Tabel156[[#This Row],[m2 BVO]]</f>
        <v>0</v>
      </c>
    </row>
    <row r="43" spans="1:10" s="390" customFormat="1" ht="12">
      <c r="A43" s="715">
        <f>VLOOKUP($B43,'Inspectie per projectleider 20'!$A:$BA,21,0)</f>
        <v>2</v>
      </c>
      <c r="B43" s="717" t="s">
        <v>121</v>
      </c>
      <c r="C43" s="715" t="str">
        <f>VLOOKUP($B43,'Inspectie per projectleider 20'!$A:$BA,14,0)</f>
        <v>Renn4 en Drenthe College</v>
      </c>
      <c r="D43" s="715" t="str">
        <f>VLOOKUP($B43,'Inspectie per projectleider 20'!$A:$BA,18,0)</f>
        <v xml:space="preserve">Salland 2A </v>
      </c>
      <c r="E43" s="715" t="str">
        <f>VLOOKUP($B43,'Inspectie per projectleider 20'!$A:$BA,41,0)</f>
        <v>Onderwijs</v>
      </c>
      <c r="F43" s="716">
        <f>VLOOKUP($B43,'Inspectie per projectleider 20'!$A:$BA,47,0)</f>
        <v>1991</v>
      </c>
      <c r="G43" s="715" t="s">
        <v>89</v>
      </c>
      <c r="H43" s="715">
        <f>VLOOKUP($B43,'Inspectie per projectleider 20'!$A:$BA,8,0)</f>
        <v>630</v>
      </c>
      <c r="I43" s="697"/>
      <c r="J43" s="708">
        <f>Tabel156[[#This Row],[Inschrijfprijs]]/Tabel156[[#This Row],[m2 BVO]]</f>
        <v>0</v>
      </c>
    </row>
    <row r="44" spans="1:10" s="390" customFormat="1" ht="12">
      <c r="A44" s="715">
        <f>VLOOKUP($B44,'Inspectie per projectleider 20'!$A:$BA,21,0)</f>
        <v>1</v>
      </c>
      <c r="B44" s="717" t="s">
        <v>525</v>
      </c>
      <c r="C44" s="715" t="str">
        <f>VLOOKUP($B44,'Inspectie per projectleider 20'!$A:$BA,14,0)</f>
        <v>Podium Zuidhaege</v>
      </c>
      <c r="D44" s="715" t="str">
        <f>VLOOKUP($B44,'Inspectie per projectleider 20'!$A:$BA,18,0)</f>
        <v>Zuidhaege 2</v>
      </c>
      <c r="E44" s="715" t="str">
        <f>VLOOKUP($B44,'Inspectie per projectleider 20'!$A:$BA,41,0)</f>
        <v>Kunst/ Cultuur</v>
      </c>
      <c r="F44" s="716">
        <f>VLOOKUP($B44,'Inspectie per projectleider 20'!$A:$BA,47,0)</f>
        <v>1995</v>
      </c>
      <c r="G44" s="715" t="str">
        <f>VLOOKUP($B44,'Inspectie per projectleider 20'!$A:$BA,50,0)</f>
        <v>Geen monument</v>
      </c>
      <c r="H44" s="715">
        <f>VLOOKUP($B44,'Inspectie per projectleider 20'!$A:$BA,8,0)</f>
        <v>4905</v>
      </c>
      <c r="I44" s="697"/>
      <c r="J44" s="708">
        <f>Tabel156[[#This Row],[Inschrijfprijs]]/Tabel156[[#This Row],[m2 BVO]]</f>
        <v>0</v>
      </c>
    </row>
    <row r="45" spans="1:10" s="390" customFormat="1" ht="12">
      <c r="A45" s="715">
        <f>VLOOKUP($B45,'Inspectie per projectleider 20'!$A:$BA,21,0)</f>
        <v>2</v>
      </c>
      <c r="B45" s="717" t="s">
        <v>534</v>
      </c>
      <c r="C45" s="715" t="str">
        <f>VLOOKUP($B45,'Inspectie per projectleider 20'!$A:$BA,14,0)</f>
        <v>Daklozenopvang Maria in Campislaan 257</v>
      </c>
      <c r="D45" s="715" t="str">
        <f>VLOOKUP($B45,'Inspectie per projectleider 20'!$A:$BA,18,0)</f>
        <v>Maria In Campislaan 257</v>
      </c>
      <c r="E45" s="715" t="str">
        <f>VLOOKUP($B45,'Inspectie per projectleider 20'!$A:$BA,41,0)</f>
        <v>Onderwijs</v>
      </c>
      <c r="F45" s="716">
        <f>VLOOKUP($B45,'Inspectie per projectleider 20'!$A:$BA,47,0)</f>
        <v>1962</v>
      </c>
      <c r="G45" s="715" t="str">
        <f>VLOOKUP($B45,'Inspectie per projectleider 20'!$A:$BA,50,0)</f>
        <v>Geen monument</v>
      </c>
      <c r="H45" s="715">
        <f>VLOOKUP($B45,'Inspectie per projectleider 20'!$A:$BA,8,0)</f>
        <v>1093</v>
      </c>
      <c r="I45" s="697"/>
      <c r="J45" s="708">
        <f>Tabel156[[#This Row],[Inschrijfprijs]]/Tabel156[[#This Row],[m2 BVO]]</f>
        <v>0</v>
      </c>
    </row>
    <row r="46" spans="1:10" s="390" customFormat="1" ht="12">
      <c r="A46" s="715">
        <f>VLOOKUP($B46,'Inspectie per projectleider 20'!$A:$BA,21,0)</f>
        <v>1</v>
      </c>
      <c r="B46" s="717" t="s">
        <v>541</v>
      </c>
      <c r="C46" s="715" t="str">
        <f>VLOOKUP($B46,'Inspectie per projectleider 20'!$A:$BA,14,0)</f>
        <v>Wijkcentrum De Dissel</v>
      </c>
      <c r="D46" s="715" t="str">
        <f>VLOOKUP($B46,'Inspectie per projectleider 20'!$A:$BA,18,0)</f>
        <v>Kleuvenstee 1A</v>
      </c>
      <c r="E46" s="715" t="str">
        <f>VLOOKUP($B46,'Inspectie per projectleider 20'!$A:$BA,41,0)</f>
        <v>Welzijn</v>
      </c>
      <c r="F46" s="716">
        <f>VLOOKUP($B46,'Inspectie per projectleider 20'!$A:$BA,47,0)</f>
        <v>1994</v>
      </c>
      <c r="G46" s="715" t="str">
        <f>VLOOKUP($B46,'Inspectie per projectleider 20'!$A:$BA,50,0)</f>
        <v>Geen monument</v>
      </c>
      <c r="H46" s="715">
        <f>VLOOKUP($B46,'Inspectie per projectleider 20'!$A:$BA,8,0)</f>
        <v>682</v>
      </c>
      <c r="I46" s="697"/>
      <c r="J46" s="708">
        <f>Tabel156[[#This Row],[Inschrijfprijs]]/Tabel156[[#This Row],[m2 BVO]]</f>
        <v>0</v>
      </c>
    </row>
    <row r="47" spans="1:10" s="390" customFormat="1" ht="12">
      <c r="A47" s="715">
        <f>VLOOKUP($B47,'Inspectie per projectleider 20'!$A:$BA,21,0)</f>
        <v>1</v>
      </c>
      <c r="B47" s="717" t="s">
        <v>548</v>
      </c>
      <c r="C47" s="715" t="str">
        <f>VLOOKUP($B47,'Inspectie per projectleider 20'!$A:$BA,14,0)</f>
        <v>Wijkcentrum De Dissel berging 1</v>
      </c>
      <c r="D47" s="715" t="str">
        <f>VLOOKUP($B47,'Inspectie per projectleider 20'!$A:$BA,18,0)</f>
        <v>Kleuvenstee 1A</v>
      </c>
      <c r="E47" s="715" t="str">
        <f>VLOOKUP($B47,'Inspectie per projectleider 20'!$A:$BA,41,0)</f>
        <v>Welzijn</v>
      </c>
      <c r="F47" s="716">
        <f>VLOOKUP($B47,'Inspectie per projectleider 20'!$A:$BA,47,0)</f>
        <v>1995</v>
      </c>
      <c r="G47" s="715" t="str">
        <f>VLOOKUP($B47,'Inspectie per projectleider 20'!$A:$BA,50,0)</f>
        <v>Geen monument</v>
      </c>
      <c r="H47" s="715">
        <f>VLOOKUP($B47,'Inspectie per projectleider 20'!$A:$BA,8,0)</f>
        <v>25</v>
      </c>
      <c r="I47" s="697"/>
      <c r="J47" s="708">
        <f>Tabel156[[#This Row],[Inschrijfprijs]]/Tabel156[[#This Row],[m2 BVO]]</f>
        <v>0</v>
      </c>
    </row>
    <row r="48" spans="1:10" s="390" customFormat="1" ht="12">
      <c r="A48" s="715">
        <f>VLOOKUP($B48,'Inspectie per projectleider 20'!$A:$BA,21,0)</f>
        <v>1</v>
      </c>
      <c r="B48" s="717" t="s">
        <v>550</v>
      </c>
      <c r="C48" s="715" t="str">
        <f>VLOOKUP($B48,'Inspectie per projectleider 20'!$A:$BA,14,0)</f>
        <v>Wijkcentrum De Dissel berging 2</v>
      </c>
      <c r="D48" s="715" t="str">
        <f>VLOOKUP($B48,'Inspectie per projectleider 20'!$A:$BA,18,0)</f>
        <v>Kleuvenstee 1A</v>
      </c>
      <c r="E48" s="715" t="str">
        <f>VLOOKUP($B48,'Inspectie per projectleider 20'!$A:$BA,41,0)</f>
        <v>Welzijn</v>
      </c>
      <c r="F48" s="716">
        <f>VLOOKUP($B48,'Inspectie per projectleider 20'!$A:$BA,47,0)</f>
        <v>1995</v>
      </c>
      <c r="G48" s="715" t="str">
        <f>VLOOKUP($B48,'Inspectie per projectleider 20'!$A:$BA,50,0)</f>
        <v>Geen monument</v>
      </c>
      <c r="H48" s="715">
        <f>VLOOKUP($B48,'Inspectie per projectleider 20'!$A:$BA,8,0)</f>
        <v>19</v>
      </c>
      <c r="I48" s="697"/>
      <c r="J48" s="708">
        <f>Tabel156[[#This Row],[Inschrijfprijs]]/Tabel156[[#This Row],[m2 BVO]]</f>
        <v>0</v>
      </c>
    </row>
    <row r="49" spans="1:10" s="390" customFormat="1" ht="12">
      <c r="A49" s="715">
        <f>VLOOKUP($B49,'Inspectie per projectleider 20'!$A:$BA,21,0)</f>
        <v>2</v>
      </c>
      <c r="B49" s="717" t="s">
        <v>552</v>
      </c>
      <c r="C49" s="715" t="str">
        <f>VLOOKUP($B49,'Inspectie per projectleider 20'!$A:$BA,14,0)</f>
        <v>Wijkgebouw LTC</v>
      </c>
      <c r="D49" s="715" t="str">
        <f>VLOOKUP($B49,'Inspectie per projectleider 20'!$A:$BA,18,0)</f>
        <v>Echtenstraat 61</v>
      </c>
      <c r="E49" s="715" t="str">
        <f>VLOOKUP($B49,'Inspectie per projectleider 20'!$A:$BA,41,0)</f>
        <v>Welzijn</v>
      </c>
      <c r="F49" s="716">
        <f>VLOOKUP($B49,'Inspectie per projectleider 20'!$A:$BA,47,0)</f>
        <v>1962</v>
      </c>
      <c r="G49" s="715" t="str">
        <f>VLOOKUP($B49,'Inspectie per projectleider 20'!$A:$BA,50,0)</f>
        <v>Geen monument</v>
      </c>
      <c r="H49" s="715">
        <f>VLOOKUP($B49,'Inspectie per projectleider 20'!$A:$BA,8,0)</f>
        <v>451</v>
      </c>
      <c r="I49" s="697"/>
      <c r="J49" s="708">
        <f>Tabel156[[#This Row],[Inschrijfprijs]]/Tabel156[[#This Row],[m2 BVO]]</f>
        <v>0</v>
      </c>
    </row>
    <row r="50" spans="1:10" s="390" customFormat="1" ht="12">
      <c r="A50" s="715">
        <f>VLOOKUP($B50,'Inspectie per projectleider 20'!$A:$BA,21,0)</f>
        <v>2</v>
      </c>
      <c r="B50" s="717" t="s">
        <v>556</v>
      </c>
      <c r="C50" s="715" t="str">
        <f>VLOOKUP($B50,'Inspectie per projectleider 20'!$A:$BA,14,0)</f>
        <v>Echtenstraat 3</v>
      </c>
      <c r="D50" s="715" t="str">
        <f>VLOOKUP($B50,'Inspectie per projectleider 20'!$A:$BA,18,0)</f>
        <v>Echtenstraat 3</v>
      </c>
      <c r="E50" s="715" t="str">
        <f>VLOOKUP($B50,'Inspectie per projectleider 20'!$A:$BA,41,0)</f>
        <v>Welzijn</v>
      </c>
      <c r="F50" s="716">
        <f>VLOOKUP($B50,'Inspectie per projectleider 20'!$A:$BA,47,0)</f>
        <v>1968</v>
      </c>
      <c r="G50" s="715" t="str">
        <f>VLOOKUP($B50,'Inspectie per projectleider 20'!$A:$BA,50,0)</f>
        <v>Geen monument</v>
      </c>
      <c r="H50" s="715">
        <f>VLOOKUP($B50,'Inspectie per projectleider 20'!$A:$BA,8,0)</f>
        <v>281</v>
      </c>
      <c r="I50" s="697"/>
      <c r="J50" s="708">
        <f>Tabel156[[#This Row],[Inschrijfprijs]]/Tabel156[[#This Row],[m2 BVO]]</f>
        <v>0</v>
      </c>
    </row>
    <row r="51" spans="1:10" s="390" customFormat="1" ht="12">
      <c r="A51" s="715">
        <f>VLOOKUP($B51,'Inspectie per projectleider 20'!$A:$BA,21,0)</f>
        <v>2</v>
      </c>
      <c r="B51" s="717" t="s">
        <v>559</v>
      </c>
      <c r="C51" s="715" t="str">
        <f>VLOOKUP($B51,'Inspectie per projectleider 20'!$A:$BA,14,0)</f>
        <v>Echtenstraat 3 Berging</v>
      </c>
      <c r="D51" s="715" t="str">
        <f>VLOOKUP($B51,'Inspectie per projectleider 20'!$A:$BA,18,0)</f>
        <v>Echtenstraat 3</v>
      </c>
      <c r="E51" s="715" t="str">
        <f>VLOOKUP($B51,'Inspectie per projectleider 20'!$A:$BA,41,0)</f>
        <v>Overig</v>
      </c>
      <c r="F51" s="716">
        <f>VLOOKUP($B51,'Inspectie per projectleider 20'!$A:$BA,47,0)</f>
        <v>1968</v>
      </c>
      <c r="G51" s="715" t="str">
        <f>VLOOKUP($B51,'Inspectie per projectleider 20'!$A:$BA,50,0)</f>
        <v>Geen monument</v>
      </c>
      <c r="H51" s="715">
        <f>VLOOKUP($B51,'Inspectie per projectleider 20'!$A:$BA,8,0)</f>
        <v>9</v>
      </c>
      <c r="I51" s="697"/>
      <c r="J51" s="708">
        <f>Tabel156[[#This Row],[Inschrijfprijs]]/Tabel156[[#This Row],[m2 BVO]]</f>
        <v>0</v>
      </c>
    </row>
    <row r="52" spans="1:10" s="390" customFormat="1" ht="12">
      <c r="A52" s="715">
        <f>VLOOKUP($B52,'Inspectie per projectleider 20'!$A:$BA,21,0)</f>
        <v>2</v>
      </c>
      <c r="B52" s="717" t="s">
        <v>562</v>
      </c>
      <c r="C52" s="715" t="str">
        <f>VLOOKUP($B52,'Inspectie per projectleider 20'!$A:$BA,14,0)</f>
        <v>Kleedgebouw op recrtr Pittelo</v>
      </c>
      <c r="D52" s="715" t="str">
        <f>VLOOKUP($B52,'Inspectie per projectleider 20'!$A:$BA,18,0)</f>
        <v>Wethouder Bergerweg 3A</v>
      </c>
      <c r="E52" s="715" t="str">
        <f>VLOOKUP($B52,'Inspectie per projectleider 20'!$A:$BA,41,0)</f>
        <v>Sport/ Recreatie</v>
      </c>
      <c r="F52" s="716">
        <f>VLOOKUP($B52,'Inspectie per projectleider 20'!$A:$BA,47,0)</f>
        <v>1980</v>
      </c>
      <c r="G52" s="715" t="str">
        <f>VLOOKUP($B52,'Inspectie per projectleider 20'!$A:$BA,50,0)</f>
        <v>Geen monument</v>
      </c>
      <c r="H52" s="715">
        <f>VLOOKUP($B52,'Inspectie per projectleider 20'!$A:$BA,8,0)</f>
        <v>202</v>
      </c>
      <c r="I52" s="697"/>
      <c r="J52" s="708">
        <f>Tabel156[[#This Row],[Inschrijfprijs]]/Tabel156[[#This Row],[m2 BVO]]</f>
        <v>0</v>
      </c>
    </row>
    <row r="53" spans="1:10" s="390" customFormat="1" ht="12">
      <c r="A53" s="715">
        <f>VLOOKUP($B53,'Inspectie per projectleider 20'!$A:$BA,21,0)</f>
        <v>2</v>
      </c>
      <c r="B53" s="717" t="s">
        <v>570</v>
      </c>
      <c r="C53" s="715" t="str">
        <f>VLOOKUP($B53,'Inspectie per projectleider 20'!$A:$BA,14,0)</f>
        <v>Clubgebouw LEO</v>
      </c>
      <c r="D53" s="715" t="str">
        <f>VLOOKUP($B53,'Inspectie per projectleider 20'!$A:$BA,18,0)</f>
        <v>Peeloërweg 3</v>
      </c>
      <c r="E53" s="715" t="str">
        <f>VLOOKUP($B53,'Inspectie per projectleider 20'!$A:$BA,41,0)</f>
        <v>Sport/ Recreatie</v>
      </c>
      <c r="F53" s="716">
        <f>VLOOKUP($B53,'Inspectie per projectleider 20'!$A:$BA,47,0)</f>
        <v>1980</v>
      </c>
      <c r="G53" s="715" t="str">
        <f>VLOOKUP($B53,'Inspectie per projectleider 20'!$A:$BA,50,0)</f>
        <v>Geen monument</v>
      </c>
      <c r="H53" s="715">
        <f>VLOOKUP($B53,'Inspectie per projectleider 20'!$A:$BA,8,0)</f>
        <v>913</v>
      </c>
      <c r="I53" s="697"/>
      <c r="J53" s="708">
        <f>Tabel156[[#This Row],[Inschrijfprijs]]/Tabel156[[#This Row],[m2 BVO]]</f>
        <v>0</v>
      </c>
    </row>
    <row r="54" spans="1:10" s="390" customFormat="1" ht="12">
      <c r="A54" s="715">
        <f>VLOOKUP($B54,'Inspectie per projectleider 20'!$A:$BA,21,0)</f>
        <v>2</v>
      </c>
      <c r="B54" s="717" t="s">
        <v>582</v>
      </c>
      <c r="C54" s="715" t="str">
        <f>VLOOKUP($B54,'Inspectie per projectleider 20'!$A:$BA,14,0)</f>
        <v>De Hoogspanning 2-4</v>
      </c>
      <c r="D54" s="715" t="str">
        <f>VLOOKUP($B54,'Inspectie per projectleider 20'!$A:$BA,18,0)</f>
        <v>De Hoogspanningsweg 2-4</v>
      </c>
      <c r="E54" s="715" t="str">
        <f>VLOOKUP($B54,'Inspectie per projectleider 20'!$A:$BA,41,0)</f>
        <v>Sport/ Recreatie</v>
      </c>
      <c r="F54" s="716">
        <f>VLOOKUP($B54,'Inspectie per projectleider 20'!$A:$BA,47,0)</f>
        <v>2004</v>
      </c>
      <c r="G54" s="715" t="str">
        <f>VLOOKUP($B54,'Inspectie per projectleider 20'!$A:$BA,50,0)</f>
        <v>Geen monument</v>
      </c>
      <c r="H54" s="715">
        <f>VLOOKUP($B54,'Inspectie per projectleider 20'!$A:$BA,8,0)</f>
        <v>926</v>
      </c>
      <c r="I54" s="697"/>
      <c r="J54" s="708">
        <f>Tabel156[[#This Row],[Inschrijfprijs]]/Tabel156[[#This Row],[m2 BVO]]</f>
        <v>0</v>
      </c>
    </row>
    <row r="55" spans="1:10" s="390" customFormat="1" ht="12">
      <c r="A55" s="715">
        <f>VLOOKUP($B55,'Inspectie per projectleider 20'!$A:$BA,21,0)</f>
        <v>2</v>
      </c>
      <c r="B55" s="717" t="s">
        <v>586</v>
      </c>
      <c r="C55" s="715" t="str">
        <f>VLOOKUP($B55,'Inspectie per projectleider 20'!$A:$BA,14,0)</f>
        <v>De Hoogspanning 6</v>
      </c>
      <c r="D55" s="715" t="str">
        <f>VLOOKUP($B55,'Inspectie per projectleider 20'!$A:$BA,18,0)</f>
        <v>De Hoogspanningsweg 6</v>
      </c>
      <c r="E55" s="715" t="str">
        <f>VLOOKUP($B55,'Inspectie per projectleider 20'!$A:$BA,41,0)</f>
        <v>Sport/ Recreatie</v>
      </c>
      <c r="F55" s="716">
        <f>VLOOKUP($B55,'Inspectie per projectleider 20'!$A:$BA,47,0)</f>
        <v>2004</v>
      </c>
      <c r="G55" s="715" t="str">
        <f>VLOOKUP($B55,'Inspectie per projectleider 20'!$A:$BA,50,0)</f>
        <v>Geen monument</v>
      </c>
      <c r="H55" s="715">
        <f>VLOOKUP($B55,'Inspectie per projectleider 20'!$A:$BA,8,0)</f>
        <v>1213</v>
      </c>
      <c r="I55" s="697"/>
      <c r="J55" s="708">
        <f>Tabel156[[#This Row],[Inschrijfprijs]]/Tabel156[[#This Row],[m2 BVO]]</f>
        <v>0</v>
      </c>
    </row>
    <row r="56" spans="1:10" s="390" customFormat="1" ht="12">
      <c r="A56" s="715">
        <f>VLOOKUP($B56,'Inspectie per projectleider 20'!$A:$BA,21,0)</f>
        <v>2</v>
      </c>
      <c r="B56" s="717" t="s">
        <v>591</v>
      </c>
      <c r="C56" s="715" t="str">
        <f>VLOOKUP($B56,'Inspectie per projectleider 20'!$A:$BA,14,0)</f>
        <v>Clubgebouw Tennisvereniging Amelte 1A</v>
      </c>
      <c r="D56" s="715" t="str">
        <f>VLOOKUP($B56,'Inspectie per projectleider 20'!$A:$BA,18,0)</f>
        <v>Amelte 1A</v>
      </c>
      <c r="E56" s="715" t="str">
        <f>VLOOKUP($B56,'Inspectie per projectleider 20'!$A:$BA,41,0)</f>
        <v>Sport/ Recreatie</v>
      </c>
      <c r="F56" s="716">
        <f>VLOOKUP($B56,'Inspectie per projectleider 20'!$A:$BA,47,0)</f>
        <v>1986</v>
      </c>
      <c r="G56" s="715" t="str">
        <f>VLOOKUP($B56,'Inspectie per projectleider 20'!$A:$BA,50,0)</f>
        <v>Geen monument</v>
      </c>
      <c r="H56" s="715">
        <f>VLOOKUP($B56,'Inspectie per projectleider 20'!$A:$BA,8,0)</f>
        <v>126</v>
      </c>
      <c r="I56" s="697"/>
      <c r="J56" s="708">
        <f>Tabel156[[#This Row],[Inschrijfprijs]]/Tabel156[[#This Row],[m2 BVO]]</f>
        <v>0</v>
      </c>
    </row>
    <row r="57" spans="1:10" s="390" customFormat="1" ht="12">
      <c r="A57" s="715">
        <f>VLOOKUP($B57,'Inspectie per projectleider 20'!$A:$BA,21,0)</f>
        <v>2</v>
      </c>
      <c r="B57" s="717" t="s">
        <v>595</v>
      </c>
      <c r="C57" s="715" t="str">
        <f>VLOOKUP($B57,'Inspectie per projectleider 20'!$A:$BA,14,0)</f>
        <v>Clubgebouw HVA Mien Ruysweg 3</v>
      </c>
      <c r="D57" s="715" t="str">
        <f>VLOOKUP($B57,'Inspectie per projectleider 20'!$A:$BA,18,0)</f>
        <v>Mien Ruysweg 3</v>
      </c>
      <c r="E57" s="715" t="str">
        <f>VLOOKUP($B57,'Inspectie per projectleider 20'!$A:$BA,41,0)</f>
        <v>Sport/ Recreatie</v>
      </c>
      <c r="F57" s="716">
        <f>VLOOKUP($B57,'Inspectie per projectleider 20'!$A:$BA,47,0)</f>
        <v>2013</v>
      </c>
      <c r="G57" s="715" t="str">
        <f>VLOOKUP($B57,'Inspectie per projectleider 20'!$A:$BA,50,0)</f>
        <v>Geen monument</v>
      </c>
      <c r="H57" s="715">
        <f>VLOOKUP($B57,'Inspectie per projectleider 20'!$A:$BA,8,0)</f>
        <v>589</v>
      </c>
      <c r="I57" s="697"/>
      <c r="J57" s="708">
        <f>Tabel156[[#This Row],[Inschrijfprijs]]/Tabel156[[#This Row],[m2 BVO]]</f>
        <v>0</v>
      </c>
    </row>
    <row r="58" spans="1:10" s="390" customFormat="1" ht="12">
      <c r="A58" s="715">
        <f>VLOOKUP($B58,'Inspectie per projectleider 20'!$A:$BA,21,0)</f>
        <v>2</v>
      </c>
      <c r="B58" s="717" t="s">
        <v>602</v>
      </c>
      <c r="C58" s="715" t="str">
        <f>VLOOKUP($B58,'Inspectie per projectleider 20'!$A:$BA,14,0)</f>
        <v>Clubgebouw LTC</v>
      </c>
      <c r="D58" s="715" t="str">
        <f>VLOOKUP($B58,'Inspectie per projectleider 20'!$A:$BA,18,0)</f>
        <v>Wethouder Bergerweg 24</v>
      </c>
      <c r="E58" s="715" t="str">
        <f>VLOOKUP($B58,'Inspectie per projectleider 20'!$A:$BA,41,0)</f>
        <v>Sport/ Recreatie</v>
      </c>
      <c r="F58" s="716">
        <f>VLOOKUP($B58,'Inspectie per projectleider 20'!$A:$BA,47,0)</f>
        <v>2007</v>
      </c>
      <c r="G58" s="715" t="str">
        <f>VLOOKUP($B58,'Inspectie per projectleider 20'!$A:$BA,50,0)</f>
        <v>Geen monument</v>
      </c>
      <c r="H58" s="715">
        <f>VLOOKUP($B58,'Inspectie per projectleider 20'!$A:$BA,8,0)</f>
        <v>1017</v>
      </c>
      <c r="I58" s="697"/>
      <c r="J58" s="708">
        <f>Tabel156[[#This Row],[Inschrijfprijs]]/Tabel156[[#This Row],[m2 BVO]]</f>
        <v>0</v>
      </c>
    </row>
    <row r="59" spans="1:10" s="390" customFormat="1" ht="12">
      <c r="A59" s="715">
        <f>VLOOKUP($B59,'Inspectie per projectleider 20'!$A:$BA,21,0)</f>
        <v>2</v>
      </c>
      <c r="B59" s="717" t="s">
        <v>607</v>
      </c>
      <c r="C59" s="715" t="str">
        <f>VLOOKUP($B59,'Inspectie per projectleider 20'!$A:$BA,14,0)</f>
        <v>Clubgebouw Amboina</v>
      </c>
      <c r="D59" s="715" t="str">
        <f>VLOOKUP($B59,'Inspectie per projectleider 20'!$A:$BA,18,0)</f>
        <v>Wethouder Bergerweg 22A</v>
      </c>
      <c r="E59" s="715" t="str">
        <f>VLOOKUP($B59,'Inspectie per projectleider 20'!$A:$BA,41,0)</f>
        <v>Sport/ Recreatie</v>
      </c>
      <c r="F59" s="716">
        <f>VLOOKUP($B59,'Inspectie per projectleider 20'!$A:$BA,47,0)</f>
        <v>1997</v>
      </c>
      <c r="G59" s="715" t="str">
        <f>VLOOKUP($B59,'Inspectie per projectleider 20'!$A:$BA,50,0)</f>
        <v>Geen monument</v>
      </c>
      <c r="H59" s="715">
        <f>VLOOKUP($B59,'Inspectie per projectleider 20'!$A:$BA,8,0)</f>
        <v>132</v>
      </c>
      <c r="I59" s="697"/>
      <c r="J59" s="708">
        <f>Tabel156[[#This Row],[Inschrijfprijs]]/Tabel156[[#This Row],[m2 BVO]]</f>
        <v>0</v>
      </c>
    </row>
    <row r="60" spans="1:10" s="390" customFormat="1" ht="12">
      <c r="A60" s="715">
        <f>VLOOKUP($B60,'Inspectie per projectleider 20'!$A:$BA,21,0)</f>
        <v>2</v>
      </c>
      <c r="B60" s="717" t="s">
        <v>613</v>
      </c>
      <c r="C60" s="715" t="str">
        <f>VLOOKUP($B60,'Inspectie per projectleider 20'!$A:$BA,14,0)</f>
        <v>Regionaal Wielercentrum Noord</v>
      </c>
      <c r="D60" s="715" t="str">
        <f>VLOOKUP($B60,'Inspectie per projectleider 20'!$A:$BA,18,0)</f>
        <v>Kortbossen 5</v>
      </c>
      <c r="E60" s="715" t="str">
        <f>VLOOKUP($B60,'Inspectie per projectleider 20'!$A:$BA,41,0)</f>
        <v>Sport/ Recreatie</v>
      </c>
      <c r="F60" s="716">
        <f>VLOOKUP($B60,'Inspectie per projectleider 20'!$A:$BA,47,0)</f>
        <v>2015</v>
      </c>
      <c r="G60" s="715" t="str">
        <f>VLOOKUP($B60,'Inspectie per projectleider 20'!$A:$BA,50,0)</f>
        <v>Geen monument</v>
      </c>
      <c r="H60" s="715">
        <f>VLOOKUP($B60,'Inspectie per projectleider 20'!$A:$BA,8,0)</f>
        <v>410</v>
      </c>
      <c r="I60" s="697"/>
      <c r="J60" s="708">
        <f>Tabel156[[#This Row],[Inschrijfprijs]]/Tabel156[[#This Row],[m2 BVO]]</f>
        <v>0</v>
      </c>
    </row>
    <row r="61" spans="1:10" s="390" customFormat="1" ht="12">
      <c r="A61" s="715">
        <f>VLOOKUP($B61,'Inspectie per projectleider 20'!$A:$BA,21,0)</f>
        <v>2</v>
      </c>
      <c r="B61" s="717" t="s">
        <v>616</v>
      </c>
      <c r="C61" s="715" t="str">
        <f>VLOOKUP($B61,'Inspectie per projectleider 20'!$A:$BA,14,0)</f>
        <v>Loods Stadsbroek</v>
      </c>
      <c r="D61" s="715" t="str">
        <f>VLOOKUP($B61,'Inspectie per projectleider 20'!$A:$BA,18,0)</f>
        <v>Stadsbroek 9A</v>
      </c>
      <c r="E61" s="715" t="str">
        <f>VLOOKUP($B61,'Inspectie per projectleider 20'!$A:$BA,41,0)</f>
        <v>Sport/ Recreatie</v>
      </c>
      <c r="F61" s="716">
        <f>VLOOKUP($B61,'Inspectie per projectleider 20'!$A:$BA,47,0)</f>
        <v>1975</v>
      </c>
      <c r="G61" s="715" t="str">
        <f>VLOOKUP($B61,'Inspectie per projectleider 20'!$A:$BA,50,0)</f>
        <v>Geen monument</v>
      </c>
      <c r="H61" s="715">
        <f>VLOOKUP($B61,'Inspectie per projectleider 20'!$A:$BA,8,0)</f>
        <v>150</v>
      </c>
      <c r="I61" s="697"/>
      <c r="J61" s="708">
        <f>Tabel156[[#This Row],[Inschrijfprijs]]/Tabel156[[#This Row],[m2 BVO]]</f>
        <v>0</v>
      </c>
    </row>
    <row r="62" spans="1:10" s="390" customFormat="1" ht="12">
      <c r="A62" s="715">
        <f>VLOOKUP($B62,'Inspectie per projectleider 20'!$A:$BA,21,0)</f>
        <v>2</v>
      </c>
      <c r="B62" s="717" t="s">
        <v>113</v>
      </c>
      <c r="C62" s="715" t="str">
        <f>VLOOKUP($B62,'Inspectie per projectleider 20'!$A:$BA,14,0)</f>
        <v>De Hertenkamp</v>
      </c>
      <c r="D62" s="715" t="str">
        <f>VLOOKUP($B62,'Inspectie per projectleider 20'!$A:$BA,18,0)</f>
        <v xml:space="preserve">Hertenkamp ONG </v>
      </c>
      <c r="E62" s="715" t="str">
        <f>VLOOKUP($B62,'Inspectie per projectleider 20'!$A:$BA,41,0)</f>
        <v>Overig</v>
      </c>
      <c r="F62" s="716">
        <f>VLOOKUP($B62,'Inspectie per projectleider 20'!$A:$BA,47,0)</f>
        <v>0</v>
      </c>
      <c r="G62" s="715" t="str">
        <f>VLOOKUP($B62,'Inspectie per projectleider 20'!$A:$BA,50,0)</f>
        <v>Geen monument</v>
      </c>
      <c r="H62" s="715">
        <f>VLOOKUP($B62,'Inspectie per projectleider 20'!$A:$BA,8,0)</f>
        <v>20</v>
      </c>
      <c r="I62" s="697"/>
      <c r="J62" s="708">
        <f>Tabel156[[#This Row],[Inschrijfprijs]]/Tabel156[[#This Row],[m2 BVO]]</f>
        <v>0</v>
      </c>
    </row>
    <row r="63" spans="1:10" s="390" customFormat="1" ht="12">
      <c r="A63" s="715">
        <f>VLOOKUP($B63,'Inspectie per projectleider 20'!$A:$BA,21,0)</f>
        <v>1</v>
      </c>
      <c r="B63" s="717" t="s">
        <v>629</v>
      </c>
      <c r="C63" s="715" t="str">
        <f>VLOOKUP($B63,'Inspectie per projectleider 20'!$A:$BA,14,0)</f>
        <v>Sporthal De Timp Thorbeckelaan 2</v>
      </c>
      <c r="D63" s="715" t="str">
        <f>VLOOKUP($B63,'Inspectie per projectleider 20'!$A:$BA,18,0)</f>
        <v>Thorbeckelaan 2</v>
      </c>
      <c r="E63" s="715" t="str">
        <f>VLOOKUP($B63,'Inspectie per projectleider 20'!$A:$BA,41,0)</f>
        <v>Sport/ Recreatie</v>
      </c>
      <c r="F63" s="716">
        <f>VLOOKUP($B63,'Inspectie per projectleider 20'!$A:$BA,47,0)</f>
        <v>1968</v>
      </c>
      <c r="G63" s="715" t="str">
        <f>VLOOKUP($B63,'Inspectie per projectleider 20'!$A:$BA,50,0)</f>
        <v>Geen monument</v>
      </c>
      <c r="H63" s="715">
        <f>VLOOKUP($B63,'Inspectie per projectleider 20'!$A:$BA,8,0)</f>
        <v>5010</v>
      </c>
      <c r="I63" s="697"/>
      <c r="J63" s="708">
        <f>Tabel156[[#This Row],[Inschrijfprijs]]/Tabel156[[#This Row],[m2 BVO]]</f>
        <v>0</v>
      </c>
    </row>
    <row r="64" spans="1:10" s="390" customFormat="1" ht="12">
      <c r="A64" s="715">
        <f>VLOOKUP($B64,'Inspectie per projectleider 20'!$A:$BA,21,0)</f>
        <v>2</v>
      </c>
      <c r="B64" s="717" t="s">
        <v>638</v>
      </c>
      <c r="C64" s="715" t="str">
        <f>VLOOKUP($B64,'Inspectie per projectleider 20'!$A:$BA,14,0)</f>
        <v>Sporthal Peelo Scharmbarg 31</v>
      </c>
      <c r="D64" s="715" t="str">
        <f>VLOOKUP($B64,'Inspectie per projectleider 20'!$A:$BA,18,0)</f>
        <v>Scharmbarg 31</v>
      </c>
      <c r="E64" s="715" t="str">
        <f>VLOOKUP($B64,'Inspectie per projectleider 20'!$A:$BA,41,0)</f>
        <v>Sport/ Recreatie</v>
      </c>
      <c r="F64" s="716">
        <f>VLOOKUP($B64,'Inspectie per projectleider 20'!$A:$BA,47,0)</f>
        <v>1981</v>
      </c>
      <c r="G64" s="715" t="str">
        <f>VLOOKUP($B64,'Inspectie per projectleider 20'!$A:$BA,50,0)</f>
        <v>Geen monument</v>
      </c>
      <c r="H64" s="715">
        <f>VLOOKUP($B64,'Inspectie per projectleider 20'!$A:$BA,8,0)</f>
        <v>1691</v>
      </c>
      <c r="I64" s="697"/>
      <c r="J64" s="708">
        <f>Tabel156[[#This Row],[Inschrijfprijs]]/Tabel156[[#This Row],[m2 BVO]]</f>
        <v>0</v>
      </c>
    </row>
    <row r="65" spans="1:10" s="390" customFormat="1" ht="12">
      <c r="A65" s="715">
        <f>VLOOKUP($B65,'Inspectie per projectleider 20'!$A:$BA,21,0)</f>
        <v>1</v>
      </c>
      <c r="B65" s="717" t="s">
        <v>643</v>
      </c>
      <c r="C65" s="715" t="str">
        <f>VLOOKUP($B65,'Inspectie per projectleider 20'!$A:$BA,14,0)</f>
        <v>Sporthal Marsdijk Kleuvenstee 3</v>
      </c>
      <c r="D65" s="715" t="str">
        <f>VLOOKUP($B65,'Inspectie per projectleider 20'!$A:$BA,18,0)</f>
        <v>Kleuvenstee 3</v>
      </c>
      <c r="E65" s="715" t="str">
        <f>VLOOKUP($B65,'Inspectie per projectleider 20'!$A:$BA,41,0)</f>
        <v>Sport/ Recreatie</v>
      </c>
      <c r="F65" s="716">
        <f>VLOOKUP($B65,'Inspectie per projectleider 20'!$A:$BA,47,0)</f>
        <v>1988</v>
      </c>
      <c r="G65" s="715" t="str">
        <f>VLOOKUP($B65,'Inspectie per projectleider 20'!$A:$BA,50,0)</f>
        <v>Geen monument</v>
      </c>
      <c r="H65" s="715">
        <f>VLOOKUP($B65,'Inspectie per projectleider 20'!$A:$BA,8,0)</f>
        <v>2174</v>
      </c>
      <c r="I65" s="697"/>
      <c r="J65" s="708">
        <f>Tabel156[[#This Row],[Inschrijfprijs]]/Tabel156[[#This Row],[m2 BVO]]</f>
        <v>0</v>
      </c>
    </row>
    <row r="66" spans="1:10" s="390" customFormat="1" ht="12">
      <c r="A66" s="715">
        <f>VLOOKUP($B66,'Inspectie per projectleider 20'!$A:$BA,21,0)</f>
        <v>1</v>
      </c>
      <c r="B66" s="717" t="s">
        <v>646</v>
      </c>
      <c r="C66" s="715" t="str">
        <f>VLOOKUP($B66,'Inspectie per projectleider 20'!$A:$BA,14,0)</f>
        <v>Sporthal Stadsbroek Kortbossen 3</v>
      </c>
      <c r="D66" s="715" t="str">
        <f>VLOOKUP($B66,'Inspectie per projectleider 20'!$A:$BA,18,0)</f>
        <v>Kortbossen 3</v>
      </c>
      <c r="E66" s="715" t="str">
        <f>VLOOKUP($B66,'Inspectie per projectleider 20'!$A:$BA,41,0)</f>
        <v>Sport/ Recreatie</v>
      </c>
      <c r="F66" s="716">
        <f>VLOOKUP($B66,'Inspectie per projectleider 20'!$A:$BA,47,0)</f>
        <v>2012</v>
      </c>
      <c r="G66" s="715" t="str">
        <f>VLOOKUP($B66,'Inspectie per projectleider 20'!$A:$BA,50,0)</f>
        <v>Geen monument</v>
      </c>
      <c r="H66" s="715">
        <f>VLOOKUP($B66,'Inspectie per projectleider 20'!$A:$BA,8,0)</f>
        <v>2100</v>
      </c>
      <c r="I66" s="697"/>
      <c r="J66" s="708">
        <f>Tabel156[[#This Row],[Inschrijfprijs]]/Tabel156[[#This Row],[m2 BVO]]</f>
        <v>0</v>
      </c>
    </row>
    <row r="67" spans="1:10" s="390" customFormat="1" ht="12">
      <c r="A67" s="715">
        <f>VLOOKUP($B67,'Inspectie per projectleider 20'!$A:$BA,21,0)</f>
        <v>2</v>
      </c>
      <c r="B67" s="717" t="s">
        <v>652</v>
      </c>
      <c r="C67" s="715" t="str">
        <f>VLOOKUP($B67,'Inspectie per projectleider 20'!$A:$BA,14,0)</f>
        <v>Gymzalen Aubussonhal</v>
      </c>
      <c r="D67" s="715" t="str">
        <f>VLOOKUP($B67,'Inspectie per projectleider 20'!$A:$BA,18,0)</f>
        <v>Vaart Zuidzijde 83</v>
      </c>
      <c r="E67" s="715" t="str">
        <f>VLOOKUP($B67,'Inspectie per projectleider 20'!$A:$BA,41,0)</f>
        <v>Sport/ Recreatie</v>
      </c>
      <c r="F67" s="716">
        <f>VLOOKUP($B67,'Inspectie per projectleider 20'!$A:$BA,47,0)</f>
        <v>1952</v>
      </c>
      <c r="G67" s="715" t="str">
        <f>VLOOKUP($B67,'Inspectie per projectleider 20'!$A:$BA,50,0)</f>
        <v>Gemeentelijk monument</v>
      </c>
      <c r="H67" s="715">
        <f>VLOOKUP($B67,'Inspectie per projectleider 20'!$A:$BA,8,0)</f>
        <v>838</v>
      </c>
      <c r="I67" s="697"/>
      <c r="J67" s="708">
        <f>Tabel156[[#This Row],[Inschrijfprijs]]/Tabel156[[#This Row],[m2 BVO]]</f>
        <v>0</v>
      </c>
    </row>
    <row r="68" spans="1:10" s="390" customFormat="1" ht="12">
      <c r="A68" s="715">
        <f>VLOOKUP($B68,'Inspectie per projectleider 20'!$A:$BA,21,0)</f>
        <v>1</v>
      </c>
      <c r="B68" s="717" t="s">
        <v>658</v>
      </c>
      <c r="C68" s="715" t="str">
        <f>VLOOKUP($B68,'Inspectie per projectleider 20'!$A:$BA,14,0)</f>
        <v>Sporthal Kloosterveste Traverse 46-48</v>
      </c>
      <c r="D68" s="715" t="str">
        <f>VLOOKUP($B68,'Inspectie per projectleider 20'!$A:$BA,18,0)</f>
        <v>Traverse 46 - 48</v>
      </c>
      <c r="E68" s="715" t="str">
        <f>VLOOKUP($B68,'Inspectie per projectleider 20'!$A:$BA,41,0)</f>
        <v>Sport/ Recreatie</v>
      </c>
      <c r="F68" s="716">
        <f>VLOOKUP($B68,'Inspectie per projectleider 20'!$A:$BA,47,0)</f>
        <v>2010</v>
      </c>
      <c r="G68" s="715" t="str">
        <f>VLOOKUP($B68,'Inspectie per projectleider 20'!$A:$BA,50,0)</f>
        <v>Geen monument</v>
      </c>
      <c r="H68" s="715">
        <f>VLOOKUP($B68,'Inspectie per projectleider 20'!$A:$BA,8,0)</f>
        <v>3800</v>
      </c>
      <c r="I68" s="697"/>
      <c r="J68" s="708">
        <f>Tabel156[[#This Row],[Inschrijfprijs]]/Tabel156[[#This Row],[m2 BVO]]</f>
        <v>0</v>
      </c>
    </row>
    <row r="69" spans="1:10" s="390" customFormat="1" ht="12">
      <c r="A69" s="715">
        <f>VLOOKUP($B69,'Inspectie per projectleider 20'!$A:$BA,21,0)</f>
        <v>1</v>
      </c>
      <c r="B69" s="717" t="s">
        <v>665</v>
      </c>
      <c r="C69" s="715" t="str">
        <f>VLOOKUP($B69,'Inspectie per projectleider 20'!$A:$BA,14,0)</f>
        <v>Sporthal Olympus Mr. Gr. v. Prinstererlaan 100</v>
      </c>
      <c r="D69" s="715" t="str">
        <f>VLOOKUP($B69,'Inspectie per projectleider 20'!$A:$BA,18,0)</f>
        <v>Mr. Groen Van Prinstererlaan 100</v>
      </c>
      <c r="E69" s="715" t="str">
        <f>VLOOKUP($B69,'Inspectie per projectleider 20'!$A:$BA,41,0)</f>
        <v>Sport/ Recreatie</v>
      </c>
      <c r="F69" s="716">
        <f>VLOOKUP($B69,'Inspectie per projectleider 20'!$A:$BA,47,0)</f>
        <v>2014</v>
      </c>
      <c r="G69" s="715" t="str">
        <f>VLOOKUP($B69,'Inspectie per projectleider 20'!$A:$BA,50,0)</f>
        <v>Geen monument</v>
      </c>
      <c r="H69" s="715">
        <f>VLOOKUP($B69,'Inspectie per projectleider 20'!$A:$BA,8,0)</f>
        <v>8947</v>
      </c>
      <c r="I69" s="697"/>
      <c r="J69" s="708">
        <f>Tabel156[[#This Row],[Inschrijfprijs]]/Tabel156[[#This Row],[m2 BVO]]</f>
        <v>0</v>
      </c>
    </row>
    <row r="70" spans="1:10" s="390" customFormat="1" ht="12">
      <c r="A70" s="715">
        <f>VLOOKUP($B70,'Inspectie per projectleider 20'!$A:$BA,21,0)</f>
        <v>1</v>
      </c>
      <c r="B70" s="717" t="s">
        <v>698</v>
      </c>
      <c r="C70" s="715" t="str">
        <f>VLOOKUP($B70,'Inspectie per projectleider 20'!$A:$BA,14,0)</f>
        <v>MFA Schakelveld</v>
      </c>
      <c r="D70" s="715" t="str">
        <f>VLOOKUP($B70,'Inspectie per projectleider 20'!$A:$BA,18,0)</f>
        <v>Witterhoofdweg 1A-G</v>
      </c>
      <c r="E70" s="715" t="str">
        <f>VLOOKUP($B70,'Inspectie per projectleider 20'!$A:$BA,41,0)</f>
        <v>Overig</v>
      </c>
      <c r="F70" s="716">
        <f>VLOOKUP($B70,'Inspectie per projectleider 20'!$A:$BA,47,0)</f>
        <v>2010</v>
      </c>
      <c r="G70" s="715" t="str">
        <f>VLOOKUP($B70,'Inspectie per projectleider 20'!$A:$BA,50,0)</f>
        <v>Geen monument</v>
      </c>
      <c r="H70" s="715">
        <f>VLOOKUP($B70,'Inspectie per projectleider 20'!$A:$BA,8,0)</f>
        <v>9053</v>
      </c>
      <c r="I70" s="697"/>
      <c r="J70" s="708">
        <f>Tabel156[[#This Row],[Inschrijfprijs]]/Tabel156[[#This Row],[m2 BVO]]</f>
        <v>0</v>
      </c>
    </row>
    <row r="71" spans="1:10" s="390" customFormat="1" ht="12">
      <c r="A71" s="715">
        <f>VLOOKUP($B71,'Inspectie per projectleider 20'!$A:$BA,21,0)</f>
        <v>2</v>
      </c>
      <c r="B71" s="717" t="s">
        <v>704</v>
      </c>
      <c r="C71" s="715" t="str">
        <f>VLOOKUP($B71,'Inspectie per projectleider 20'!$A:$BA,14,0)</f>
        <v>MFA De Vuurvogel</v>
      </c>
      <c r="D71" s="715" t="str">
        <f>VLOOKUP($B71,'Inspectie per projectleider 20'!$A:$BA,18,0)</f>
        <v>Obrechtlaan 1-3</v>
      </c>
      <c r="E71" s="715" t="str">
        <f>VLOOKUP($B71,'Inspectie per projectleider 20'!$A:$BA,41,0)</f>
        <v>Onderwijs</v>
      </c>
      <c r="F71" s="716">
        <f>VLOOKUP($B71,'Inspectie per projectleider 20'!$A:$BA,47,0)</f>
        <v>2010</v>
      </c>
      <c r="G71" s="715" t="str">
        <f>VLOOKUP($B71,'Inspectie per projectleider 20'!$A:$BA,50,0)</f>
        <v>Geen monument</v>
      </c>
      <c r="H71" s="715">
        <f>VLOOKUP($B71,'Inspectie per projectleider 20'!$A:$BA,8,0)</f>
        <v>1657</v>
      </c>
      <c r="I71" s="697"/>
      <c r="J71" s="708">
        <f>Tabel156[[#This Row],[Inschrijfprijs]]/Tabel156[[#This Row],[m2 BVO]]</f>
        <v>0</v>
      </c>
    </row>
    <row r="72" spans="1:10" s="390" customFormat="1" ht="12">
      <c r="A72" s="715">
        <f>VLOOKUP($B72,'Inspectie per projectleider 20'!$A:$BA,21,0)</f>
        <v>1</v>
      </c>
      <c r="B72" s="717" t="s">
        <v>711</v>
      </c>
      <c r="C72" s="715" t="str">
        <f>VLOOKUP($B72,'Inspectie per projectleider 20'!$A:$BA,14,0)</f>
        <v>MFA Kloosterveste Wijkcentrum Vesteplein 5</v>
      </c>
      <c r="D72" s="715" t="str">
        <f>VLOOKUP($B72,'Inspectie per projectleider 20'!$A:$BA,18,0)</f>
        <v>Vesteplein 5</v>
      </c>
      <c r="E72" s="715" t="str">
        <f>VLOOKUP($B72,'Inspectie per projectleider 20'!$A:$BA,41,0)</f>
        <v>Welzijn</v>
      </c>
      <c r="F72" s="716">
        <f>VLOOKUP($B72,'Inspectie per projectleider 20'!$A:$BA,47,0)</f>
        <v>2010</v>
      </c>
      <c r="G72" s="715" t="str">
        <f>VLOOKUP($B72,'Inspectie per projectleider 20'!$A:$BA,50,0)</f>
        <v>Geen monument</v>
      </c>
      <c r="H72" s="715">
        <f>VLOOKUP($B72,'Inspectie per projectleider 20'!$A:$BA,8,0)</f>
        <v>5842</v>
      </c>
      <c r="I72" s="697"/>
      <c r="J72" s="708">
        <f>Tabel156[[#This Row],[Inschrijfprijs]]/Tabel156[[#This Row],[m2 BVO]]</f>
        <v>0</v>
      </c>
    </row>
    <row r="73" spans="1:10" s="390" customFormat="1" ht="12">
      <c r="A73" s="715">
        <f>VLOOKUP($B73,'Inspectie per projectleider 20'!$A:$BA,21,0)</f>
        <v>1</v>
      </c>
      <c r="B73" s="717" t="s">
        <v>730</v>
      </c>
      <c r="C73" s="715" t="str">
        <f>VLOOKUP($B73,'Inspectie per projectleider 20'!$A:$BA,14,0)</f>
        <v>MFA Kloosterveste Onderwijs</v>
      </c>
      <c r="D73" s="715" t="str">
        <f>VLOOKUP($B73,'Inspectie per projectleider 20'!$A:$BA,18,0)</f>
        <v>Schoolstraat 29-31-33-35</v>
      </c>
      <c r="E73" s="715" t="str">
        <f>VLOOKUP($B73,'Inspectie per projectleider 20'!$A:$BA,41,0)</f>
        <v>Overig</v>
      </c>
      <c r="F73" s="716">
        <f>VLOOKUP($B73,'Inspectie per projectleider 20'!$A:$BA,47,0)</f>
        <v>2009</v>
      </c>
      <c r="G73" s="715" t="str">
        <f>VLOOKUP($B73,'Inspectie per projectleider 20'!$A:$BA,50,0)</f>
        <v>Geen monument</v>
      </c>
      <c r="H73" s="715">
        <f>VLOOKUP($B73,'Inspectie per projectleider 20'!$A:$BA,8,0)</f>
        <v>5454</v>
      </c>
      <c r="I73" s="697"/>
      <c r="J73" s="708">
        <f>Tabel156[[#This Row],[Inschrijfprijs]]/Tabel156[[#This Row],[m2 BVO]]</f>
        <v>0</v>
      </c>
    </row>
    <row r="74" spans="1:10" s="390" customFormat="1" ht="12">
      <c r="A74" s="715">
        <f>VLOOKUP($B74,'Inspectie per projectleider 20'!$A:$BA,21,0)</f>
        <v>1</v>
      </c>
      <c r="B74" s="717" t="s">
        <v>736</v>
      </c>
      <c r="C74" s="715" t="str">
        <f>VLOOKUP($B74,'Inspectie per projectleider 20'!$A:$BA,14,0)</f>
        <v>MFA Pittelo Amstelstraat</v>
      </c>
      <c r="D74" s="715" t="str">
        <f>VLOOKUP($B74,'Inspectie per projectleider 20'!$A:$BA,18,0)</f>
        <v>Amstelstraat 14</v>
      </c>
      <c r="E74" s="715" t="str">
        <f>VLOOKUP($B74,'Inspectie per projectleider 20'!$A:$BA,41,0)</f>
        <v>Onderwijs</v>
      </c>
      <c r="F74" s="716">
        <f>VLOOKUP($B74,'Inspectie per projectleider 20'!$A:$BA,47,0)</f>
        <v>2012</v>
      </c>
      <c r="G74" s="715" t="str">
        <f>VLOOKUP($B74,'Inspectie per projectleider 20'!$A:$BA,50,0)</f>
        <v>Geen monument</v>
      </c>
      <c r="H74" s="715">
        <f>VLOOKUP($B74,'Inspectie per projectleider 20'!$A:$BA,8,0)</f>
        <v>4244</v>
      </c>
      <c r="I74" s="697"/>
      <c r="J74" s="708">
        <f>Tabel156[[#This Row],[Inschrijfprijs]]/Tabel156[[#This Row],[m2 BVO]]</f>
        <v>0</v>
      </c>
    </row>
    <row r="75" spans="1:10" s="390" customFormat="1" ht="12">
      <c r="A75" s="715">
        <f>VLOOKUP($B75,'Inspectie per projectleider 20'!$A:$BA,21,0)</f>
        <v>2</v>
      </c>
      <c r="B75" s="717" t="s">
        <v>742</v>
      </c>
      <c r="C75" s="715" t="str">
        <f>VLOOKUP($B75,'Inspectie per projectleider 20'!$A:$BA,14,0)</f>
        <v xml:space="preserve">MFA De Boomgaard (sporthal no 3) </v>
      </c>
      <c r="D75" s="715" t="str">
        <f>VLOOKUP($B75,'Inspectie per projectleider 20'!$A:$BA,18,0)</f>
        <v>De Boomgaard 1-3-5</v>
      </c>
      <c r="E75" s="715" t="str">
        <f>VLOOKUP($B75,'Inspectie per projectleider 20'!$A:$BA,41,0)</f>
        <v>Overig</v>
      </c>
      <c r="F75" s="716">
        <f>VLOOKUP($B75,'Inspectie per projectleider 20'!$A:$BA,47,0)</f>
        <v>2005</v>
      </c>
      <c r="G75" s="715" t="str">
        <f>VLOOKUP($B75,'Inspectie per projectleider 20'!$A:$BA,50,0)</f>
        <v>Geen monument</v>
      </c>
      <c r="H75" s="715">
        <f>VLOOKUP($B75,'Inspectie per projectleider 20'!$A:$BA,8,0)</f>
        <v>4430</v>
      </c>
      <c r="I75" s="697"/>
      <c r="J75" s="708">
        <f>Tabel156[[#This Row],[Inschrijfprijs]]/Tabel156[[#This Row],[m2 BVO]]</f>
        <v>0</v>
      </c>
    </row>
    <row r="76" spans="1:10" s="390" customFormat="1" ht="12">
      <c r="A76" s="715">
        <f>VLOOKUP($B76,'Inspectie per projectleider 20'!$A:$BA,21,0)</f>
        <v>1</v>
      </c>
      <c r="B76" s="717" t="s">
        <v>748</v>
      </c>
      <c r="C76" s="715" t="str">
        <f>VLOOKUP($B76,'Inspectie per projectleider 20'!$A:$BA,14,0)</f>
        <v>MFA Wethouder Bergerweg (Pittelohal)</v>
      </c>
      <c r="D76" s="715" t="str">
        <f>VLOOKUP($B76,'Inspectie per projectleider 20'!$A:$BA,18,0)</f>
        <v>Wethouder Bergerweg 2A-B-C-D</v>
      </c>
      <c r="E76" s="715" t="str">
        <f>VLOOKUP($B76,'Inspectie per projectleider 20'!$A:$BA,41,0)</f>
        <v>Overig</v>
      </c>
      <c r="F76" s="716">
        <f>VLOOKUP($B76,'Inspectie per projectleider 20'!$A:$BA,47,0)</f>
        <v>2005</v>
      </c>
      <c r="G76" s="715" t="str">
        <f>VLOOKUP($B76,'Inspectie per projectleider 20'!$A:$BA,50,0)</f>
        <v>Geen monument</v>
      </c>
      <c r="H76" s="715">
        <f>VLOOKUP($B76,'Inspectie per projectleider 20'!$A:$BA,8,0)</f>
        <v>6522</v>
      </c>
      <c r="I76" s="697"/>
      <c r="J76" s="708">
        <f>Tabel156[[#This Row],[Inschrijfprijs]]/Tabel156[[#This Row],[m2 BVO]]</f>
        <v>0</v>
      </c>
    </row>
    <row r="77" spans="1:10" s="390" customFormat="1" ht="12">
      <c r="A77" s="715">
        <f>VLOOKUP($B77,'Inspectie per projectleider 20'!$A:$BA,21,0)</f>
        <v>2</v>
      </c>
      <c r="B77" s="717" t="s">
        <v>757</v>
      </c>
      <c r="C77" s="715" t="str">
        <f>VLOOKUP($B77,'Inspectie per projectleider 20'!$A:$BA,14,0)</f>
        <v>MFA Epe</v>
      </c>
      <c r="D77" s="715" t="str">
        <f>VLOOKUP($B77,'Inspectie per projectleider 20'!$A:$BA,18,0)</f>
        <v>Epe 83</v>
      </c>
      <c r="E77" s="715" t="str">
        <f>VLOOKUP($B77,'Inspectie per projectleider 20'!$A:$BA,41,0)</f>
        <v>Overig</v>
      </c>
      <c r="F77" s="716">
        <f>VLOOKUP($B77,'Inspectie per projectleider 20'!$A:$BA,47,0)</f>
        <v>1976</v>
      </c>
      <c r="G77" s="715" t="str">
        <f>VLOOKUP($B77,'Inspectie per projectleider 20'!$A:$BA,50,0)</f>
        <v>Geen monument</v>
      </c>
      <c r="H77" s="715">
        <f>VLOOKUP($B77,'Inspectie per projectleider 20'!$A:$BA,8,0)</f>
        <v>1829</v>
      </c>
      <c r="I77" s="697"/>
      <c r="J77" s="708">
        <f>Tabel156[[#This Row],[Inschrijfprijs]]/Tabel156[[#This Row],[m2 BVO]]</f>
        <v>0</v>
      </c>
    </row>
    <row r="78" spans="1:10" s="390" customFormat="1" ht="12">
      <c r="A78" s="715">
        <f>VLOOKUP($B78,'Inspectie per projectleider 20'!$A:$BA,21,0)</f>
        <v>2</v>
      </c>
      <c r="B78" s="717" t="s">
        <v>761</v>
      </c>
      <c r="C78" s="715" t="str">
        <f>VLOOKUP($B78,'Inspectie per projectleider 20'!$A:$BA,14,0)</f>
        <v>MFA Componist Paganinilaan</v>
      </c>
      <c r="D78" s="715" t="str">
        <f>VLOOKUP($B78,'Inspectie per projectleider 20'!$A:$BA,18,0)</f>
        <v>Paganinilaan 15</v>
      </c>
      <c r="E78" s="715" t="str">
        <f>VLOOKUP($B78,'Inspectie per projectleider 20'!$A:$BA,41,0)</f>
        <v>Overig</v>
      </c>
      <c r="F78" s="716">
        <f>VLOOKUP($B78,'Inspectie per projectleider 20'!$A:$BA,47,0)</f>
        <v>2003</v>
      </c>
      <c r="G78" s="715" t="str">
        <f>VLOOKUP($B78,'Inspectie per projectleider 20'!$A:$BA,50,0)</f>
        <v>Geen monument</v>
      </c>
      <c r="H78" s="715">
        <f>VLOOKUP($B78,'Inspectie per projectleider 20'!$A:$BA,8,0)</f>
        <v>1125</v>
      </c>
      <c r="I78" s="697"/>
      <c r="J78" s="708">
        <f>Tabel156[[#This Row],[Inschrijfprijs]]/Tabel156[[#This Row],[m2 BVO]]</f>
        <v>0</v>
      </c>
    </row>
    <row r="79" spans="1:10" s="390" customFormat="1" ht="12">
      <c r="A79" s="715">
        <f>VLOOKUP($B79,'Inspectie per projectleider 20'!$A:$BA,21,0)</f>
        <v>2</v>
      </c>
      <c r="B79" s="717" t="s">
        <v>767</v>
      </c>
      <c r="C79" s="715" t="str">
        <f>VLOOKUP($B79,'Inspectie per projectleider 20'!$A:$BA,14,0)</f>
        <v>MFA Markehuus</v>
      </c>
      <c r="D79" s="715" t="str">
        <f>VLOOKUP($B79,'Inspectie per projectleider 20'!$A:$BA,18,0)</f>
        <v>Scharmbarg 33-35</v>
      </c>
      <c r="E79" s="715" t="str">
        <f>VLOOKUP($B79,'Inspectie per projectleider 20'!$A:$BA,41,0)</f>
        <v>Overig</v>
      </c>
      <c r="F79" s="716">
        <f>VLOOKUP($B79,'Inspectie per projectleider 20'!$A:$BA,47,0)</f>
        <v>1988</v>
      </c>
      <c r="G79" s="715" t="str">
        <f>VLOOKUP($B79,'Inspectie per projectleider 20'!$A:$BA,50,0)</f>
        <v>Geen monument</v>
      </c>
      <c r="H79" s="715">
        <f>VLOOKUP($B79,'Inspectie per projectleider 20'!$A:$BA,8,0)</f>
        <v>1735</v>
      </c>
      <c r="I79" s="697"/>
      <c r="J79" s="708">
        <f>Tabel156[[#This Row],[Inschrijfprijs]]/Tabel156[[#This Row],[m2 BVO]]</f>
        <v>0</v>
      </c>
    </row>
    <row r="80" spans="1:10" s="390" customFormat="1" ht="12">
      <c r="A80" s="715">
        <f>VLOOKUP($B80,'Inspectie per projectleider 20'!$A:$BA,21,0)</f>
        <v>1</v>
      </c>
      <c r="B80" s="717" t="s">
        <v>772</v>
      </c>
      <c r="C80" s="715" t="str">
        <f>VLOOKUP($B80,'Inspectie per projectleider 20'!$A:$BA,14,0)</f>
        <v>MFA De Orchidee / Assen Oost</v>
      </c>
      <c r="D80" s="715" t="str">
        <f>VLOOKUP($B80,'Inspectie per projectleider 20'!$A:$BA,18,0)</f>
        <v xml:space="preserve">Tuinstraat 5A tm 5E </v>
      </c>
      <c r="E80" s="715" t="str">
        <f>VLOOKUP($B80,'Inspectie per projectleider 20'!$A:$BA,41,0)</f>
        <v>Overig</v>
      </c>
      <c r="F80" s="716">
        <f>VLOOKUP($B80,'Inspectie per projectleider 20'!$A:$BA,47,0)</f>
        <v>2017</v>
      </c>
      <c r="G80" s="715" t="str">
        <f>VLOOKUP($B80,'Inspectie per projectleider 20'!$A:$BA,50,0)</f>
        <v>Geen monument</v>
      </c>
      <c r="H80" s="715">
        <f>VLOOKUP($B80,'Inspectie per projectleider 20'!$A:$BA,8,0)</f>
        <v>3085</v>
      </c>
      <c r="I80" s="697"/>
      <c r="J80" s="708">
        <f>Tabel156[[#This Row],[Inschrijfprijs]]/Tabel156[[#This Row],[m2 BVO]]</f>
        <v>0</v>
      </c>
    </row>
    <row r="81" spans="1:10" s="390" customFormat="1" ht="12">
      <c r="A81" s="715">
        <f>VLOOKUP($B81,'Inspectie per projectleider 20'!$A:$BA,21,0)</f>
        <v>1</v>
      </c>
      <c r="B81" s="717" t="s">
        <v>782</v>
      </c>
      <c r="C81" s="715" t="str">
        <f>VLOOKUP($B81,'Inspectie per projectleider 20'!$A:$BA,14,0)</f>
        <v>MFA De Orchideel / Assen Oost berging</v>
      </c>
      <c r="D81" s="715" t="str">
        <f>VLOOKUP($B81,'Inspectie per projectleider 20'!$A:$BA,18,0)</f>
        <v xml:space="preserve">Tuinstraat 5A tm 5E </v>
      </c>
      <c r="E81" s="715" t="str">
        <f>VLOOKUP($B81,'Inspectie per projectleider 20'!$A:$BA,41,0)</f>
        <v>Onderwijs</v>
      </c>
      <c r="F81" s="716">
        <f>VLOOKUP($B81,'Inspectie per projectleider 20'!$A:$BA,47,0)</f>
        <v>2017</v>
      </c>
      <c r="G81" s="715" t="str">
        <f>VLOOKUP($B81,'Inspectie per projectleider 20'!$A:$BA,50,0)</f>
        <v>Geen monument</v>
      </c>
      <c r="H81" s="715">
        <f>VLOOKUP($B81,'Inspectie per projectleider 20'!$A:$BA,8,0)</f>
        <v>55</v>
      </c>
      <c r="I81" s="697"/>
      <c r="J81" s="708">
        <f>Tabel156[[#This Row],[Inschrijfprijs]]/Tabel156[[#This Row],[m2 BVO]]</f>
        <v>0</v>
      </c>
    </row>
    <row r="82" spans="1:10" s="390" customFormat="1" ht="12">
      <c r="A82" s="715">
        <f>VLOOKUP($B82,'Inspectie per projectleider 20'!$A:$BA,21,0)</f>
        <v>1</v>
      </c>
      <c r="B82" s="717" t="s">
        <v>785</v>
      </c>
      <c r="C82" s="715" t="str">
        <f>VLOOKUP($B82,'Inspectie per projectleider 20'!$A:$BA,14,0)</f>
        <v>Duurzaamheidscentrum</v>
      </c>
      <c r="D82" s="715" t="str">
        <f>VLOOKUP($B82,'Inspectie per projectleider 20'!$A:$BA,18,0)</f>
        <v>Bosrand 2</v>
      </c>
      <c r="E82" s="715" t="str">
        <f>VLOOKUP($B82,'Inspectie per projectleider 20'!$A:$BA,41,0)</f>
        <v>Overig</v>
      </c>
      <c r="F82" s="716">
        <f>VLOOKUP($B82,'Inspectie per projectleider 20'!$A:$BA,47,0)</f>
        <v>2014</v>
      </c>
      <c r="G82" s="715" t="str">
        <f>VLOOKUP($B82,'Inspectie per projectleider 20'!$A:$BA,50,0)</f>
        <v>Geen monument</v>
      </c>
      <c r="H82" s="715">
        <f>VLOOKUP($B82,'Inspectie per projectleider 20'!$A:$BA,8,0)</f>
        <v>1879</v>
      </c>
      <c r="I82" s="697"/>
      <c r="J82" s="708">
        <f>Tabel156[[#This Row],[Inschrijfprijs]]/Tabel156[[#This Row],[m2 BVO]]</f>
        <v>0</v>
      </c>
    </row>
    <row r="83" spans="1:10" s="390" customFormat="1" ht="12">
      <c r="A83" s="715">
        <f>VLOOKUP($B83,'Inspectie per projectleider 20'!$A:$BA,21,0)</f>
        <v>2</v>
      </c>
      <c r="B83" s="717" t="s">
        <v>798</v>
      </c>
      <c r="C83" s="715" t="str">
        <f>VLOOKUP($B83,'Inspectie per projectleider 20'!$A:$BA,14,0)</f>
        <v>Parkeergarage Mercuriusplein</v>
      </c>
      <c r="D83" s="715" t="str">
        <f>VLOOKUP($B83,'Inspectie per projectleider 20'!$A:$BA,18,0)</f>
        <v>Mercuriusplein 211</v>
      </c>
      <c r="E83" s="715" t="str">
        <f>VLOOKUP($B83,'Inspectie per projectleider 20'!$A:$BA,41,0)</f>
        <v>Overig</v>
      </c>
      <c r="F83" s="716">
        <f>VLOOKUP($B83,'Inspectie per projectleider 20'!$A:$BA,47,0)</f>
        <v>1978</v>
      </c>
      <c r="G83" s="715" t="str">
        <f>VLOOKUP($B83,'Inspectie per projectleider 20'!$A:$BA,50,0)</f>
        <v>Geen monument</v>
      </c>
      <c r="H83" s="715">
        <f>VLOOKUP($B83,'Inspectie per projectleider 20'!$A:$BA,8,0)</f>
        <v>9371</v>
      </c>
      <c r="I83" s="697"/>
      <c r="J83" s="708">
        <f>Tabel156[[#This Row],[Inschrijfprijs]]/Tabel156[[#This Row],[m2 BVO]]</f>
        <v>0</v>
      </c>
    </row>
    <row r="84" spans="1:10" s="390" customFormat="1" ht="12">
      <c r="A84" s="715">
        <f>VLOOKUP($B84,'Inspectie per projectleider 20'!$A:$BA,21,0)</f>
        <v>2</v>
      </c>
      <c r="B84" s="717" t="s">
        <v>807</v>
      </c>
      <c r="C84" s="715" t="str">
        <f>VLOOKUP($B84,'Inspectie per projectleider 20'!$A:$BA,14,0)</f>
        <v>Parkeergarage Stadhuis</v>
      </c>
      <c r="D84" s="715" t="str">
        <f>VLOOKUP($B84,'Inspectie per projectleider 20'!$A:$BA,18,0)</f>
        <v>Noordersingel 33</v>
      </c>
      <c r="E84" s="715" t="str">
        <f>VLOOKUP($B84,'Inspectie per projectleider 20'!$A:$BA,41,0)</f>
        <v>Overig</v>
      </c>
      <c r="F84" s="716">
        <f>VLOOKUP($B84,'Inspectie per projectleider 20'!$A:$BA,47,0)</f>
        <v>1996</v>
      </c>
      <c r="G84" s="715" t="str">
        <f>VLOOKUP($B84,'Inspectie per projectleider 20'!$A:$BA,50,0)</f>
        <v>Geen monument</v>
      </c>
      <c r="H84" s="715">
        <f>VLOOKUP($B84,'Inspectie per projectleider 20'!$A:$BA,8,0)</f>
        <v>6112</v>
      </c>
      <c r="I84" s="697"/>
      <c r="J84" s="708">
        <f>Tabel156[[#This Row],[Inschrijfprijs]]/Tabel156[[#This Row],[m2 BVO]]</f>
        <v>0</v>
      </c>
    </row>
    <row r="85" spans="1:10" s="390" customFormat="1" ht="12">
      <c r="A85" s="715">
        <f>VLOOKUP($B85,'Inspectie per projectleider 20'!$A:$BA,21,0)</f>
        <v>2</v>
      </c>
      <c r="B85" s="717" t="s">
        <v>812</v>
      </c>
      <c r="C85" s="715" t="str">
        <f>VLOOKUP($B85,'Inspectie per projectleider 20'!$A:$BA,14,0)</f>
        <v>Parkeergarage Drents Museum</v>
      </c>
      <c r="D85" s="715" t="str">
        <f>VLOOKUP($B85,'Inspectie per projectleider 20'!$A:$BA,18,0)</f>
        <v>Torenlaan 20A</v>
      </c>
      <c r="E85" s="715" t="str">
        <f>VLOOKUP($B85,'Inspectie per projectleider 20'!$A:$BA,41,0)</f>
        <v>Overig</v>
      </c>
      <c r="F85" s="716">
        <f>VLOOKUP($B85,'Inspectie per projectleider 20'!$A:$BA,47,0)</f>
        <v>1998</v>
      </c>
      <c r="G85" s="715" t="str">
        <f>VLOOKUP($B85,'Inspectie per projectleider 20'!$A:$BA,50,0)</f>
        <v>Geen monument</v>
      </c>
      <c r="H85" s="715">
        <f>VLOOKUP($B85,'Inspectie per projectleider 20'!$A:$BA,8,0)</f>
        <v>6776</v>
      </c>
      <c r="I85" s="697"/>
      <c r="J85" s="708">
        <f>Tabel156[[#This Row],[Inschrijfprijs]]/Tabel156[[#This Row],[m2 BVO]]</f>
        <v>0</v>
      </c>
    </row>
    <row r="86" spans="1:10" s="390" customFormat="1" ht="12">
      <c r="A86" s="715">
        <f>VLOOKUP($B86,'Inspectie per projectleider 20'!$A:$BA,21,0)</f>
        <v>2</v>
      </c>
      <c r="B86" s="717" t="s">
        <v>816</v>
      </c>
      <c r="C86" s="715" t="str">
        <f>VLOOKUP($B86,'Inspectie per projectleider 20'!$A:$BA,14,0)</f>
        <v>Parkeergarage Neptunus</v>
      </c>
      <c r="D86" s="715" t="str">
        <f>VLOOKUP($B86,'Inspectie per projectleider 20'!$A:$BA,18,0)</f>
        <v>Neptunusplein 2A</v>
      </c>
      <c r="E86" s="715" t="str">
        <f>VLOOKUP($B86,'Inspectie per projectleider 20'!$A:$BA,41,0)</f>
        <v>Overig</v>
      </c>
      <c r="F86" s="716">
        <f>VLOOKUP($B86,'Inspectie per projectleider 20'!$A:$BA,47,0)</f>
        <v>2004</v>
      </c>
      <c r="G86" s="715" t="str">
        <f>VLOOKUP($B86,'Inspectie per projectleider 20'!$A:$BA,50,0)</f>
        <v>Geen monument</v>
      </c>
      <c r="H86" s="715">
        <f>VLOOKUP($B86,'Inspectie per projectleider 20'!$A:$BA,8,0)</f>
        <v>8508</v>
      </c>
      <c r="I86" s="697"/>
      <c r="J86" s="708">
        <f>Tabel156[[#This Row],[Inschrijfprijs]]/Tabel156[[#This Row],[m2 BVO]]</f>
        <v>0</v>
      </c>
    </row>
    <row r="87" spans="1:10" s="390" customFormat="1" ht="12">
      <c r="A87" s="715">
        <f>VLOOKUP($B87,'Inspectie per projectleider 20'!$A:$BA,21,0)</f>
        <v>2</v>
      </c>
      <c r="B87" s="717" t="s">
        <v>822</v>
      </c>
      <c r="C87" s="715" t="str">
        <f>VLOOKUP($B87,'Inspectie per projectleider 20'!$A:$BA,14,0)</f>
        <v>Parkeerbeheer Unit</v>
      </c>
      <c r="D87" s="715" t="str">
        <f>VLOOKUP($B87,'Inspectie per projectleider 20'!$A:$BA,18,0)</f>
        <v>Apollopad 72</v>
      </c>
      <c r="E87" s="715" t="str">
        <f>VLOOKUP($B87,'Inspectie per projectleider 20'!$A:$BA,41,0)</f>
        <v>Vastgoed eigen gebruik</v>
      </c>
      <c r="F87" s="716">
        <f>VLOOKUP($B87,'Inspectie per projectleider 20'!$A:$BA,47,0)</f>
        <v>2004</v>
      </c>
      <c r="G87" s="715" t="str">
        <f>VLOOKUP($B87,'Inspectie per projectleider 20'!$A:$BA,50,0)</f>
        <v>Geen monument</v>
      </c>
      <c r="H87" s="715">
        <f>VLOOKUP($B87,'Inspectie per projectleider 20'!$A:$BA,8,0)</f>
        <v>303</v>
      </c>
      <c r="I87" s="697"/>
      <c r="J87" s="708">
        <f>Tabel156[[#This Row],[Inschrijfprijs]]/Tabel156[[#This Row],[m2 BVO]]</f>
        <v>0</v>
      </c>
    </row>
    <row r="88" spans="1:10" s="390" customFormat="1" ht="12">
      <c r="A88" s="715">
        <f>VLOOKUP($B88,'Inspectie per projectleider 20'!$A:$BA,21,0)</f>
        <v>2</v>
      </c>
      <c r="B88" s="717" t="s">
        <v>824</v>
      </c>
      <c r="C88" s="715" t="str">
        <f>VLOOKUP($B88,'Inspectie per projectleider 20'!$A:$BA,14,0)</f>
        <v>Parkeergarage Triade</v>
      </c>
      <c r="D88" s="715" t="str">
        <f>VLOOKUP($B88,'Inspectie per projectleider 20'!$A:$BA,18,0)</f>
        <v>Triade 16</v>
      </c>
      <c r="E88" s="715" t="str">
        <f>VLOOKUP($B88,'Inspectie per projectleider 20'!$A:$BA,41,0)</f>
        <v>Overig</v>
      </c>
      <c r="F88" s="716">
        <f>VLOOKUP($B88,'Inspectie per projectleider 20'!$A:$BA,47,0)</f>
        <v>2007</v>
      </c>
      <c r="G88" s="715" t="str">
        <f>VLOOKUP($B88,'Inspectie per projectleider 20'!$A:$BA,50,0)</f>
        <v>Geen monument</v>
      </c>
      <c r="H88" s="715">
        <f>VLOOKUP($B88,'Inspectie per projectleider 20'!$A:$BA,8,0)</f>
        <v>15313</v>
      </c>
      <c r="I88" s="697"/>
      <c r="J88" s="708">
        <f>Tabel156[[#This Row],[Inschrijfprijs]]/Tabel156[[#This Row],[m2 BVO]]</f>
        <v>0</v>
      </c>
    </row>
    <row r="89" spans="1:10" s="390" customFormat="1" ht="12">
      <c r="A89" s="715">
        <f>VLOOKUP($B89,'Inspectie per projectleider 20'!$A:$BA,21,0)</f>
        <v>1</v>
      </c>
      <c r="B89" s="717" t="s">
        <v>828</v>
      </c>
      <c r="C89" s="715" t="str">
        <f>VLOOKUP($B89,'Inspectie per projectleider 20'!$A:$BA,14,0)</f>
        <v>Parkeersouterrain Kloosterveste Noorderpoort 1</v>
      </c>
      <c r="D89" s="715" t="str">
        <f>VLOOKUP($B89,'Inspectie per projectleider 20'!$A:$BA,18,0)</f>
        <v>Noorderpoort  1</v>
      </c>
      <c r="E89" s="715" t="str">
        <f>VLOOKUP($B89,'Inspectie per projectleider 20'!$A:$BA,41,0)</f>
        <v>Overig</v>
      </c>
      <c r="F89" s="716">
        <f>VLOOKUP($B89,'Inspectie per projectleider 20'!$A:$BA,47,0)</f>
        <v>2009</v>
      </c>
      <c r="G89" s="715" t="str">
        <f>VLOOKUP($B89,'Inspectie per projectleider 20'!$A:$BA,50,0)</f>
        <v>Geen monument</v>
      </c>
      <c r="H89" s="715">
        <f>VLOOKUP($B89,'Inspectie per projectleider 20'!$A:$BA,8,0)</f>
        <v>21860</v>
      </c>
      <c r="I89" s="697"/>
      <c r="J89" s="708">
        <f>Tabel156[[#This Row],[Inschrijfprijs]]/Tabel156[[#This Row],[m2 BVO]]</f>
        <v>0</v>
      </c>
    </row>
    <row r="90" spans="1:10" s="390" customFormat="1" ht="12">
      <c r="A90" s="715">
        <f>VLOOKUP($B90,'Inspectie per projectleider 20'!$A:$BA,21,0)</f>
        <v>2</v>
      </c>
      <c r="B90" s="717" t="s">
        <v>836</v>
      </c>
      <c r="C90" s="715" t="str">
        <f>VLOOKUP($B90,'Inspectie per projectleider 20'!$A:$BA,14,0)</f>
        <v>Parkeergarage Citadel</v>
      </c>
      <c r="D90" s="715" t="str">
        <f>VLOOKUP($B90,'Inspectie per projectleider 20'!$A:$BA,18,0)</f>
        <v>Kloekhorststraat 26</v>
      </c>
      <c r="E90" s="715" t="str">
        <f>VLOOKUP($B90,'Inspectie per projectleider 20'!$A:$BA,41,0)</f>
        <v>Overig</v>
      </c>
      <c r="F90" s="716">
        <f>VLOOKUP($B90,'Inspectie per projectleider 20'!$A:$BA,47,0)</f>
        <v>2011</v>
      </c>
      <c r="G90" s="715" t="str">
        <f>VLOOKUP($B90,'Inspectie per projectleider 20'!$A:$BA,50,0)</f>
        <v>Geen monument</v>
      </c>
      <c r="H90" s="715">
        <f>VLOOKUP($B90,'Inspectie per projectleider 20'!$A:$BA,8,0)</f>
        <v>18250</v>
      </c>
      <c r="I90" s="697"/>
      <c r="J90" s="708">
        <f>Tabel156[[#This Row],[Inschrijfprijs]]/Tabel156[[#This Row],[m2 BVO]]</f>
        <v>0</v>
      </c>
    </row>
    <row r="91" spans="1:10" s="390" customFormat="1" ht="12">
      <c r="A91" s="715">
        <f>VLOOKUP($B91,'Inspectie per projectleider 20'!$A:$BA,21,0)</f>
        <v>2</v>
      </c>
      <c r="B91" s="717" t="s">
        <v>841</v>
      </c>
      <c r="C91" s="715" t="str">
        <f>VLOOKUP($B91,'Inspectie per projectleider 20'!$A:$BA,14,0)</f>
        <v xml:space="preserve">Woning Amelte 1 </v>
      </c>
      <c r="D91" s="715" t="str">
        <f>VLOOKUP($B91,'Inspectie per projectleider 20'!$A:$BA,18,0)</f>
        <v>Amelte 1</v>
      </c>
      <c r="E91" s="715" t="str">
        <f>VLOOKUP($B91,'Inspectie per projectleider 20'!$A:$BA,41,0)</f>
        <v>Overig</v>
      </c>
      <c r="F91" s="716">
        <f>VLOOKUP($B91,'Inspectie per projectleider 20'!$A:$BA,47,0)</f>
        <v>1930</v>
      </c>
      <c r="G91" s="715" t="str">
        <f>VLOOKUP($B91,'Inspectie per projectleider 20'!$A:$BA,50,0)</f>
        <v>Gemeentelijk monument</v>
      </c>
      <c r="H91" s="715">
        <f>VLOOKUP($B91,'Inspectie per projectleider 20'!$A:$BA,8,0)</f>
        <v>80</v>
      </c>
      <c r="I91" s="697"/>
      <c r="J91" s="708">
        <f>Tabel156[[#This Row],[Inschrijfprijs]]/Tabel156[[#This Row],[m2 BVO]]</f>
        <v>0</v>
      </c>
    </row>
    <row r="92" spans="1:10" s="390" customFormat="1" ht="12">
      <c r="A92" s="715">
        <f>VLOOKUP($B92,'Inspectie per projectleider 20'!$A:$BA,21,0)</f>
        <v>2</v>
      </c>
      <c r="B92" s="717" t="s">
        <v>850</v>
      </c>
      <c r="C92" s="715" t="str">
        <f>VLOOKUP($B92,'Inspectie per projectleider 20'!$A:$BA,14,0)</f>
        <v>Het Struunhuus</v>
      </c>
      <c r="D92" s="715" t="str">
        <f>VLOOKUP($B92,'Inspectie per projectleider 20'!$A:$BA,18,0)</f>
        <v>A.H.G. Fokkerstraat 24</v>
      </c>
      <c r="E92" s="715" t="str">
        <f>VLOOKUP($B92,'Inspectie per projectleider 20'!$A:$BA,41,0)</f>
        <v>Percelen/ Terreinen</v>
      </c>
      <c r="F92" s="716">
        <f>VLOOKUP($B92,'Inspectie per projectleider 20'!$A:$BA,47,0)</f>
        <v>1980</v>
      </c>
      <c r="G92" s="715" t="str">
        <f>VLOOKUP($B92,'Inspectie per projectleider 20'!$A:$BA,50,0)</f>
        <v>Geen monument</v>
      </c>
      <c r="H92" s="715">
        <f>VLOOKUP($B92,'Inspectie per projectleider 20'!$A:$BA,8,0)</f>
        <v>1717</v>
      </c>
      <c r="I92" s="697"/>
      <c r="J92" s="708">
        <f>Tabel156[[#This Row],[Inschrijfprijs]]/Tabel156[[#This Row],[m2 BVO]]</f>
        <v>0</v>
      </c>
    </row>
    <row r="93" spans="1:10" s="390" customFormat="1" ht="12">
      <c r="A93" s="715">
        <f>VLOOKUP($B93,'Inspectie per projectleider 20'!$A:$BA,21,0)</f>
        <v>2</v>
      </c>
      <c r="B93" s="717" t="s">
        <v>861</v>
      </c>
      <c r="C93" s="715" t="str">
        <f>VLOOKUP($B93,'Inspectie per projectleider 20'!$A:$BA,14,0)</f>
        <v>Rodeweg 23-23A-23B</v>
      </c>
      <c r="D93" s="715" t="str">
        <f>VLOOKUP($B93,'Inspectie per projectleider 20'!$A:$BA,18,0)</f>
        <v>Rodeweg 23-23A-23B</v>
      </c>
      <c r="E93" s="715" t="str">
        <f>VLOOKUP($B93,'Inspectie per projectleider 20'!$A:$BA,41,0)</f>
        <v>Overig</v>
      </c>
      <c r="F93" s="716">
        <f>VLOOKUP($B93,'Inspectie per projectleider 20'!$A:$BA,47,0)</f>
        <v>1927</v>
      </c>
      <c r="G93" s="715" t="str">
        <f>VLOOKUP($B93,'Inspectie per projectleider 20'!$A:$BA,50,0)</f>
        <v>Gemeentelijk monument</v>
      </c>
      <c r="H93" s="715">
        <f>VLOOKUP($B93,'Inspectie per projectleider 20'!$A:$BA,8,0)</f>
        <v>1128</v>
      </c>
      <c r="I93" s="697"/>
      <c r="J93" s="708">
        <f>Tabel156[[#This Row],[Inschrijfprijs]]/Tabel156[[#This Row],[m2 BVO]]</f>
        <v>0</v>
      </c>
    </row>
    <row r="94" spans="1:10" s="390" customFormat="1" ht="12">
      <c r="A94" s="715">
        <f>VLOOKUP($B94,'Inspectie per projectleider 20'!$A:$BA,21,0)</f>
        <v>2</v>
      </c>
      <c r="B94" s="717" t="s">
        <v>866</v>
      </c>
      <c r="C94" s="715" t="str">
        <f>VLOOKUP($B94,'Inspectie per projectleider 20'!$A:$BA,14,0)</f>
        <v>Fokkerstraat 24A</v>
      </c>
      <c r="D94" s="715" t="str">
        <f>VLOOKUP($B94,'Inspectie per projectleider 20'!$A:$BA,18,0)</f>
        <v>A.H.G. Fokkerstraat 24A</v>
      </c>
      <c r="E94" s="715" t="str">
        <f>VLOOKUP($B94,'Inspectie per projectleider 20'!$A:$BA,41,0)</f>
        <v>Percelen/ Terreinen</v>
      </c>
      <c r="F94" s="716">
        <f>VLOOKUP($B94,'Inspectie per projectleider 20'!$A:$BA,47,0)</f>
        <v>1990</v>
      </c>
      <c r="G94" s="715" t="str">
        <f>VLOOKUP($B94,'Inspectie per projectleider 20'!$A:$BA,50,0)</f>
        <v>Geen monument</v>
      </c>
      <c r="H94" s="715">
        <f>VLOOKUP($B94,'Inspectie per projectleider 20'!$A:$BA,8,0)</f>
        <v>156</v>
      </c>
      <c r="I94" s="697"/>
      <c r="J94" s="708">
        <f>Tabel156[[#This Row],[Inschrijfprijs]]/Tabel156[[#This Row],[m2 BVO]]</f>
        <v>0</v>
      </c>
    </row>
    <row r="95" spans="1:10" s="390" customFormat="1" ht="12">
      <c r="A95" s="715">
        <f>VLOOKUP($B95,'Inspectie per projectleider 20'!$A:$BA,21,0)</f>
        <v>2</v>
      </c>
      <c r="B95" s="717" t="s">
        <v>889</v>
      </c>
      <c r="C95" s="715" t="str">
        <f>VLOOKUP($B95,'Inspectie per projectleider 20'!$A:$BA,14,0)</f>
        <v>Woning Gildestraat 02</v>
      </c>
      <c r="D95" s="715" t="str">
        <f>VLOOKUP($B95,'Inspectie per projectleider 20'!$A:$BA,18,0)</f>
        <v>Gildestraat 02</v>
      </c>
      <c r="E95" s="715" t="str">
        <f>VLOOKUP($B95,'Inspectie per projectleider 20'!$A:$BA,41,0)</f>
        <v>Overig</v>
      </c>
      <c r="F95" s="716">
        <f>VLOOKUP($B95,'Inspectie per projectleider 20'!$A:$BA,47,0)</f>
        <v>2014</v>
      </c>
      <c r="G95" s="715" t="str">
        <f>VLOOKUP($B95,'Inspectie per projectleider 20'!$A:$BA,50,0)</f>
        <v>Geen monument</v>
      </c>
      <c r="H95" s="715">
        <f>VLOOKUP($B95,'Inspectie per projectleider 20'!$A:$BA,8,0)</f>
        <v>125</v>
      </c>
      <c r="I95" s="697"/>
      <c r="J95" s="708">
        <f>Tabel156[[#This Row],[Inschrijfprijs]]/Tabel156[[#This Row],[m2 BVO]]</f>
        <v>0</v>
      </c>
    </row>
    <row r="96" spans="1:10" s="390" customFormat="1" ht="12">
      <c r="A96" s="715">
        <f>VLOOKUP($B96,'Inspectie per projectleider 20'!$A:$BA,21,0)</f>
        <v>2</v>
      </c>
      <c r="B96" s="717" t="s">
        <v>893</v>
      </c>
      <c r="C96" s="715" t="str">
        <f>VLOOKUP($B96,'Inspectie per projectleider 20'!$A:$BA,14,0)</f>
        <v>Berging Gildestraat 02</v>
      </c>
      <c r="D96" s="715" t="str">
        <f>VLOOKUP($B96,'Inspectie per projectleider 20'!$A:$BA,18,0)</f>
        <v>Gildestraat 02</v>
      </c>
      <c r="E96" s="715" t="str">
        <f>VLOOKUP($B96,'Inspectie per projectleider 20'!$A:$BA,41,0)</f>
        <v>Overig</v>
      </c>
      <c r="F96" s="716">
        <f>VLOOKUP($B96,'Inspectie per projectleider 20'!$A:$BA,47,0)</f>
        <v>2014</v>
      </c>
      <c r="G96" s="715" t="str">
        <f>VLOOKUP($B96,'Inspectie per projectleider 20'!$A:$BA,50,0)</f>
        <v>Geen monument</v>
      </c>
      <c r="H96" s="715">
        <f>VLOOKUP($B96,'Inspectie per projectleider 20'!$A:$BA,8,0)</f>
        <v>7</v>
      </c>
      <c r="I96" s="697"/>
      <c r="J96" s="708">
        <f>Tabel156[[#This Row],[Inschrijfprijs]]/Tabel156[[#This Row],[m2 BVO]]</f>
        <v>0</v>
      </c>
    </row>
    <row r="97" spans="1:10" s="390" customFormat="1" ht="12">
      <c r="A97" s="715">
        <f>VLOOKUP($B97,'Inspectie per projectleider 20'!$A:$BA,21,0)</f>
        <v>2</v>
      </c>
      <c r="B97" s="717" t="s">
        <v>944</v>
      </c>
      <c r="C97" s="715" t="str">
        <f>VLOOKUP($B97,'Inspectie per projectleider 20'!$A:$BA,14,0)</f>
        <v>Woning Noorderplantsoen 29</v>
      </c>
      <c r="D97" s="715" t="str">
        <f>VLOOKUP($B97,'Inspectie per projectleider 20'!$A:$BA,18,0)</f>
        <v>Noorderplantsoen 29</v>
      </c>
      <c r="E97" s="715" t="str">
        <f>VLOOKUP($B97,'Inspectie per projectleider 20'!$A:$BA,41,0)</f>
        <v>Overig</v>
      </c>
      <c r="F97" s="716">
        <f>VLOOKUP($B97,'Inspectie per projectleider 20'!$A:$BA,47,0)</f>
        <v>2014</v>
      </c>
      <c r="G97" s="715" t="str">
        <f>VLOOKUP($B97,'Inspectie per projectleider 20'!$A:$BA,50,0)</f>
        <v>Geen monument</v>
      </c>
      <c r="H97" s="715">
        <f>VLOOKUP($B97,'Inspectie per projectleider 20'!$A:$BA,8,0)</f>
        <v>144</v>
      </c>
      <c r="I97" s="697"/>
      <c r="J97" s="708">
        <f>Tabel156[[#This Row],[Inschrijfprijs]]/Tabel156[[#This Row],[m2 BVO]]</f>
        <v>0</v>
      </c>
    </row>
    <row r="98" spans="1:10" s="390" customFormat="1" ht="12">
      <c r="A98" s="715">
        <f>VLOOKUP($B98,'Inspectie per projectleider 20'!$A:$BA,21,0)</f>
        <v>2</v>
      </c>
      <c r="B98" s="717" t="s">
        <v>948</v>
      </c>
      <c r="C98" s="715" t="str">
        <f>VLOOKUP($B98,'Inspectie per projectleider 20'!$A:$BA,14,0)</f>
        <v>Berging Noorderplantsoen 29</v>
      </c>
      <c r="D98" s="715" t="str">
        <f>VLOOKUP($B98,'Inspectie per projectleider 20'!$A:$BA,18,0)</f>
        <v>Noorderplantsoen 29</v>
      </c>
      <c r="E98" s="715" t="str">
        <f>VLOOKUP($B98,'Inspectie per projectleider 20'!$A:$BA,41,0)</f>
        <v>Overig</v>
      </c>
      <c r="F98" s="716">
        <f>VLOOKUP($B98,'Inspectie per projectleider 20'!$A:$BA,47,0)</f>
        <v>2014</v>
      </c>
      <c r="G98" s="715" t="str">
        <f>VLOOKUP($B98,'Inspectie per projectleider 20'!$A:$BA,50,0)</f>
        <v>Geen monument</v>
      </c>
      <c r="H98" s="715">
        <f>VLOOKUP($B98,'Inspectie per projectleider 20'!$A:$BA,8,0)</f>
        <v>7</v>
      </c>
      <c r="I98" s="697"/>
      <c r="J98" s="708">
        <f>Tabel156[[#This Row],[Inschrijfprijs]]/Tabel156[[#This Row],[m2 BVO]]</f>
        <v>0</v>
      </c>
    </row>
    <row r="99" spans="1:10" s="390" customFormat="1" ht="12">
      <c r="A99" s="715">
        <f>VLOOKUP($B99,'Inspectie per projectleider 20'!$A:$BA,21,0)</f>
        <v>2</v>
      </c>
      <c r="B99" s="717" t="s">
        <v>996</v>
      </c>
      <c r="C99" s="715" t="str">
        <f>VLOOKUP($B99,'Inspectie per projectleider 20'!$A:$BA,14,0)</f>
        <v>Woning Schoolstraat 02</v>
      </c>
      <c r="D99" s="715" t="str">
        <f>VLOOKUP($B99,'Inspectie per projectleider 20'!$A:$BA,18,0)</f>
        <v>Schoolstraat 02</v>
      </c>
      <c r="E99" s="715" t="str">
        <f>VLOOKUP($B99,'Inspectie per projectleider 20'!$A:$BA,41,0)</f>
        <v>Overig</v>
      </c>
      <c r="F99" s="716">
        <f>VLOOKUP($B99,'Inspectie per projectleider 20'!$A:$BA,47,0)</f>
        <v>2014</v>
      </c>
      <c r="G99" s="715" t="str">
        <f>VLOOKUP($B99,'Inspectie per projectleider 20'!$A:$BA,50,0)</f>
        <v>Geen monument</v>
      </c>
      <c r="H99" s="715">
        <f>VLOOKUP($B99,'Inspectie per projectleider 20'!$A:$BA,8,0)</f>
        <v>130</v>
      </c>
      <c r="I99" s="697"/>
      <c r="J99" s="708">
        <f>Tabel156[[#This Row],[Inschrijfprijs]]/Tabel156[[#This Row],[m2 BVO]]</f>
        <v>0</v>
      </c>
    </row>
    <row r="100" spans="1:10" s="390" customFormat="1" ht="12">
      <c r="A100" s="715">
        <f>VLOOKUP($B100,'Inspectie per projectleider 20'!$A:$BA,21,0)</f>
        <v>2</v>
      </c>
      <c r="B100" s="717" t="s">
        <v>999</v>
      </c>
      <c r="C100" s="715" t="str">
        <f>VLOOKUP($B100,'Inspectie per projectleider 20'!$A:$BA,14,0)</f>
        <v>Berging Schoolstraat 02</v>
      </c>
      <c r="D100" s="715" t="str">
        <f>VLOOKUP($B100,'Inspectie per projectleider 20'!$A:$BA,18,0)</f>
        <v>Schoolstraat 02</v>
      </c>
      <c r="E100" s="715" t="str">
        <f>VLOOKUP($B100,'Inspectie per projectleider 20'!$A:$BA,41,0)</f>
        <v>Overig</v>
      </c>
      <c r="F100" s="716">
        <f>VLOOKUP($B100,'Inspectie per projectleider 20'!$A:$BA,47,0)</f>
        <v>2014</v>
      </c>
      <c r="G100" s="715" t="str">
        <f>VLOOKUP($B100,'Inspectie per projectleider 20'!$A:$BA,50,0)</f>
        <v>Geen monument</v>
      </c>
      <c r="H100" s="715">
        <f>VLOOKUP($B100,'Inspectie per projectleider 20'!$A:$BA,8,0)</f>
        <v>7</v>
      </c>
      <c r="I100" s="697"/>
      <c r="J100" s="708">
        <f>Tabel156[[#This Row],[Inschrijfprijs]]/Tabel156[[#This Row],[m2 BVO]]</f>
        <v>0</v>
      </c>
    </row>
    <row r="101" spans="1:10" s="390" customFormat="1" ht="12">
      <c r="A101" s="715">
        <f>VLOOKUP($B101,'Inspectie per projectleider 20'!$A:$BA,21,0)</f>
        <v>2</v>
      </c>
      <c r="B101" s="717" t="s">
        <v>105</v>
      </c>
      <c r="C101" s="715" t="str">
        <f>VLOOKUP($B101,'Inspectie per projectleider 20'!$A:$BA,14,0)</f>
        <v>Woning Grote Veld 2</v>
      </c>
      <c r="D101" s="715" t="str">
        <f>VLOOKUP($B101,'Inspectie per projectleider 20'!$A:$BA,18,0)</f>
        <v xml:space="preserve">Het Grote Veld 2 </v>
      </c>
      <c r="E101" s="715" t="str">
        <f>VLOOKUP($B101,'Inspectie per projectleider 20'!$A:$BA,41,0)</f>
        <v>Overig</v>
      </c>
      <c r="F101" s="716">
        <f>VLOOKUP($B101,'Inspectie per projectleider 20'!$A:$BA,47,0)</f>
        <v>0</v>
      </c>
      <c r="G101" s="715" t="str">
        <f>VLOOKUP($B101,'Inspectie per projectleider 20'!$A:$BA,50,0)</f>
        <v>Geen monument</v>
      </c>
      <c r="H101" s="715">
        <f>VLOOKUP($B101,'Inspectie per projectleider 20'!$A:$BA,8,0)</f>
        <v>276</v>
      </c>
      <c r="I101" s="697"/>
      <c r="J101" s="708">
        <f>Tabel156[[#This Row],[Inschrijfprijs]]/Tabel156[[#This Row],[m2 BVO]]</f>
        <v>0</v>
      </c>
    </row>
    <row r="102" spans="1:10" s="390" customFormat="1" ht="12">
      <c r="A102" s="715">
        <f>VLOOKUP($B102,'Inspectie per projectleider 20'!$A:$BA,21,0)</f>
        <v>2</v>
      </c>
      <c r="B102" s="717" t="s">
        <v>1085</v>
      </c>
      <c r="C102" s="715" t="str">
        <f>VLOOKUP($B102,'Inspectie per projectleider 20'!$A:$BA,14,0)</f>
        <v xml:space="preserve">Garageruimten </v>
      </c>
      <c r="D102" s="715" t="str">
        <f>VLOOKUP($B102,'Inspectie per projectleider 20'!$A:$BA,18,0)</f>
        <v>C.T. Storkweg 6-6A-6B-6C-6D-6E-6F-6G-6I 6-6A-6B-6C-6D-6E-6G-6I</v>
      </c>
      <c r="E102" s="715" t="str">
        <f>VLOOKUP($B102,'Inspectie per projectleider 20'!$A:$BA,41,0)</f>
        <v>Percelen/ Terreinen</v>
      </c>
      <c r="F102" s="716">
        <f>VLOOKUP($B102,'Inspectie per projectleider 20'!$A:$BA,47,0)</f>
        <v>2006</v>
      </c>
      <c r="G102" s="715" t="str">
        <f>VLOOKUP($B102,'Inspectie per projectleider 20'!$A:$BA,50,0)</f>
        <v>Geen monument</v>
      </c>
      <c r="H102" s="715">
        <f>VLOOKUP($B102,'Inspectie per projectleider 20'!$A:$BA,8,0)</f>
        <v>800</v>
      </c>
      <c r="I102" s="697"/>
      <c r="J102" s="708">
        <f>Tabel156[[#This Row],[Inschrijfprijs]]/Tabel156[[#This Row],[m2 BVO]]</f>
        <v>0</v>
      </c>
    </row>
    <row r="103" spans="1:10" s="390" customFormat="1" ht="12">
      <c r="A103" s="715">
        <f>VLOOKUP($B103,'Inspectie per projectleider 20'!$A:$BA,21,0)</f>
        <v>2</v>
      </c>
      <c r="B103" s="717" t="s">
        <v>1115</v>
      </c>
      <c r="C103" s="715" t="str">
        <f>VLOOKUP($B103,'Inspectie per projectleider 20'!$A:$BA,14,0)</f>
        <v>Dr. A.F. Philipsweg 19</v>
      </c>
      <c r="D103" s="715" t="str">
        <f>VLOOKUP($B103,'Inspectie per projectleider 20'!$A:$BA,18,0)</f>
        <v>Dr. A.F. Philipsweg 19</v>
      </c>
      <c r="E103" s="715" t="str">
        <f>VLOOKUP($B103,'Inspectie per projectleider 20'!$A:$BA,41,0)</f>
        <v>Percelen/ Terreinen</v>
      </c>
      <c r="F103" s="716">
        <f>VLOOKUP($B103,'Inspectie per projectleider 20'!$A:$BA,47,0)</f>
        <v>1965</v>
      </c>
      <c r="G103" s="715" t="str">
        <f>VLOOKUP($B103,'Inspectie per projectleider 20'!$A:$BA,50,0)</f>
        <v>Geen monument</v>
      </c>
      <c r="H103" s="715">
        <f>VLOOKUP($B103,'Inspectie per projectleider 20'!$A:$BA,8,0)</f>
        <v>795</v>
      </c>
      <c r="I103" s="697"/>
      <c r="J103" s="708">
        <f>Tabel156[[#This Row],[Inschrijfprijs]]/Tabel156[[#This Row],[m2 BVO]]</f>
        <v>0</v>
      </c>
    </row>
    <row r="104" spans="1:10" s="390" customFormat="1" ht="12">
      <c r="A104" s="715">
        <f>VLOOKUP($B104,'Inspectie per projectleider 20'!$A:$BA,21,0)</f>
        <v>2</v>
      </c>
      <c r="B104" s="717" t="s">
        <v>1118</v>
      </c>
      <c r="C104" s="715" t="str">
        <f>VLOOKUP($B104,'Inspectie per projectleider 20'!$A:$BA,14,0)</f>
        <v>Dr. A.F. Philipsweg 23</v>
      </c>
      <c r="D104" s="715" t="str">
        <f>VLOOKUP($B104,'Inspectie per projectleider 20'!$A:$BA,18,0)</f>
        <v>Dr. A.F. Philipsweg 23</v>
      </c>
      <c r="E104" s="715" t="str">
        <f>VLOOKUP($B104,'Inspectie per projectleider 20'!$A:$BA,41,0)</f>
        <v>Percelen/ Terreinen</v>
      </c>
      <c r="F104" s="716">
        <f>VLOOKUP($B104,'Inspectie per projectleider 20'!$A:$BA,47,0)</f>
        <v>1965</v>
      </c>
      <c r="G104" s="715" t="str">
        <f>VLOOKUP($B104,'Inspectie per projectleider 20'!$A:$BA,50,0)</f>
        <v>Geen monument</v>
      </c>
      <c r="H104" s="715">
        <f>VLOOKUP($B104,'Inspectie per projectleider 20'!$A:$BA,8,0)</f>
        <v>627</v>
      </c>
      <c r="I104" s="697"/>
      <c r="J104" s="708">
        <f>Tabel156[[#This Row],[Inschrijfprijs]]/Tabel156[[#This Row],[m2 BVO]]</f>
        <v>0</v>
      </c>
    </row>
    <row r="105" spans="1:10" s="390" customFormat="1" ht="12">
      <c r="A105" s="715">
        <f>VLOOKUP($B105,'Inspectie per projectleider 20'!$A:$BA,21,0)</f>
        <v>2</v>
      </c>
      <c r="B105" s="717" t="s">
        <v>1122</v>
      </c>
      <c r="C105" s="715" t="str">
        <f>VLOOKUP($B105,'Inspectie per projectleider 20'!$A:$BA,14,0)</f>
        <v>Havenkade 16</v>
      </c>
      <c r="D105" s="715" t="str">
        <f>VLOOKUP($B105,'Inspectie per projectleider 20'!$A:$BA,18,0)</f>
        <v>Havenkade 16</v>
      </c>
      <c r="E105" s="715" t="str">
        <f>VLOOKUP($B105,'Inspectie per projectleider 20'!$A:$BA,41,0)</f>
        <v>Percelen/ Terreinen</v>
      </c>
      <c r="F105" s="716">
        <f>VLOOKUP($B105,'Inspectie per projectleider 20'!$A:$BA,47,0)</f>
        <v>2001</v>
      </c>
      <c r="G105" s="715" t="str">
        <f>VLOOKUP($B105,'Inspectie per projectleider 20'!$A:$BA,50,0)</f>
        <v>Geen monument</v>
      </c>
      <c r="H105" s="715">
        <f>VLOOKUP($B105,'Inspectie per projectleider 20'!$A:$BA,8,0)</f>
        <v>1724</v>
      </c>
      <c r="I105" s="697"/>
      <c r="J105" s="708">
        <f>Tabel156[[#This Row],[Inschrijfprijs]]/Tabel156[[#This Row],[m2 BVO]]</f>
        <v>0</v>
      </c>
    </row>
    <row r="106" spans="1:10" s="390" customFormat="1" ht="12">
      <c r="A106" s="715">
        <f>VLOOKUP($B106,'Inspectie per projectleider 20'!$A:$BA,21,0)</f>
        <v>2</v>
      </c>
      <c r="B106" s="717" t="s">
        <v>1130</v>
      </c>
      <c r="C106" s="715" t="str">
        <f>VLOOKUP($B106,'Inspectie per projectleider 20'!$A:$BA,14,0)</f>
        <v>Havenkade 20</v>
      </c>
      <c r="D106" s="715" t="str">
        <f>VLOOKUP($B106,'Inspectie per projectleider 20'!$A:$BA,18,0)</f>
        <v>Havenkade 20</v>
      </c>
      <c r="E106" s="715" t="str">
        <f>VLOOKUP($B106,'Inspectie per projectleider 20'!$A:$BA,41,0)</f>
        <v>Percelen/ Terreinen</v>
      </c>
      <c r="F106" s="716">
        <f>VLOOKUP($B106,'Inspectie per projectleider 20'!$A:$BA,47,0)</f>
        <v>2001</v>
      </c>
      <c r="G106" s="715" t="str">
        <f>VLOOKUP($B106,'Inspectie per projectleider 20'!$A:$BA,50,0)</f>
        <v>Geen monument</v>
      </c>
      <c r="H106" s="715">
        <f>VLOOKUP($B106,'Inspectie per projectleider 20'!$A:$BA,8,0)</f>
        <v>879</v>
      </c>
      <c r="I106" s="697"/>
      <c r="J106" s="708">
        <f>Tabel156[[#This Row],[Inschrijfprijs]]/Tabel156[[#This Row],[m2 BVO]]</f>
        <v>0</v>
      </c>
    </row>
    <row r="107" spans="1:10" s="390" customFormat="1" ht="12">
      <c r="A107" s="715">
        <f>VLOOKUP($B107,'Inspectie per projectleider 20'!$A:$BA,21,0)</f>
        <v>2</v>
      </c>
      <c r="B107" s="717" t="s">
        <v>1136</v>
      </c>
      <c r="C107" s="715" t="str">
        <f>VLOOKUP($B107,'Inspectie per projectleider 20'!$A:$BA,14,0)</f>
        <v>Graansilo Havenkade 6</v>
      </c>
      <c r="D107" s="715" t="str">
        <f>VLOOKUP($B107,'Inspectie per projectleider 20'!$A:$BA,18,0)</f>
        <v>Havenkade 6</v>
      </c>
      <c r="E107" s="715" t="str">
        <f>VLOOKUP($B107,'Inspectie per projectleider 20'!$A:$BA,41,0)</f>
        <v>Percelen/ Terreinen</v>
      </c>
      <c r="F107" s="716">
        <f>VLOOKUP($B107,'Inspectie per projectleider 20'!$A:$BA,47,0)</f>
        <v>1955</v>
      </c>
      <c r="G107" s="715" t="str">
        <f>VLOOKUP($B107,'Inspectie per projectleider 20'!$A:$BA,50,0)</f>
        <v>Provinciaal monument</v>
      </c>
      <c r="H107" s="715">
        <f>VLOOKUP($B107,'Inspectie per projectleider 20'!$A:$BA,8,0)</f>
        <v>898</v>
      </c>
      <c r="I107" s="697"/>
      <c r="J107" s="708">
        <f>Tabel156[[#This Row],[Inschrijfprijs]]/Tabel156[[#This Row],[m2 BVO]]</f>
        <v>0</v>
      </c>
    </row>
    <row r="108" spans="1:10" s="390" customFormat="1" ht="12">
      <c r="A108" s="715">
        <f>VLOOKUP($B108,'Inspectie per projectleider 20'!$A:$BA,21,0)</f>
        <v>2</v>
      </c>
      <c r="B108" s="717" t="s">
        <v>1142</v>
      </c>
      <c r="C108" s="715" t="str">
        <f>VLOOKUP($B108,'Inspectie per projectleider 20'!$A:$BA,14,0)</f>
        <v>Woning W.A. Scholtenstraat 12</v>
      </c>
      <c r="D108" s="715" t="str">
        <f>VLOOKUP($B108,'Inspectie per projectleider 20'!$A:$BA,18,0)</f>
        <v>W.A.  Scholtenstraat 12</v>
      </c>
      <c r="E108" s="715" t="str">
        <f>VLOOKUP($B108,'Inspectie per projectleider 20'!$A:$BA,41,0)</f>
        <v>Percelen/ Terreinen</v>
      </c>
      <c r="F108" s="716">
        <f>VLOOKUP($B108,'Inspectie per projectleider 20'!$A:$BA,47,0)</f>
        <v>1960</v>
      </c>
      <c r="G108" s="721" t="str">
        <f>VLOOKUP($B108,'Inspectie per projectleider 20'!$A:$BA,50,0)</f>
        <v>Geen monument</v>
      </c>
      <c r="H108" s="715">
        <f>VLOOKUP($B108,'Inspectie per projectleider 20'!$A:$BA,8,0)</f>
        <v>349</v>
      </c>
      <c r="I108" s="697"/>
      <c r="J108" s="707">
        <f>Tabel156[[#This Row],[Inschrijfprijs]]/Tabel156[[#This Row],[m2 BVO]]</f>
        <v>0</v>
      </c>
    </row>
    <row r="109" spans="1:10" s="390" customFormat="1" ht="12">
      <c r="A109" s="715">
        <f>VLOOKUP($B109,'Inspectie per projectleider 20'!$A:$BA,21,0)</f>
        <v>2</v>
      </c>
      <c r="B109" s="717" t="s">
        <v>1149</v>
      </c>
      <c r="C109" s="715" t="str">
        <f>VLOOKUP($B109,'Inspectie per projectleider 20'!$A:$BA,14,0)</f>
        <v>Industrieweg 22</v>
      </c>
      <c r="D109" s="715" t="str">
        <f>VLOOKUP($B109,'Inspectie per projectleider 20'!$A:$BA,18,0)</f>
        <v>Industrieweg 22</v>
      </c>
      <c r="E109" s="715" t="str">
        <f>VLOOKUP($B109,'Inspectie per projectleider 20'!$A:$BA,41,0)</f>
        <v>Percelen/ Terreinen</v>
      </c>
      <c r="F109" s="716">
        <f>VLOOKUP($B109,'Inspectie per projectleider 20'!$A:$BA,47,0)</f>
        <v>1959</v>
      </c>
      <c r="G109" s="721" t="str">
        <f>VLOOKUP($B109,'Inspectie per projectleider 20'!$A:$BA,50,0)</f>
        <v>Geen monument</v>
      </c>
      <c r="H109" s="715">
        <f>VLOOKUP($B109,'Inspectie per projectleider 20'!$A:$BA,8,0)</f>
        <v>911</v>
      </c>
      <c r="I109" s="697"/>
      <c r="J109" s="709">
        <f>Tabel156[[#This Row],[Inschrijfprijs]]/Tabel156[[#This Row],[m2 BVO]]</f>
        <v>0</v>
      </c>
    </row>
    <row r="110" spans="1:10" s="390" customFormat="1" ht="12">
      <c r="A110" s="715">
        <f>VLOOKUP($B110,'Inspectie per projectleider 20'!$A:$BA,21,0)</f>
        <v>2</v>
      </c>
      <c r="B110" s="717" t="s">
        <v>1162</v>
      </c>
      <c r="C110" s="715" t="str">
        <f>VLOOKUP($B110,'Inspectie per projectleider 20'!$A:$BA,14,0)</f>
        <v>J.C. v Markenstraat 10-12</v>
      </c>
      <c r="D110" s="715" t="str">
        <f>VLOOKUP($B110,'Inspectie per projectleider 20'!$A:$BA,18,0)</f>
        <v>J.C. Van Markenstraat 10-12</v>
      </c>
      <c r="E110" s="715" t="str">
        <f>VLOOKUP($B110,'Inspectie per projectleider 20'!$A:$BA,41,0)</f>
        <v>Percelen/ Terreinen</v>
      </c>
      <c r="F110" s="716">
        <f>VLOOKUP($B110,'Inspectie per projectleider 20'!$A:$BA,47,0)</f>
        <v>1970</v>
      </c>
      <c r="G110" s="721" t="str">
        <f>VLOOKUP($B110,'Inspectie per projectleider 20'!$A:$BA,50,0)</f>
        <v>Geen monument</v>
      </c>
      <c r="H110" s="715">
        <f>VLOOKUP($B110,'Inspectie per projectleider 20'!$A:$BA,8,0)</f>
        <v>5605</v>
      </c>
      <c r="I110" s="697"/>
      <c r="J110" s="707">
        <f>Tabel156[[#This Row],[Inschrijfprijs]]/Tabel156[[#This Row],[m2 BVO]]</f>
        <v>0</v>
      </c>
    </row>
    <row r="111" spans="1:10" s="390" customFormat="1" ht="12">
      <c r="A111" s="715">
        <f>VLOOKUP($B111,'Inspectie per projectleider 20'!$A:$BA,21,0)</f>
        <v>2</v>
      </c>
      <c r="B111" s="717" t="s">
        <v>1184</v>
      </c>
      <c r="C111" s="715" t="str">
        <f>VLOOKUP($B111,'Inspectie per projectleider 20'!$A:$BA,14,0)</f>
        <v>Bedrijfspand Havenkade 8</v>
      </c>
      <c r="D111" s="715" t="str">
        <f>VLOOKUP($B111,'Inspectie per projectleider 20'!$A:$BA,18,0)</f>
        <v>Havenkade 8</v>
      </c>
      <c r="E111" s="715" t="str">
        <f>VLOOKUP($B111,'Inspectie per projectleider 20'!$A:$BA,41,0)</f>
        <v>Percelen/ Terreinen</v>
      </c>
      <c r="F111" s="716">
        <f>VLOOKUP($B111,'Inspectie per projectleider 20'!$A:$BA,47,0)</f>
        <v>1955</v>
      </c>
      <c r="G111" s="721" t="str">
        <f>VLOOKUP($B111,'Inspectie per projectleider 20'!$A:$BA,50,0)</f>
        <v>Provinciaal monument</v>
      </c>
      <c r="H111" s="715">
        <f>VLOOKUP($B111,'Inspectie per projectleider 20'!$A:$BA,8,0)</f>
        <v>2615</v>
      </c>
      <c r="I111" s="697"/>
      <c r="J111" s="708">
        <f>Tabel156[[#This Row],[Inschrijfprijs]]/Tabel156[[#This Row],[m2 BVO]]</f>
        <v>0</v>
      </c>
    </row>
    <row r="112" spans="1:10" s="390" customFormat="1" ht="12">
      <c r="A112" s="715">
        <f>VLOOKUP($B112,'Inspectie per projectleider 20'!$A:$BA,21,0)</f>
        <v>2</v>
      </c>
      <c r="B112" s="717" t="s">
        <v>97</v>
      </c>
      <c r="C112" s="715" t="str">
        <f>VLOOKUP($B112,'Inspectie per projectleider 20'!$A:$BA,14,0)</f>
        <v>Woning Hoofdvaartsweg 184</v>
      </c>
      <c r="D112" s="715" t="str">
        <f>VLOOKUP($B112,'Inspectie per projectleider 20'!$A:$BA,18,0)</f>
        <v xml:space="preserve">Hoofdvaartsweg 184 </v>
      </c>
      <c r="E112" s="715" t="str">
        <f>VLOOKUP($B112,'Inspectie per projectleider 20'!$A:$BA,41,0)</f>
        <v>Overig</v>
      </c>
      <c r="F112" s="716" t="str">
        <f>VLOOKUP($B112,'Inspectie per projectleider 20'!$A:$BA,47,0)</f>
        <v>1900</v>
      </c>
      <c r="G112" s="721" t="s">
        <v>89</v>
      </c>
      <c r="H112" s="715">
        <f>VLOOKUP($B112,'Inspectie per projectleider 20'!$A:$BA,8,0)</f>
        <v>384</v>
      </c>
      <c r="I112" s="697"/>
      <c r="J112" s="708">
        <f>Tabel156[[#This Row],[Inschrijfprijs]]/Tabel156[[#This Row],[m2 BVO]]</f>
        <v>0</v>
      </c>
    </row>
    <row r="113" spans="1:10" s="390" customFormat="1" ht="12">
      <c r="A113" s="715">
        <f>VLOOKUP($B113,'Inspectie per projectleider 20'!$A:$BA,21,0)</f>
        <v>2</v>
      </c>
      <c r="B113" s="717" t="s">
        <v>1351</v>
      </c>
      <c r="C113" s="715" t="str">
        <f>VLOOKUP($B113,'Inspectie per projectleider 20'!$A:$BA,14,0)</f>
        <v xml:space="preserve"> 6 appartementen + gedeelde ruimten</v>
      </c>
      <c r="D113" s="715" t="str">
        <f>VLOOKUP($B113,'Inspectie per projectleider 20'!$A:$BA,18,0)</f>
        <v xml:space="preserve">Nieuwe Huizen 14, 14a,14b, 16, 16a, 16b </v>
      </c>
      <c r="E113" s="715" t="str">
        <f>VLOOKUP($B113,'Inspectie per projectleider 20'!$A:$BA,41,0)</f>
        <v>Overig</v>
      </c>
      <c r="F113" s="716" t="str">
        <f>VLOOKUP($B113,'Inspectie per projectleider 20'!$A:$BA,47,0)</f>
        <v>1988</v>
      </c>
      <c r="G113" s="721" t="s">
        <v>89</v>
      </c>
      <c r="H113" s="715">
        <f>VLOOKUP($B113,'Inspectie per projectleider 20'!$A:$BA,8,0)</f>
        <v>700</v>
      </c>
      <c r="I113" s="697"/>
      <c r="J113" s="708">
        <f>Tabel156[[#This Row],[Inschrijfprijs]]/Tabel156[[#This Row],[m2 BVO]]</f>
        <v>0</v>
      </c>
    </row>
    <row r="114" spans="1:10" s="390" customFormat="1" ht="12">
      <c r="A114" s="715">
        <f>VLOOKUP($B114,'Inspectie per projectleider 20'!$A:$BA,21,0)</f>
        <v>2</v>
      </c>
      <c r="B114" s="717" t="s">
        <v>1352</v>
      </c>
      <c r="C114" s="715" t="str">
        <f>VLOOKUP($B114,'Inspectie per projectleider 20'!$A:$BA,14,0)</f>
        <v>Flexwoningen 96</v>
      </c>
      <c r="D114" s="715" t="str">
        <f>VLOOKUP($B114,'Inspectie per projectleider 20'!$A:$BA,18,0)</f>
        <v xml:space="preserve">Complexen 4A, 4B, 10A, 10B Mien Ruysweg (6 woningen) </v>
      </c>
      <c r="E114" s="715" t="str">
        <f>VLOOKUP($B114,'Inspectie per projectleider 20'!$A:$BA,41,0)</f>
        <v>Overig</v>
      </c>
      <c r="F114" s="716">
        <f>VLOOKUP($B114,'Inspectie per projectleider 20'!$A:$BA,47,0)</f>
        <v>2025</v>
      </c>
      <c r="G114" s="721" t="str">
        <f>VLOOKUP($B114,'Inspectie per projectleider 20'!$A:$BA,50,0)</f>
        <v>Geen monument</v>
      </c>
      <c r="H114" s="715">
        <f>VLOOKUP($B114,'Inspectie per projectleider 20'!$A:$BA,8,0)</f>
        <v>186</v>
      </c>
      <c r="I114" s="697"/>
      <c r="J114" s="708">
        <f>Tabel156[[#This Row],[Inschrijfprijs]]/Tabel156[[#This Row],[m2 BVO]]</f>
        <v>0</v>
      </c>
    </row>
    <row r="115" spans="1:10" s="390" customFormat="1" ht="13.5">
      <c r="A115" s="692"/>
      <c r="B115" s="207"/>
      <c r="C115" s="692"/>
      <c r="D115" s="692"/>
      <c r="E115" s="692"/>
      <c r="F115" s="692"/>
      <c r="G115" s="693"/>
      <c r="H115" s="692"/>
      <c r="I115" s="692"/>
      <c r="J115" s="707"/>
    </row>
    <row r="116" spans="1:10">
      <c r="A116" s="22"/>
      <c r="B116" s="207"/>
      <c r="C116" s="22"/>
      <c r="D116" s="22"/>
      <c r="E116" s="22"/>
      <c r="F116" s="22"/>
      <c r="G116" s="718"/>
      <c r="H116" s="698"/>
      <c r="I116" s="699">
        <f>SUM(Tabel156[Inschrijfprijs])</f>
        <v>0</v>
      </c>
      <c r="J116" s="719"/>
    </row>
    <row r="117" spans="1:10">
      <c r="A117" s="22"/>
      <c r="B117" s="207"/>
      <c r="C117" s="22"/>
      <c r="D117" s="22"/>
      <c r="E117" s="22"/>
      <c r="F117" s="22"/>
      <c r="G117" s="718"/>
      <c r="H117" s="22"/>
      <c r="I117" s="22"/>
      <c r="J117" s="719"/>
    </row>
    <row r="118" spans="1:10">
      <c r="A118" s="22"/>
      <c r="B118" s="207"/>
      <c r="C118" s="22"/>
      <c r="D118" s="22"/>
      <c r="E118" s="22"/>
      <c r="F118" s="22"/>
      <c r="G118" s="718"/>
      <c r="H118" s="22"/>
      <c r="I118" s="22"/>
      <c r="J118" s="719"/>
    </row>
    <row r="119" spans="1:10">
      <c r="A119" s="22"/>
      <c r="B119" s="207"/>
      <c r="C119" s="22"/>
      <c r="D119" s="22"/>
      <c r="E119" s="22"/>
      <c r="F119" s="22"/>
      <c r="G119" s="718"/>
      <c r="H119" s="698"/>
      <c r="I119" s="22"/>
      <c r="J119" s="719"/>
    </row>
    <row r="120" spans="1:10">
      <c r="A120" s="22"/>
      <c r="B120" s="207"/>
      <c r="C120" s="22"/>
      <c r="D120" s="22"/>
      <c r="E120" s="22"/>
      <c r="F120" s="22"/>
      <c r="G120" s="718"/>
      <c r="H120" s="22"/>
      <c r="I120" s="22"/>
      <c r="J120" s="719"/>
    </row>
    <row r="121" spans="1:10">
      <c r="A121" s="22"/>
      <c r="B121" s="207"/>
      <c r="C121" s="22"/>
      <c r="D121" s="22"/>
      <c r="E121" s="22"/>
      <c r="F121" s="22"/>
      <c r="G121" s="718"/>
      <c r="H121" s="698"/>
      <c r="I121" s="720"/>
      <c r="J121" s="720"/>
    </row>
    <row r="122" spans="1:10">
      <c r="A122" s="22"/>
      <c r="B122" s="207"/>
      <c r="C122" s="22"/>
      <c r="D122" s="22"/>
      <c r="E122" s="22"/>
      <c r="F122" s="22"/>
      <c r="G122" s="718"/>
      <c r="H122" s="22"/>
      <c r="I122" s="22"/>
      <c r="J122" s="719"/>
    </row>
    <row r="123" spans="1:10">
      <c r="B123" s="91"/>
    </row>
    <row r="124" spans="1:10">
      <c r="B124" s="91"/>
    </row>
    <row r="125" spans="1:10">
      <c r="B125" s="91"/>
    </row>
    <row r="126" spans="1:10">
      <c r="B126" s="91"/>
    </row>
    <row r="127" spans="1:10">
      <c r="B127" s="207"/>
    </row>
    <row r="128" spans="1:10">
      <c r="B128" s="207"/>
    </row>
    <row r="129" spans="2:2">
      <c r="B129" s="207"/>
    </row>
    <row r="130" spans="2:2">
      <c r="B130" s="207"/>
    </row>
    <row r="131" spans="2:2">
      <c r="B131" s="207"/>
    </row>
    <row r="132" spans="2:2">
      <c r="B132" s="207"/>
    </row>
    <row r="133" spans="2:2">
      <c r="B133" s="207"/>
    </row>
    <row r="134" spans="2:2">
      <c r="B134" s="207"/>
    </row>
    <row r="135" spans="2:2">
      <c r="B135" s="207"/>
    </row>
    <row r="136" spans="2:2">
      <c r="B136" s="207"/>
    </row>
    <row r="137" spans="2:2">
      <c r="B137" s="207"/>
    </row>
    <row r="138" spans="2:2">
      <c r="B138" s="207"/>
    </row>
    <row r="139" spans="2:2">
      <c r="B139" s="207"/>
    </row>
    <row r="140" spans="2:2">
      <c r="B140" s="207"/>
    </row>
    <row r="141" spans="2:2">
      <c r="B141" s="207"/>
    </row>
  </sheetData>
  <sheetProtection algorithmName="SHA-512" hashValue="0rBE4U/wLqw+nUaMnCricx8uyXi7U+igKCwR7AcduR9aCY67jqpv+9Jc4YJ/rHXeY44+vC8/pYlfRZfwrARFDg==" saltValue="G3bW0yengLPbdA1kpkJY6A==" spinCount="100000" sheet="1" objects="1" scenarios="1"/>
  <mergeCells count="1">
    <mergeCell ref="I121:J121"/>
  </mergeCells>
  <pageMargins left="0.7" right="0.7" top="0.75" bottom="0.75" header="0.3" footer="0.3"/>
  <pageSetup paperSize="9" scale="53" fitToHeight="0" orientation="portrait" r:id="rId1"/>
  <headerFooter>
    <oddHeader>&amp;RBijlage C - Prijzenblad</oddHeader>
    <oddFooter>&amp;R9 juni 2026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6562-6A2D-4DF0-82AB-6DE050957617}">
  <sheetPr filterMode="1">
    <outlinePr summaryBelow="0"/>
  </sheetPr>
  <dimension ref="A1:MO525"/>
  <sheetViews>
    <sheetView zoomScale="91" zoomScaleNormal="91" workbookViewId="0">
      <selection activeCell="R1" sqref="R1"/>
    </sheetView>
  </sheetViews>
  <sheetFormatPr defaultRowHeight="15.75" customHeight="1"/>
  <cols>
    <col min="1" max="1" width="16.140625" style="3" customWidth="1"/>
    <col min="2" max="2" width="8.7109375" style="3" hidden="1" customWidth="1"/>
    <col min="3" max="3" width="14.140625" style="14" hidden="1" customWidth="1"/>
    <col min="4" max="4" width="14.140625" style="3" hidden="1" customWidth="1"/>
    <col min="5" max="5" width="11.85546875" style="3" customWidth="1"/>
    <col min="6" max="6" width="15.7109375" style="4" hidden="1" customWidth="1"/>
    <col min="7" max="7" width="15.28515625" style="5" hidden="1" customWidth="1"/>
    <col min="8" max="8" width="13.28515625" style="5" customWidth="1"/>
    <col min="9" max="9" width="11.28515625" style="6" hidden="1" customWidth="1"/>
    <col min="10" max="10" width="9.140625" style="6" hidden="1" customWidth="1"/>
    <col min="11" max="11" width="15.7109375" style="6" hidden="1" customWidth="1"/>
    <col min="12" max="12" width="17.28515625" style="6" hidden="1" customWidth="1"/>
    <col min="13" max="13" width="20.7109375" customWidth="1"/>
    <col min="14" max="14" width="34.140625" customWidth="1"/>
    <col min="15" max="15" width="29.85546875" customWidth="1"/>
    <col min="16" max="16" width="7.140625" customWidth="1"/>
    <col min="17" max="17" width="3.5703125" customWidth="1"/>
    <col min="18" max="18" width="20" bestFit="1" customWidth="1"/>
    <col min="19" max="19" width="9.42578125" customWidth="1"/>
    <col min="20" max="20" width="32.28515625" style="7" customWidth="1"/>
    <col min="21" max="21" width="11.28515625" style="8" customWidth="1"/>
    <col min="22" max="22" width="11.28515625" style="9" customWidth="1"/>
    <col min="23" max="24" width="13.42578125" style="10" customWidth="1"/>
    <col min="25" max="25" width="13.42578125" style="10" hidden="1" customWidth="1"/>
    <col min="26" max="29" width="13.42578125" style="11" hidden="1" customWidth="1"/>
    <col min="30" max="30" width="20.5703125" style="10" customWidth="1"/>
    <col min="31" max="31" width="34.28515625" hidden="1" customWidth="1"/>
    <col min="32" max="32" width="33.7109375" customWidth="1"/>
    <col min="33" max="33" width="18.85546875" hidden="1" customWidth="1"/>
    <col min="34" max="34" width="15.28515625" style="498" customWidth="1"/>
    <col min="35" max="35" width="15.28515625" hidden="1" customWidth="1"/>
    <col min="36" max="36" width="18" customWidth="1"/>
    <col min="37" max="37" width="12.140625" hidden="1" customWidth="1"/>
    <col min="38" max="38" width="18.42578125" customWidth="1"/>
    <col min="39" max="39" width="42.42578125" customWidth="1"/>
    <col min="40" max="40" width="16.140625" customWidth="1"/>
    <col min="41" max="41" width="23.42578125" customWidth="1"/>
    <col min="42" max="42" width="18.85546875" hidden="1" customWidth="1"/>
    <col min="43" max="43" width="21.140625" customWidth="1"/>
    <col min="44" max="44" width="21.140625" style="12" hidden="1" customWidth="1"/>
    <col min="45" max="45" width="14.140625" hidden="1" customWidth="1"/>
    <col min="46" max="46" width="14.140625" customWidth="1"/>
    <col min="47" max="47" width="9.28515625" customWidth="1"/>
    <col min="48" max="48" width="9.28515625" style="12" hidden="1" customWidth="1"/>
    <col min="49" max="49" width="20.5703125" hidden="1" customWidth="1"/>
    <col min="50" max="50" width="16.28515625" customWidth="1"/>
    <col min="51" max="51" width="14.140625" hidden="1" customWidth="1"/>
    <col min="52" max="52" width="9.28515625" hidden="1" customWidth="1"/>
    <col min="53" max="53" width="14.140625" customWidth="1"/>
    <col min="54" max="54" width="14.140625" hidden="1" customWidth="1"/>
    <col min="55" max="55" width="9.28515625" hidden="1" customWidth="1"/>
    <col min="56" max="56" width="16.28515625" style="12" hidden="1" customWidth="1"/>
    <col min="57" max="57" width="11.140625" style="13" hidden="1" customWidth="1"/>
    <col min="58" max="58" width="9.140625" customWidth="1"/>
  </cols>
  <sheetData>
    <row r="1" spans="1:59" ht="21">
      <c r="A1" s="1" t="s">
        <v>145</v>
      </c>
      <c r="B1" s="1"/>
      <c r="C1" s="2"/>
      <c r="T1" t="s">
        <v>146</v>
      </c>
    </row>
    <row r="2" spans="1:59" ht="21">
      <c r="A2" s="523">
        <v>46162</v>
      </c>
    </row>
    <row r="3" spans="1:59" ht="21">
      <c r="A3" s="523"/>
      <c r="E3" s="539"/>
      <c r="H3" s="535" t="s">
        <v>147</v>
      </c>
      <c r="M3" s="539"/>
    </row>
    <row r="4" spans="1:59">
      <c r="A4" s="536"/>
      <c r="E4" s="398"/>
      <c r="H4" s="536"/>
      <c r="M4" s="22"/>
      <c r="N4" s="22"/>
      <c r="O4" s="22"/>
      <c r="P4" s="22"/>
      <c r="Q4" s="22"/>
      <c r="T4" s="109"/>
      <c r="U4" s="537"/>
      <c r="V4" s="538"/>
      <c r="W4" s="229"/>
      <c r="X4" s="229"/>
      <c r="AD4" s="229"/>
      <c r="AF4" s="22"/>
      <c r="AH4" s="499"/>
      <c r="AJ4" s="22"/>
      <c r="AL4" s="22"/>
      <c r="AM4" s="22"/>
      <c r="AN4" s="22"/>
      <c r="AO4" s="22"/>
      <c r="AU4" s="22"/>
      <c r="AX4" s="22"/>
      <c r="BA4" s="22"/>
    </row>
    <row r="5" spans="1:59" ht="27.6" customHeight="1">
      <c r="A5" s="606" t="s">
        <v>148</v>
      </c>
      <c r="B5" s="15"/>
      <c r="D5" s="16">
        <v>90</v>
      </c>
      <c r="E5" s="16"/>
      <c r="U5" s="606" t="s">
        <v>148</v>
      </c>
    </row>
    <row r="6" spans="1:59" ht="99.6" customHeight="1">
      <c r="A6" s="510" t="s">
        <v>149</v>
      </c>
      <c r="B6" s="17" t="s">
        <v>150</v>
      </c>
      <c r="C6" s="18" t="s">
        <v>151</v>
      </c>
      <c r="D6" s="19" t="s">
        <v>152</v>
      </c>
      <c r="E6" s="512" t="s">
        <v>153</v>
      </c>
      <c r="F6" s="20" t="s">
        <v>154</v>
      </c>
      <c r="H6" s="513"/>
      <c r="J6" s="6">
        <v>1.25</v>
      </c>
      <c r="K6" s="21"/>
      <c r="L6" s="21"/>
      <c r="M6" s="515"/>
      <c r="N6" s="515"/>
      <c r="O6" s="515"/>
      <c r="P6" s="515"/>
      <c r="Q6" s="515"/>
      <c r="T6" s="517"/>
      <c r="U6" s="24" t="s">
        <v>155</v>
      </c>
      <c r="V6" s="25" t="s">
        <v>156</v>
      </c>
      <c r="W6" s="658" t="s">
        <v>157</v>
      </c>
      <c r="X6" s="664" t="s">
        <v>158</v>
      </c>
      <c r="Y6" s="26" t="s">
        <v>159</v>
      </c>
      <c r="Z6" s="27" t="s">
        <v>160</v>
      </c>
      <c r="AA6" s="27" t="s">
        <v>161</v>
      </c>
      <c r="AB6" s="27" t="s">
        <v>162</v>
      </c>
      <c r="AC6" s="27" t="s">
        <v>163</v>
      </c>
      <c r="AD6" s="28"/>
      <c r="AE6" s="12" t="s">
        <v>164</v>
      </c>
      <c r="AG6" s="22"/>
      <c r="AH6" s="499"/>
      <c r="AI6" s="22"/>
    </row>
    <row r="7" spans="1:59" ht="15" customHeight="1">
      <c r="A7" s="511" t="s">
        <v>0</v>
      </c>
      <c r="B7" s="29"/>
      <c r="C7" s="30"/>
      <c r="D7" s="29"/>
      <c r="E7" s="511"/>
      <c r="F7" s="31" t="s">
        <v>1</v>
      </c>
      <c r="G7" s="32" t="s">
        <v>2</v>
      </c>
      <c r="H7" s="514" t="s">
        <v>3</v>
      </c>
      <c r="I7" s="33"/>
      <c r="J7" s="33"/>
      <c r="K7" s="34"/>
      <c r="L7" s="34"/>
      <c r="M7" s="44" t="s">
        <v>4</v>
      </c>
      <c r="N7" s="516" t="s">
        <v>5</v>
      </c>
      <c r="O7" s="516" t="s">
        <v>6</v>
      </c>
      <c r="P7" s="516" t="s">
        <v>7</v>
      </c>
      <c r="Q7" s="516" t="s">
        <v>8</v>
      </c>
      <c r="R7" s="36" t="s">
        <v>6</v>
      </c>
      <c r="S7" s="36" t="s">
        <v>9</v>
      </c>
      <c r="T7" s="518" t="s">
        <v>10</v>
      </c>
      <c r="U7" s="38" t="s">
        <v>11</v>
      </c>
      <c r="V7" s="39"/>
      <c r="W7" s="40" t="s">
        <v>12</v>
      </c>
      <c r="X7" s="40"/>
      <c r="Y7" s="40"/>
      <c r="Z7" s="41"/>
      <c r="AA7" s="41"/>
      <c r="AB7" s="41"/>
      <c r="AC7" s="41"/>
      <c r="AD7" s="40" t="s">
        <v>13</v>
      </c>
      <c r="AE7" s="35" t="str">
        <f>N7</f>
        <v>Naam object</v>
      </c>
      <c r="AF7" s="42" t="s">
        <v>14</v>
      </c>
      <c r="AG7" s="43" t="s">
        <v>13</v>
      </c>
      <c r="AH7" s="500" t="s">
        <v>15</v>
      </c>
      <c r="AI7" s="45" t="s">
        <v>16</v>
      </c>
      <c r="AJ7" s="44" t="s">
        <v>17</v>
      </c>
      <c r="AK7" s="44" t="s">
        <v>18</v>
      </c>
      <c r="AL7" s="44" t="s">
        <v>19</v>
      </c>
      <c r="AM7" s="44" t="s">
        <v>20</v>
      </c>
      <c r="AN7" s="44" t="s">
        <v>21</v>
      </c>
      <c r="AO7" s="44" t="s">
        <v>22</v>
      </c>
      <c r="AP7" s="36" t="s">
        <v>23</v>
      </c>
      <c r="AQ7" s="47" t="s">
        <v>24</v>
      </c>
      <c r="AR7" s="46" t="s">
        <v>25</v>
      </c>
      <c r="AS7" s="44" t="s">
        <v>26</v>
      </c>
      <c r="AT7" s="44" t="s">
        <v>27</v>
      </c>
      <c r="AU7" s="47" t="s">
        <v>28</v>
      </c>
      <c r="AV7" s="46" t="s">
        <v>29</v>
      </c>
      <c r="AW7" s="44" t="s">
        <v>30</v>
      </c>
      <c r="AX7" s="42" t="s">
        <v>31</v>
      </c>
      <c r="AY7" s="43" t="s">
        <v>17</v>
      </c>
      <c r="AZ7" s="47" t="s">
        <v>165</v>
      </c>
      <c r="BA7" s="42" t="s">
        <v>166</v>
      </c>
      <c r="BB7" s="43" t="s">
        <v>167</v>
      </c>
      <c r="BC7" s="46" t="s">
        <v>168</v>
      </c>
      <c r="BD7" s="43" t="s">
        <v>169</v>
      </c>
      <c r="BE7" s="48" t="s">
        <v>170</v>
      </c>
    </row>
    <row r="8" spans="1:59" ht="22.5" hidden="1" customHeight="1">
      <c r="A8" s="49" t="s">
        <v>171</v>
      </c>
      <c r="B8" s="49"/>
      <c r="C8" s="50"/>
      <c r="D8" s="49"/>
      <c r="E8" s="49"/>
      <c r="F8" s="51" t="s">
        <v>33</v>
      </c>
      <c r="G8" s="51"/>
      <c r="H8" s="51"/>
      <c r="I8" s="51"/>
      <c r="J8" s="51"/>
      <c r="K8" s="51"/>
      <c r="L8" s="51"/>
      <c r="M8" s="51" t="s">
        <v>34</v>
      </c>
      <c r="N8" s="51" t="s">
        <v>172</v>
      </c>
      <c r="O8" s="51" t="s">
        <v>173</v>
      </c>
      <c r="P8" s="51" t="s">
        <v>174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1" t="s">
        <v>175</v>
      </c>
      <c r="AK8" s="51" t="s">
        <v>171</v>
      </c>
      <c r="AL8" s="51" t="s">
        <v>39</v>
      </c>
      <c r="AM8" s="52"/>
      <c r="AN8" s="52"/>
      <c r="AO8" s="51" t="s">
        <v>144</v>
      </c>
      <c r="AP8" s="52"/>
      <c r="AQ8" s="52"/>
      <c r="AR8" s="52"/>
      <c r="AS8" s="52"/>
      <c r="AT8" s="52"/>
      <c r="AU8" s="52"/>
      <c r="AV8" s="52"/>
      <c r="AW8" s="51" t="s">
        <v>176</v>
      </c>
      <c r="AX8" s="51" t="s">
        <v>89</v>
      </c>
      <c r="AY8" s="51" t="s">
        <v>177</v>
      </c>
      <c r="AZ8" s="52"/>
      <c r="BA8" s="51" t="s">
        <v>178</v>
      </c>
      <c r="BB8" s="51" t="s">
        <v>179</v>
      </c>
      <c r="BC8" s="52"/>
      <c r="BD8" s="53" t="s">
        <v>1350</v>
      </c>
      <c r="BE8" s="54" t="str">
        <f>IFERROR(BD8/AQ8,"")</f>
        <v/>
      </c>
    </row>
    <row r="9" spans="1:59" ht="14.1" hidden="1" customHeight="1">
      <c r="A9" s="49" t="s">
        <v>180</v>
      </c>
      <c r="B9" s="49"/>
      <c r="C9" s="50"/>
      <c r="D9" s="49"/>
      <c r="E9" s="49"/>
      <c r="F9" s="51" t="s">
        <v>33</v>
      </c>
      <c r="G9" s="51"/>
      <c r="H9" s="51"/>
      <c r="I9" s="51"/>
      <c r="J9" s="51"/>
      <c r="K9" s="51"/>
      <c r="L9" s="51"/>
      <c r="M9" s="51" t="s">
        <v>34</v>
      </c>
      <c r="N9" s="51" t="s">
        <v>181</v>
      </c>
      <c r="O9" s="51" t="s">
        <v>173</v>
      </c>
      <c r="P9" s="51" t="s">
        <v>174</v>
      </c>
      <c r="Q9" s="51" t="s">
        <v>56</v>
      </c>
      <c r="R9" s="51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1" t="s">
        <v>175</v>
      </c>
      <c r="AK9" s="52"/>
      <c r="AL9" s="51" t="s">
        <v>39</v>
      </c>
      <c r="AM9" s="52"/>
      <c r="AN9" s="52"/>
      <c r="AO9" s="51" t="s">
        <v>144</v>
      </c>
      <c r="AP9" s="52"/>
      <c r="AQ9" s="52"/>
      <c r="AR9" s="52"/>
      <c r="AS9" s="52"/>
      <c r="AT9" s="52"/>
      <c r="AU9" s="52"/>
      <c r="AV9" s="52"/>
      <c r="AW9" s="52"/>
      <c r="AX9" s="51" t="s">
        <v>89</v>
      </c>
      <c r="AY9" s="51" t="s">
        <v>177</v>
      </c>
      <c r="AZ9" s="52"/>
      <c r="BA9" s="51" t="s">
        <v>182</v>
      </c>
      <c r="BB9" s="52"/>
      <c r="BC9" s="52"/>
      <c r="BD9" s="53" t="s">
        <v>1350</v>
      </c>
      <c r="BE9" s="54" t="str">
        <f>IFERROR(BD9/AQ9,"")</f>
        <v/>
      </c>
    </row>
    <row r="10" spans="1:59" ht="14.1" hidden="1" customHeight="1">
      <c r="A10" s="49" t="s">
        <v>183</v>
      </c>
      <c r="B10" s="49"/>
      <c r="C10" s="50"/>
      <c r="D10" s="49"/>
      <c r="E10" s="49"/>
      <c r="F10" s="51" t="s">
        <v>33</v>
      </c>
      <c r="G10" s="51"/>
      <c r="H10" s="51"/>
      <c r="I10" s="51"/>
      <c r="J10" s="51"/>
      <c r="K10" s="51"/>
      <c r="L10" s="51"/>
      <c r="M10" s="51" t="s">
        <v>34</v>
      </c>
      <c r="N10" s="51" t="s">
        <v>184</v>
      </c>
      <c r="O10" s="51" t="s">
        <v>185</v>
      </c>
      <c r="P10" s="51" t="s">
        <v>55</v>
      </c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1" t="s">
        <v>39</v>
      </c>
      <c r="AM10" s="52"/>
      <c r="AN10" s="52"/>
      <c r="AO10" s="51" t="s">
        <v>40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1" t="s">
        <v>186</v>
      </c>
      <c r="BB10" s="52"/>
      <c r="BC10" s="52"/>
      <c r="BD10" s="53" t="s">
        <v>1350</v>
      </c>
      <c r="BE10" s="54" t="str">
        <f>IFERROR(BD10/AQ10,"")</f>
        <v/>
      </c>
    </row>
    <row r="11" spans="1:59" ht="14.1" hidden="1" customHeight="1">
      <c r="A11" s="49" t="s">
        <v>187</v>
      </c>
      <c r="B11" s="49"/>
      <c r="C11" s="50"/>
      <c r="D11" s="49"/>
      <c r="E11" s="49"/>
      <c r="F11" s="51" t="s">
        <v>33</v>
      </c>
      <c r="G11" s="51"/>
      <c r="H11" s="51"/>
      <c r="I11" s="51"/>
      <c r="J11" s="51"/>
      <c r="K11" s="51"/>
      <c r="L11" s="51"/>
      <c r="M11" s="51" t="s">
        <v>34</v>
      </c>
      <c r="N11" s="51" t="s">
        <v>188</v>
      </c>
      <c r="O11" s="51" t="s">
        <v>189</v>
      </c>
      <c r="P11" s="51" t="s">
        <v>66</v>
      </c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1" t="s">
        <v>39</v>
      </c>
      <c r="AM11" s="52"/>
      <c r="AN11" s="52"/>
      <c r="AO11" s="51" t="s">
        <v>45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1" t="s">
        <v>190</v>
      </c>
      <c r="BB11" s="52"/>
      <c r="BC11" s="52"/>
      <c r="BD11" s="53" t="s">
        <v>1350</v>
      </c>
      <c r="BE11" s="54" t="str">
        <f>IFERROR(BD11/AQ11,"")</f>
        <v/>
      </c>
    </row>
    <row r="12" spans="1:59" ht="14.1" hidden="1" customHeight="1">
      <c r="A12" s="49" t="s">
        <v>191</v>
      </c>
      <c r="B12" s="49"/>
      <c r="C12" s="50"/>
      <c r="D12" s="49"/>
      <c r="E12" s="49"/>
      <c r="F12" s="51" t="s">
        <v>33</v>
      </c>
      <c r="G12" s="51"/>
      <c r="H12" s="51"/>
      <c r="I12" s="51"/>
      <c r="J12" s="51"/>
      <c r="K12" s="51"/>
      <c r="L12" s="51"/>
      <c r="M12" s="51" t="s">
        <v>34</v>
      </c>
      <c r="N12" s="51" t="s">
        <v>192</v>
      </c>
      <c r="O12" s="51" t="s">
        <v>193</v>
      </c>
      <c r="P12" s="51" t="s">
        <v>55</v>
      </c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1" t="s">
        <v>39</v>
      </c>
      <c r="AM12" s="52"/>
      <c r="AN12" s="52"/>
      <c r="AO12" s="51" t="s">
        <v>40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3" t="s">
        <v>1350</v>
      </c>
      <c r="BE12" s="54" t="str">
        <f>IFERROR(BD12/AQ12,"")</f>
        <v/>
      </c>
    </row>
    <row r="13" spans="1:59" ht="14.1" hidden="1" customHeight="1">
      <c r="A13" s="49"/>
      <c r="B13" s="49"/>
      <c r="C13" s="50"/>
      <c r="D13" s="49"/>
      <c r="E13" s="49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1"/>
      <c r="AM13" s="52"/>
      <c r="AN13" s="52"/>
      <c r="AO13" s="51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3"/>
      <c r="BE13" s="54"/>
    </row>
    <row r="14" spans="1:59" ht="14.1" hidden="1" customHeight="1">
      <c r="A14" s="49" t="s">
        <v>194</v>
      </c>
      <c r="B14" s="49">
        <v>27.01</v>
      </c>
      <c r="C14" s="55">
        <v>27.01</v>
      </c>
      <c r="D14" s="56">
        <v>0</v>
      </c>
      <c r="E14" s="599">
        <f>AC14</f>
        <v>14645.5</v>
      </c>
      <c r="F14" s="31">
        <v>8615</v>
      </c>
      <c r="G14" s="57">
        <f>100*F14/AQ14</f>
        <v>63.743988161302255</v>
      </c>
      <c r="H14" s="58">
        <f>AQ14</f>
        <v>13515</v>
      </c>
      <c r="I14" s="59">
        <f>F14/H14</f>
        <v>0.63743988161302256</v>
      </c>
      <c r="J14" s="60">
        <f>$J$6/(I14*1.18)</f>
        <v>1.661838338727289</v>
      </c>
      <c r="K14" s="60"/>
      <c r="L14" s="60"/>
      <c r="M14" s="51" t="s">
        <v>34</v>
      </c>
      <c r="N14" s="209" t="s">
        <v>195</v>
      </c>
      <c r="O14" s="62" t="s">
        <v>196</v>
      </c>
      <c r="P14" s="51" t="s">
        <v>197</v>
      </c>
      <c r="Q14" s="52"/>
      <c r="R14" s="52"/>
      <c r="S14" s="52"/>
      <c r="T14" s="63" t="s">
        <v>198</v>
      </c>
      <c r="U14" s="64">
        <v>1</v>
      </c>
      <c r="V14" s="65" t="s">
        <v>199</v>
      </c>
      <c r="W14" s="66">
        <v>2028</v>
      </c>
      <c r="X14" s="67"/>
      <c r="Y14" s="67">
        <v>2027</v>
      </c>
      <c r="Z14" s="68"/>
      <c r="AA14" s="68"/>
      <c r="AB14" s="68"/>
      <c r="AC14" s="69">
        <v>14645.5</v>
      </c>
      <c r="AD14" s="653" t="s">
        <v>200</v>
      </c>
      <c r="AE14" s="71" t="str">
        <f>N14</f>
        <v>Stadhuis</v>
      </c>
      <c r="AF14" s="51" t="s">
        <v>179</v>
      </c>
      <c r="AG14" s="51" t="s">
        <v>200</v>
      </c>
      <c r="AH14" s="51" t="s">
        <v>201</v>
      </c>
      <c r="AI14" s="51"/>
      <c r="AJ14" s="51" t="s">
        <v>202</v>
      </c>
      <c r="AK14" s="51" t="s">
        <v>203</v>
      </c>
      <c r="AL14" s="51" t="s">
        <v>39</v>
      </c>
      <c r="AM14" s="51" t="s">
        <v>74</v>
      </c>
      <c r="AN14" s="51" t="s">
        <v>75</v>
      </c>
      <c r="AO14" s="51" t="s">
        <v>143</v>
      </c>
      <c r="AP14" s="52"/>
      <c r="AQ14" s="72">
        <v>13515</v>
      </c>
      <c r="AR14" s="73" t="s">
        <v>204</v>
      </c>
      <c r="AS14" s="51" t="s">
        <v>78</v>
      </c>
      <c r="AT14" s="51"/>
      <c r="AU14" s="72">
        <v>1996</v>
      </c>
      <c r="AV14" s="73" t="s">
        <v>205</v>
      </c>
      <c r="AW14" s="51" t="s">
        <v>206</v>
      </c>
      <c r="AX14" s="51" t="s">
        <v>89</v>
      </c>
      <c r="AY14" s="51" t="s">
        <v>207</v>
      </c>
      <c r="AZ14" s="72">
        <v>10124</v>
      </c>
      <c r="BA14" s="51" t="s">
        <v>182</v>
      </c>
      <c r="BB14" s="51" t="s">
        <v>179</v>
      </c>
      <c r="BC14" s="52"/>
      <c r="BD14" s="74">
        <v>605912.40899999999</v>
      </c>
      <c r="BE14" s="13">
        <f>IFERROR(BD14/AQ14,"")</f>
        <v>44.832586681465038</v>
      </c>
      <c r="BG14" s="75" t="s">
        <v>208</v>
      </c>
    </row>
    <row r="15" spans="1:59" ht="14.1" hidden="1" customHeight="1">
      <c r="A15" s="76" t="s">
        <v>209</v>
      </c>
      <c r="B15" s="76"/>
      <c r="C15" s="77"/>
      <c r="D15" s="78">
        <v>0</v>
      </c>
      <c r="E15" s="78"/>
      <c r="F15" s="79" t="s">
        <v>122</v>
      </c>
      <c r="G15" s="80"/>
      <c r="H15" s="81">
        <v>206</v>
      </c>
      <c r="I15" s="59" t="e">
        <f>F15/H15</f>
        <v>#VALUE!</v>
      </c>
      <c r="J15" s="82" t="e">
        <f>$J$6/(I15*1.18)</f>
        <v>#VALUE!</v>
      </c>
      <c r="K15" s="82"/>
      <c r="L15" s="82"/>
      <c r="M15" s="83"/>
      <c r="N15" s="84" t="s">
        <v>210</v>
      </c>
      <c r="O15" s="526" t="s">
        <v>211</v>
      </c>
      <c r="P15" s="51">
        <v>1</v>
      </c>
      <c r="Q15" s="52"/>
      <c r="R15" s="52"/>
      <c r="S15" s="52"/>
      <c r="T15" s="85" t="s">
        <v>212</v>
      </c>
      <c r="U15" s="86">
        <v>2</v>
      </c>
      <c r="V15" s="87" t="s">
        <v>213</v>
      </c>
      <c r="W15" s="66"/>
      <c r="X15" s="67"/>
      <c r="Y15" s="70" t="str">
        <f>V15</f>
        <v>nee</v>
      </c>
      <c r="Z15" s="70"/>
      <c r="AA15" s="11">
        <v>0</v>
      </c>
      <c r="AC15" s="88">
        <v>0</v>
      </c>
      <c r="AD15" s="89" t="s">
        <v>69</v>
      </c>
      <c r="AE15" s="71"/>
      <c r="AF15" s="534" t="s">
        <v>214</v>
      </c>
      <c r="AG15" s="90" t="s">
        <v>69</v>
      </c>
      <c r="AH15" s="209" t="s">
        <v>71</v>
      </c>
      <c r="AI15" s="90"/>
      <c r="AJ15" s="51"/>
      <c r="AK15" s="51"/>
      <c r="AL15" s="51"/>
      <c r="AM15" s="51"/>
      <c r="AN15" s="51"/>
      <c r="AO15" s="51"/>
      <c r="AP15" s="52"/>
      <c r="AQ15" s="72"/>
      <c r="AR15" s="73"/>
      <c r="AS15" s="51"/>
      <c r="AT15" s="51"/>
      <c r="AU15" s="72"/>
      <c r="AV15" s="73"/>
      <c r="AW15" s="51"/>
      <c r="AX15" s="51"/>
      <c r="AY15" s="51"/>
      <c r="AZ15" s="72"/>
      <c r="BA15" s="51"/>
      <c r="BB15" s="51"/>
      <c r="BC15" s="52"/>
      <c r="BD15" s="74"/>
    </row>
    <row r="16" spans="1:59" ht="14.1" hidden="1" customHeight="1">
      <c r="A16" s="49" t="s">
        <v>215</v>
      </c>
      <c r="B16" s="49"/>
      <c r="C16" s="50"/>
      <c r="D16" s="49"/>
      <c r="E16" s="49"/>
      <c r="F16" s="51" t="s">
        <v>33</v>
      </c>
      <c r="G16" s="51"/>
      <c r="H16" s="51"/>
      <c r="I16" s="51"/>
      <c r="J16" s="51"/>
      <c r="K16" s="51"/>
      <c r="L16" s="51"/>
      <c r="M16" s="51" t="s">
        <v>34</v>
      </c>
      <c r="N16" s="51" t="s">
        <v>216</v>
      </c>
      <c r="O16" s="51" t="s">
        <v>217</v>
      </c>
      <c r="P16" s="51" t="s">
        <v>218</v>
      </c>
      <c r="Q16" s="52"/>
      <c r="R16" s="52"/>
      <c r="S16" s="52"/>
      <c r="T16" s="52"/>
      <c r="U16" s="52">
        <v>1</v>
      </c>
      <c r="V16" s="52"/>
      <c r="W16" s="52">
        <v>2027</v>
      </c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1" t="s">
        <v>39</v>
      </c>
      <c r="AM16" s="52"/>
      <c r="AN16" s="52"/>
      <c r="AO16" s="51" t="s">
        <v>40</v>
      </c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1" t="s">
        <v>219</v>
      </c>
      <c r="BB16" s="52"/>
      <c r="BC16" s="52"/>
      <c r="BD16" s="53" t="s">
        <v>1350</v>
      </c>
      <c r="BE16" s="54" t="str">
        <f>IFERROR(BD16/AQ16,"")</f>
        <v/>
      </c>
    </row>
    <row r="17" spans="1:57" ht="27.75" customHeight="1">
      <c r="A17" s="91" t="s">
        <v>220</v>
      </c>
      <c r="B17" s="92"/>
      <c r="C17" s="93">
        <v>27.02</v>
      </c>
      <c r="D17" s="94">
        <f>E17/$D$5</f>
        <v>9.4111111111111114</v>
      </c>
      <c r="E17" s="95">
        <f t="shared" ref="E17" si="0">F17</f>
        <v>847</v>
      </c>
      <c r="F17" s="31">
        <v>847</v>
      </c>
      <c r="G17" s="57">
        <f>100*F17/AQ17</f>
        <v>171.4574898785425</v>
      </c>
      <c r="H17" s="58">
        <f>AQ17</f>
        <v>494</v>
      </c>
      <c r="I17" s="59">
        <f>F17/H17</f>
        <v>1.714574898785425</v>
      </c>
      <c r="J17" s="82">
        <f>$J$6/(I17*1.18)</f>
        <v>0.61783363016028658</v>
      </c>
      <c r="K17" s="96">
        <f>F17-L17</f>
        <v>0</v>
      </c>
      <c r="L17" s="97">
        <f>AC17</f>
        <v>847</v>
      </c>
      <c r="M17" s="51" t="s">
        <v>34</v>
      </c>
      <c r="N17" s="51" t="s">
        <v>221</v>
      </c>
      <c r="O17" s="62" t="s">
        <v>222</v>
      </c>
      <c r="P17" s="51" t="s">
        <v>223</v>
      </c>
      <c r="Q17" s="52"/>
      <c r="R17" s="52" t="str">
        <f>CONCATENATE(O17," ",P17,Q17)</f>
        <v>Dr. A.F. Philipsweg 69</v>
      </c>
      <c r="S17" s="52"/>
      <c r="T17" s="63"/>
      <c r="U17" s="86">
        <v>1</v>
      </c>
      <c r="V17" s="98" t="s">
        <v>38</v>
      </c>
      <c r="W17" s="66" t="s">
        <v>224</v>
      </c>
      <c r="X17" s="67"/>
      <c r="Y17" s="67">
        <v>2027</v>
      </c>
      <c r="Z17" s="68"/>
      <c r="AA17" s="68"/>
      <c r="AB17" s="68"/>
      <c r="AC17" s="68">
        <v>847</v>
      </c>
      <c r="AD17" s="89" t="s">
        <v>225</v>
      </c>
      <c r="AE17" s="71" t="str">
        <f>N17</f>
        <v>De Werf Timmerwerkplaats\Magazijn\Instructielokaal</v>
      </c>
      <c r="AF17" s="51" t="s">
        <v>70</v>
      </c>
      <c r="AG17" s="51" t="s">
        <v>225</v>
      </c>
      <c r="AH17" s="501" t="s">
        <v>87</v>
      </c>
      <c r="AI17" s="51"/>
      <c r="AJ17" s="51" t="s">
        <v>202</v>
      </c>
      <c r="AK17" s="51" t="s">
        <v>226</v>
      </c>
      <c r="AL17" s="51" t="s">
        <v>39</v>
      </c>
      <c r="AM17" s="51" t="s">
        <v>112</v>
      </c>
      <c r="AN17" s="51" t="s">
        <v>227</v>
      </c>
      <c r="AO17" s="51" t="s">
        <v>143</v>
      </c>
      <c r="AP17" s="52"/>
      <c r="AQ17" s="72">
        <v>494</v>
      </c>
      <c r="AR17" s="73" t="s">
        <v>228</v>
      </c>
      <c r="AS17" s="51" t="s">
        <v>229</v>
      </c>
      <c r="AT17" s="51"/>
      <c r="AU17" s="72">
        <v>1982</v>
      </c>
      <c r="AV17" s="73" t="s">
        <v>205</v>
      </c>
      <c r="AW17" s="51" t="s">
        <v>230</v>
      </c>
      <c r="AX17" s="51" t="s">
        <v>89</v>
      </c>
      <c r="AY17" s="51" t="s">
        <v>207</v>
      </c>
      <c r="AZ17" s="52"/>
      <c r="BA17" s="51" t="s">
        <v>231</v>
      </c>
      <c r="BB17" s="51" t="s">
        <v>179</v>
      </c>
      <c r="BC17" s="52"/>
      <c r="BD17" s="74">
        <v>15646.9</v>
      </c>
      <c r="BE17" s="13">
        <f>IFERROR(BD17/AQ17,"")</f>
        <v>31.673886639676113</v>
      </c>
    </row>
    <row r="18" spans="1:57" ht="7.5" hidden="1" customHeight="1">
      <c r="A18" s="49" t="s">
        <v>232</v>
      </c>
      <c r="B18" s="92"/>
      <c r="C18" s="50"/>
      <c r="D18" s="49"/>
      <c r="E18" s="49"/>
      <c r="F18" s="51" t="s">
        <v>33</v>
      </c>
      <c r="G18" s="51"/>
      <c r="H18" s="51"/>
      <c r="I18" s="51"/>
      <c r="J18" s="51"/>
      <c r="K18" s="51"/>
      <c r="L18" s="51"/>
      <c r="M18" s="51" t="s">
        <v>34</v>
      </c>
      <c r="N18" s="51" t="s">
        <v>233</v>
      </c>
      <c r="O18" s="51" t="s">
        <v>234</v>
      </c>
      <c r="P18" s="51" t="s">
        <v>235</v>
      </c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1" t="s">
        <v>39</v>
      </c>
      <c r="AM18" s="52"/>
      <c r="AN18" s="52"/>
      <c r="AO18" s="51" t="s">
        <v>40</v>
      </c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1" t="s">
        <v>231</v>
      </c>
      <c r="BB18" s="52"/>
      <c r="BC18" s="52"/>
      <c r="BD18" s="53" t="s">
        <v>1350</v>
      </c>
      <c r="BE18" s="54" t="str">
        <f>IFERROR(BD18/AQ18,"")</f>
        <v/>
      </c>
    </row>
    <row r="19" spans="1:57" ht="20.100000000000001" customHeight="1">
      <c r="A19" s="91" t="s">
        <v>236</v>
      </c>
      <c r="B19" s="92"/>
      <c r="C19" s="93">
        <v>27.02</v>
      </c>
      <c r="D19" s="94">
        <f>E19/$D$5</f>
        <v>20.080000000000002</v>
      </c>
      <c r="E19" s="95">
        <f>AC19</f>
        <v>1807.2</v>
      </c>
      <c r="F19" s="31">
        <v>1506</v>
      </c>
      <c r="G19" s="57">
        <f>100*F19/AQ19</f>
        <v>92.733990147783246</v>
      </c>
      <c r="H19" s="58">
        <f>AQ19</f>
        <v>1624</v>
      </c>
      <c r="I19" s="59">
        <f>F19/H19</f>
        <v>0.92733990147783252</v>
      </c>
      <c r="J19" s="99">
        <f>$J$6/(I19*1.18)</f>
        <v>1.1423233619195536</v>
      </c>
      <c r="K19" s="96">
        <f t="shared" ref="K19:K22" si="1">F19-L19</f>
        <v>-301.20000000000005</v>
      </c>
      <c r="L19" s="97">
        <f t="shared" ref="L19:L22" si="2">AC19</f>
        <v>1807.2</v>
      </c>
      <c r="M19" s="51" t="s">
        <v>34</v>
      </c>
      <c r="N19" s="51" t="s">
        <v>237</v>
      </c>
      <c r="O19" s="62" t="s">
        <v>222</v>
      </c>
      <c r="P19" s="51" t="s">
        <v>223</v>
      </c>
      <c r="Q19" s="52"/>
      <c r="R19" s="52" t="str">
        <f t="shared" ref="R19:R24" si="3">CONCATENATE(O19," ",P19,Q19)</f>
        <v>Dr. A.F. Philipsweg 69</v>
      </c>
      <c r="S19" s="52"/>
      <c r="T19" s="100"/>
      <c r="U19" s="86">
        <v>1</v>
      </c>
      <c r="V19" s="98" t="s">
        <v>38</v>
      </c>
      <c r="W19" s="101" t="s">
        <v>224</v>
      </c>
      <c r="X19" s="67"/>
      <c r="Y19" s="67">
        <v>2027</v>
      </c>
      <c r="Z19" s="68"/>
      <c r="AA19" s="68"/>
      <c r="AB19" s="68"/>
      <c r="AC19" s="68">
        <v>1807.2</v>
      </c>
      <c r="AD19" s="89" t="s">
        <v>225</v>
      </c>
      <c r="AE19" s="71" t="str">
        <f>N19</f>
        <v>De Werf Garage\Werkplaats\Stalling</v>
      </c>
      <c r="AF19" s="51" t="s">
        <v>70</v>
      </c>
      <c r="AG19" s="51" t="s">
        <v>225</v>
      </c>
      <c r="AH19" s="501" t="s">
        <v>87</v>
      </c>
      <c r="AI19" s="51"/>
      <c r="AJ19" s="51" t="s">
        <v>202</v>
      </c>
      <c r="AK19" s="51" t="s">
        <v>226</v>
      </c>
      <c r="AL19" s="51" t="s">
        <v>39</v>
      </c>
      <c r="AM19" s="51" t="s">
        <v>74</v>
      </c>
      <c r="AN19" s="51" t="s">
        <v>75</v>
      </c>
      <c r="AO19" s="51" t="s">
        <v>143</v>
      </c>
      <c r="AP19" s="52"/>
      <c r="AQ19" s="72">
        <v>1624</v>
      </c>
      <c r="AR19" s="73" t="s">
        <v>238</v>
      </c>
      <c r="AS19" s="51" t="s">
        <v>78</v>
      </c>
      <c r="AT19" s="51"/>
      <c r="AU19" s="72">
        <v>1982</v>
      </c>
      <c r="AV19" s="73" t="s">
        <v>205</v>
      </c>
      <c r="AW19" s="51" t="s">
        <v>230</v>
      </c>
      <c r="AX19" s="51" t="s">
        <v>89</v>
      </c>
      <c r="AY19" s="51" t="s">
        <v>207</v>
      </c>
      <c r="AZ19" s="52"/>
      <c r="BA19" s="51" t="s">
        <v>231</v>
      </c>
      <c r="BB19" s="51" t="s">
        <v>179</v>
      </c>
      <c r="BC19" s="52"/>
      <c r="BD19" s="74">
        <v>45798.462</v>
      </c>
      <c r="BE19" s="13">
        <f>IFERROR(BD19/AQ19,"")</f>
        <v>28.20102339901478</v>
      </c>
    </row>
    <row r="20" spans="1:57" ht="20.100000000000001" customHeight="1">
      <c r="A20" s="91" t="s">
        <v>239</v>
      </c>
      <c r="B20" s="92"/>
      <c r="C20" s="102">
        <v>27.02</v>
      </c>
      <c r="D20" s="94">
        <f>E20/$D$5</f>
        <v>8.0222222222222221</v>
      </c>
      <c r="E20" s="95">
        <f t="shared" ref="E20:E21" si="4">F20</f>
        <v>722</v>
      </c>
      <c r="F20" s="31">
        <v>722</v>
      </c>
      <c r="G20" s="57">
        <f>100*F20/AQ20</f>
        <v>104.33526011560694</v>
      </c>
      <c r="H20" s="58">
        <f>AQ20</f>
        <v>692</v>
      </c>
      <c r="I20" s="59">
        <f>F20/H20</f>
        <v>1.0433526011560694</v>
      </c>
      <c r="J20" s="82">
        <f>$J$6/(I20*1.18)</f>
        <v>1.0153058829053008</v>
      </c>
      <c r="K20" s="96">
        <f t="shared" si="1"/>
        <v>0</v>
      </c>
      <c r="L20" s="97">
        <f t="shared" si="2"/>
        <v>722</v>
      </c>
      <c r="M20" s="51" t="s">
        <v>34</v>
      </c>
      <c r="N20" s="51" t="s">
        <v>240</v>
      </c>
      <c r="O20" s="62" t="s">
        <v>222</v>
      </c>
      <c r="P20" s="51" t="s">
        <v>223</v>
      </c>
      <c r="Q20" s="52"/>
      <c r="R20" s="52" t="str">
        <f t="shared" si="3"/>
        <v>Dr. A.F. Philipsweg 69</v>
      </c>
      <c r="S20" s="52"/>
      <c r="T20" s="100"/>
      <c r="U20" s="64">
        <v>1</v>
      </c>
      <c r="V20" s="98" t="s">
        <v>38</v>
      </c>
      <c r="W20" s="101" t="s">
        <v>224</v>
      </c>
      <c r="X20" s="67"/>
      <c r="Y20" s="67">
        <v>2027</v>
      </c>
      <c r="Z20" s="68"/>
      <c r="AA20" s="68"/>
      <c r="AB20" s="68"/>
      <c r="AC20" s="68">
        <v>722</v>
      </c>
      <c r="AD20" s="67" t="s">
        <v>225</v>
      </c>
      <c r="AE20" s="71" t="str">
        <f>N20</f>
        <v>De Werf Blauwe Loods</v>
      </c>
      <c r="AF20" s="51" t="s">
        <v>70</v>
      </c>
      <c r="AG20" s="51" t="s">
        <v>225</v>
      </c>
      <c r="AH20" s="501" t="s">
        <v>87</v>
      </c>
      <c r="AI20" s="51"/>
      <c r="AJ20" s="51" t="s">
        <v>202</v>
      </c>
      <c r="AK20" s="51" t="s">
        <v>226</v>
      </c>
      <c r="AL20" s="51" t="s">
        <v>39</v>
      </c>
      <c r="AM20" s="103" t="s">
        <v>112</v>
      </c>
      <c r="AN20" s="51" t="s">
        <v>227</v>
      </c>
      <c r="AO20" s="51" t="s">
        <v>143</v>
      </c>
      <c r="AP20" s="52"/>
      <c r="AQ20" s="72">
        <v>692</v>
      </c>
      <c r="AR20" s="73" t="s">
        <v>241</v>
      </c>
      <c r="AS20" s="51" t="s">
        <v>229</v>
      </c>
      <c r="AT20" s="51"/>
      <c r="AU20" s="72">
        <v>1982</v>
      </c>
      <c r="AV20" s="73" t="s">
        <v>205</v>
      </c>
      <c r="AW20" s="51" t="s">
        <v>230</v>
      </c>
      <c r="AX20" s="51" t="s">
        <v>89</v>
      </c>
      <c r="AY20" s="51" t="s">
        <v>207</v>
      </c>
      <c r="AZ20" s="52"/>
      <c r="BA20" s="51" t="s">
        <v>231</v>
      </c>
      <c r="BB20" s="51" t="s">
        <v>179</v>
      </c>
      <c r="BC20" s="52"/>
      <c r="BD20" s="74">
        <v>17742.420000000002</v>
      </c>
      <c r="BE20" s="13">
        <f>IFERROR(BD20/AQ20,"")</f>
        <v>25.639335260115608</v>
      </c>
    </row>
    <row r="21" spans="1:57" ht="14.1" hidden="1" customHeight="1">
      <c r="A21" s="104" t="s">
        <v>242</v>
      </c>
      <c r="B21" s="92"/>
      <c r="C21" s="102">
        <v>27.03</v>
      </c>
      <c r="D21" s="94">
        <f>E21/$D$5</f>
        <v>8.7053777777777785</v>
      </c>
      <c r="E21" s="95">
        <f t="shared" si="4"/>
        <v>783.48400000000004</v>
      </c>
      <c r="F21" s="105">
        <v>783.48400000000004</v>
      </c>
      <c r="G21" s="57" t="e">
        <f>100*F21/AQ21</f>
        <v>#VALUE!</v>
      </c>
      <c r="H21" s="496">
        <v>1</v>
      </c>
      <c r="I21" s="59">
        <f>F21/H21</f>
        <v>783.48400000000004</v>
      </c>
      <c r="J21" s="82">
        <f>$J$6/(I21*1.18)</f>
        <v>1.3520659437822663E-3</v>
      </c>
      <c r="K21" s="96">
        <f t="shared" si="1"/>
        <v>0</v>
      </c>
      <c r="L21" s="97">
        <f t="shared" si="2"/>
        <v>783.48400000000004</v>
      </c>
      <c r="M21" s="51" t="s">
        <v>34</v>
      </c>
      <c r="N21" s="107" t="s">
        <v>243</v>
      </c>
      <c r="O21" s="108" t="s">
        <v>222</v>
      </c>
      <c r="P21" s="51" t="s">
        <v>223</v>
      </c>
      <c r="T21" s="109" t="s">
        <v>244</v>
      </c>
      <c r="U21" s="64">
        <v>1</v>
      </c>
      <c r="V21" s="98" t="s">
        <v>213</v>
      </c>
      <c r="W21" s="101" t="s">
        <v>224</v>
      </c>
      <c r="X21" s="67"/>
      <c r="Y21" s="67">
        <v>2027</v>
      </c>
      <c r="Z21" s="68"/>
      <c r="AA21" s="68"/>
      <c r="AB21" s="68"/>
      <c r="AC21" s="68">
        <v>783.48400000000004</v>
      </c>
      <c r="AD21" s="67" t="s">
        <v>225</v>
      </c>
      <c r="AE21" s="71" t="str">
        <f>N21</f>
        <v>De Werf Terrein</v>
      </c>
      <c r="AF21" s="642" t="s">
        <v>245</v>
      </c>
      <c r="AG21" s="112" t="s">
        <v>246</v>
      </c>
      <c r="AH21" s="657" t="s">
        <v>87</v>
      </c>
      <c r="AJ21" s="22"/>
      <c r="AL21" s="613" t="s">
        <v>39</v>
      </c>
      <c r="AM21" s="613" t="s">
        <v>112</v>
      </c>
      <c r="AN21" s="613" t="s">
        <v>227</v>
      </c>
      <c r="AO21" s="613" t="s">
        <v>143</v>
      </c>
      <c r="AQ21" s="615" t="s">
        <v>63</v>
      </c>
      <c r="AU21" s="614">
        <v>1982</v>
      </c>
      <c r="AW21" s="51" t="s">
        <v>63</v>
      </c>
      <c r="AX21" s="613" t="s">
        <v>89</v>
      </c>
      <c r="BA21" s="613" t="s">
        <v>231</v>
      </c>
    </row>
    <row r="22" spans="1:57" ht="14.25" customHeight="1">
      <c r="A22" s="91" t="s">
        <v>247</v>
      </c>
      <c r="B22" s="92"/>
      <c r="C22" s="102">
        <v>27.03</v>
      </c>
      <c r="D22" s="94">
        <f>E22/$D$5</f>
        <v>8.84</v>
      </c>
      <c r="E22" s="95">
        <f>AC22</f>
        <v>795.6</v>
      </c>
      <c r="F22" s="31">
        <v>468</v>
      </c>
      <c r="G22" s="57">
        <f>100*F22/AQ22</f>
        <v>63.673469387755105</v>
      </c>
      <c r="H22" s="58">
        <f>AQ22</f>
        <v>735</v>
      </c>
      <c r="I22" s="59">
        <f>F22/H22</f>
        <v>0.63673469387755099</v>
      </c>
      <c r="J22" s="99">
        <f>$J$6/(I22*1.18)</f>
        <v>1.6636788352890048</v>
      </c>
      <c r="K22" s="96">
        <f t="shared" si="1"/>
        <v>-327.60000000000002</v>
      </c>
      <c r="L22" s="97">
        <f t="shared" si="2"/>
        <v>795.6</v>
      </c>
      <c r="M22" s="51" t="s">
        <v>34</v>
      </c>
      <c r="N22" s="51" t="s">
        <v>248</v>
      </c>
      <c r="O22" s="62" t="s">
        <v>222</v>
      </c>
      <c r="P22" s="51" t="s">
        <v>249</v>
      </c>
      <c r="Q22" s="52"/>
      <c r="R22" s="52" t="str">
        <f t="shared" si="3"/>
        <v>Dr. A.F. Philipsweg 67</v>
      </c>
      <c r="S22" s="52"/>
      <c r="T22" s="100"/>
      <c r="U22" s="64">
        <v>1</v>
      </c>
      <c r="V22" s="98" t="s">
        <v>38</v>
      </c>
      <c r="W22" s="66" t="s">
        <v>224</v>
      </c>
      <c r="X22" s="67"/>
      <c r="Y22" s="67">
        <v>2027</v>
      </c>
      <c r="Z22" s="68"/>
      <c r="AA22" s="68"/>
      <c r="AB22" s="68"/>
      <c r="AC22" s="68">
        <v>795.6</v>
      </c>
      <c r="AD22" s="67" t="s">
        <v>225</v>
      </c>
      <c r="AE22" s="71" t="str">
        <f>N22</f>
        <v>De Werf vm overlaadstation</v>
      </c>
      <c r="AF22" s="642" t="s">
        <v>245</v>
      </c>
      <c r="AG22" s="51" t="s">
        <v>225</v>
      </c>
      <c r="AH22" s="501" t="s">
        <v>87</v>
      </c>
      <c r="AI22" s="51"/>
      <c r="AJ22" s="51" t="s">
        <v>202</v>
      </c>
      <c r="AK22" s="51" t="s">
        <v>226</v>
      </c>
      <c r="AL22" s="51" t="s">
        <v>39</v>
      </c>
      <c r="AM22" s="103" t="s">
        <v>112</v>
      </c>
      <c r="AN22" s="51" t="s">
        <v>227</v>
      </c>
      <c r="AO22" s="51" t="s">
        <v>143</v>
      </c>
      <c r="AP22" s="52"/>
      <c r="AQ22" s="72">
        <v>735</v>
      </c>
      <c r="AR22" s="73" t="s">
        <v>241</v>
      </c>
      <c r="AS22" s="51" t="s">
        <v>229</v>
      </c>
      <c r="AT22" s="51"/>
      <c r="AU22" s="72">
        <v>1982</v>
      </c>
      <c r="AV22" s="73" t="s">
        <v>205</v>
      </c>
      <c r="AW22" s="51" t="s">
        <v>176</v>
      </c>
      <c r="AX22" s="51" t="s">
        <v>89</v>
      </c>
      <c r="AY22" s="51" t="s">
        <v>207</v>
      </c>
      <c r="AZ22" s="72">
        <v>0</v>
      </c>
      <c r="BA22" s="51" t="s">
        <v>250</v>
      </c>
      <c r="BB22" s="51" t="s">
        <v>179</v>
      </c>
      <c r="BC22" s="52"/>
      <c r="BD22" s="74">
        <v>3032.8</v>
      </c>
      <c r="BE22" s="13">
        <f t="shared" ref="BE22:BE53" si="5">IFERROR(BD22/AQ22,"")</f>
        <v>4.1262585034013606</v>
      </c>
    </row>
    <row r="23" spans="1:57" ht="14.1" hidden="1" customHeight="1">
      <c r="A23" s="49" t="s">
        <v>251</v>
      </c>
      <c r="B23" s="50"/>
      <c r="C23" s="50"/>
      <c r="D23" s="49"/>
      <c r="E23" s="49"/>
      <c r="F23" s="51" t="s">
        <v>33</v>
      </c>
      <c r="G23" s="51"/>
      <c r="H23" s="51"/>
      <c r="I23" s="51"/>
      <c r="J23" s="51"/>
      <c r="K23" s="51"/>
      <c r="L23" s="51"/>
      <c r="M23" s="51" t="s">
        <v>34</v>
      </c>
      <c r="N23" s="51" t="s">
        <v>252</v>
      </c>
      <c r="O23" s="51" t="s">
        <v>253</v>
      </c>
      <c r="P23" s="51" t="s">
        <v>254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1" t="s">
        <v>255</v>
      </c>
      <c r="AM23" s="52"/>
      <c r="AN23" s="52"/>
      <c r="AO23" s="51" t="s">
        <v>143</v>
      </c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1" t="s">
        <v>182</v>
      </c>
      <c r="BB23" s="52"/>
      <c r="BC23" s="52"/>
      <c r="BD23" s="53" t="s">
        <v>1350</v>
      </c>
      <c r="BE23" s="54" t="str">
        <f t="shared" si="5"/>
        <v/>
      </c>
    </row>
    <row r="24" spans="1:57" ht="20.100000000000001" customHeight="1">
      <c r="A24" s="91" t="s">
        <v>256</v>
      </c>
      <c r="B24" s="92"/>
      <c r="C24" s="102">
        <v>27.03</v>
      </c>
      <c r="D24" s="94">
        <f>E24/$D$5</f>
        <v>5.8111111111111109</v>
      </c>
      <c r="E24" s="95">
        <f t="shared" ref="E24" si="6">F24</f>
        <v>523</v>
      </c>
      <c r="F24" s="31">
        <v>523</v>
      </c>
      <c r="G24" s="57">
        <f>100*F24/AQ24</f>
        <v>1216.2790697674418</v>
      </c>
      <c r="H24" s="58">
        <f>AQ24</f>
        <v>43</v>
      </c>
      <c r="I24" s="59">
        <f>F24/H24</f>
        <v>12.162790697674419</v>
      </c>
      <c r="J24" s="82">
        <f>$J$6/(I24*1.18)</f>
        <v>8.7095310626438091E-2</v>
      </c>
      <c r="K24" s="96">
        <f>F24-L24</f>
        <v>0</v>
      </c>
      <c r="L24" s="97">
        <f>AC24</f>
        <v>523</v>
      </c>
      <c r="M24" s="51" t="s">
        <v>34</v>
      </c>
      <c r="N24" s="51" t="s">
        <v>257</v>
      </c>
      <c r="O24" s="62" t="s">
        <v>222</v>
      </c>
      <c r="P24" s="51" t="s">
        <v>223</v>
      </c>
      <c r="Q24" s="52"/>
      <c r="R24" s="52" t="str">
        <f t="shared" si="3"/>
        <v>Dr. A.F. Philipsweg 69</v>
      </c>
      <c r="S24" s="52"/>
      <c r="T24" s="100" t="s">
        <v>258</v>
      </c>
      <c r="U24" s="64">
        <v>1</v>
      </c>
      <c r="V24" s="98" t="s">
        <v>38</v>
      </c>
      <c r="W24" s="66" t="s">
        <v>224</v>
      </c>
      <c r="X24" s="67"/>
      <c r="Y24" s="67">
        <v>2027</v>
      </c>
      <c r="Z24" s="68"/>
      <c r="AA24" s="68"/>
      <c r="AB24" s="68"/>
      <c r="AC24" s="68">
        <v>523</v>
      </c>
      <c r="AD24" s="67" t="s">
        <v>225</v>
      </c>
      <c r="AE24" s="71" t="str">
        <f>N24</f>
        <v>De Werf vm weegkantoor</v>
      </c>
      <c r="AF24" s="507" t="s">
        <v>259</v>
      </c>
      <c r="AG24" s="51" t="s">
        <v>225</v>
      </c>
      <c r="AH24" s="501" t="s">
        <v>87</v>
      </c>
      <c r="AI24" s="51"/>
      <c r="AJ24" s="51" t="s">
        <v>202</v>
      </c>
      <c r="AK24" s="51" t="s">
        <v>226</v>
      </c>
      <c r="AL24" s="51" t="s">
        <v>39</v>
      </c>
      <c r="AM24" s="114" t="s">
        <v>260</v>
      </c>
      <c r="AN24" s="51" t="s">
        <v>227</v>
      </c>
      <c r="AO24" s="51" t="s">
        <v>143</v>
      </c>
      <c r="AP24" s="52"/>
      <c r="AQ24" s="72">
        <v>43</v>
      </c>
      <c r="AR24" s="73" t="s">
        <v>77</v>
      </c>
      <c r="AS24" s="51" t="s">
        <v>229</v>
      </c>
      <c r="AT24" s="51"/>
      <c r="AU24" s="72">
        <v>1982</v>
      </c>
      <c r="AV24" s="73" t="s">
        <v>205</v>
      </c>
      <c r="AW24" s="51" t="s">
        <v>230</v>
      </c>
      <c r="AX24" s="51" t="s">
        <v>89</v>
      </c>
      <c r="AY24" s="51" t="s">
        <v>207</v>
      </c>
      <c r="AZ24" s="72">
        <v>45</v>
      </c>
      <c r="BA24" s="51" t="s">
        <v>231</v>
      </c>
      <c r="BB24" s="51" t="s">
        <v>179</v>
      </c>
      <c r="BC24" s="52"/>
      <c r="BD24" s="74">
        <v>706.4</v>
      </c>
      <c r="BE24" s="13">
        <f t="shared" si="5"/>
        <v>16.427906976744186</v>
      </c>
    </row>
    <row r="25" spans="1:57" ht="13.5" hidden="1" customHeight="1">
      <c r="A25" s="49" t="s">
        <v>261</v>
      </c>
      <c r="B25" s="50"/>
      <c r="C25" s="50"/>
      <c r="D25" s="49"/>
      <c r="E25" s="49"/>
      <c r="F25" s="51" t="s">
        <v>33</v>
      </c>
      <c r="G25" s="51"/>
      <c r="H25" s="51"/>
      <c r="I25" s="51"/>
      <c r="J25" s="51"/>
      <c r="K25" s="51"/>
      <c r="L25" s="51"/>
      <c r="M25" s="51" t="s">
        <v>34</v>
      </c>
      <c r="N25" s="51" t="s">
        <v>262</v>
      </c>
      <c r="O25" s="51" t="s">
        <v>263</v>
      </c>
      <c r="P25" s="51" t="s">
        <v>264</v>
      </c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1" t="s">
        <v>39</v>
      </c>
      <c r="AM25" s="52"/>
      <c r="AN25" s="52"/>
      <c r="AO25" s="51" t="s">
        <v>50</v>
      </c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1" t="s">
        <v>265</v>
      </c>
      <c r="BB25" s="52"/>
      <c r="BC25" s="52"/>
      <c r="BD25" s="53" t="s">
        <v>1350</v>
      </c>
      <c r="BE25" s="54" t="str">
        <f t="shared" si="5"/>
        <v/>
      </c>
    </row>
    <row r="26" spans="1:57" ht="14.1" hidden="1" customHeight="1">
      <c r="A26" s="49" t="s">
        <v>266</v>
      </c>
      <c r="B26" s="50"/>
      <c r="C26" s="92"/>
      <c r="D26" s="49">
        <v>0</v>
      </c>
      <c r="E26" s="49"/>
      <c r="F26" s="31">
        <v>1764</v>
      </c>
      <c r="G26" s="57">
        <f>100*F26/AQ26</f>
        <v>63.728323699421964</v>
      </c>
      <c r="H26" s="58">
        <f>AQ26</f>
        <v>2768</v>
      </c>
      <c r="I26" s="59">
        <f>F26/H26</f>
        <v>0.63728323699421963</v>
      </c>
      <c r="J26" s="115">
        <f>$J$6/(I26*1.18)</f>
        <v>1.6622468196318076</v>
      </c>
      <c r="K26" s="115"/>
      <c r="L26" s="115"/>
      <c r="M26" s="51" t="s">
        <v>34</v>
      </c>
      <c r="N26" s="51" t="s">
        <v>267</v>
      </c>
      <c r="O26" s="51" t="s">
        <v>268</v>
      </c>
      <c r="P26" s="51" t="s">
        <v>61</v>
      </c>
      <c r="Q26" s="52"/>
      <c r="R26" s="52"/>
      <c r="S26" s="52"/>
      <c r="T26" s="208" t="s">
        <v>269</v>
      </c>
      <c r="U26" s="64">
        <v>1</v>
      </c>
      <c r="V26" s="87" t="s">
        <v>213</v>
      </c>
      <c r="W26" s="66" t="s">
        <v>224</v>
      </c>
      <c r="X26" s="67"/>
      <c r="Y26" s="67">
        <v>2026</v>
      </c>
      <c r="Z26" s="67"/>
      <c r="AA26" s="116">
        <f>F26</f>
        <v>1764</v>
      </c>
      <c r="AB26" s="69"/>
      <c r="AC26" s="68"/>
      <c r="AD26" s="89" t="s">
        <v>225</v>
      </c>
      <c r="AE26" s="71" t="str">
        <f>N26</f>
        <v>Buitenzorg</v>
      </c>
      <c r="AF26" s="51" t="s">
        <v>70</v>
      </c>
      <c r="AG26" s="51" t="s">
        <v>225</v>
      </c>
      <c r="AH26" s="51" t="s">
        <v>87</v>
      </c>
      <c r="AI26" s="51"/>
      <c r="AJ26" s="51" t="s">
        <v>202</v>
      </c>
      <c r="AK26" s="51" t="s">
        <v>270</v>
      </c>
      <c r="AL26" s="51" t="s">
        <v>39</v>
      </c>
      <c r="AM26" s="51" t="s">
        <v>271</v>
      </c>
      <c r="AN26" s="51" t="s">
        <v>272</v>
      </c>
      <c r="AO26" s="51" t="s">
        <v>143</v>
      </c>
      <c r="AP26" s="52"/>
      <c r="AQ26" s="72">
        <v>2768</v>
      </c>
      <c r="AR26" s="73" t="s">
        <v>273</v>
      </c>
      <c r="AS26" s="51" t="s">
        <v>78</v>
      </c>
      <c r="AT26" s="51"/>
      <c r="AU26" s="72">
        <v>1994</v>
      </c>
      <c r="AV26" s="73" t="s">
        <v>205</v>
      </c>
      <c r="AW26" s="51" t="s">
        <v>274</v>
      </c>
      <c r="AX26" s="51" t="s">
        <v>89</v>
      </c>
      <c r="AY26" s="51" t="s">
        <v>207</v>
      </c>
      <c r="AZ26" s="72">
        <v>2015</v>
      </c>
      <c r="BA26" s="51" t="s">
        <v>182</v>
      </c>
      <c r="BB26" s="51" t="s">
        <v>179</v>
      </c>
      <c r="BC26" s="72">
        <v>147.52000000000001</v>
      </c>
      <c r="BD26" s="74">
        <v>133706.13999999998</v>
      </c>
      <c r="BE26" s="13">
        <f t="shared" si="5"/>
        <v>48.304241329479765</v>
      </c>
    </row>
    <row r="27" spans="1:57" ht="14.1" hidden="1" customHeight="1">
      <c r="A27" s="49" t="s">
        <v>275</v>
      </c>
      <c r="B27" s="50"/>
      <c r="C27" s="92"/>
      <c r="D27" s="49">
        <v>0</v>
      </c>
      <c r="E27" s="49"/>
      <c r="F27" s="31">
        <v>261</v>
      </c>
      <c r="G27" s="57" t="e">
        <f>100*F27/AQ27</f>
        <v>#VALUE!</v>
      </c>
      <c r="H27" s="58" t="str">
        <f>AQ27</f>
        <v>?</v>
      </c>
      <c r="I27" s="59" t="e">
        <f>F27/H27</f>
        <v>#VALUE!</v>
      </c>
      <c r="J27" s="82" t="e">
        <f>$J$6/(I27*1.18)</f>
        <v>#VALUE!</v>
      </c>
      <c r="K27" s="82"/>
      <c r="L27" s="82"/>
      <c r="M27" s="51" t="s">
        <v>34</v>
      </c>
      <c r="N27" s="51" t="s">
        <v>276</v>
      </c>
      <c r="O27" s="51" t="s">
        <v>268</v>
      </c>
      <c r="P27" s="51" t="s">
        <v>61</v>
      </c>
      <c r="Q27" s="52"/>
      <c r="R27" s="52"/>
      <c r="S27" s="52"/>
      <c r="T27" s="208" t="s">
        <v>269</v>
      </c>
      <c r="U27" s="64">
        <v>2</v>
      </c>
      <c r="V27" s="87" t="s">
        <v>213</v>
      </c>
      <c r="W27" s="66" t="s">
        <v>224</v>
      </c>
      <c r="X27" s="67"/>
      <c r="Y27" s="67">
        <v>2026</v>
      </c>
      <c r="Z27" s="67"/>
      <c r="AA27" s="116">
        <f>F27</f>
        <v>261</v>
      </c>
      <c r="AB27" s="69"/>
      <c r="AC27" s="68"/>
      <c r="AD27" s="89" t="s">
        <v>225</v>
      </c>
      <c r="AE27" s="71" t="str">
        <f>N27</f>
        <v>Buitenzorg rookruimte</v>
      </c>
      <c r="AF27" s="51" t="s">
        <v>70</v>
      </c>
      <c r="AG27" s="51" t="s">
        <v>225</v>
      </c>
      <c r="AH27" s="51" t="s">
        <v>87</v>
      </c>
      <c r="AI27" s="51"/>
      <c r="AJ27" s="52"/>
      <c r="AK27" s="51" t="s">
        <v>270</v>
      </c>
      <c r="AL27" s="52"/>
      <c r="AM27" s="117">
        <v>3</v>
      </c>
      <c r="AN27" s="52"/>
      <c r="AO27" s="52"/>
      <c r="AP27" s="52"/>
      <c r="AQ27" s="118" t="s">
        <v>122</v>
      </c>
      <c r="AR27" s="119" t="s">
        <v>277</v>
      </c>
      <c r="AS27" s="52"/>
      <c r="AT27" s="52"/>
      <c r="AU27" s="52"/>
      <c r="AV27" s="119" t="s">
        <v>278</v>
      </c>
      <c r="AW27" s="52"/>
      <c r="AX27" s="52"/>
      <c r="AY27" s="52"/>
      <c r="AZ27" s="52"/>
      <c r="BA27" s="52"/>
      <c r="BB27" s="52"/>
      <c r="BC27" s="52"/>
      <c r="BD27" s="74">
        <v>870.6</v>
      </c>
      <c r="BE27" s="13" t="str">
        <f t="shared" si="5"/>
        <v/>
      </c>
    </row>
    <row r="28" spans="1:57" ht="14.1" customHeight="1">
      <c r="A28" s="91" t="s">
        <v>62</v>
      </c>
      <c r="B28" s="50"/>
      <c r="C28" s="102">
        <v>27.03</v>
      </c>
      <c r="D28" s="94">
        <f>F28/$D$5</f>
        <v>3.6333333333333333</v>
      </c>
      <c r="E28" s="95">
        <f t="shared" ref="E28" si="7">F28</f>
        <v>327</v>
      </c>
      <c r="F28" s="31">
        <v>327</v>
      </c>
      <c r="G28" s="57" t="e">
        <f>100*F28/AQ28</f>
        <v>#DIV/0!</v>
      </c>
      <c r="H28" s="619">
        <v>1</v>
      </c>
      <c r="I28" s="59">
        <f>F28/H28</f>
        <v>327</v>
      </c>
      <c r="J28" s="82">
        <f>$J$6/(I28*1.18)</f>
        <v>3.2395169232364075E-3</v>
      </c>
      <c r="K28" s="96">
        <f>L28-F28</f>
        <v>-327</v>
      </c>
      <c r="L28" s="97">
        <f>AC28</f>
        <v>0</v>
      </c>
      <c r="M28" s="51" t="s">
        <v>34</v>
      </c>
      <c r="N28" s="51" t="s">
        <v>64</v>
      </c>
      <c r="O28" s="62" t="s">
        <v>65</v>
      </c>
      <c r="P28" s="51" t="s">
        <v>66</v>
      </c>
      <c r="Q28" s="52"/>
      <c r="R28" s="52" t="str">
        <f t="shared" ref="R28" si="8">CONCATENATE(O28," ",P28,Q28)</f>
        <v>Beilerstraat 82</v>
      </c>
      <c r="S28" s="51" t="s">
        <v>67</v>
      </c>
      <c r="T28" s="7" t="s">
        <v>68</v>
      </c>
      <c r="U28" s="120">
        <v>2</v>
      </c>
      <c r="V28" s="98" t="s">
        <v>38</v>
      </c>
      <c r="W28" s="121"/>
      <c r="X28" s="122"/>
      <c r="Y28" s="122"/>
      <c r="Z28" s="123"/>
      <c r="AA28" s="123"/>
      <c r="AB28" s="123"/>
      <c r="AC28" s="123"/>
      <c r="AD28" s="67" t="s">
        <v>69</v>
      </c>
      <c r="AE28" s="71" t="str">
        <f>N28</f>
        <v>Monumentale toegangspoort Beilerstraat</v>
      </c>
      <c r="AF28" s="613" t="s">
        <v>70</v>
      </c>
      <c r="AG28" s="51" t="s">
        <v>69</v>
      </c>
      <c r="AH28" s="501" t="s">
        <v>71</v>
      </c>
      <c r="AI28" s="51"/>
      <c r="AJ28" s="51" t="s">
        <v>72</v>
      </c>
      <c r="AK28" s="51" t="s">
        <v>73</v>
      </c>
      <c r="AL28" s="613" t="s">
        <v>39</v>
      </c>
      <c r="AM28" s="51" t="s">
        <v>74</v>
      </c>
      <c r="AN28" s="51" t="s">
        <v>75</v>
      </c>
      <c r="AO28" s="51" t="s">
        <v>76</v>
      </c>
      <c r="AP28" s="52"/>
      <c r="AQ28" s="125">
        <v>0</v>
      </c>
      <c r="AR28" s="73" t="s">
        <v>77</v>
      </c>
      <c r="AS28" s="51" t="s">
        <v>78</v>
      </c>
      <c r="AT28" s="51"/>
      <c r="AU28" s="72">
        <v>1900</v>
      </c>
      <c r="AV28" s="73" t="s">
        <v>79</v>
      </c>
      <c r="AW28" s="51" t="s">
        <v>80</v>
      </c>
      <c r="AX28" s="51" t="s">
        <v>81</v>
      </c>
      <c r="AY28" s="51" t="s">
        <v>279</v>
      </c>
      <c r="AZ28" s="52"/>
      <c r="BA28" s="51" t="s">
        <v>250</v>
      </c>
      <c r="BB28" s="51" t="s">
        <v>179</v>
      </c>
      <c r="BC28" s="52"/>
      <c r="BD28" s="74">
        <v>372.4</v>
      </c>
      <c r="BE28" s="13" t="str">
        <f t="shared" si="5"/>
        <v/>
      </c>
    </row>
    <row r="29" spans="1:57" ht="14.1" hidden="1" customHeight="1">
      <c r="A29" s="49" t="s">
        <v>73</v>
      </c>
      <c r="B29" s="50"/>
      <c r="C29" s="50"/>
      <c r="D29" s="49"/>
      <c r="E29" s="49"/>
      <c r="F29" s="51" t="s">
        <v>33</v>
      </c>
      <c r="G29" s="51"/>
      <c r="H29" s="51"/>
      <c r="I29" s="51"/>
      <c r="J29" s="51"/>
      <c r="K29" s="51"/>
      <c r="L29" s="51"/>
      <c r="M29" s="51" t="s">
        <v>34</v>
      </c>
      <c r="N29" s="51" t="s">
        <v>280</v>
      </c>
      <c r="O29" s="51" t="s">
        <v>65</v>
      </c>
      <c r="P29" s="51" t="s">
        <v>66</v>
      </c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1" t="s">
        <v>39</v>
      </c>
      <c r="AM29" s="52"/>
      <c r="AN29" s="52"/>
      <c r="AO29" s="51" t="s">
        <v>40</v>
      </c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1" t="s">
        <v>281</v>
      </c>
      <c r="BB29" s="52"/>
      <c r="BC29" s="52"/>
      <c r="BD29" s="53" t="s">
        <v>1350</v>
      </c>
      <c r="BE29" s="54" t="str">
        <f t="shared" si="5"/>
        <v/>
      </c>
    </row>
    <row r="30" spans="1:57" ht="14.1" customHeight="1">
      <c r="A30" s="91" t="s">
        <v>282</v>
      </c>
      <c r="B30" s="50"/>
      <c r="C30" s="102">
        <v>26.1</v>
      </c>
      <c r="D30" s="94">
        <f>E30/$D$5</f>
        <v>7.9888888888888889</v>
      </c>
      <c r="E30" s="95">
        <f t="shared" ref="E30" si="9">F30</f>
        <v>719</v>
      </c>
      <c r="F30" s="31">
        <v>719</v>
      </c>
      <c r="G30" s="57">
        <f>100*F30/AQ30</f>
        <v>1467.3469387755101</v>
      </c>
      <c r="H30" s="58">
        <f>AQ30</f>
        <v>49</v>
      </c>
      <c r="I30" s="59">
        <f>F30/H30</f>
        <v>14.673469387755102</v>
      </c>
      <c r="J30" s="82">
        <f>$J$6/(I30*1.18)</f>
        <v>7.2193017609202992E-2</v>
      </c>
      <c r="K30" s="96">
        <f>F30-L30</f>
        <v>0</v>
      </c>
      <c r="L30" s="97">
        <f>AC30</f>
        <v>719</v>
      </c>
      <c r="M30" s="51" t="s">
        <v>34</v>
      </c>
      <c r="N30" s="51" t="s">
        <v>283</v>
      </c>
      <c r="O30" s="62" t="s">
        <v>284</v>
      </c>
      <c r="P30" s="51" t="s">
        <v>285</v>
      </c>
      <c r="Q30" s="52"/>
      <c r="R30" s="52" t="str">
        <f t="shared" ref="R30" si="10">CONCATENATE(O30," ",P30,Q30)</f>
        <v>Wethouder Bergerweg 26</v>
      </c>
      <c r="S30" s="51" t="s">
        <v>67</v>
      </c>
      <c r="T30" s="7" t="s">
        <v>286</v>
      </c>
      <c r="U30" s="120">
        <v>2</v>
      </c>
      <c r="V30" s="98" t="s">
        <v>38</v>
      </c>
      <c r="W30" s="126" t="s">
        <v>130</v>
      </c>
      <c r="X30" s="122"/>
      <c r="Y30" s="122">
        <v>2027</v>
      </c>
      <c r="Z30" s="123"/>
      <c r="AC30" s="68">
        <f>F30</f>
        <v>719</v>
      </c>
      <c r="AD30" s="67" t="s">
        <v>69</v>
      </c>
      <c r="AE30" s="71" t="str">
        <f>N30</f>
        <v>De Kroezehof Bijenstal</v>
      </c>
      <c r="AF30" s="613" t="s">
        <v>70</v>
      </c>
      <c r="AG30" s="51" t="s">
        <v>69</v>
      </c>
      <c r="AH30" s="501" t="s">
        <v>87</v>
      </c>
      <c r="AI30" s="51"/>
      <c r="AJ30" s="51" t="s">
        <v>72</v>
      </c>
      <c r="AK30" s="51" t="s">
        <v>287</v>
      </c>
      <c r="AL30" s="51" t="s">
        <v>39</v>
      </c>
      <c r="AM30" s="51" t="s">
        <v>288</v>
      </c>
      <c r="AN30" s="51" t="s">
        <v>289</v>
      </c>
      <c r="AO30" s="51" t="s">
        <v>40</v>
      </c>
      <c r="AP30" s="52"/>
      <c r="AQ30" s="72">
        <v>49</v>
      </c>
      <c r="AR30" s="73" t="s">
        <v>77</v>
      </c>
      <c r="AS30" s="51" t="s">
        <v>78</v>
      </c>
      <c r="AT30" s="51"/>
      <c r="AU30" s="72">
        <v>1983</v>
      </c>
      <c r="AV30" s="73" t="s">
        <v>205</v>
      </c>
      <c r="AW30" s="51" t="s">
        <v>80</v>
      </c>
      <c r="AX30" s="51" t="s">
        <v>89</v>
      </c>
      <c r="AY30" s="51" t="s">
        <v>279</v>
      </c>
      <c r="AZ30" s="72">
        <v>218</v>
      </c>
      <c r="BA30" s="51" t="s">
        <v>250</v>
      </c>
      <c r="BB30" s="51" t="s">
        <v>179</v>
      </c>
      <c r="BC30" s="52"/>
      <c r="BD30" s="74">
        <v>1831.4</v>
      </c>
      <c r="BE30" s="13">
        <f t="shared" si="5"/>
        <v>37.375510204081635</v>
      </c>
    </row>
    <row r="31" spans="1:57" ht="14.1" hidden="1" customHeight="1">
      <c r="A31" s="49" t="s">
        <v>290</v>
      </c>
      <c r="B31" s="50"/>
      <c r="C31" s="50"/>
      <c r="D31" s="49"/>
      <c r="E31" s="49"/>
      <c r="F31" s="51" t="s">
        <v>33</v>
      </c>
      <c r="G31" s="51"/>
      <c r="H31" s="51"/>
      <c r="I31" s="51"/>
      <c r="J31" s="51"/>
      <c r="K31" s="51"/>
      <c r="L31" s="51"/>
      <c r="M31" s="51" t="s">
        <v>34</v>
      </c>
      <c r="N31" s="51" t="s">
        <v>291</v>
      </c>
      <c r="O31" s="51" t="s">
        <v>65</v>
      </c>
      <c r="P31" s="51" t="s">
        <v>292</v>
      </c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1" t="s">
        <v>39</v>
      </c>
      <c r="AM31" s="52"/>
      <c r="AN31" s="52"/>
      <c r="AO31" s="51" t="s">
        <v>40</v>
      </c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1" t="s">
        <v>186</v>
      </c>
      <c r="BB31" s="52"/>
      <c r="BC31" s="52"/>
      <c r="BD31" s="53" t="s">
        <v>1350</v>
      </c>
      <c r="BE31" s="54" t="str">
        <f t="shared" si="5"/>
        <v/>
      </c>
    </row>
    <row r="32" spans="1:57" ht="14.1" customHeight="1">
      <c r="A32" s="91" t="s">
        <v>293</v>
      </c>
      <c r="B32" s="50"/>
      <c r="C32" s="102">
        <v>26.1</v>
      </c>
      <c r="D32" s="94">
        <f>F32/$D$5</f>
        <v>2.1555555555555554</v>
      </c>
      <c r="E32" s="95">
        <f t="shared" ref="E32" si="11">F32</f>
        <v>194</v>
      </c>
      <c r="F32" s="31">
        <v>194</v>
      </c>
      <c r="G32" s="57">
        <f>100*F32/AQ32</f>
        <v>485</v>
      </c>
      <c r="H32" s="58">
        <f>AQ32</f>
        <v>40</v>
      </c>
      <c r="I32" s="59">
        <f>F32/H32</f>
        <v>4.8499999999999996</v>
      </c>
      <c r="J32" s="82">
        <f>$J$6/(I32*1.18)</f>
        <v>0.21841691420583614</v>
      </c>
      <c r="K32" s="96">
        <f>L32-F32</f>
        <v>-194</v>
      </c>
      <c r="L32" s="97">
        <f>AC32</f>
        <v>0</v>
      </c>
      <c r="M32" s="51" t="s">
        <v>34</v>
      </c>
      <c r="N32" s="51" t="s">
        <v>294</v>
      </c>
      <c r="O32" s="62" t="s">
        <v>295</v>
      </c>
      <c r="P32" s="51" t="s">
        <v>296</v>
      </c>
      <c r="Q32" s="52"/>
      <c r="R32" s="52" t="str">
        <f t="shared" ref="R32" si="12">CONCATENATE(O32," ",P32,Q32)</f>
        <v>Brink 38</v>
      </c>
      <c r="S32" s="51" t="s">
        <v>67</v>
      </c>
      <c r="T32" s="37" t="s">
        <v>297</v>
      </c>
      <c r="U32" s="120">
        <v>2</v>
      </c>
      <c r="V32" s="98" t="s">
        <v>38</v>
      </c>
      <c r="W32" s="127"/>
      <c r="X32" s="128"/>
      <c r="Y32" s="128"/>
      <c r="Z32" s="129"/>
      <c r="AA32" s="129"/>
      <c r="AB32" s="129"/>
      <c r="AC32" s="129"/>
      <c r="AD32" s="67" t="s">
        <v>85</v>
      </c>
      <c r="AE32" s="71" t="str">
        <f>N32</f>
        <v>Theekoepeltje Gouverneurstuin</v>
      </c>
      <c r="AF32" s="51" t="s">
        <v>298</v>
      </c>
      <c r="AG32" s="51" t="s">
        <v>85</v>
      </c>
      <c r="AH32" s="501" t="s">
        <v>71</v>
      </c>
      <c r="AI32" s="51"/>
      <c r="AJ32" s="51" t="s">
        <v>72</v>
      </c>
      <c r="AK32" s="51" t="s">
        <v>299</v>
      </c>
      <c r="AL32" s="51" t="s">
        <v>39</v>
      </c>
      <c r="AM32" s="51" t="s">
        <v>74</v>
      </c>
      <c r="AN32" s="51" t="s">
        <v>75</v>
      </c>
      <c r="AO32" s="51" t="s">
        <v>40</v>
      </c>
      <c r="AP32" s="52"/>
      <c r="AQ32" s="72">
        <v>40</v>
      </c>
      <c r="AR32" s="73" t="s">
        <v>77</v>
      </c>
      <c r="AS32" s="51" t="s">
        <v>78</v>
      </c>
      <c r="AT32" s="51"/>
      <c r="AU32" s="72">
        <v>1874</v>
      </c>
      <c r="AV32" s="73" t="s">
        <v>79</v>
      </c>
      <c r="AW32" s="51" t="s">
        <v>80</v>
      </c>
      <c r="AX32" s="51" t="s">
        <v>81</v>
      </c>
      <c r="AY32" s="51" t="s">
        <v>279</v>
      </c>
      <c r="AZ32" s="72">
        <v>97</v>
      </c>
      <c r="BA32" s="51" t="s">
        <v>186</v>
      </c>
      <c r="BB32" s="51" t="s">
        <v>179</v>
      </c>
      <c r="BC32" s="52"/>
      <c r="BD32" s="74">
        <v>7987.9</v>
      </c>
      <c r="BE32" s="13">
        <f t="shared" si="5"/>
        <v>199.69749999999999</v>
      </c>
    </row>
    <row r="33" spans="1:57" ht="20.100000000000001" hidden="1" customHeight="1">
      <c r="A33" s="49" t="s">
        <v>300</v>
      </c>
      <c r="B33" s="50"/>
      <c r="C33" s="50"/>
      <c r="D33" s="49"/>
      <c r="E33" s="49"/>
      <c r="F33" s="51" t="s">
        <v>33</v>
      </c>
      <c r="G33" s="51"/>
      <c r="H33" s="51"/>
      <c r="I33" s="51"/>
      <c r="J33" s="51"/>
      <c r="K33" s="51"/>
      <c r="L33" s="51"/>
      <c r="M33" s="51" t="s">
        <v>34</v>
      </c>
      <c r="N33" s="51" t="s">
        <v>301</v>
      </c>
      <c r="O33" s="51" t="s">
        <v>302</v>
      </c>
      <c r="P33" s="51" t="s">
        <v>303</v>
      </c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1" t="s">
        <v>39</v>
      </c>
      <c r="AM33" s="52"/>
      <c r="AN33" s="52"/>
      <c r="AO33" s="51" t="s">
        <v>40</v>
      </c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1" t="s">
        <v>186</v>
      </c>
      <c r="BB33" s="52"/>
      <c r="BC33" s="52"/>
      <c r="BD33" s="53" t="s">
        <v>1350</v>
      </c>
      <c r="BE33" s="54" t="str">
        <f t="shared" si="5"/>
        <v/>
      </c>
    </row>
    <row r="34" spans="1:57" ht="14.1" hidden="1" customHeight="1">
      <c r="A34" s="49" t="s">
        <v>304</v>
      </c>
      <c r="B34" s="50"/>
      <c r="C34" s="50"/>
      <c r="D34" s="49"/>
      <c r="E34" s="49"/>
      <c r="F34" s="51" t="s">
        <v>33</v>
      </c>
      <c r="G34" s="51"/>
      <c r="H34" s="51"/>
      <c r="I34" s="51"/>
      <c r="J34" s="51"/>
      <c r="K34" s="51"/>
      <c r="L34" s="51"/>
      <c r="M34" s="51" t="s">
        <v>34</v>
      </c>
      <c r="N34" s="51" t="s">
        <v>305</v>
      </c>
      <c r="O34" s="51" t="s">
        <v>302</v>
      </c>
      <c r="P34" s="51" t="s">
        <v>61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1" t="s">
        <v>39</v>
      </c>
      <c r="AM34" s="52"/>
      <c r="AN34" s="52"/>
      <c r="AO34" s="51" t="s">
        <v>40</v>
      </c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1" t="s">
        <v>186</v>
      </c>
      <c r="BB34" s="52"/>
      <c r="BC34" s="52"/>
      <c r="BD34" s="53" t="s">
        <v>1350</v>
      </c>
      <c r="BE34" s="54" t="str">
        <f t="shared" si="5"/>
        <v/>
      </c>
    </row>
    <row r="35" spans="1:57" ht="14.1" customHeight="1">
      <c r="A35" s="91" t="s">
        <v>306</v>
      </c>
      <c r="B35" s="93"/>
      <c r="C35" s="102">
        <v>26.12</v>
      </c>
      <c r="D35" s="94">
        <f>F35/$D$5</f>
        <v>11.633333333333333</v>
      </c>
      <c r="E35" s="95">
        <f t="shared" ref="E35:E37" si="13">F35</f>
        <v>1047</v>
      </c>
      <c r="F35" s="31">
        <v>1047</v>
      </c>
      <c r="G35" s="57">
        <f>100*F35/AQ35</f>
        <v>282.97297297297297</v>
      </c>
      <c r="H35" s="58">
        <f>AQ35</f>
        <v>370</v>
      </c>
      <c r="I35" s="59">
        <f>F35/H35</f>
        <v>2.8297297297297299</v>
      </c>
      <c r="J35" s="82">
        <f>$J$6/(I35*1.18)</f>
        <v>0.37435449144448218</v>
      </c>
      <c r="K35" s="96">
        <f t="shared" ref="K35:K37" si="14">L35-F35</f>
        <v>-1047</v>
      </c>
      <c r="L35" s="97">
        <f t="shared" ref="L35:L38" si="15">AC35</f>
        <v>0</v>
      </c>
      <c r="M35" s="51" t="s">
        <v>34</v>
      </c>
      <c r="N35" s="51" t="s">
        <v>307</v>
      </c>
      <c r="O35" s="62" t="s">
        <v>308</v>
      </c>
      <c r="P35" s="51" t="s">
        <v>55</v>
      </c>
      <c r="Q35" s="52"/>
      <c r="R35" s="52" t="str">
        <f t="shared" ref="R35:R37" si="16">CONCATENATE(O35," ",P35,Q35)</f>
        <v>Bosrand 1</v>
      </c>
      <c r="S35" s="51" t="s">
        <v>67</v>
      </c>
      <c r="T35" s="598" t="s">
        <v>137</v>
      </c>
      <c r="U35" s="120">
        <v>2</v>
      </c>
      <c r="V35" s="98" t="s">
        <v>38</v>
      </c>
      <c r="W35" s="130"/>
      <c r="X35" s="122"/>
      <c r="Y35" s="122"/>
      <c r="Z35" s="123"/>
      <c r="AA35" s="123"/>
      <c r="AB35" s="123"/>
      <c r="AC35" s="123"/>
      <c r="AD35" s="67" t="s">
        <v>69</v>
      </c>
      <c r="AE35" s="71" t="str">
        <f>N35</f>
        <v>Kinderboerderij Asserbos</v>
      </c>
      <c r="AF35" s="51" t="s">
        <v>70</v>
      </c>
      <c r="AG35" s="51" t="s">
        <v>69</v>
      </c>
      <c r="AH35" s="501" t="s">
        <v>71</v>
      </c>
      <c r="AI35" s="51"/>
      <c r="AJ35" s="51" t="s">
        <v>72</v>
      </c>
      <c r="AK35" s="51" t="s">
        <v>309</v>
      </c>
      <c r="AL35" s="51" t="s">
        <v>39</v>
      </c>
      <c r="AM35" s="51" t="s">
        <v>74</v>
      </c>
      <c r="AN35" s="51" t="s">
        <v>75</v>
      </c>
      <c r="AO35" s="51" t="s">
        <v>40</v>
      </c>
      <c r="AP35" s="52"/>
      <c r="AQ35" s="72">
        <v>370</v>
      </c>
      <c r="AR35" s="73" t="s">
        <v>228</v>
      </c>
      <c r="AS35" s="51" t="s">
        <v>78</v>
      </c>
      <c r="AT35" s="51"/>
      <c r="AU35" s="72">
        <v>1980</v>
      </c>
      <c r="AV35" s="73" t="s">
        <v>205</v>
      </c>
      <c r="AW35" s="51" t="s">
        <v>230</v>
      </c>
      <c r="AX35" s="51" t="s">
        <v>89</v>
      </c>
      <c r="AY35" s="51" t="s">
        <v>279</v>
      </c>
      <c r="AZ35" s="72">
        <v>250</v>
      </c>
      <c r="BA35" s="51" t="s">
        <v>231</v>
      </c>
      <c r="BB35" s="51" t="s">
        <v>179</v>
      </c>
      <c r="BC35" s="52"/>
      <c r="BD35" s="74">
        <v>30240.2</v>
      </c>
      <c r="BE35" s="13">
        <f t="shared" si="5"/>
        <v>81.730270270270267</v>
      </c>
    </row>
    <row r="36" spans="1:57" ht="14.1" customHeight="1">
      <c r="A36" s="91" t="s">
        <v>310</v>
      </c>
      <c r="B36" s="93"/>
      <c r="C36" s="102">
        <v>26.12</v>
      </c>
      <c r="D36" s="94">
        <f>E36/$D$5</f>
        <v>2.9</v>
      </c>
      <c r="E36" s="95">
        <f t="shared" si="13"/>
        <v>261</v>
      </c>
      <c r="F36" s="31">
        <v>261</v>
      </c>
      <c r="G36" s="57">
        <f>100*F36/AQ36</f>
        <v>1631.25</v>
      </c>
      <c r="H36" s="58">
        <f>AQ36</f>
        <v>16</v>
      </c>
      <c r="I36" s="59">
        <f>F36/H36</f>
        <v>16.3125</v>
      </c>
      <c r="J36" s="82">
        <f>$J$6/(I36*1.18)</f>
        <v>6.4939281771543608E-2</v>
      </c>
      <c r="K36" s="96">
        <f>F36-L36</f>
        <v>0</v>
      </c>
      <c r="L36" s="97">
        <f t="shared" si="15"/>
        <v>261</v>
      </c>
      <c r="M36" s="51" t="s">
        <v>34</v>
      </c>
      <c r="N36" s="51" t="s">
        <v>311</v>
      </c>
      <c r="O36" s="62" t="s">
        <v>308</v>
      </c>
      <c r="P36" s="51" t="s">
        <v>55</v>
      </c>
      <c r="Q36" s="52"/>
      <c r="R36" s="52" t="str">
        <f t="shared" si="16"/>
        <v>Bosrand 1</v>
      </c>
      <c r="S36" s="51" t="s">
        <v>67</v>
      </c>
      <c r="T36" s="598" t="s">
        <v>137</v>
      </c>
      <c r="U36" s="120">
        <v>2</v>
      </c>
      <c r="V36" s="98" t="s">
        <v>38</v>
      </c>
      <c r="W36" s="132" t="s">
        <v>130</v>
      </c>
      <c r="X36" s="128"/>
      <c r="Y36" s="128">
        <v>2027</v>
      </c>
      <c r="Z36" s="129"/>
      <c r="AC36" s="68">
        <f>F36</f>
        <v>261</v>
      </c>
      <c r="AD36" s="67" t="s">
        <v>69</v>
      </c>
      <c r="AE36" s="71" t="str">
        <f>N36</f>
        <v>Kinderboerderij Asserbos Dierenverblijf 1</v>
      </c>
      <c r="AF36" s="51" t="s">
        <v>70</v>
      </c>
      <c r="AG36" s="51" t="s">
        <v>69</v>
      </c>
      <c r="AH36" s="501" t="s">
        <v>71</v>
      </c>
      <c r="AI36" s="51"/>
      <c r="AJ36" s="51" t="s">
        <v>72</v>
      </c>
      <c r="AK36" s="51" t="s">
        <v>309</v>
      </c>
      <c r="AL36" s="51" t="s">
        <v>39</v>
      </c>
      <c r="AM36" s="51" t="s">
        <v>74</v>
      </c>
      <c r="AN36" s="51" t="s">
        <v>75</v>
      </c>
      <c r="AO36" s="51" t="s">
        <v>40</v>
      </c>
      <c r="AP36" s="52"/>
      <c r="AQ36" s="72">
        <v>16</v>
      </c>
      <c r="AR36" s="73" t="s">
        <v>77</v>
      </c>
      <c r="AS36" s="51" t="s">
        <v>78</v>
      </c>
      <c r="AT36" s="51"/>
      <c r="AU36" s="72">
        <v>2004</v>
      </c>
      <c r="AV36" s="73" t="s">
        <v>312</v>
      </c>
      <c r="AW36" s="51" t="s">
        <v>80</v>
      </c>
      <c r="AX36" s="51" t="s">
        <v>89</v>
      </c>
      <c r="AY36" s="51" t="s">
        <v>279</v>
      </c>
      <c r="AZ36" s="52"/>
      <c r="BA36" s="51" t="s">
        <v>231</v>
      </c>
      <c r="BB36" s="51" t="s">
        <v>179</v>
      </c>
      <c r="BC36" s="52"/>
      <c r="BD36" s="74">
        <v>997.5</v>
      </c>
      <c r="BE36" s="13">
        <f t="shared" si="5"/>
        <v>62.34375</v>
      </c>
    </row>
    <row r="37" spans="1:57" ht="20.100000000000001" customHeight="1">
      <c r="A37" s="91" t="s">
        <v>313</v>
      </c>
      <c r="B37" s="93"/>
      <c r="C37" s="102">
        <v>26.12</v>
      </c>
      <c r="D37" s="94">
        <f>F37/$D$5</f>
        <v>3.8333333333333335</v>
      </c>
      <c r="E37" s="95">
        <f t="shared" si="13"/>
        <v>345</v>
      </c>
      <c r="F37" s="31">
        <v>345</v>
      </c>
      <c r="G37" s="57">
        <f>100*F37/AQ37</f>
        <v>718.75</v>
      </c>
      <c r="H37" s="58">
        <f>AQ37</f>
        <v>48</v>
      </c>
      <c r="I37" s="59">
        <f>F37/H37</f>
        <v>7.1875</v>
      </c>
      <c r="J37" s="82">
        <f>$J$6/(I37*1.18)</f>
        <v>0.14738393515106854</v>
      </c>
      <c r="K37" s="96">
        <f t="shared" si="14"/>
        <v>-345</v>
      </c>
      <c r="L37" s="97">
        <f t="shared" si="15"/>
        <v>0</v>
      </c>
      <c r="M37" s="51" t="s">
        <v>34</v>
      </c>
      <c r="N37" s="51" t="s">
        <v>314</v>
      </c>
      <c r="O37" s="62" t="s">
        <v>308</v>
      </c>
      <c r="P37" s="51" t="s">
        <v>55</v>
      </c>
      <c r="Q37" s="52"/>
      <c r="R37" s="52" t="str">
        <f t="shared" si="16"/>
        <v>Bosrand 1</v>
      </c>
      <c r="S37" s="51" t="s">
        <v>67</v>
      </c>
      <c r="T37" s="598" t="s">
        <v>137</v>
      </c>
      <c r="U37" s="120">
        <v>2</v>
      </c>
      <c r="V37" s="98" t="s">
        <v>38</v>
      </c>
      <c r="W37" s="130"/>
      <c r="X37" s="122"/>
      <c r="Y37" s="122"/>
      <c r="Z37" s="123"/>
      <c r="AC37" s="123"/>
      <c r="AD37" s="67" t="s">
        <v>69</v>
      </c>
      <c r="AE37" s="71" t="str">
        <f>N37</f>
        <v>Kinderboerderij Asserbos Dierenverblijf 2</v>
      </c>
      <c r="AF37" s="51" t="s">
        <v>70</v>
      </c>
      <c r="AG37" s="51" t="s">
        <v>69</v>
      </c>
      <c r="AH37" s="501" t="s">
        <v>71</v>
      </c>
      <c r="AI37" s="51"/>
      <c r="AJ37" s="51" t="s">
        <v>72</v>
      </c>
      <c r="AK37" s="51" t="s">
        <v>309</v>
      </c>
      <c r="AL37" s="51" t="s">
        <v>39</v>
      </c>
      <c r="AM37" s="51" t="s">
        <v>74</v>
      </c>
      <c r="AN37" s="51" t="s">
        <v>75</v>
      </c>
      <c r="AO37" s="51" t="s">
        <v>40</v>
      </c>
      <c r="AP37" s="52"/>
      <c r="AQ37" s="72">
        <v>48</v>
      </c>
      <c r="AR37" s="73" t="s">
        <v>77</v>
      </c>
      <c r="AS37" s="51" t="s">
        <v>78</v>
      </c>
      <c r="AT37" s="51"/>
      <c r="AU37" s="72">
        <v>2004</v>
      </c>
      <c r="AV37" s="73" t="s">
        <v>312</v>
      </c>
      <c r="AW37" s="51" t="s">
        <v>80</v>
      </c>
      <c r="AX37" s="51" t="s">
        <v>89</v>
      </c>
      <c r="AY37" s="51" t="s">
        <v>279</v>
      </c>
      <c r="AZ37" s="52"/>
      <c r="BA37" s="51" t="s">
        <v>231</v>
      </c>
      <c r="BB37" s="51" t="s">
        <v>179</v>
      </c>
      <c r="BC37" s="52"/>
      <c r="BD37" s="74">
        <v>2490.3000000000002</v>
      </c>
      <c r="BE37" s="13">
        <f t="shared" si="5"/>
        <v>51.881250000000001</v>
      </c>
    </row>
    <row r="38" spans="1:57" ht="14.1" hidden="1" customHeight="1">
      <c r="A38" s="625" t="s">
        <v>315</v>
      </c>
      <c r="B38" s="50"/>
      <c r="C38" s="102">
        <v>26.09</v>
      </c>
      <c r="D38" s="133">
        <v>2</v>
      </c>
      <c r="E38" s="540"/>
      <c r="F38" s="134" t="s">
        <v>316</v>
      </c>
      <c r="G38" s="72"/>
      <c r="H38" s="614">
        <f>60+10</f>
        <v>70</v>
      </c>
      <c r="I38" s="59" t="e">
        <f>F38/H38</f>
        <v>#VALUE!</v>
      </c>
      <c r="J38" s="82" t="e">
        <f>$J$6/(I38*1.18)</f>
        <v>#VALUE!</v>
      </c>
      <c r="K38" s="96"/>
      <c r="L38" s="97">
        <f t="shared" si="15"/>
        <v>0</v>
      </c>
      <c r="M38" s="51" t="s">
        <v>34</v>
      </c>
      <c r="N38" s="623" t="s">
        <v>317</v>
      </c>
      <c r="O38" s="51" t="s">
        <v>318</v>
      </c>
      <c r="P38" s="600">
        <v>6</v>
      </c>
      <c r="Q38" s="52"/>
      <c r="R38" s="52"/>
      <c r="S38" s="52"/>
      <c r="T38" s="598" t="s">
        <v>319</v>
      </c>
      <c r="U38" s="135">
        <v>2</v>
      </c>
      <c r="V38" s="546" t="s">
        <v>213</v>
      </c>
      <c r="W38" s="136"/>
      <c r="X38" s="143"/>
      <c r="Y38" s="137" t="s">
        <v>84</v>
      </c>
      <c r="Z38" s="138" t="s">
        <v>320</v>
      </c>
      <c r="AA38" s="139">
        <v>0</v>
      </c>
      <c r="AB38" s="139" t="str">
        <f>Z38</f>
        <v>1000</v>
      </c>
      <c r="AC38" s="140"/>
      <c r="AD38" s="67" t="s">
        <v>69</v>
      </c>
      <c r="AE38" s="71"/>
      <c r="AF38" s="51" t="s">
        <v>321</v>
      </c>
      <c r="AG38" s="51" t="s">
        <v>69</v>
      </c>
      <c r="AH38" s="501" t="s">
        <v>71</v>
      </c>
      <c r="AI38" s="52"/>
      <c r="AJ38" s="119"/>
      <c r="AK38" s="51" t="s">
        <v>304</v>
      </c>
      <c r="AL38" s="51" t="s">
        <v>39</v>
      </c>
      <c r="AM38" s="119"/>
      <c r="AN38" s="119"/>
      <c r="AO38" s="119"/>
      <c r="AP38" s="52"/>
      <c r="AQ38" s="52"/>
      <c r="AR38" s="119" t="s">
        <v>277</v>
      </c>
      <c r="AS38" s="52"/>
      <c r="AT38" s="52"/>
      <c r="AU38" s="119"/>
      <c r="AV38" s="119" t="s">
        <v>278</v>
      </c>
      <c r="AW38" s="52"/>
      <c r="AX38" s="51" t="s">
        <v>89</v>
      </c>
      <c r="AY38" s="52"/>
      <c r="AZ38" s="72">
        <v>60</v>
      </c>
      <c r="BA38" s="119"/>
      <c r="BB38" s="51" t="s">
        <v>179</v>
      </c>
      <c r="BC38" s="52"/>
      <c r="BD38" s="53" t="s">
        <v>1350</v>
      </c>
      <c r="BE38" s="54" t="str">
        <f t="shared" si="5"/>
        <v/>
      </c>
    </row>
    <row r="39" spans="1:57" ht="14.1" hidden="1" customHeight="1">
      <c r="A39" s="49" t="s">
        <v>309</v>
      </c>
      <c r="B39" s="50"/>
      <c r="C39" s="50"/>
      <c r="D39" s="49"/>
      <c r="E39" s="49"/>
      <c r="F39" s="51" t="s">
        <v>33</v>
      </c>
      <c r="G39" s="51"/>
      <c r="H39" s="51"/>
      <c r="I39" s="51"/>
      <c r="J39" s="51"/>
      <c r="K39" s="51"/>
      <c r="L39" s="51"/>
      <c r="M39" s="51" t="s">
        <v>34</v>
      </c>
      <c r="N39" s="51" t="s">
        <v>322</v>
      </c>
      <c r="O39" s="51" t="s">
        <v>308</v>
      </c>
      <c r="P39" s="51" t="s">
        <v>55</v>
      </c>
      <c r="Q39" s="52"/>
      <c r="R39" s="52"/>
      <c r="S39" s="52"/>
      <c r="T39" s="52"/>
      <c r="U39" s="52"/>
      <c r="V39" s="52"/>
      <c r="W39" s="52"/>
      <c r="X39" s="52"/>
      <c r="Y39" s="52"/>
      <c r="Z39" s="52"/>
      <c r="AC39" s="52"/>
      <c r="AD39" s="52"/>
      <c r="AE39" s="52"/>
      <c r="AF39" s="52"/>
      <c r="AG39" s="52"/>
      <c r="AH39" s="52"/>
      <c r="AI39" s="52"/>
      <c r="AJ39" s="52"/>
      <c r="AK39" s="52"/>
      <c r="AL39" s="51" t="s">
        <v>39</v>
      </c>
      <c r="AM39" s="52"/>
      <c r="AN39" s="52"/>
      <c r="AO39" s="51" t="s">
        <v>40</v>
      </c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1" t="s">
        <v>231</v>
      </c>
      <c r="BB39" s="52"/>
      <c r="BC39" s="52"/>
      <c r="BD39" s="53" t="s">
        <v>1350</v>
      </c>
      <c r="BE39" s="54" t="str">
        <f t="shared" si="5"/>
        <v/>
      </c>
    </row>
    <row r="40" spans="1:57" ht="14.1" customHeight="1">
      <c r="A40" s="91" t="s">
        <v>323</v>
      </c>
      <c r="B40" s="93"/>
      <c r="C40" s="102">
        <v>26.12</v>
      </c>
      <c r="D40" s="94">
        <f>E40/$D$5</f>
        <v>3.6444444444444444</v>
      </c>
      <c r="E40" s="95">
        <f t="shared" ref="E40:E42" si="17">AC40</f>
        <v>328</v>
      </c>
      <c r="F40" s="31">
        <v>328</v>
      </c>
      <c r="G40" s="57">
        <f t="shared" ref="G40:G47" si="18">100*F40/AQ40</f>
        <v>1561.9047619047619</v>
      </c>
      <c r="H40" s="58">
        <f t="shared" ref="H40:H47" si="19">AQ40</f>
        <v>21</v>
      </c>
      <c r="I40" s="59">
        <f t="shared" ref="I40:I47" si="20">F40/H40</f>
        <v>15.619047619047619</v>
      </c>
      <c r="J40" s="82">
        <f t="shared" ref="J40:J47" si="21">$J$6/(I40*1.18)</f>
        <v>6.7822447292269536E-2</v>
      </c>
      <c r="K40" s="96">
        <f t="shared" ref="K40:K43" si="22">F40-L40</f>
        <v>0</v>
      </c>
      <c r="L40" s="97">
        <f t="shared" ref="L40:L46" si="23">AC40</f>
        <v>328</v>
      </c>
      <c r="M40" s="51" t="s">
        <v>34</v>
      </c>
      <c r="N40" s="51" t="s">
        <v>324</v>
      </c>
      <c r="O40" s="62" t="s">
        <v>308</v>
      </c>
      <c r="P40" s="51" t="s">
        <v>55</v>
      </c>
      <c r="Q40" s="52"/>
      <c r="R40" s="52" t="str">
        <f t="shared" ref="R40:R46" si="24">CONCATENATE(O40," ",P40,Q40)</f>
        <v>Bosrand 1</v>
      </c>
      <c r="S40" s="51" t="s">
        <v>67</v>
      </c>
      <c r="T40" s="598" t="s">
        <v>137</v>
      </c>
      <c r="U40" s="120">
        <v>2</v>
      </c>
      <c r="V40" s="98" t="s">
        <v>38</v>
      </c>
      <c r="W40" s="132" t="s">
        <v>130</v>
      </c>
      <c r="X40" s="128"/>
      <c r="Y40" s="122">
        <v>2027</v>
      </c>
      <c r="Z40" s="123"/>
      <c r="AC40" s="123">
        <f>F40</f>
        <v>328</v>
      </c>
      <c r="AD40" s="67" t="s">
        <v>69</v>
      </c>
      <c r="AE40" s="71" t="str">
        <f t="shared" ref="AE40:AE47" si="25">N40</f>
        <v>Kinderboerderij Asserbos Dierenverblijf 3</v>
      </c>
      <c r="AF40" s="51" t="s">
        <v>70</v>
      </c>
      <c r="AG40" s="51" t="s">
        <v>69</v>
      </c>
      <c r="AH40" s="501" t="s">
        <v>71</v>
      </c>
      <c r="AI40" s="51"/>
      <c r="AJ40" s="51" t="s">
        <v>72</v>
      </c>
      <c r="AK40" s="51" t="s">
        <v>309</v>
      </c>
      <c r="AL40" s="51" t="s">
        <v>39</v>
      </c>
      <c r="AM40" s="51" t="s">
        <v>74</v>
      </c>
      <c r="AN40" s="51" t="s">
        <v>75</v>
      </c>
      <c r="AO40" s="51" t="s">
        <v>40</v>
      </c>
      <c r="AP40" s="52"/>
      <c r="AQ40" s="72">
        <v>21</v>
      </c>
      <c r="AR40" s="73" t="s">
        <v>77</v>
      </c>
      <c r="AS40" s="51" t="s">
        <v>78</v>
      </c>
      <c r="AT40" s="51"/>
      <c r="AU40" s="72">
        <v>2004</v>
      </c>
      <c r="AV40" s="73" t="s">
        <v>312</v>
      </c>
      <c r="AW40" s="51" t="s">
        <v>80</v>
      </c>
      <c r="AX40" s="51" t="s">
        <v>89</v>
      </c>
      <c r="AY40" s="51" t="s">
        <v>279</v>
      </c>
      <c r="AZ40" s="52"/>
      <c r="BA40" s="51" t="s">
        <v>231</v>
      </c>
      <c r="BB40" s="51" t="s">
        <v>179</v>
      </c>
      <c r="BC40" s="52"/>
      <c r="BD40" s="74">
        <v>1330.3</v>
      </c>
      <c r="BE40" s="13">
        <f t="shared" si="5"/>
        <v>63.347619047619048</v>
      </c>
    </row>
    <row r="41" spans="1:57" ht="14.1" customHeight="1">
      <c r="A41" s="91" t="s">
        <v>325</v>
      </c>
      <c r="B41" s="93"/>
      <c r="C41" s="102">
        <v>26.12</v>
      </c>
      <c r="D41" s="94">
        <f>E41/$D$5</f>
        <v>2.9</v>
      </c>
      <c r="E41" s="95">
        <f t="shared" si="17"/>
        <v>261</v>
      </c>
      <c r="F41" s="31">
        <v>261</v>
      </c>
      <c r="G41" s="57">
        <f t="shared" si="18"/>
        <v>745.71428571428567</v>
      </c>
      <c r="H41" s="58">
        <f t="shared" si="19"/>
        <v>35</v>
      </c>
      <c r="I41" s="59">
        <f t="shared" si="20"/>
        <v>7.4571428571428573</v>
      </c>
      <c r="J41" s="82">
        <f t="shared" si="21"/>
        <v>0.14205467887525164</v>
      </c>
      <c r="K41" s="96">
        <f t="shared" si="22"/>
        <v>0</v>
      </c>
      <c r="L41" s="97">
        <f t="shared" si="23"/>
        <v>261</v>
      </c>
      <c r="M41" s="51" t="s">
        <v>34</v>
      </c>
      <c r="N41" s="51" t="s">
        <v>326</v>
      </c>
      <c r="O41" s="62" t="s">
        <v>308</v>
      </c>
      <c r="P41" s="51" t="s">
        <v>55</v>
      </c>
      <c r="Q41" s="52"/>
      <c r="R41" s="52" t="str">
        <f t="shared" si="24"/>
        <v>Bosrand 1</v>
      </c>
      <c r="S41" s="51" t="s">
        <v>67</v>
      </c>
      <c r="T41" s="598" t="s">
        <v>137</v>
      </c>
      <c r="U41" s="120">
        <v>2</v>
      </c>
      <c r="V41" s="98" t="s">
        <v>38</v>
      </c>
      <c r="W41" s="132" t="s">
        <v>130</v>
      </c>
      <c r="X41" s="128"/>
      <c r="Y41" s="128">
        <v>2027</v>
      </c>
      <c r="Z41" s="129"/>
      <c r="AC41" s="68">
        <f>F41</f>
        <v>261</v>
      </c>
      <c r="AD41" s="67" t="s">
        <v>69</v>
      </c>
      <c r="AE41" s="71" t="str">
        <f t="shared" si="25"/>
        <v>Kinderboerderij Asserbos Dierenverblijf 4</v>
      </c>
      <c r="AF41" s="51" t="s">
        <v>70</v>
      </c>
      <c r="AG41" s="51" t="s">
        <v>69</v>
      </c>
      <c r="AH41" s="501" t="s">
        <v>71</v>
      </c>
      <c r="AI41" s="51"/>
      <c r="AJ41" s="51" t="s">
        <v>72</v>
      </c>
      <c r="AK41" s="51" t="s">
        <v>309</v>
      </c>
      <c r="AL41" s="51" t="s">
        <v>39</v>
      </c>
      <c r="AM41" s="51" t="s">
        <v>74</v>
      </c>
      <c r="AN41" s="51" t="s">
        <v>75</v>
      </c>
      <c r="AO41" s="51" t="s">
        <v>40</v>
      </c>
      <c r="AP41" s="52"/>
      <c r="AQ41" s="72">
        <v>35</v>
      </c>
      <c r="AR41" s="73" t="s">
        <v>77</v>
      </c>
      <c r="AS41" s="51" t="s">
        <v>78</v>
      </c>
      <c r="AT41" s="51"/>
      <c r="AU41" s="72">
        <v>1980</v>
      </c>
      <c r="AV41" s="73" t="s">
        <v>205</v>
      </c>
      <c r="AW41" s="51" t="s">
        <v>80</v>
      </c>
      <c r="AX41" s="51" t="s">
        <v>89</v>
      </c>
      <c r="AY41" s="51" t="s">
        <v>279</v>
      </c>
      <c r="AZ41" s="52"/>
      <c r="BA41" s="51" t="s">
        <v>231</v>
      </c>
      <c r="BB41" s="51" t="s">
        <v>179</v>
      </c>
      <c r="BC41" s="52"/>
      <c r="BD41" s="74">
        <v>6577.9</v>
      </c>
      <c r="BE41" s="13">
        <f t="shared" si="5"/>
        <v>187.94</v>
      </c>
    </row>
    <row r="42" spans="1:57" ht="14.1" customHeight="1">
      <c r="A42" s="91" t="s">
        <v>327</v>
      </c>
      <c r="B42" s="93"/>
      <c r="C42" s="102">
        <v>26.12</v>
      </c>
      <c r="D42" s="94">
        <f>E42/$D$5</f>
        <v>5.8111111111111109</v>
      </c>
      <c r="E42" s="95">
        <f t="shared" si="17"/>
        <v>523</v>
      </c>
      <c r="F42" s="31">
        <v>523</v>
      </c>
      <c r="G42" s="57">
        <f t="shared" si="18"/>
        <v>2092</v>
      </c>
      <c r="H42" s="58">
        <f t="shared" si="19"/>
        <v>25</v>
      </c>
      <c r="I42" s="59">
        <f t="shared" si="20"/>
        <v>20.92</v>
      </c>
      <c r="J42" s="82">
        <f t="shared" si="21"/>
        <v>5.0636808503743073E-2</v>
      </c>
      <c r="K42" s="96">
        <f t="shared" si="22"/>
        <v>0</v>
      </c>
      <c r="L42" s="97">
        <f t="shared" si="23"/>
        <v>523</v>
      </c>
      <c r="M42" s="51" t="s">
        <v>34</v>
      </c>
      <c r="N42" s="51" t="s">
        <v>328</v>
      </c>
      <c r="O42" s="62" t="s">
        <v>308</v>
      </c>
      <c r="P42" s="51" t="s">
        <v>55</v>
      </c>
      <c r="Q42" s="52"/>
      <c r="R42" s="52" t="str">
        <f t="shared" si="24"/>
        <v>Bosrand 1</v>
      </c>
      <c r="S42" s="51" t="s">
        <v>67</v>
      </c>
      <c r="T42" s="598" t="s">
        <v>137</v>
      </c>
      <c r="U42" s="120">
        <v>2</v>
      </c>
      <c r="V42" s="98" t="s">
        <v>38</v>
      </c>
      <c r="W42" s="132" t="s">
        <v>130</v>
      </c>
      <c r="X42" s="128"/>
      <c r="Y42" s="128">
        <v>2027</v>
      </c>
      <c r="Z42" s="129"/>
      <c r="AC42" s="68">
        <f>F42</f>
        <v>523</v>
      </c>
      <c r="AD42" s="67" t="s">
        <v>69</v>
      </c>
      <c r="AE42" s="71" t="str">
        <f t="shared" si="25"/>
        <v>Kinderboerderij Asserbos Hooischuur</v>
      </c>
      <c r="AF42" s="51" t="s">
        <v>70</v>
      </c>
      <c r="AG42" s="51" t="s">
        <v>69</v>
      </c>
      <c r="AH42" s="501" t="s">
        <v>71</v>
      </c>
      <c r="AI42" s="51"/>
      <c r="AJ42" s="51" t="s">
        <v>72</v>
      </c>
      <c r="AK42" s="51" t="s">
        <v>309</v>
      </c>
      <c r="AL42" s="51" t="s">
        <v>39</v>
      </c>
      <c r="AM42" s="51" t="s">
        <v>74</v>
      </c>
      <c r="AN42" s="51" t="s">
        <v>75</v>
      </c>
      <c r="AO42" s="51" t="s">
        <v>40</v>
      </c>
      <c r="AP42" s="52"/>
      <c r="AQ42" s="72">
        <v>25</v>
      </c>
      <c r="AR42" s="73" t="s">
        <v>77</v>
      </c>
      <c r="AS42" s="51" t="s">
        <v>78</v>
      </c>
      <c r="AT42" s="51"/>
      <c r="AU42" s="72">
        <v>1990</v>
      </c>
      <c r="AV42" s="73" t="s">
        <v>205</v>
      </c>
      <c r="AW42" s="51" t="s">
        <v>80</v>
      </c>
      <c r="AX42" s="51" t="s">
        <v>89</v>
      </c>
      <c r="AY42" s="51" t="s">
        <v>279</v>
      </c>
      <c r="AZ42" s="52"/>
      <c r="BA42" s="51" t="s">
        <v>231</v>
      </c>
      <c r="BB42" s="51" t="s">
        <v>179</v>
      </c>
      <c r="BC42" s="52"/>
      <c r="BD42" s="74">
        <v>1847.2</v>
      </c>
      <c r="BE42" s="13">
        <f t="shared" si="5"/>
        <v>73.888000000000005</v>
      </c>
    </row>
    <row r="43" spans="1:57" ht="14.1" customHeight="1">
      <c r="A43" s="91" t="s">
        <v>329</v>
      </c>
      <c r="B43" s="93"/>
      <c r="C43" s="102">
        <v>26.12</v>
      </c>
      <c r="D43" s="94">
        <f>E43/$D$5</f>
        <v>3.6222222222222222</v>
      </c>
      <c r="E43" s="95">
        <f>AC43</f>
        <v>326</v>
      </c>
      <c r="F43" s="31">
        <v>326</v>
      </c>
      <c r="G43" s="57">
        <f t="shared" si="18"/>
        <v>288.49557522123894</v>
      </c>
      <c r="H43" s="58">
        <f t="shared" si="19"/>
        <v>113</v>
      </c>
      <c r="I43" s="59">
        <f t="shared" si="20"/>
        <v>2.8849557522123894</v>
      </c>
      <c r="J43" s="82">
        <f t="shared" si="21"/>
        <v>0.36718831236352295</v>
      </c>
      <c r="K43" s="96">
        <f t="shared" si="22"/>
        <v>0</v>
      </c>
      <c r="L43" s="97">
        <f t="shared" si="23"/>
        <v>326</v>
      </c>
      <c r="M43" s="51" t="s">
        <v>34</v>
      </c>
      <c r="N43" s="51" t="s">
        <v>330</v>
      </c>
      <c r="O43" s="62" t="s">
        <v>308</v>
      </c>
      <c r="P43" s="51" t="s">
        <v>55</v>
      </c>
      <c r="Q43" s="52"/>
      <c r="R43" s="52" t="str">
        <f t="shared" si="24"/>
        <v>Bosrand 1</v>
      </c>
      <c r="S43" s="51" t="s">
        <v>67</v>
      </c>
      <c r="T43" s="598" t="s">
        <v>137</v>
      </c>
      <c r="U43" s="120">
        <v>2</v>
      </c>
      <c r="V43" s="98" t="s">
        <v>38</v>
      </c>
      <c r="W43" s="132" t="s">
        <v>130</v>
      </c>
      <c r="X43" s="128"/>
      <c r="Y43" s="122">
        <v>2027</v>
      </c>
      <c r="Z43" s="123"/>
      <c r="AC43" s="123">
        <f>F43</f>
        <v>326</v>
      </c>
      <c r="AD43" s="67" t="s">
        <v>69</v>
      </c>
      <c r="AE43" s="71" t="str">
        <f t="shared" si="25"/>
        <v>Kinderboerderij Asserbos Kapschuur</v>
      </c>
      <c r="AF43" s="51" t="s">
        <v>70</v>
      </c>
      <c r="AG43" s="51" t="s">
        <v>69</v>
      </c>
      <c r="AH43" s="501" t="s">
        <v>71</v>
      </c>
      <c r="AI43" s="51"/>
      <c r="AJ43" s="51" t="s">
        <v>72</v>
      </c>
      <c r="AK43" s="51" t="s">
        <v>309</v>
      </c>
      <c r="AL43" s="51" t="s">
        <v>39</v>
      </c>
      <c r="AM43" s="51" t="s">
        <v>74</v>
      </c>
      <c r="AN43" s="51" t="s">
        <v>75</v>
      </c>
      <c r="AO43" s="51" t="s">
        <v>40</v>
      </c>
      <c r="AP43" s="52"/>
      <c r="AQ43" s="72">
        <v>113</v>
      </c>
      <c r="AR43" s="73" t="s">
        <v>228</v>
      </c>
      <c r="AS43" s="51" t="s">
        <v>78</v>
      </c>
      <c r="AT43" s="51"/>
      <c r="AU43" s="72">
        <v>2020</v>
      </c>
      <c r="AV43" s="73" t="s">
        <v>331</v>
      </c>
      <c r="AW43" s="51" t="s">
        <v>80</v>
      </c>
      <c r="AX43" s="51" t="s">
        <v>89</v>
      </c>
      <c r="AY43" s="51" t="s">
        <v>279</v>
      </c>
      <c r="AZ43" s="52"/>
      <c r="BA43" s="51" t="s">
        <v>231</v>
      </c>
      <c r="BB43" s="51" t="s">
        <v>179</v>
      </c>
      <c r="BC43" s="52"/>
      <c r="BD43" s="74">
        <v>3963.3</v>
      </c>
      <c r="BE43" s="13">
        <f t="shared" si="5"/>
        <v>35.073451327433631</v>
      </c>
    </row>
    <row r="44" spans="1:57" ht="14.1" customHeight="1">
      <c r="A44" s="91" t="s">
        <v>133</v>
      </c>
      <c r="B44" s="50"/>
      <c r="C44" s="102">
        <v>26.1</v>
      </c>
      <c r="D44" s="94">
        <f>F44/$D$5</f>
        <v>6.5444444444444443</v>
      </c>
      <c r="E44" s="95">
        <f>F44</f>
        <v>589</v>
      </c>
      <c r="F44" s="31">
        <v>589</v>
      </c>
      <c r="G44" s="57">
        <f t="shared" si="18"/>
        <v>981.66666666666663</v>
      </c>
      <c r="H44" s="672">
        <f t="shared" si="19"/>
        <v>60</v>
      </c>
      <c r="I44" s="59">
        <f t="shared" si="20"/>
        <v>9.8166666666666664</v>
      </c>
      <c r="J44" s="82">
        <f t="shared" si="21"/>
        <v>0.1079105637247849</v>
      </c>
      <c r="K44" s="96">
        <f t="shared" ref="K44:K46" si="26">L44-F44</f>
        <v>-589</v>
      </c>
      <c r="L44" s="97">
        <f t="shared" si="23"/>
        <v>0</v>
      </c>
      <c r="M44" s="51" t="s">
        <v>34</v>
      </c>
      <c r="N44" s="51" t="s">
        <v>134</v>
      </c>
      <c r="O44" s="51" t="s">
        <v>135</v>
      </c>
      <c r="P44" s="51" t="s">
        <v>136</v>
      </c>
      <c r="Q44" s="52"/>
      <c r="R44" s="52" t="str">
        <f t="shared" si="24"/>
        <v>Hertenkamp ONG</v>
      </c>
      <c r="S44" s="51" t="s">
        <v>67</v>
      </c>
      <c r="T44" s="598" t="s">
        <v>137</v>
      </c>
      <c r="U44" s="120">
        <v>2</v>
      </c>
      <c r="V44" s="98" t="s">
        <v>38</v>
      </c>
      <c r="W44" s="130"/>
      <c r="X44" s="122"/>
      <c r="Y44" s="122"/>
      <c r="Z44" s="123"/>
      <c r="AC44" s="123"/>
      <c r="AD44" s="67" t="s">
        <v>69</v>
      </c>
      <c r="AE44" s="71" t="str">
        <f t="shared" si="25"/>
        <v>Kinderboerderij De Hertenkamp</v>
      </c>
      <c r="AF44" s="51" t="s">
        <v>70</v>
      </c>
      <c r="AG44" s="51" t="s">
        <v>69</v>
      </c>
      <c r="AH44" s="501" t="s">
        <v>71</v>
      </c>
      <c r="AI44" s="51"/>
      <c r="AJ44" s="51" t="s">
        <v>72</v>
      </c>
      <c r="AK44" s="51" t="s">
        <v>120</v>
      </c>
      <c r="AL44" s="51" t="s">
        <v>39</v>
      </c>
      <c r="AM44" s="51" t="s">
        <v>74</v>
      </c>
      <c r="AN44" s="51" t="s">
        <v>75</v>
      </c>
      <c r="AO44" s="51" t="s">
        <v>40</v>
      </c>
      <c r="AP44" s="52"/>
      <c r="AQ44" s="72">
        <v>60</v>
      </c>
      <c r="AR44" s="73" t="s">
        <v>77</v>
      </c>
      <c r="AS44" s="51" t="s">
        <v>78</v>
      </c>
      <c r="AT44" s="51"/>
      <c r="AU44" s="72">
        <v>1842</v>
      </c>
      <c r="AV44" s="73" t="s">
        <v>79</v>
      </c>
      <c r="AW44" s="51" t="s">
        <v>80</v>
      </c>
      <c r="AX44" s="51" t="s">
        <v>81</v>
      </c>
      <c r="AY44" s="51" t="s">
        <v>279</v>
      </c>
      <c r="AZ44" s="52"/>
      <c r="BA44" s="51" t="s">
        <v>186</v>
      </c>
      <c r="BB44" s="51" t="s">
        <v>179</v>
      </c>
      <c r="BC44" s="52"/>
      <c r="BD44" s="74">
        <v>3943.1</v>
      </c>
      <c r="BE44" s="13">
        <f t="shared" si="5"/>
        <v>65.718333333333334</v>
      </c>
    </row>
    <row r="45" spans="1:57" ht="14.1" customHeight="1">
      <c r="A45" s="91" t="s">
        <v>332</v>
      </c>
      <c r="B45" s="50"/>
      <c r="C45" s="102">
        <v>26.1</v>
      </c>
      <c r="D45" s="94">
        <f>F45/$D$5</f>
        <v>7.9666666666666668</v>
      </c>
      <c r="E45" s="95">
        <f t="shared" ref="E45:E46" si="27">F45</f>
        <v>717</v>
      </c>
      <c r="F45" s="31">
        <v>717</v>
      </c>
      <c r="G45" s="57">
        <f t="shared" si="18"/>
        <v>409.71428571428572</v>
      </c>
      <c r="H45" s="58">
        <f t="shared" si="19"/>
        <v>175</v>
      </c>
      <c r="I45" s="59">
        <f t="shared" si="20"/>
        <v>4.097142857142857</v>
      </c>
      <c r="J45" s="82">
        <f t="shared" si="21"/>
        <v>0.25855140297378443</v>
      </c>
      <c r="K45" s="96">
        <f t="shared" si="26"/>
        <v>-717</v>
      </c>
      <c r="L45" s="97">
        <f t="shared" si="23"/>
        <v>0</v>
      </c>
      <c r="M45" s="51" t="s">
        <v>34</v>
      </c>
      <c r="N45" s="51" t="s">
        <v>333</v>
      </c>
      <c r="O45" s="51" t="s">
        <v>234</v>
      </c>
      <c r="P45" s="51" t="s">
        <v>235</v>
      </c>
      <c r="Q45" s="52"/>
      <c r="R45" s="52" t="str">
        <f t="shared" si="24"/>
        <v>Andrej Sacharovweg 2</v>
      </c>
      <c r="S45" s="52"/>
      <c r="T45" s="598" t="s">
        <v>334</v>
      </c>
      <c r="U45" s="120">
        <v>2</v>
      </c>
      <c r="V45" s="98" t="s">
        <v>38</v>
      </c>
      <c r="W45" s="136"/>
      <c r="X45" s="143"/>
      <c r="Y45" s="143"/>
      <c r="Z45" s="140"/>
      <c r="AC45" s="140"/>
      <c r="AD45" s="67" t="s">
        <v>69</v>
      </c>
      <c r="AE45" s="71" t="str">
        <f t="shared" si="25"/>
        <v>Kinderboerderij Marsdijk</v>
      </c>
      <c r="AF45" s="51" t="s">
        <v>335</v>
      </c>
      <c r="AG45" s="51" t="s">
        <v>69</v>
      </c>
      <c r="AH45" s="501" t="s">
        <v>71</v>
      </c>
      <c r="AI45" s="51"/>
      <c r="AJ45" s="51" t="s">
        <v>72</v>
      </c>
      <c r="AK45" s="51" t="s">
        <v>232</v>
      </c>
      <c r="AL45" s="51" t="s">
        <v>39</v>
      </c>
      <c r="AM45" s="51" t="s">
        <v>74</v>
      </c>
      <c r="AN45" s="51" t="s">
        <v>75</v>
      </c>
      <c r="AO45" s="51" t="s">
        <v>40</v>
      </c>
      <c r="AP45" s="52"/>
      <c r="AQ45" s="72">
        <v>175</v>
      </c>
      <c r="AR45" s="73" t="s">
        <v>228</v>
      </c>
      <c r="AS45" s="51" t="s">
        <v>78</v>
      </c>
      <c r="AT45" s="51"/>
      <c r="AU45" s="72">
        <v>2001</v>
      </c>
      <c r="AV45" s="73" t="s">
        <v>312</v>
      </c>
      <c r="AW45" s="51" t="s">
        <v>230</v>
      </c>
      <c r="AX45" s="51" t="s">
        <v>89</v>
      </c>
      <c r="AY45" s="51" t="s">
        <v>279</v>
      </c>
      <c r="AZ45" s="72">
        <v>176</v>
      </c>
      <c r="BA45" s="51" t="s">
        <v>231</v>
      </c>
      <c r="BB45" s="51" t="s">
        <v>179</v>
      </c>
      <c r="BC45" s="52"/>
      <c r="BD45" s="74">
        <v>14237.1</v>
      </c>
      <c r="BE45" s="13">
        <f t="shared" si="5"/>
        <v>81.354857142857142</v>
      </c>
    </row>
    <row r="46" spans="1:57" ht="14.1" customHeight="1">
      <c r="A46" s="91" t="s">
        <v>336</v>
      </c>
      <c r="B46" s="50"/>
      <c r="C46" s="102">
        <v>26.1</v>
      </c>
      <c r="D46" s="94">
        <f>F46/$D$5</f>
        <v>3.6333333333333333</v>
      </c>
      <c r="E46" s="95">
        <f t="shared" si="27"/>
        <v>327</v>
      </c>
      <c r="F46" s="31">
        <v>327</v>
      </c>
      <c r="G46" s="57">
        <f t="shared" si="18"/>
        <v>1362.5</v>
      </c>
      <c r="H46" s="58">
        <f t="shared" si="19"/>
        <v>24</v>
      </c>
      <c r="I46" s="59">
        <f t="shared" si="20"/>
        <v>13.625</v>
      </c>
      <c r="J46" s="82">
        <f t="shared" si="21"/>
        <v>7.7748406157673769E-2</v>
      </c>
      <c r="K46" s="96">
        <f t="shared" si="26"/>
        <v>-327</v>
      </c>
      <c r="L46" s="97">
        <f t="shared" si="23"/>
        <v>0</v>
      </c>
      <c r="M46" s="51" t="s">
        <v>34</v>
      </c>
      <c r="N46" s="51" t="s">
        <v>337</v>
      </c>
      <c r="O46" s="51" t="s">
        <v>234</v>
      </c>
      <c r="P46" s="51" t="s">
        <v>235</v>
      </c>
      <c r="Q46" s="52"/>
      <c r="R46" s="52" t="str">
        <f t="shared" si="24"/>
        <v>Andrej Sacharovweg 2</v>
      </c>
      <c r="S46" s="52"/>
      <c r="T46" s="598" t="s">
        <v>334</v>
      </c>
      <c r="U46" s="120">
        <v>2</v>
      </c>
      <c r="V46" s="98" t="s">
        <v>38</v>
      </c>
      <c r="W46" s="136"/>
      <c r="X46" s="143"/>
      <c r="Y46" s="143"/>
      <c r="Z46" s="140"/>
      <c r="AC46" s="140"/>
      <c r="AD46" s="67" t="s">
        <v>69</v>
      </c>
      <c r="AE46" s="71" t="str">
        <f t="shared" si="25"/>
        <v>Kinderboerderij Marsdijk Schuur</v>
      </c>
      <c r="AF46" s="51" t="s">
        <v>335</v>
      </c>
      <c r="AG46" s="51" t="s">
        <v>69</v>
      </c>
      <c r="AH46" s="501" t="s">
        <v>71</v>
      </c>
      <c r="AI46" s="51"/>
      <c r="AJ46" s="51" t="s">
        <v>72</v>
      </c>
      <c r="AK46" s="51" t="s">
        <v>232</v>
      </c>
      <c r="AL46" s="51" t="s">
        <v>39</v>
      </c>
      <c r="AM46" s="51" t="s">
        <v>74</v>
      </c>
      <c r="AN46" s="51" t="s">
        <v>75</v>
      </c>
      <c r="AO46" s="51" t="s">
        <v>40</v>
      </c>
      <c r="AP46" s="52"/>
      <c r="AQ46" s="72">
        <v>24</v>
      </c>
      <c r="AR46" s="73" t="s">
        <v>77</v>
      </c>
      <c r="AS46" s="51" t="s">
        <v>78</v>
      </c>
      <c r="AT46" s="51"/>
      <c r="AU46" s="72">
        <v>2001</v>
      </c>
      <c r="AV46" s="73" t="s">
        <v>312</v>
      </c>
      <c r="AW46" s="51" t="s">
        <v>80</v>
      </c>
      <c r="AX46" s="51" t="s">
        <v>89</v>
      </c>
      <c r="AY46" s="51" t="s">
        <v>279</v>
      </c>
      <c r="AZ46" s="52"/>
      <c r="BA46" s="51" t="s">
        <v>231</v>
      </c>
      <c r="BB46" s="51" t="s">
        <v>179</v>
      </c>
      <c r="BC46" s="52"/>
      <c r="BD46" s="74">
        <v>2367</v>
      </c>
      <c r="BE46" s="13">
        <f t="shared" si="5"/>
        <v>98.625</v>
      </c>
    </row>
    <row r="47" spans="1:57" ht="14.1" hidden="1" customHeight="1">
      <c r="A47" s="49" t="s">
        <v>338</v>
      </c>
      <c r="B47" s="50"/>
      <c r="C47" s="50"/>
      <c r="D47" s="49">
        <v>0</v>
      </c>
      <c r="E47" s="49"/>
      <c r="F47" s="31">
        <v>523</v>
      </c>
      <c r="G47" s="57">
        <f t="shared" si="18"/>
        <v>662.02531645569616</v>
      </c>
      <c r="H47" s="58">
        <f t="shared" si="19"/>
        <v>79</v>
      </c>
      <c r="I47" s="59">
        <f t="shared" si="20"/>
        <v>6.6202531645569618</v>
      </c>
      <c r="J47" s="82">
        <f t="shared" si="21"/>
        <v>0.16001231487182813</v>
      </c>
      <c r="K47" s="82"/>
      <c r="L47" s="82"/>
      <c r="M47" s="51" t="s">
        <v>34</v>
      </c>
      <c r="N47" s="51" t="s">
        <v>339</v>
      </c>
      <c r="O47" s="209" t="s">
        <v>234</v>
      </c>
      <c r="P47" s="61" t="s">
        <v>235</v>
      </c>
      <c r="Q47" s="144"/>
      <c r="R47" s="144"/>
      <c r="S47" s="52"/>
      <c r="T47" s="85" t="s">
        <v>340</v>
      </c>
      <c r="U47" s="86">
        <v>2</v>
      </c>
      <c r="V47" s="87" t="s">
        <v>213</v>
      </c>
      <c r="W47" s="145" t="s">
        <v>130</v>
      </c>
      <c r="X47" s="659"/>
      <c r="Y47" s="146" t="str">
        <f>V47</f>
        <v>nee</v>
      </c>
      <c r="Z47" s="146"/>
      <c r="AA47" s="139"/>
      <c r="AC47" s="68">
        <v>0</v>
      </c>
      <c r="AD47" s="89" t="s">
        <v>69</v>
      </c>
      <c r="AE47" s="71" t="str">
        <f t="shared" si="25"/>
        <v>Kinderboerderij Marsdijk De Ballon</v>
      </c>
      <c r="AF47" s="51" t="s">
        <v>335</v>
      </c>
      <c r="AG47" s="51" t="s">
        <v>69</v>
      </c>
      <c r="AH47" s="51" t="s">
        <v>71</v>
      </c>
      <c r="AI47" s="51"/>
      <c r="AJ47" s="51" t="s">
        <v>72</v>
      </c>
      <c r="AK47" s="51" t="s">
        <v>232</v>
      </c>
      <c r="AL47" s="51" t="s">
        <v>39</v>
      </c>
      <c r="AM47" s="51" t="s">
        <v>74</v>
      </c>
      <c r="AN47" s="51" t="s">
        <v>75</v>
      </c>
      <c r="AO47" s="51" t="s">
        <v>40</v>
      </c>
      <c r="AP47" s="52"/>
      <c r="AQ47" s="72">
        <v>79</v>
      </c>
      <c r="AR47" s="73" t="s">
        <v>77</v>
      </c>
      <c r="AS47" s="51" t="s">
        <v>78</v>
      </c>
      <c r="AT47" s="51"/>
      <c r="AU47" s="72">
        <v>2008</v>
      </c>
      <c r="AV47" s="73" t="s">
        <v>312</v>
      </c>
      <c r="AW47" s="51" t="s">
        <v>230</v>
      </c>
      <c r="AX47" s="51" t="s">
        <v>89</v>
      </c>
      <c r="AY47" s="51" t="s">
        <v>279</v>
      </c>
      <c r="AZ47" s="52"/>
      <c r="BA47" s="51" t="s">
        <v>231</v>
      </c>
      <c r="BB47" s="51" t="s">
        <v>179</v>
      </c>
      <c r="BC47" s="52"/>
      <c r="BD47" s="74">
        <v>3482</v>
      </c>
      <c r="BE47" s="13">
        <f t="shared" si="5"/>
        <v>44.075949367088604</v>
      </c>
    </row>
    <row r="48" spans="1:57" ht="14.1" hidden="1" customHeight="1">
      <c r="A48" s="49" t="s">
        <v>341</v>
      </c>
      <c r="B48" s="50"/>
      <c r="C48" s="50"/>
      <c r="D48" s="49"/>
      <c r="E48" s="49"/>
      <c r="F48" s="51" t="s">
        <v>33</v>
      </c>
      <c r="G48" s="51"/>
      <c r="H48" s="51"/>
      <c r="I48" s="51"/>
      <c r="J48" s="51"/>
      <c r="K48" s="51"/>
      <c r="L48" s="51"/>
      <c r="M48" s="51" t="s">
        <v>34</v>
      </c>
      <c r="N48" s="51" t="s">
        <v>342</v>
      </c>
      <c r="O48" s="51" t="s">
        <v>308</v>
      </c>
      <c r="P48" s="51" t="s">
        <v>343</v>
      </c>
      <c r="Q48" s="52"/>
      <c r="R48" s="52"/>
      <c r="S48" s="52"/>
      <c r="T48" s="52"/>
      <c r="U48" s="52"/>
      <c r="V48" s="52"/>
      <c r="W48" s="52"/>
      <c r="X48" s="52"/>
      <c r="Y48" s="52"/>
      <c r="Z48" s="52"/>
      <c r="AC48" s="52"/>
      <c r="AD48" s="52"/>
      <c r="AE48" s="52"/>
      <c r="AF48" s="52"/>
      <c r="AG48" s="52"/>
      <c r="AH48" s="52"/>
      <c r="AI48" s="52"/>
      <c r="AJ48" s="52"/>
      <c r="AK48" s="52"/>
      <c r="AL48" s="51" t="s">
        <v>39</v>
      </c>
      <c r="AM48" s="52"/>
      <c r="AN48" s="52"/>
      <c r="AO48" s="51" t="s">
        <v>40</v>
      </c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1" t="s">
        <v>265</v>
      </c>
      <c r="BB48" s="52"/>
      <c r="BC48" s="52"/>
      <c r="BD48" s="53" t="s">
        <v>1350</v>
      </c>
      <c r="BE48" s="54" t="str">
        <f t="shared" si="5"/>
        <v/>
      </c>
    </row>
    <row r="49" spans="1:57" ht="14.1" hidden="1" customHeight="1">
      <c r="A49" s="49" t="s">
        <v>344</v>
      </c>
      <c r="B49" s="50"/>
      <c r="C49" s="50"/>
      <c r="D49" s="49"/>
      <c r="E49" s="49"/>
      <c r="F49" s="51" t="s">
        <v>33</v>
      </c>
      <c r="G49" s="51"/>
      <c r="H49" s="51"/>
      <c r="I49" s="51"/>
      <c r="J49" s="51"/>
      <c r="K49" s="51"/>
      <c r="L49" s="51"/>
      <c r="M49" s="51" t="s">
        <v>34</v>
      </c>
      <c r="N49" s="51" t="s">
        <v>345</v>
      </c>
      <c r="O49" s="51" t="s">
        <v>308</v>
      </c>
      <c r="P49" s="51" t="s">
        <v>235</v>
      </c>
      <c r="Q49" s="52"/>
      <c r="R49" s="52"/>
      <c r="S49" s="52"/>
      <c r="T49" s="52"/>
      <c r="U49" s="52"/>
      <c r="V49" s="52"/>
      <c r="W49" s="52"/>
      <c r="X49" s="52"/>
      <c r="Y49" s="52"/>
      <c r="Z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3" t="s">
        <v>1350</v>
      </c>
      <c r="BE49" s="54" t="str">
        <f t="shared" si="5"/>
        <v/>
      </c>
    </row>
    <row r="50" spans="1:57" ht="20.100000000000001" customHeight="1">
      <c r="A50" s="147" t="s">
        <v>346</v>
      </c>
      <c r="B50" s="50"/>
      <c r="C50" s="102">
        <v>26.1</v>
      </c>
      <c r="D50" s="94">
        <f>F50/$D$5</f>
        <v>3.6333333333333333</v>
      </c>
      <c r="E50" s="95">
        <f t="shared" ref="E50" si="28">F50</f>
        <v>327</v>
      </c>
      <c r="F50" s="31">
        <v>327</v>
      </c>
      <c r="G50" s="57">
        <f>100*F50/AQ50</f>
        <v>1362.5</v>
      </c>
      <c r="H50" s="58">
        <f>AQ50</f>
        <v>24</v>
      </c>
      <c r="I50" s="59">
        <f>F50/H50</f>
        <v>13.625</v>
      </c>
      <c r="J50" s="82">
        <f>$J$6/(I50*1.18)</f>
        <v>7.7748406157673769E-2</v>
      </c>
      <c r="K50" s="96">
        <f t="shared" ref="K50" si="29">L50-F50</f>
        <v>-327</v>
      </c>
      <c r="L50" s="97">
        <f t="shared" ref="L50:L51" si="30">AC50</f>
        <v>0</v>
      </c>
      <c r="M50" s="51" t="s">
        <v>34</v>
      </c>
      <c r="N50" s="51" t="s">
        <v>347</v>
      </c>
      <c r="O50" s="51" t="s">
        <v>234</v>
      </c>
      <c r="P50" s="51" t="s">
        <v>235</v>
      </c>
      <c r="Q50" s="52"/>
      <c r="R50" s="52" t="str">
        <f t="shared" ref="R50:R51" si="31">CONCATENATE(O50," ",P50,Q50)</f>
        <v>Andrej Sacharovweg 2</v>
      </c>
      <c r="S50" s="52"/>
      <c r="T50" s="598" t="s">
        <v>334</v>
      </c>
      <c r="U50" s="120">
        <v>2</v>
      </c>
      <c r="V50" s="148" t="s">
        <v>38</v>
      </c>
      <c r="W50" s="136"/>
      <c r="X50" s="143"/>
      <c r="Y50" s="143"/>
      <c r="Z50" s="140"/>
      <c r="AC50" s="140"/>
      <c r="AD50" s="67" t="s">
        <v>69</v>
      </c>
      <c r="AE50" s="71" t="str">
        <f>N50</f>
        <v>Kinderboerderij Marsdijk Schuur 2</v>
      </c>
      <c r="AF50" s="51" t="s">
        <v>335</v>
      </c>
      <c r="AG50" s="51" t="s">
        <v>69</v>
      </c>
      <c r="AH50" s="501" t="s">
        <v>71</v>
      </c>
      <c r="AI50" s="51"/>
      <c r="AJ50" s="51" t="s">
        <v>72</v>
      </c>
      <c r="AK50" s="51" t="s">
        <v>232</v>
      </c>
      <c r="AL50" s="51" t="s">
        <v>39</v>
      </c>
      <c r="AM50" s="51" t="s">
        <v>74</v>
      </c>
      <c r="AN50" s="51" t="s">
        <v>75</v>
      </c>
      <c r="AO50" s="51" t="s">
        <v>40</v>
      </c>
      <c r="AP50" s="52"/>
      <c r="AQ50" s="72">
        <v>24</v>
      </c>
      <c r="AR50" s="73" t="s">
        <v>77</v>
      </c>
      <c r="AS50" s="51" t="s">
        <v>78</v>
      </c>
      <c r="AT50" s="51"/>
      <c r="AU50" s="72">
        <v>2001</v>
      </c>
      <c r="AV50" s="73" t="s">
        <v>312</v>
      </c>
      <c r="AW50" s="51" t="s">
        <v>80</v>
      </c>
      <c r="AX50" s="51" t="s">
        <v>89</v>
      </c>
      <c r="AY50" s="51" t="s">
        <v>279</v>
      </c>
      <c r="AZ50" s="52"/>
      <c r="BA50" s="51" t="s">
        <v>231</v>
      </c>
      <c r="BB50" s="51" t="s">
        <v>179</v>
      </c>
      <c r="BC50" s="52"/>
      <c r="BD50" s="74">
        <v>998.3</v>
      </c>
      <c r="BE50" s="13">
        <f t="shared" si="5"/>
        <v>41.595833333333331</v>
      </c>
    </row>
    <row r="51" spans="1:57" ht="20.100000000000001" customHeight="1">
      <c r="A51" s="91" t="s">
        <v>348</v>
      </c>
      <c r="B51" s="50"/>
      <c r="C51" s="102">
        <v>27.03</v>
      </c>
      <c r="D51" s="94">
        <f>E51/$D$5</f>
        <v>6.5333333333333332</v>
      </c>
      <c r="E51" s="95">
        <f>F51</f>
        <v>588</v>
      </c>
      <c r="F51" s="31">
        <v>588</v>
      </c>
      <c r="G51" s="57">
        <f>100*F51/AQ51</f>
        <v>1050</v>
      </c>
      <c r="H51" s="58">
        <f>AQ51</f>
        <v>56</v>
      </c>
      <c r="I51" s="59">
        <f>F51/H51</f>
        <v>10.5</v>
      </c>
      <c r="J51" s="82">
        <f>$J$6/(I51*1.18)</f>
        <v>0.10088781275221954</v>
      </c>
      <c r="K51" s="96">
        <f>F51-L51</f>
        <v>0</v>
      </c>
      <c r="L51" s="97">
        <f t="shared" si="30"/>
        <v>588</v>
      </c>
      <c r="M51" s="51" t="s">
        <v>34</v>
      </c>
      <c r="N51" s="51" t="s">
        <v>349</v>
      </c>
      <c r="O51" s="51" t="s">
        <v>350</v>
      </c>
      <c r="P51" s="51" t="s">
        <v>351</v>
      </c>
      <c r="Q51" s="52"/>
      <c r="R51" s="52" t="str">
        <f t="shared" si="31"/>
        <v>Oranjebond 8</v>
      </c>
      <c r="S51" s="51" t="s">
        <v>67</v>
      </c>
      <c r="T51" s="598" t="s">
        <v>352</v>
      </c>
      <c r="U51" s="120">
        <v>2</v>
      </c>
      <c r="V51" s="148" t="s">
        <v>38</v>
      </c>
      <c r="W51" s="132" t="s">
        <v>130</v>
      </c>
      <c r="X51" s="128"/>
      <c r="Y51" s="128">
        <v>2027</v>
      </c>
      <c r="Z51" s="129"/>
      <c r="AC51" s="68">
        <f>F51</f>
        <v>588</v>
      </c>
      <c r="AD51" s="67" t="s">
        <v>69</v>
      </c>
      <c r="AE51" s="71" t="str">
        <f>N51</f>
        <v>Kinderboerderij Oranjebond</v>
      </c>
      <c r="AF51" s="642" t="s">
        <v>353</v>
      </c>
      <c r="AG51" s="51" t="s">
        <v>69</v>
      </c>
      <c r="AH51" s="501" t="s">
        <v>71</v>
      </c>
      <c r="AI51" s="51"/>
      <c r="AJ51" s="51" t="s">
        <v>72</v>
      </c>
      <c r="AK51" s="51" t="s">
        <v>354</v>
      </c>
      <c r="AL51" s="51" t="s">
        <v>39</v>
      </c>
      <c r="AM51" s="51" t="s">
        <v>74</v>
      </c>
      <c r="AN51" s="51" t="s">
        <v>75</v>
      </c>
      <c r="AO51" s="51" t="s">
        <v>40</v>
      </c>
      <c r="AP51" s="52"/>
      <c r="AQ51" s="72">
        <v>56</v>
      </c>
      <c r="AR51" s="73" t="s">
        <v>77</v>
      </c>
      <c r="AS51" s="51" t="s">
        <v>78</v>
      </c>
      <c r="AT51" s="51"/>
      <c r="AU51" s="72">
        <v>1990</v>
      </c>
      <c r="AV51" s="73" t="s">
        <v>205</v>
      </c>
      <c r="AW51" s="51" t="s">
        <v>230</v>
      </c>
      <c r="AX51" s="51" t="s">
        <v>89</v>
      </c>
      <c r="AY51" s="51" t="s">
        <v>279</v>
      </c>
      <c r="AZ51" s="72">
        <v>32</v>
      </c>
      <c r="BA51" s="51" t="s">
        <v>250</v>
      </c>
      <c r="BB51" s="51" t="s">
        <v>179</v>
      </c>
      <c r="BC51" s="52"/>
      <c r="BD51" s="74">
        <v>6177.3</v>
      </c>
      <c r="BE51" s="13">
        <f t="shared" si="5"/>
        <v>110.30892857142858</v>
      </c>
    </row>
    <row r="52" spans="1:57" ht="14.1" hidden="1" customHeight="1">
      <c r="A52" s="49" t="s">
        <v>299</v>
      </c>
      <c r="B52" s="50"/>
      <c r="C52" s="50"/>
      <c r="D52" s="49"/>
      <c r="E52" s="49"/>
      <c r="F52" s="51" t="s">
        <v>33</v>
      </c>
      <c r="G52" s="51"/>
      <c r="H52" s="51"/>
      <c r="I52" s="51"/>
      <c r="J52" s="51"/>
      <c r="K52" s="51"/>
      <c r="L52" s="51"/>
      <c r="M52" s="51" t="s">
        <v>34</v>
      </c>
      <c r="N52" s="51" t="s">
        <v>355</v>
      </c>
      <c r="O52" s="51" t="s">
        <v>295</v>
      </c>
      <c r="P52" s="51" t="s">
        <v>296</v>
      </c>
      <c r="Q52" s="52"/>
      <c r="R52" s="52"/>
      <c r="S52" s="52"/>
      <c r="T52" s="52"/>
      <c r="U52" s="52"/>
      <c r="V52" s="52"/>
      <c r="W52" s="52"/>
      <c r="X52" s="52"/>
      <c r="Y52" s="52"/>
      <c r="Z52" s="52"/>
      <c r="AC52" s="52"/>
      <c r="AD52" s="52"/>
      <c r="AE52" s="52"/>
      <c r="AF52" s="52"/>
      <c r="AG52" s="52"/>
      <c r="AH52" s="52"/>
      <c r="AI52" s="52"/>
      <c r="AJ52" s="52"/>
      <c r="AK52" s="52"/>
      <c r="AL52" s="51" t="s">
        <v>39</v>
      </c>
      <c r="AM52" s="52"/>
      <c r="AN52" s="52"/>
      <c r="AO52" s="51" t="s">
        <v>40</v>
      </c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1" t="s">
        <v>186</v>
      </c>
      <c r="BB52" s="52"/>
      <c r="BC52" s="52"/>
      <c r="BD52" s="53" t="s">
        <v>1350</v>
      </c>
      <c r="BE52" s="54" t="str">
        <f t="shared" si="5"/>
        <v/>
      </c>
    </row>
    <row r="53" spans="1:57" ht="20.100000000000001" customHeight="1">
      <c r="A53" s="91" t="s">
        <v>356</v>
      </c>
      <c r="B53" s="50"/>
      <c r="C53" s="102">
        <v>26.12</v>
      </c>
      <c r="D53" s="94">
        <f>F53/$D$5</f>
        <v>5.0888888888888886</v>
      </c>
      <c r="E53" s="95">
        <f>F53</f>
        <v>458</v>
      </c>
      <c r="F53" s="31">
        <v>458</v>
      </c>
      <c r="G53" s="57">
        <f>100*F53/AQ53</f>
        <v>848.14814814814815</v>
      </c>
      <c r="H53" s="58">
        <f>AQ53</f>
        <v>54</v>
      </c>
      <c r="I53" s="59">
        <f>F53/H53</f>
        <v>8.481481481481481</v>
      </c>
      <c r="J53" s="82">
        <f>$J$6/(I53*1.18)</f>
        <v>0.12489823107097922</v>
      </c>
      <c r="K53" s="96">
        <f>L53-F53</f>
        <v>-458</v>
      </c>
      <c r="L53" s="97">
        <f>AC53</f>
        <v>0</v>
      </c>
      <c r="M53" s="51" t="s">
        <v>34</v>
      </c>
      <c r="N53" s="51" t="s">
        <v>357</v>
      </c>
      <c r="O53" s="108" t="s">
        <v>185</v>
      </c>
      <c r="P53" s="51" t="s">
        <v>55</v>
      </c>
      <c r="Q53" s="52"/>
      <c r="R53" s="52" t="str">
        <f t="shared" ref="R53" si="32">CONCATENATE(O53," ",P53,Q53)</f>
        <v>Adelaarsweg 1</v>
      </c>
      <c r="S53" s="52"/>
      <c r="T53" s="598" t="s">
        <v>352</v>
      </c>
      <c r="U53" s="120">
        <v>2</v>
      </c>
      <c r="V53" s="148" t="s">
        <v>38</v>
      </c>
      <c r="W53" s="136"/>
      <c r="X53" s="143"/>
      <c r="Y53" s="143"/>
      <c r="Z53" s="140"/>
      <c r="AC53" s="140"/>
      <c r="AD53" s="67" t="s">
        <v>69</v>
      </c>
      <c r="AE53" s="71" t="str">
        <f>N53</f>
        <v>Kinderboerderij Valkenstijn</v>
      </c>
      <c r="AF53" s="51" t="s">
        <v>358</v>
      </c>
      <c r="AG53" s="51" t="s">
        <v>69</v>
      </c>
      <c r="AH53" s="501" t="s">
        <v>71</v>
      </c>
      <c r="AI53" s="51"/>
      <c r="AJ53" s="51" t="s">
        <v>72</v>
      </c>
      <c r="AK53" s="51" t="s">
        <v>183</v>
      </c>
      <c r="AL53" s="51" t="s">
        <v>39</v>
      </c>
      <c r="AM53" s="51" t="s">
        <v>74</v>
      </c>
      <c r="AN53" s="51" t="s">
        <v>75</v>
      </c>
      <c r="AO53" s="51" t="s">
        <v>40</v>
      </c>
      <c r="AP53" s="52"/>
      <c r="AQ53" s="72">
        <v>54</v>
      </c>
      <c r="AR53" s="73" t="s">
        <v>77</v>
      </c>
      <c r="AS53" s="51" t="s">
        <v>78</v>
      </c>
      <c r="AT53" s="51"/>
      <c r="AU53" s="72">
        <v>1993</v>
      </c>
      <c r="AV53" s="73" t="s">
        <v>205</v>
      </c>
      <c r="AW53" s="51" t="s">
        <v>80</v>
      </c>
      <c r="AX53" s="51" t="s">
        <v>89</v>
      </c>
      <c r="AY53" s="51" t="s">
        <v>279</v>
      </c>
      <c r="AZ53" s="72">
        <v>36</v>
      </c>
      <c r="BA53" s="51" t="s">
        <v>186</v>
      </c>
      <c r="BB53" s="51" t="s">
        <v>179</v>
      </c>
      <c r="BC53" s="52"/>
      <c r="BD53" s="74">
        <v>6925.8</v>
      </c>
      <c r="BE53" s="13">
        <f t="shared" si="5"/>
        <v>128.25555555555556</v>
      </c>
    </row>
    <row r="54" spans="1:57" ht="14.1" hidden="1" customHeight="1">
      <c r="A54" s="49" t="s">
        <v>359</v>
      </c>
      <c r="B54" s="92"/>
      <c r="C54" s="50"/>
      <c r="D54" s="49"/>
      <c r="E54" s="49"/>
      <c r="F54" s="51" t="s">
        <v>33</v>
      </c>
      <c r="G54" s="51"/>
      <c r="H54" s="51"/>
      <c r="I54" s="51"/>
      <c r="J54" s="51"/>
      <c r="K54" s="51"/>
      <c r="L54" s="51"/>
      <c r="M54" s="51" t="s">
        <v>34</v>
      </c>
      <c r="N54" s="51" t="s">
        <v>360</v>
      </c>
      <c r="O54" s="51" t="s">
        <v>361</v>
      </c>
      <c r="P54" s="51" t="s">
        <v>362</v>
      </c>
      <c r="Q54" s="52"/>
      <c r="R54" s="52"/>
      <c r="S54" s="52"/>
      <c r="T54" s="52"/>
      <c r="U54" s="52"/>
      <c r="V54" s="52"/>
      <c r="W54" s="52"/>
      <c r="X54" s="52"/>
      <c r="Y54" s="52"/>
      <c r="Z54" s="52"/>
      <c r="AC54" s="52"/>
      <c r="AD54" s="52"/>
      <c r="AE54" s="52"/>
      <c r="AF54" s="52"/>
      <c r="AG54" s="52"/>
      <c r="AH54" s="52"/>
      <c r="AI54" s="52"/>
      <c r="AJ54" s="52"/>
      <c r="AK54" s="52"/>
      <c r="AL54" s="51" t="s">
        <v>39</v>
      </c>
      <c r="AM54" s="52"/>
      <c r="AN54" s="52"/>
      <c r="AO54" s="51" t="s">
        <v>40</v>
      </c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3" t="s">
        <v>1350</v>
      </c>
      <c r="BE54" s="54" t="str">
        <f t="shared" ref="BE54:BE72" si="33">IFERROR(BD54/AQ54,"")</f>
        <v/>
      </c>
    </row>
    <row r="55" spans="1:57" ht="14.1" customHeight="1">
      <c r="A55" s="91" t="s">
        <v>363</v>
      </c>
      <c r="B55" s="50"/>
      <c r="C55" s="102">
        <v>26.12</v>
      </c>
      <c r="D55" s="94">
        <f>F55/$D$5</f>
        <v>4.3555555555555552</v>
      </c>
      <c r="E55" s="95">
        <f>F55</f>
        <v>392</v>
      </c>
      <c r="F55" s="31">
        <v>392</v>
      </c>
      <c r="G55" s="57">
        <f>100*F55/AQ55</f>
        <v>3563.6363636363635</v>
      </c>
      <c r="H55" s="58">
        <f>AQ55</f>
        <v>11</v>
      </c>
      <c r="I55" s="59">
        <f>F55/H55</f>
        <v>35.636363636363633</v>
      </c>
      <c r="J55" s="82">
        <f>$J$6/(I55*1.18)</f>
        <v>2.9725873400207544E-2</v>
      </c>
      <c r="K55" s="96">
        <f>L55-F55</f>
        <v>-392</v>
      </c>
      <c r="L55" s="97">
        <f>AC55</f>
        <v>0</v>
      </c>
      <c r="M55" s="51" t="s">
        <v>34</v>
      </c>
      <c r="N55" s="51" t="s">
        <v>364</v>
      </c>
      <c r="O55" s="108" t="s">
        <v>185</v>
      </c>
      <c r="P55" s="51" t="s">
        <v>55</v>
      </c>
      <c r="Q55" s="52"/>
      <c r="R55" s="52" t="str">
        <f t="shared" ref="R55" si="34">CONCATENATE(O55," ",P55,Q55)</f>
        <v>Adelaarsweg 1</v>
      </c>
      <c r="S55" s="52"/>
      <c r="T55" s="598" t="s">
        <v>352</v>
      </c>
      <c r="U55" s="120">
        <v>2</v>
      </c>
      <c r="V55" s="148" t="s">
        <v>38</v>
      </c>
      <c r="W55" s="136"/>
      <c r="X55" s="143"/>
      <c r="Y55" s="143"/>
      <c r="Z55" s="140"/>
      <c r="AC55" s="140"/>
      <c r="AD55" s="67" t="s">
        <v>69</v>
      </c>
      <c r="AE55" s="71" t="str">
        <f>N55</f>
        <v>Kinderboerderij Valkenstijn Schuur</v>
      </c>
      <c r="AF55" s="51" t="s">
        <v>358</v>
      </c>
      <c r="AG55" s="51" t="s">
        <v>69</v>
      </c>
      <c r="AH55" s="501" t="s">
        <v>71</v>
      </c>
      <c r="AI55" s="51"/>
      <c r="AJ55" s="51" t="s">
        <v>72</v>
      </c>
      <c r="AK55" s="51" t="s">
        <v>183</v>
      </c>
      <c r="AL55" s="51" t="s">
        <v>39</v>
      </c>
      <c r="AM55" s="51" t="s">
        <v>74</v>
      </c>
      <c r="AN55" s="51" t="s">
        <v>75</v>
      </c>
      <c r="AO55" s="51" t="s">
        <v>40</v>
      </c>
      <c r="AP55" s="52"/>
      <c r="AQ55" s="72">
        <v>11</v>
      </c>
      <c r="AR55" s="73" t="s">
        <v>77</v>
      </c>
      <c r="AS55" s="51" t="s">
        <v>78</v>
      </c>
      <c r="AT55" s="51"/>
      <c r="AU55" s="72">
        <v>1997</v>
      </c>
      <c r="AV55" s="73" t="s">
        <v>205</v>
      </c>
      <c r="AW55" s="51" t="s">
        <v>80</v>
      </c>
      <c r="AX55" s="51" t="s">
        <v>89</v>
      </c>
      <c r="AY55" s="51" t="s">
        <v>279</v>
      </c>
      <c r="AZ55" s="52"/>
      <c r="BA55" s="51" t="s">
        <v>186</v>
      </c>
      <c r="BB55" s="51" t="s">
        <v>179</v>
      </c>
      <c r="BC55" s="52"/>
      <c r="BD55" s="74">
        <v>2623.5</v>
      </c>
      <c r="BE55" s="13">
        <f t="shared" si="33"/>
        <v>238.5</v>
      </c>
    </row>
    <row r="56" spans="1:57" ht="20.100000000000001" hidden="1" customHeight="1">
      <c r="A56" s="49" t="s">
        <v>365</v>
      </c>
      <c r="B56" s="50"/>
      <c r="C56" s="50"/>
      <c r="D56" s="49"/>
      <c r="E56" s="49"/>
      <c r="F56" s="51" t="s">
        <v>33</v>
      </c>
      <c r="G56" s="51"/>
      <c r="H56" s="51"/>
      <c r="I56" s="51"/>
      <c r="J56" s="51"/>
      <c r="K56" s="51"/>
      <c r="L56" s="51"/>
      <c r="M56" s="51" t="s">
        <v>34</v>
      </c>
      <c r="N56" s="51" t="s">
        <v>366</v>
      </c>
      <c r="O56" s="51" t="s">
        <v>367</v>
      </c>
      <c r="P56" s="51" t="s">
        <v>368</v>
      </c>
      <c r="Q56" s="52"/>
      <c r="R56" s="52"/>
      <c r="S56" s="52"/>
      <c r="T56" s="52"/>
      <c r="U56" s="52"/>
      <c r="V56" s="52"/>
      <c r="W56" s="52"/>
      <c r="X56" s="52"/>
      <c r="Y56" s="52"/>
      <c r="Z56" s="52"/>
      <c r="AC56" s="52"/>
      <c r="AD56" s="52"/>
      <c r="AE56" s="52"/>
      <c r="AF56" s="52"/>
      <c r="AG56" s="52"/>
      <c r="AH56" s="52"/>
      <c r="AI56" s="52"/>
      <c r="AJ56" s="52"/>
      <c r="AK56" s="52"/>
      <c r="AL56" s="51" t="s">
        <v>39</v>
      </c>
      <c r="AM56" s="52"/>
      <c r="AN56" s="52"/>
      <c r="AO56" s="51" t="s">
        <v>144</v>
      </c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1" t="s">
        <v>231</v>
      </c>
      <c r="BB56" s="52"/>
      <c r="BC56" s="52"/>
      <c r="BD56" s="53" t="s">
        <v>1350</v>
      </c>
      <c r="BE56" s="54" t="str">
        <f t="shared" si="33"/>
        <v/>
      </c>
    </row>
    <row r="57" spans="1:57" ht="14.1" hidden="1" customHeight="1">
      <c r="A57" s="49" t="s">
        <v>369</v>
      </c>
      <c r="B57" s="149"/>
      <c r="C57" s="50"/>
      <c r="D57" s="49"/>
      <c r="E57" s="49"/>
      <c r="F57" s="51" t="s">
        <v>33</v>
      </c>
      <c r="G57" s="51"/>
      <c r="H57" s="51"/>
      <c r="I57" s="51"/>
      <c r="J57" s="51"/>
      <c r="K57" s="51"/>
      <c r="L57" s="51"/>
      <c r="M57" s="51" t="s">
        <v>34</v>
      </c>
      <c r="N57" s="51" t="s">
        <v>370</v>
      </c>
      <c r="O57" s="51" t="s">
        <v>367</v>
      </c>
      <c r="P57" s="51" t="s">
        <v>371</v>
      </c>
      <c r="Q57" s="52"/>
      <c r="R57" s="52"/>
      <c r="S57" s="52"/>
      <c r="T57" s="52"/>
      <c r="U57" s="52"/>
      <c r="V57" s="52"/>
      <c r="W57" s="52"/>
      <c r="X57" s="52"/>
      <c r="Y57" s="52"/>
      <c r="Z57" s="52"/>
      <c r="AC57" s="52"/>
      <c r="AD57" s="52"/>
      <c r="AE57" s="52"/>
      <c r="AF57" s="52"/>
      <c r="AG57" s="52"/>
      <c r="AH57" s="52"/>
      <c r="AI57" s="52"/>
      <c r="AJ57" s="52"/>
      <c r="AK57" s="52"/>
      <c r="AL57" s="51" t="s">
        <v>39</v>
      </c>
      <c r="AM57" s="52"/>
      <c r="AN57" s="52"/>
      <c r="AO57" s="51" t="s">
        <v>144</v>
      </c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3" t="s">
        <v>1350</v>
      </c>
      <c r="BE57" s="54" t="str">
        <f t="shared" si="33"/>
        <v/>
      </c>
    </row>
    <row r="58" spans="1:57" ht="14.1" customHeight="1">
      <c r="A58" s="91" t="s">
        <v>372</v>
      </c>
      <c r="B58" s="50"/>
      <c r="C58" s="102">
        <v>26.11</v>
      </c>
      <c r="D58" s="94">
        <f>F58/$D$5</f>
        <v>5.9666666666666668</v>
      </c>
      <c r="E58" s="95">
        <f>F58</f>
        <v>537</v>
      </c>
      <c r="F58" s="31">
        <v>537</v>
      </c>
      <c r="G58" s="57">
        <f>100*F58/AQ58</f>
        <v>265.84158415841586</v>
      </c>
      <c r="H58" s="58">
        <f>AQ58</f>
        <v>202</v>
      </c>
      <c r="I58" s="59">
        <f>F58/H58</f>
        <v>2.6584158415841586</v>
      </c>
      <c r="J58" s="82">
        <f>$J$6/(I58*1.18)</f>
        <v>0.39847867941798443</v>
      </c>
      <c r="K58" s="96">
        <f>L58-F58</f>
        <v>-537</v>
      </c>
      <c r="L58" s="97">
        <f>AC58</f>
        <v>0</v>
      </c>
      <c r="M58" s="51" t="s">
        <v>34</v>
      </c>
      <c r="N58" s="51" t="s">
        <v>373</v>
      </c>
      <c r="O58" s="108" t="s">
        <v>308</v>
      </c>
      <c r="P58" s="51" t="s">
        <v>343</v>
      </c>
      <c r="Q58" s="52"/>
      <c r="R58" s="52" t="str">
        <f t="shared" ref="R58" si="35">CONCATENATE(O58," ",P58,Q58)</f>
        <v>Bosrand 3</v>
      </c>
      <c r="S58" s="52"/>
      <c r="T58" s="598" t="s">
        <v>374</v>
      </c>
      <c r="U58" s="120">
        <v>2</v>
      </c>
      <c r="V58" s="148" t="s">
        <v>38</v>
      </c>
      <c r="W58" s="136"/>
      <c r="X58" s="143"/>
      <c r="Y58" s="143"/>
      <c r="Z58" s="140"/>
      <c r="AC58" s="140"/>
      <c r="AD58" s="67" t="s">
        <v>69</v>
      </c>
      <c r="AE58" s="71" t="str">
        <f>N58</f>
        <v>Theehuis Asserbos</v>
      </c>
      <c r="AF58" s="51" t="s">
        <v>298</v>
      </c>
      <c r="AG58" s="51" t="s">
        <v>69</v>
      </c>
      <c r="AH58" s="501" t="s">
        <v>71</v>
      </c>
      <c r="AI58" s="51"/>
      <c r="AJ58" s="51" t="s">
        <v>72</v>
      </c>
      <c r="AK58" s="51" t="s">
        <v>341</v>
      </c>
      <c r="AL58" s="51" t="s">
        <v>39</v>
      </c>
      <c r="AM58" s="51" t="s">
        <v>74</v>
      </c>
      <c r="AN58" s="51" t="s">
        <v>75</v>
      </c>
      <c r="AO58" s="51" t="s">
        <v>40</v>
      </c>
      <c r="AP58" s="52"/>
      <c r="AQ58" s="72">
        <v>202</v>
      </c>
      <c r="AR58" s="73" t="s">
        <v>228</v>
      </c>
      <c r="AS58" s="51" t="s">
        <v>78</v>
      </c>
      <c r="AT58" s="51"/>
      <c r="AU58" s="72">
        <v>1997</v>
      </c>
      <c r="AV58" s="73" t="s">
        <v>205</v>
      </c>
      <c r="AW58" s="51" t="s">
        <v>274</v>
      </c>
      <c r="AX58" s="51" t="s">
        <v>89</v>
      </c>
      <c r="AY58" s="51" t="s">
        <v>279</v>
      </c>
      <c r="AZ58" s="72">
        <v>173</v>
      </c>
      <c r="BA58" s="51" t="s">
        <v>265</v>
      </c>
      <c r="BB58" s="51" t="s">
        <v>179</v>
      </c>
      <c r="BC58" s="72">
        <v>196.02</v>
      </c>
      <c r="BD58" s="74">
        <v>11396.4</v>
      </c>
      <c r="BE58" s="13">
        <f t="shared" si="33"/>
        <v>56.417821782178216</v>
      </c>
    </row>
    <row r="59" spans="1:57" ht="14.1" hidden="1" customHeight="1">
      <c r="A59" s="49" t="s">
        <v>375</v>
      </c>
      <c r="B59" s="150"/>
      <c r="C59" s="50"/>
      <c r="D59" s="49"/>
      <c r="E59" s="49"/>
      <c r="F59" s="51" t="s">
        <v>33</v>
      </c>
      <c r="G59" s="51"/>
      <c r="H59" s="51"/>
      <c r="I59" s="51"/>
      <c r="J59" s="51"/>
      <c r="K59" s="51"/>
      <c r="L59" s="51"/>
      <c r="M59" s="51" t="s">
        <v>34</v>
      </c>
      <c r="N59" s="51" t="s">
        <v>376</v>
      </c>
      <c r="O59" s="51" t="s">
        <v>377</v>
      </c>
      <c r="P59" s="51" t="s">
        <v>378</v>
      </c>
      <c r="Q59" s="52"/>
      <c r="R59" s="52"/>
      <c r="S59" s="52"/>
      <c r="T59" s="52"/>
      <c r="U59" s="52"/>
      <c r="V59" s="52"/>
      <c r="W59" s="52"/>
      <c r="X59" s="52"/>
      <c r="Y59" s="52"/>
      <c r="Z59" s="52"/>
      <c r="AC59" s="52"/>
      <c r="AD59" s="52"/>
      <c r="AE59" s="52"/>
      <c r="AF59" s="52"/>
      <c r="AG59" s="52"/>
      <c r="AH59" s="52"/>
      <c r="AI59" s="52"/>
      <c r="AJ59" s="51" t="s">
        <v>379</v>
      </c>
      <c r="AK59" s="52"/>
      <c r="AL59" s="52"/>
      <c r="AM59" s="52"/>
      <c r="AN59" s="52"/>
      <c r="AO59" s="51" t="s">
        <v>45</v>
      </c>
      <c r="AP59" s="52"/>
      <c r="AQ59" s="52"/>
      <c r="AR59" s="52"/>
      <c r="AS59" s="52"/>
      <c r="AT59" s="52"/>
      <c r="AU59" s="52"/>
      <c r="AV59" s="52"/>
      <c r="AW59" s="52"/>
      <c r="AX59" s="51" t="s">
        <v>89</v>
      </c>
      <c r="AY59" s="51" t="s">
        <v>380</v>
      </c>
      <c r="AZ59" s="52"/>
      <c r="BA59" s="51" t="s">
        <v>186</v>
      </c>
      <c r="BB59" s="52"/>
      <c r="BC59" s="52"/>
      <c r="BD59" s="53" t="s">
        <v>1350</v>
      </c>
      <c r="BE59" s="54" t="str">
        <f t="shared" si="33"/>
        <v/>
      </c>
    </row>
    <row r="60" spans="1:57" ht="14.1" customHeight="1">
      <c r="A60" s="91" t="s">
        <v>381</v>
      </c>
      <c r="B60" s="150"/>
      <c r="C60" s="102">
        <v>27.03</v>
      </c>
      <c r="D60" s="94">
        <f>E60/$D$5</f>
        <v>6.5333333333333332</v>
      </c>
      <c r="E60" s="95">
        <f>F60</f>
        <v>588</v>
      </c>
      <c r="F60" s="31">
        <v>588</v>
      </c>
      <c r="G60" s="57">
        <f>100*F60/AQ60</f>
        <v>1278.2608695652175</v>
      </c>
      <c r="H60" s="58">
        <f>AQ60</f>
        <v>46</v>
      </c>
      <c r="I60" s="59">
        <f>F60/H60</f>
        <v>12.782608695652174</v>
      </c>
      <c r="J60" s="82">
        <f>$J$6/(I60*1.18)</f>
        <v>8.2872131903608912E-2</v>
      </c>
      <c r="K60" s="96">
        <f>F60-L60</f>
        <v>0</v>
      </c>
      <c r="L60" s="97">
        <f t="shared" ref="L60:L61" si="36">AC60</f>
        <v>588</v>
      </c>
      <c r="M60" s="51" t="s">
        <v>34</v>
      </c>
      <c r="N60" s="51" t="s">
        <v>382</v>
      </c>
      <c r="O60" s="62" t="s">
        <v>383</v>
      </c>
      <c r="P60" s="51" t="s">
        <v>235</v>
      </c>
      <c r="Q60" s="51" t="s">
        <v>56</v>
      </c>
      <c r="R60" s="52" t="str">
        <f t="shared" ref="R60:R61" si="37">CONCATENATE(O60," ",P60,Q60)</f>
        <v>Rijnstraat 2A</v>
      </c>
      <c r="S60" s="51" t="s">
        <v>67</v>
      </c>
      <c r="T60" s="598" t="s">
        <v>352</v>
      </c>
      <c r="U60" s="120">
        <v>2</v>
      </c>
      <c r="V60" s="148" t="s">
        <v>38</v>
      </c>
      <c r="W60" s="132" t="s">
        <v>130</v>
      </c>
      <c r="X60" s="128"/>
      <c r="Y60" s="128">
        <v>2027</v>
      </c>
      <c r="Z60" s="129"/>
      <c r="AC60" s="68">
        <f>F60</f>
        <v>588</v>
      </c>
      <c r="AD60" s="67" t="s">
        <v>69</v>
      </c>
      <c r="AE60" s="71" t="str">
        <f>N60</f>
        <v>Kinderboerderij Pittelstee</v>
      </c>
      <c r="AF60" s="51" t="s">
        <v>384</v>
      </c>
      <c r="AG60" s="51" t="s">
        <v>69</v>
      </c>
      <c r="AH60" s="501" t="s">
        <v>71</v>
      </c>
      <c r="AI60" s="51"/>
      <c r="AJ60" s="51" t="s">
        <v>72</v>
      </c>
      <c r="AK60" s="51" t="s">
        <v>385</v>
      </c>
      <c r="AL60" s="51" t="s">
        <v>39</v>
      </c>
      <c r="AM60" s="51" t="s">
        <v>74</v>
      </c>
      <c r="AN60" s="51" t="s">
        <v>75</v>
      </c>
      <c r="AO60" s="51" t="s">
        <v>50</v>
      </c>
      <c r="AP60" s="52"/>
      <c r="AQ60" s="72">
        <v>46</v>
      </c>
      <c r="AR60" s="73" t="s">
        <v>77</v>
      </c>
      <c r="AS60" s="51" t="s">
        <v>386</v>
      </c>
      <c r="AT60" s="51"/>
      <c r="AU60" s="72">
        <v>2000</v>
      </c>
      <c r="AV60" s="73" t="s">
        <v>312</v>
      </c>
      <c r="AW60" s="51" t="s">
        <v>230</v>
      </c>
      <c r="AX60" s="51" t="s">
        <v>89</v>
      </c>
      <c r="AY60" s="51" t="s">
        <v>279</v>
      </c>
      <c r="AZ60" s="52"/>
      <c r="BA60" s="51" t="s">
        <v>186</v>
      </c>
      <c r="BB60" s="51" t="s">
        <v>179</v>
      </c>
      <c r="BC60" s="52"/>
      <c r="BD60" s="74">
        <v>6492.3</v>
      </c>
      <c r="BE60" s="13">
        <f t="shared" si="33"/>
        <v>141.13695652173914</v>
      </c>
    </row>
    <row r="61" spans="1:57" ht="14.1" customHeight="1">
      <c r="A61" s="91" t="s">
        <v>387</v>
      </c>
      <c r="B61" s="150"/>
      <c r="C61" s="102">
        <v>26.11</v>
      </c>
      <c r="D61" s="94">
        <f>F61/$D$5</f>
        <v>4.7888888888888888</v>
      </c>
      <c r="E61" s="95">
        <f>F61</f>
        <v>431</v>
      </c>
      <c r="F61" s="31">
        <v>431</v>
      </c>
      <c r="G61" s="57">
        <f>100*F61/AQ61</f>
        <v>1197.2222222222222</v>
      </c>
      <c r="H61" s="58">
        <f>AQ61</f>
        <v>36</v>
      </c>
      <c r="I61" s="59">
        <f>F61/H61</f>
        <v>11.972222222222221</v>
      </c>
      <c r="J61" s="82">
        <f>$J$6/(I61*1.18)</f>
        <v>8.8481654803570731E-2</v>
      </c>
      <c r="K61" s="96">
        <f t="shared" ref="K61" si="38">L61-F61</f>
        <v>-431</v>
      </c>
      <c r="L61" s="97">
        <f t="shared" si="36"/>
        <v>0</v>
      </c>
      <c r="M61" s="51" t="s">
        <v>34</v>
      </c>
      <c r="N61" s="51" t="s">
        <v>388</v>
      </c>
      <c r="O61" s="62" t="s">
        <v>383</v>
      </c>
      <c r="P61" s="51" t="s">
        <v>235</v>
      </c>
      <c r="Q61" s="51" t="s">
        <v>56</v>
      </c>
      <c r="R61" s="52" t="str">
        <f t="shared" si="37"/>
        <v>Rijnstraat 2A</v>
      </c>
      <c r="S61" s="51" t="s">
        <v>67</v>
      </c>
      <c r="T61" s="598" t="s">
        <v>352</v>
      </c>
      <c r="U61" s="120">
        <v>2</v>
      </c>
      <c r="V61" s="148" t="s">
        <v>38</v>
      </c>
      <c r="W61" s="130"/>
      <c r="X61" s="122"/>
      <c r="Y61" s="122"/>
      <c r="Z61" s="123"/>
      <c r="AC61" s="123"/>
      <c r="AD61" s="67" t="s">
        <v>69</v>
      </c>
      <c r="AE61" s="71" t="str">
        <f>N61</f>
        <v>Kinderboerderij Pittelstee Dierenverblijf 1</v>
      </c>
      <c r="AF61" s="51" t="s">
        <v>384</v>
      </c>
      <c r="AG61" s="51" t="s">
        <v>69</v>
      </c>
      <c r="AH61" s="501" t="s">
        <v>71</v>
      </c>
      <c r="AI61" s="51"/>
      <c r="AJ61" s="51" t="s">
        <v>72</v>
      </c>
      <c r="AK61" s="51" t="s">
        <v>385</v>
      </c>
      <c r="AL61" s="51" t="s">
        <v>39</v>
      </c>
      <c r="AM61" s="51" t="s">
        <v>74</v>
      </c>
      <c r="AN61" s="51" t="s">
        <v>75</v>
      </c>
      <c r="AO61" s="51" t="s">
        <v>50</v>
      </c>
      <c r="AP61" s="52"/>
      <c r="AQ61" s="72">
        <v>36</v>
      </c>
      <c r="AR61" s="73" t="s">
        <v>77</v>
      </c>
      <c r="AS61" s="51" t="s">
        <v>386</v>
      </c>
      <c r="AT61" s="51"/>
      <c r="AU61" s="72">
        <v>2000</v>
      </c>
      <c r="AV61" s="73" t="s">
        <v>312</v>
      </c>
      <c r="AW61" s="51" t="s">
        <v>80</v>
      </c>
      <c r="AX61" s="51" t="s">
        <v>89</v>
      </c>
      <c r="AY61" s="51" t="s">
        <v>279</v>
      </c>
      <c r="AZ61" s="52"/>
      <c r="BA61" s="51" t="s">
        <v>186</v>
      </c>
      <c r="BB61" s="51" t="s">
        <v>179</v>
      </c>
      <c r="BC61" s="52"/>
      <c r="BD61" s="74">
        <v>2696.5</v>
      </c>
      <c r="BE61" s="13">
        <f t="shared" si="33"/>
        <v>74.902777777777771</v>
      </c>
    </row>
    <row r="62" spans="1:57" ht="20.100000000000001" hidden="1" customHeight="1">
      <c r="A62" s="49" t="s">
        <v>389</v>
      </c>
      <c r="B62" s="92"/>
      <c r="C62" s="50"/>
      <c r="D62" s="49"/>
      <c r="E62" s="49"/>
      <c r="F62" s="51" t="s">
        <v>33</v>
      </c>
      <c r="G62" s="51"/>
      <c r="H62" s="51"/>
      <c r="I62" s="51"/>
      <c r="J62" s="51"/>
      <c r="K62" s="51"/>
      <c r="L62" s="51"/>
      <c r="M62" s="51" t="s">
        <v>34</v>
      </c>
      <c r="N62" s="51" t="s">
        <v>390</v>
      </c>
      <c r="O62" s="51" t="s">
        <v>391</v>
      </c>
      <c r="P62" s="51" t="s">
        <v>392</v>
      </c>
      <c r="Q62" s="52"/>
      <c r="R62" s="52"/>
      <c r="S62" s="52"/>
      <c r="T62" s="52"/>
      <c r="U62" s="52"/>
      <c r="V62" s="52"/>
      <c r="W62" s="52"/>
      <c r="X62" s="52"/>
      <c r="Y62" s="52"/>
      <c r="Z62" s="52"/>
      <c r="AC62" s="52"/>
      <c r="AD62" s="52"/>
      <c r="AE62" s="52"/>
      <c r="AF62" s="52"/>
      <c r="AG62" s="52"/>
      <c r="AH62" s="52"/>
      <c r="AI62" s="52"/>
      <c r="AJ62" s="52"/>
      <c r="AK62" s="52"/>
      <c r="AL62" s="51" t="s">
        <v>39</v>
      </c>
      <c r="AM62" s="52"/>
      <c r="AN62" s="52"/>
      <c r="AO62" s="51" t="s">
        <v>50</v>
      </c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1" t="s">
        <v>265</v>
      </c>
      <c r="BB62" s="52"/>
      <c r="BC62" s="52"/>
      <c r="BD62" s="53" t="s">
        <v>1350</v>
      </c>
      <c r="BE62" s="54" t="str">
        <f t="shared" si="33"/>
        <v/>
      </c>
    </row>
    <row r="63" spans="1:57" ht="20.100000000000001" customHeight="1">
      <c r="A63" s="91" t="s">
        <v>393</v>
      </c>
      <c r="B63" s="50"/>
      <c r="C63" s="102">
        <v>26.11</v>
      </c>
      <c r="D63" s="94">
        <f>F63/$D$5</f>
        <v>3.3333333333333335</v>
      </c>
      <c r="E63" s="95">
        <f t="shared" ref="E63:E65" si="39">F63</f>
        <v>300</v>
      </c>
      <c r="F63" s="31">
        <v>300</v>
      </c>
      <c r="G63" s="57">
        <f>100*F63/AQ63</f>
        <v>4285.7142857142853</v>
      </c>
      <c r="H63" s="58">
        <f>AQ63</f>
        <v>7</v>
      </c>
      <c r="I63" s="59">
        <f>F63/H63</f>
        <v>42.857142857142854</v>
      </c>
      <c r="J63" s="82">
        <f>$J$6/(I63*1.18)</f>
        <v>2.471751412429379E-2</v>
      </c>
      <c r="K63" s="96">
        <f t="shared" ref="K63:K65" si="40">L63-F63</f>
        <v>-300</v>
      </c>
      <c r="L63" s="97">
        <f t="shared" ref="L63:L65" si="41">AC63</f>
        <v>0</v>
      </c>
      <c r="M63" s="51" t="s">
        <v>34</v>
      </c>
      <c r="N63" s="51" t="s">
        <v>394</v>
      </c>
      <c r="O63" s="62" t="s">
        <v>383</v>
      </c>
      <c r="P63" s="51" t="s">
        <v>235</v>
      </c>
      <c r="Q63" s="51" t="s">
        <v>56</v>
      </c>
      <c r="R63" s="52" t="str">
        <f t="shared" ref="R63:R65" si="42">CONCATENATE(O63," ",P63,Q63)</f>
        <v>Rijnstraat 2A</v>
      </c>
      <c r="S63" s="51" t="s">
        <v>67</v>
      </c>
      <c r="T63" s="598" t="s">
        <v>352</v>
      </c>
      <c r="U63" s="120">
        <v>2</v>
      </c>
      <c r="V63" s="148" t="s">
        <v>38</v>
      </c>
      <c r="W63" s="130"/>
      <c r="X63" s="122"/>
      <c r="Y63" s="122"/>
      <c r="Z63" s="123"/>
      <c r="AC63" s="123"/>
      <c r="AD63" s="67" t="s">
        <v>69</v>
      </c>
      <c r="AE63" s="71" t="str">
        <f>N63</f>
        <v>Kinderboerderij Pittelstee Dierenverblijf 2</v>
      </c>
      <c r="AF63" s="51" t="s">
        <v>384</v>
      </c>
      <c r="AG63" s="51" t="s">
        <v>69</v>
      </c>
      <c r="AH63" s="501" t="s">
        <v>71</v>
      </c>
      <c r="AI63" s="51"/>
      <c r="AJ63" s="51" t="s">
        <v>72</v>
      </c>
      <c r="AK63" s="51" t="s">
        <v>385</v>
      </c>
      <c r="AL63" s="51" t="s">
        <v>39</v>
      </c>
      <c r="AM63" s="51" t="s">
        <v>74</v>
      </c>
      <c r="AN63" s="51" t="s">
        <v>75</v>
      </c>
      <c r="AO63" s="51" t="s">
        <v>50</v>
      </c>
      <c r="AP63" s="52"/>
      <c r="AQ63" s="72">
        <v>7</v>
      </c>
      <c r="AR63" s="73" t="s">
        <v>77</v>
      </c>
      <c r="AS63" s="51" t="s">
        <v>386</v>
      </c>
      <c r="AT63" s="51"/>
      <c r="AU63" s="72">
        <v>2000</v>
      </c>
      <c r="AV63" s="73" t="s">
        <v>312</v>
      </c>
      <c r="AW63" s="51" t="s">
        <v>80</v>
      </c>
      <c r="AX63" s="51" t="s">
        <v>89</v>
      </c>
      <c r="AY63" s="51" t="s">
        <v>279</v>
      </c>
      <c r="AZ63" s="52"/>
      <c r="BA63" s="51" t="s">
        <v>186</v>
      </c>
      <c r="BB63" s="51" t="s">
        <v>179</v>
      </c>
      <c r="BC63" s="52"/>
      <c r="BD63" s="74">
        <v>542.70000000000005</v>
      </c>
      <c r="BE63" s="13">
        <f t="shared" si="33"/>
        <v>77.528571428571439</v>
      </c>
    </row>
    <row r="64" spans="1:57" ht="19.5" customHeight="1">
      <c r="A64" s="91" t="s">
        <v>395</v>
      </c>
      <c r="B64" s="92"/>
      <c r="C64" s="102">
        <v>26.11</v>
      </c>
      <c r="D64" s="94">
        <f>F64/$D$5</f>
        <v>3.3333333333333335</v>
      </c>
      <c r="E64" s="95">
        <f t="shared" si="39"/>
        <v>300</v>
      </c>
      <c r="F64" s="31">
        <v>300</v>
      </c>
      <c r="G64" s="57">
        <f>100*F64/AQ64</f>
        <v>1304.3478260869565</v>
      </c>
      <c r="H64" s="58">
        <f>AQ64</f>
        <v>23</v>
      </c>
      <c r="I64" s="59">
        <f>F64/H64</f>
        <v>13.043478260869565</v>
      </c>
      <c r="J64" s="82">
        <f>$J$6/(I64*1.18)</f>
        <v>8.1214689265536724E-2</v>
      </c>
      <c r="K64" s="96">
        <f t="shared" si="40"/>
        <v>-300</v>
      </c>
      <c r="L64" s="97">
        <f t="shared" si="41"/>
        <v>0</v>
      </c>
      <c r="M64" s="51" t="s">
        <v>34</v>
      </c>
      <c r="N64" s="51" t="s">
        <v>396</v>
      </c>
      <c r="O64" s="62" t="s">
        <v>383</v>
      </c>
      <c r="P64" s="51" t="s">
        <v>235</v>
      </c>
      <c r="Q64" s="51" t="s">
        <v>56</v>
      </c>
      <c r="R64" s="52" t="str">
        <f t="shared" si="42"/>
        <v>Rijnstraat 2A</v>
      </c>
      <c r="S64" s="51" t="s">
        <v>67</v>
      </c>
      <c r="T64" s="598" t="s">
        <v>352</v>
      </c>
      <c r="U64" s="120">
        <v>2</v>
      </c>
      <c r="V64" s="148" t="s">
        <v>38</v>
      </c>
      <c r="W64" s="130"/>
      <c r="X64" s="122"/>
      <c r="Y64" s="122"/>
      <c r="Z64" s="123"/>
      <c r="AC64" s="123"/>
      <c r="AD64" s="67" t="s">
        <v>69</v>
      </c>
      <c r="AE64" s="71" t="str">
        <f>N64</f>
        <v>Kinderboerderij Pittelstee Dierenverblijf 3</v>
      </c>
      <c r="AF64" s="51" t="s">
        <v>384</v>
      </c>
      <c r="AG64" s="51" t="s">
        <v>69</v>
      </c>
      <c r="AH64" s="501" t="s">
        <v>71</v>
      </c>
      <c r="AI64" s="51"/>
      <c r="AJ64" s="51" t="s">
        <v>72</v>
      </c>
      <c r="AK64" s="51" t="s">
        <v>385</v>
      </c>
      <c r="AL64" s="51" t="s">
        <v>39</v>
      </c>
      <c r="AM64" s="51" t="s">
        <v>74</v>
      </c>
      <c r="AN64" s="51" t="s">
        <v>75</v>
      </c>
      <c r="AO64" s="51" t="s">
        <v>50</v>
      </c>
      <c r="AP64" s="52"/>
      <c r="AQ64" s="72">
        <v>23</v>
      </c>
      <c r="AR64" s="73" t="s">
        <v>77</v>
      </c>
      <c r="AS64" s="51" t="s">
        <v>386</v>
      </c>
      <c r="AT64" s="51"/>
      <c r="AU64" s="72">
        <v>2000</v>
      </c>
      <c r="AV64" s="73" t="s">
        <v>312</v>
      </c>
      <c r="AW64" s="51" t="s">
        <v>80</v>
      </c>
      <c r="AX64" s="51" t="s">
        <v>89</v>
      </c>
      <c r="AY64" s="51" t="s">
        <v>279</v>
      </c>
      <c r="AZ64" s="52"/>
      <c r="BA64" s="51" t="s">
        <v>186</v>
      </c>
      <c r="BB64" s="51" t="s">
        <v>179</v>
      </c>
      <c r="BC64" s="52"/>
      <c r="BD64" s="74">
        <v>1084.5999999999999</v>
      </c>
      <c r="BE64" s="13">
        <f t="shared" si="33"/>
        <v>47.156521739130433</v>
      </c>
    </row>
    <row r="65" spans="1:57" ht="14.1" customHeight="1">
      <c r="A65" s="91" t="s">
        <v>397</v>
      </c>
      <c r="B65" s="92"/>
      <c r="C65" s="102">
        <v>26.11</v>
      </c>
      <c r="D65" s="94">
        <f>F65/$D$5</f>
        <v>3.3333333333333335</v>
      </c>
      <c r="E65" s="95">
        <f t="shared" si="39"/>
        <v>300</v>
      </c>
      <c r="F65" s="31">
        <v>300</v>
      </c>
      <c r="G65" s="57">
        <f>100*F65/AQ65</f>
        <v>2727.2727272727275</v>
      </c>
      <c r="H65" s="58">
        <f>AQ65</f>
        <v>11</v>
      </c>
      <c r="I65" s="59">
        <f>F65/H65</f>
        <v>27.272727272727273</v>
      </c>
      <c r="J65" s="82">
        <f>$J$6/(I65*1.18)</f>
        <v>3.8841807909604523E-2</v>
      </c>
      <c r="K65" s="96">
        <f t="shared" si="40"/>
        <v>-300</v>
      </c>
      <c r="L65" s="97">
        <f t="shared" si="41"/>
        <v>0</v>
      </c>
      <c r="M65" s="51" t="s">
        <v>34</v>
      </c>
      <c r="N65" s="51" t="s">
        <v>398</v>
      </c>
      <c r="O65" s="62" t="s">
        <v>383</v>
      </c>
      <c r="P65" s="51" t="s">
        <v>235</v>
      </c>
      <c r="Q65" s="51" t="s">
        <v>56</v>
      </c>
      <c r="R65" s="52" t="str">
        <f t="shared" si="42"/>
        <v>Rijnstraat 2A</v>
      </c>
      <c r="S65" s="51" t="s">
        <v>67</v>
      </c>
      <c r="T65" s="598" t="s">
        <v>352</v>
      </c>
      <c r="U65" s="120">
        <v>2</v>
      </c>
      <c r="V65" s="148" t="s">
        <v>38</v>
      </c>
      <c r="W65" s="130"/>
      <c r="X65" s="122"/>
      <c r="Y65" s="122"/>
      <c r="Z65" s="123"/>
      <c r="AC65" s="123"/>
      <c r="AD65" s="67" t="s">
        <v>69</v>
      </c>
      <c r="AE65" s="71" t="str">
        <f>N65</f>
        <v>Kinderboerderij Pittelstee Dierenverblijf 4</v>
      </c>
      <c r="AF65" s="51" t="s">
        <v>384</v>
      </c>
      <c r="AG65" s="51" t="s">
        <v>69</v>
      </c>
      <c r="AH65" s="501" t="s">
        <v>71</v>
      </c>
      <c r="AI65" s="51"/>
      <c r="AJ65" s="51" t="s">
        <v>72</v>
      </c>
      <c r="AK65" s="51" t="s">
        <v>385</v>
      </c>
      <c r="AL65" s="51" t="s">
        <v>39</v>
      </c>
      <c r="AM65" s="51" t="s">
        <v>74</v>
      </c>
      <c r="AN65" s="51" t="s">
        <v>75</v>
      </c>
      <c r="AO65" s="51" t="s">
        <v>50</v>
      </c>
      <c r="AP65" s="52"/>
      <c r="AQ65" s="72">
        <v>11</v>
      </c>
      <c r="AR65" s="73" t="s">
        <v>77</v>
      </c>
      <c r="AS65" s="51" t="s">
        <v>386</v>
      </c>
      <c r="AT65" s="51"/>
      <c r="AU65" s="72">
        <v>2000</v>
      </c>
      <c r="AV65" s="73" t="s">
        <v>312</v>
      </c>
      <c r="AW65" s="51" t="s">
        <v>80</v>
      </c>
      <c r="AX65" s="51" t="s">
        <v>89</v>
      </c>
      <c r="AY65" s="51" t="s">
        <v>279</v>
      </c>
      <c r="AZ65" s="52"/>
      <c r="BA65" s="51" t="s">
        <v>186</v>
      </c>
      <c r="BB65" s="51" t="s">
        <v>179</v>
      </c>
      <c r="BC65" s="52"/>
      <c r="BD65" s="74">
        <v>750.8</v>
      </c>
      <c r="BE65" s="13">
        <f t="shared" si="33"/>
        <v>68.25454545454545</v>
      </c>
    </row>
    <row r="66" spans="1:57" ht="14.1" hidden="1" customHeight="1">
      <c r="A66" s="49" t="s">
        <v>399</v>
      </c>
      <c r="B66" s="92"/>
      <c r="C66" s="50"/>
      <c r="D66" s="49"/>
      <c r="E66" s="49"/>
      <c r="F66" s="51" t="s">
        <v>33</v>
      </c>
      <c r="G66" s="51"/>
      <c r="H66" s="51"/>
      <c r="I66" s="51"/>
      <c r="J66" s="51"/>
      <c r="K66" s="51"/>
      <c r="L66" s="51"/>
      <c r="M66" s="51" t="s">
        <v>34</v>
      </c>
      <c r="N66" s="51" t="s">
        <v>400</v>
      </c>
      <c r="O66" s="51" t="s">
        <v>401</v>
      </c>
      <c r="P66" s="51" t="s">
        <v>55</v>
      </c>
      <c r="Q66" s="52"/>
      <c r="R66" s="52"/>
      <c r="S66" s="52"/>
      <c r="T66" s="52"/>
      <c r="U66" s="52"/>
      <c r="V66" s="52"/>
      <c r="W66" s="52"/>
      <c r="X66" s="52"/>
      <c r="Y66" s="52"/>
      <c r="Z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3" t="s">
        <v>1350</v>
      </c>
      <c r="BE66" s="54" t="str">
        <f t="shared" si="33"/>
        <v/>
      </c>
    </row>
    <row r="67" spans="1:57" ht="14.1" customHeight="1">
      <c r="A67" s="91" t="s">
        <v>402</v>
      </c>
      <c r="B67" s="50"/>
      <c r="C67" s="102">
        <v>26.11</v>
      </c>
      <c r="D67" s="94">
        <f>F67/$D$5</f>
        <v>5.0888888888888886</v>
      </c>
      <c r="E67" s="95">
        <f t="shared" ref="E67:E69" si="43">F67</f>
        <v>458</v>
      </c>
      <c r="F67" s="31">
        <v>458</v>
      </c>
      <c r="G67" s="57">
        <f>100*F67/AQ67</f>
        <v>954.16666666666663</v>
      </c>
      <c r="H67" s="58">
        <f>AQ67</f>
        <v>48</v>
      </c>
      <c r="I67" s="59">
        <f>F67/H67</f>
        <v>9.5416666666666661</v>
      </c>
      <c r="J67" s="82">
        <f>$J$6/(I67*1.18)</f>
        <v>0.11102064984087041</v>
      </c>
      <c r="K67" s="96">
        <f t="shared" ref="K67:K68" si="44">L67-F67</f>
        <v>-458</v>
      </c>
      <c r="L67" s="97">
        <f t="shared" ref="L67:L69" si="45">AC67</f>
        <v>0</v>
      </c>
      <c r="M67" s="51" t="s">
        <v>34</v>
      </c>
      <c r="N67" s="51" t="s">
        <v>403</v>
      </c>
      <c r="O67" s="62" t="s">
        <v>383</v>
      </c>
      <c r="P67" s="51" t="s">
        <v>235</v>
      </c>
      <c r="Q67" s="51" t="s">
        <v>56</v>
      </c>
      <c r="R67" s="52" t="str">
        <f t="shared" ref="R67:R69" si="46">CONCATENATE(O67," ",P67,Q67)</f>
        <v>Rijnstraat 2A</v>
      </c>
      <c r="S67" s="51" t="s">
        <v>67</v>
      </c>
      <c r="T67" s="598" t="s">
        <v>352</v>
      </c>
      <c r="U67" s="120">
        <v>2</v>
      </c>
      <c r="V67" s="148" t="s">
        <v>38</v>
      </c>
      <c r="W67" s="130"/>
      <c r="X67" s="122"/>
      <c r="Y67" s="122"/>
      <c r="Z67" s="123"/>
      <c r="AC67" s="123"/>
      <c r="AD67" s="67" t="s">
        <v>69</v>
      </c>
      <c r="AE67" s="71" t="str">
        <f>N67</f>
        <v>Kinderboerderij Pittelstee Schuur</v>
      </c>
      <c r="AF67" s="51" t="s">
        <v>384</v>
      </c>
      <c r="AG67" s="51" t="s">
        <v>69</v>
      </c>
      <c r="AH67" s="501" t="s">
        <v>71</v>
      </c>
      <c r="AI67" s="51"/>
      <c r="AJ67" s="51" t="s">
        <v>72</v>
      </c>
      <c r="AK67" s="51" t="s">
        <v>385</v>
      </c>
      <c r="AL67" s="51" t="s">
        <v>39</v>
      </c>
      <c r="AM67" s="51" t="s">
        <v>74</v>
      </c>
      <c r="AN67" s="51" t="s">
        <v>75</v>
      </c>
      <c r="AO67" s="51" t="s">
        <v>50</v>
      </c>
      <c r="AP67" s="52"/>
      <c r="AQ67" s="72">
        <v>48</v>
      </c>
      <c r="AR67" s="73" t="s">
        <v>77</v>
      </c>
      <c r="AS67" s="51" t="s">
        <v>386</v>
      </c>
      <c r="AT67" s="51"/>
      <c r="AU67" s="72">
        <v>2000</v>
      </c>
      <c r="AV67" s="73" t="s">
        <v>312</v>
      </c>
      <c r="AW67" s="51" t="s">
        <v>80</v>
      </c>
      <c r="AX67" s="51" t="s">
        <v>89</v>
      </c>
      <c r="AY67" s="51" t="s">
        <v>279</v>
      </c>
      <c r="AZ67" s="52"/>
      <c r="BA67" s="51" t="s">
        <v>186</v>
      </c>
      <c r="BB67" s="51" t="s">
        <v>179</v>
      </c>
      <c r="BC67" s="52"/>
      <c r="BD67" s="74">
        <v>1435.4</v>
      </c>
      <c r="BE67" s="13">
        <f t="shared" si="33"/>
        <v>29.904166666666669</v>
      </c>
    </row>
    <row r="68" spans="1:57" ht="14.1" customHeight="1">
      <c r="A68" s="91" t="s">
        <v>404</v>
      </c>
      <c r="B68" s="151"/>
      <c r="C68" s="102">
        <v>26.12</v>
      </c>
      <c r="D68" s="94">
        <f>F68/$D$5</f>
        <v>7</v>
      </c>
      <c r="E68" s="95">
        <f t="shared" si="43"/>
        <v>630</v>
      </c>
      <c r="F68" s="31">
        <v>630</v>
      </c>
      <c r="G68" s="57">
        <f>100*F68/AQ68</f>
        <v>807.69230769230774</v>
      </c>
      <c r="H68" s="58">
        <f>AQ68</f>
        <v>78</v>
      </c>
      <c r="I68" s="59">
        <f>F68/H68</f>
        <v>8.0769230769230766</v>
      </c>
      <c r="J68" s="82">
        <f>$J$6/(I68*1.18)</f>
        <v>0.1311541565778854</v>
      </c>
      <c r="K68" s="96">
        <f t="shared" si="44"/>
        <v>-630</v>
      </c>
      <c r="L68" s="97">
        <f t="shared" si="45"/>
        <v>0</v>
      </c>
      <c r="M68" s="51" t="s">
        <v>34</v>
      </c>
      <c r="N68" s="51" t="s">
        <v>405</v>
      </c>
      <c r="O68" s="62" t="s">
        <v>54</v>
      </c>
      <c r="P68" s="51" t="s">
        <v>55</v>
      </c>
      <c r="Q68" s="51" t="s">
        <v>56</v>
      </c>
      <c r="R68" s="52" t="str">
        <f t="shared" si="46"/>
        <v>Laak 1A</v>
      </c>
      <c r="S68" s="51" t="s">
        <v>67</v>
      </c>
      <c r="T68" s="598" t="s">
        <v>137</v>
      </c>
      <c r="U68" s="120">
        <v>2</v>
      </c>
      <c r="V68" s="148" t="s">
        <v>38</v>
      </c>
      <c r="W68" s="130"/>
      <c r="X68" s="122"/>
      <c r="Y68" s="122"/>
      <c r="Z68" s="123"/>
      <c r="AC68" s="123"/>
      <c r="AD68" s="67" t="s">
        <v>69</v>
      </c>
      <c r="AE68" s="71" t="str">
        <f>N68</f>
        <v>Kinderboerderij Lariks</v>
      </c>
      <c r="AF68" s="51" t="s">
        <v>406</v>
      </c>
      <c r="AG68" s="51" t="s">
        <v>69</v>
      </c>
      <c r="AH68" s="501" t="s">
        <v>71</v>
      </c>
      <c r="AI68" s="51"/>
      <c r="AJ68" s="51" t="s">
        <v>72</v>
      </c>
      <c r="AK68" s="51" t="s">
        <v>52</v>
      </c>
      <c r="AL68" s="51" t="s">
        <v>39</v>
      </c>
      <c r="AM68" s="51" t="s">
        <v>74</v>
      </c>
      <c r="AN68" s="51" t="s">
        <v>75</v>
      </c>
      <c r="AO68" s="51" t="s">
        <v>57</v>
      </c>
      <c r="AP68" s="52"/>
      <c r="AQ68" s="72">
        <v>78</v>
      </c>
      <c r="AR68" s="73" t="s">
        <v>77</v>
      </c>
      <c r="AS68" s="51" t="s">
        <v>78</v>
      </c>
      <c r="AT68" s="51"/>
      <c r="AU68" s="72">
        <v>2000</v>
      </c>
      <c r="AV68" s="73" t="s">
        <v>312</v>
      </c>
      <c r="AW68" s="51" t="s">
        <v>230</v>
      </c>
      <c r="AX68" s="51" t="s">
        <v>89</v>
      </c>
      <c r="AY68" s="51" t="s">
        <v>279</v>
      </c>
      <c r="AZ68" s="72">
        <v>78</v>
      </c>
      <c r="BA68" s="613" t="s">
        <v>186</v>
      </c>
      <c r="BB68" s="51" t="s">
        <v>179</v>
      </c>
      <c r="BC68" s="52"/>
      <c r="BD68" s="74">
        <v>5490.1</v>
      </c>
      <c r="BE68" s="13">
        <f t="shared" si="33"/>
        <v>70.385897435897434</v>
      </c>
    </row>
    <row r="69" spans="1:57" ht="14.1" customHeight="1">
      <c r="A69" s="91" t="s">
        <v>407</v>
      </c>
      <c r="B69" s="151"/>
      <c r="C69" s="102">
        <v>27.01</v>
      </c>
      <c r="D69" s="94">
        <f>E69/$D$5</f>
        <v>2.9</v>
      </c>
      <c r="E69" s="95">
        <f t="shared" si="43"/>
        <v>261</v>
      </c>
      <c r="F69" s="31">
        <v>261</v>
      </c>
      <c r="G69" s="57">
        <f>100*F69/AQ69</f>
        <v>2175</v>
      </c>
      <c r="H69" s="58">
        <f>AQ69</f>
        <v>12</v>
      </c>
      <c r="I69" s="59">
        <f>F69/H69</f>
        <v>21.75</v>
      </c>
      <c r="J69" s="82">
        <f>$J$6/(I69*1.18)</f>
        <v>4.870446132865771E-2</v>
      </c>
      <c r="K69" s="96">
        <f>F69-L69</f>
        <v>0</v>
      </c>
      <c r="L69" s="97">
        <f t="shared" si="45"/>
        <v>261</v>
      </c>
      <c r="M69" s="51" t="s">
        <v>34</v>
      </c>
      <c r="N69" s="51" t="s">
        <v>408</v>
      </c>
      <c r="O69" s="62" t="s">
        <v>54</v>
      </c>
      <c r="P69" s="51" t="s">
        <v>55</v>
      </c>
      <c r="Q69" s="51" t="s">
        <v>56</v>
      </c>
      <c r="R69" s="52" t="str">
        <f t="shared" si="46"/>
        <v>Laak 1A</v>
      </c>
      <c r="S69" s="51" t="s">
        <v>67</v>
      </c>
      <c r="T69" s="598" t="s">
        <v>137</v>
      </c>
      <c r="U69" s="120">
        <v>2</v>
      </c>
      <c r="V69" s="148" t="s">
        <v>38</v>
      </c>
      <c r="W69" s="132" t="s">
        <v>130</v>
      </c>
      <c r="X69" s="128"/>
      <c r="Y69" s="128">
        <v>2027</v>
      </c>
      <c r="Z69" s="129"/>
      <c r="AC69" s="68">
        <f>F69</f>
        <v>261</v>
      </c>
      <c r="AD69" s="67" t="s">
        <v>69</v>
      </c>
      <c r="AE69" s="71" t="str">
        <f>N69</f>
        <v>Kinderboerderij Lariks Dierenverblijf</v>
      </c>
      <c r="AF69" s="51" t="s">
        <v>406</v>
      </c>
      <c r="AG69" s="51" t="s">
        <v>69</v>
      </c>
      <c r="AH69" s="501" t="s">
        <v>71</v>
      </c>
      <c r="AI69" s="51"/>
      <c r="AJ69" s="51" t="s">
        <v>72</v>
      </c>
      <c r="AK69" s="51" t="s">
        <v>52</v>
      </c>
      <c r="AL69" s="51" t="s">
        <v>39</v>
      </c>
      <c r="AM69" s="51" t="s">
        <v>74</v>
      </c>
      <c r="AN69" s="51" t="s">
        <v>75</v>
      </c>
      <c r="AO69" s="51" t="s">
        <v>50</v>
      </c>
      <c r="AP69" s="52"/>
      <c r="AQ69" s="72">
        <v>12</v>
      </c>
      <c r="AR69" s="73" t="s">
        <v>77</v>
      </c>
      <c r="AS69" s="51" t="s">
        <v>78</v>
      </c>
      <c r="AT69" s="51"/>
      <c r="AU69" s="72">
        <v>1963</v>
      </c>
      <c r="AV69" s="73" t="s">
        <v>409</v>
      </c>
      <c r="AW69" s="51" t="s">
        <v>80</v>
      </c>
      <c r="AX69" s="51" t="s">
        <v>89</v>
      </c>
      <c r="AY69" s="51" t="s">
        <v>279</v>
      </c>
      <c r="AZ69" s="52"/>
      <c r="BA69" s="613" t="s">
        <v>186</v>
      </c>
      <c r="BB69" s="51" t="s">
        <v>179</v>
      </c>
      <c r="BC69" s="52"/>
      <c r="BD69" s="74">
        <v>1621.7</v>
      </c>
      <c r="BE69" s="13">
        <f t="shared" si="33"/>
        <v>135.14166666666668</v>
      </c>
    </row>
    <row r="70" spans="1:57" ht="14.1" hidden="1" customHeight="1">
      <c r="A70" s="49" t="s">
        <v>226</v>
      </c>
      <c r="B70" s="50"/>
      <c r="C70" s="50"/>
      <c r="D70" s="49"/>
      <c r="E70" s="49"/>
      <c r="F70" s="51" t="s">
        <v>33</v>
      </c>
      <c r="G70" s="51"/>
      <c r="H70" s="51"/>
      <c r="I70" s="51"/>
      <c r="J70" s="51"/>
      <c r="K70" s="51"/>
      <c r="L70" s="51"/>
      <c r="M70" s="51" t="s">
        <v>34</v>
      </c>
      <c r="N70" s="51" t="s">
        <v>410</v>
      </c>
      <c r="O70" s="51" t="s">
        <v>222</v>
      </c>
      <c r="P70" s="51" t="s">
        <v>223</v>
      </c>
      <c r="Q70" s="52"/>
      <c r="R70" s="52"/>
      <c r="S70" s="52"/>
      <c r="T70" s="52"/>
      <c r="U70" s="52"/>
      <c r="V70" s="52"/>
      <c r="W70" s="52"/>
      <c r="X70" s="52"/>
      <c r="Y70" s="52"/>
      <c r="Z70" s="52"/>
      <c r="AC70" s="52"/>
      <c r="AD70" s="52"/>
      <c r="AE70" s="52"/>
      <c r="AF70" s="52"/>
      <c r="AG70" s="52"/>
      <c r="AH70" s="52"/>
      <c r="AI70" s="52"/>
      <c r="AJ70" s="52"/>
      <c r="AK70" s="52"/>
      <c r="AL70" s="51" t="s">
        <v>39</v>
      </c>
      <c r="AM70" s="52"/>
      <c r="AN70" s="52"/>
      <c r="AO70" s="51" t="s">
        <v>143</v>
      </c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1" t="s">
        <v>231</v>
      </c>
      <c r="BB70" s="52"/>
      <c r="BC70" s="52"/>
      <c r="BD70" s="53" t="s">
        <v>1350</v>
      </c>
      <c r="BE70" s="54" t="str">
        <f t="shared" si="33"/>
        <v/>
      </c>
    </row>
    <row r="71" spans="1:57" ht="14.1" hidden="1" customHeight="1">
      <c r="A71" s="91" t="s">
        <v>411</v>
      </c>
      <c r="B71" s="50"/>
      <c r="C71" s="102">
        <v>27.03</v>
      </c>
      <c r="D71" s="94">
        <f>E71/$D$5</f>
        <v>6.0222222222222221</v>
      </c>
      <c r="E71" s="95">
        <f t="shared" ref="E71:E72" si="47">F71</f>
        <v>542</v>
      </c>
      <c r="F71" s="31">
        <v>542</v>
      </c>
      <c r="G71" s="57">
        <f>100*F71/AQ71</f>
        <v>463.24786324786322</v>
      </c>
      <c r="H71" s="58">
        <f>AQ71</f>
        <v>117</v>
      </c>
      <c r="I71" s="59">
        <f>F71/H71</f>
        <v>4.6324786324786329</v>
      </c>
      <c r="J71" s="82">
        <f>$J$6/(I71*1.18)</f>
        <v>0.22867283757583337</v>
      </c>
      <c r="K71" s="96">
        <f t="shared" ref="K71:K72" si="48">F71-L71</f>
        <v>0</v>
      </c>
      <c r="L71" s="97">
        <f t="shared" ref="L71:L72" si="49">AC71</f>
        <v>542</v>
      </c>
      <c r="M71" s="51" t="s">
        <v>34</v>
      </c>
      <c r="N71" s="51" t="s">
        <v>412</v>
      </c>
      <c r="O71" s="51" t="s">
        <v>263</v>
      </c>
      <c r="P71" s="51" t="s">
        <v>264</v>
      </c>
      <c r="Q71" s="52"/>
      <c r="R71" s="52"/>
      <c r="S71" s="52"/>
      <c r="T71" s="544" t="s">
        <v>413</v>
      </c>
      <c r="U71" s="64">
        <v>2</v>
      </c>
      <c r="V71" s="556" t="s">
        <v>213</v>
      </c>
      <c r="W71" s="66"/>
      <c r="X71" s="67"/>
      <c r="Y71" s="67">
        <v>2027</v>
      </c>
      <c r="Z71" s="68"/>
      <c r="AC71" s="68">
        <f>F71</f>
        <v>542</v>
      </c>
      <c r="AD71" s="67" t="s">
        <v>85</v>
      </c>
      <c r="AE71" s="71" t="str">
        <f>N71</f>
        <v>Clubgebouw Baggelhuizen 10</v>
      </c>
      <c r="AF71" s="51" t="s">
        <v>414</v>
      </c>
      <c r="AG71" s="51" t="s">
        <v>85</v>
      </c>
      <c r="AH71" s="501" t="s">
        <v>71</v>
      </c>
      <c r="AI71" s="51"/>
      <c r="AJ71" s="51" t="s">
        <v>72</v>
      </c>
      <c r="AK71" s="51" t="s">
        <v>261</v>
      </c>
      <c r="AL71" s="51" t="s">
        <v>39</v>
      </c>
      <c r="AM71" s="51" t="s">
        <v>415</v>
      </c>
      <c r="AN71" s="51" t="s">
        <v>416</v>
      </c>
      <c r="AO71" s="51" t="s">
        <v>50</v>
      </c>
      <c r="AP71" s="52"/>
      <c r="AQ71" s="72">
        <v>117</v>
      </c>
      <c r="AR71" s="73" t="s">
        <v>228</v>
      </c>
      <c r="AS71" s="51" t="s">
        <v>386</v>
      </c>
      <c r="AT71" s="51"/>
      <c r="AU71" s="72">
        <v>1979</v>
      </c>
      <c r="AV71" s="73" t="s">
        <v>205</v>
      </c>
      <c r="AW71" s="51" t="s">
        <v>417</v>
      </c>
      <c r="AX71" s="51" t="s">
        <v>89</v>
      </c>
      <c r="AY71" s="51" t="s">
        <v>279</v>
      </c>
      <c r="AZ71" s="72">
        <v>101</v>
      </c>
      <c r="BA71" s="51" t="s">
        <v>418</v>
      </c>
      <c r="BB71" s="51" t="s">
        <v>179</v>
      </c>
      <c r="BC71" s="72">
        <v>1.45</v>
      </c>
      <c r="BD71" s="74">
        <v>1069.0999999999999</v>
      </c>
      <c r="BE71" s="13">
        <f t="shared" si="33"/>
        <v>9.1376068376068371</v>
      </c>
    </row>
    <row r="72" spans="1:57" ht="14.1" hidden="1" customHeight="1">
      <c r="A72" s="91" t="s">
        <v>419</v>
      </c>
      <c r="B72" s="50"/>
      <c r="C72" s="102">
        <v>27.03</v>
      </c>
      <c r="D72" s="94">
        <f>E72/$D$5</f>
        <v>5.2666666666666666</v>
      </c>
      <c r="E72" s="95">
        <f t="shared" si="47"/>
        <v>474</v>
      </c>
      <c r="F72" s="31">
        <v>474</v>
      </c>
      <c r="G72" s="57">
        <f>100*F72/AQ72</f>
        <v>1215.3846153846155</v>
      </c>
      <c r="H72" s="58">
        <f>AQ72</f>
        <v>39</v>
      </c>
      <c r="I72" s="59">
        <f>F72/H72</f>
        <v>12.153846153846153</v>
      </c>
      <c r="J72" s="82">
        <f>$J$6/(I72*1.18)</f>
        <v>8.7159407852392193E-2</v>
      </c>
      <c r="K72" s="96">
        <f t="shared" si="48"/>
        <v>0</v>
      </c>
      <c r="L72" s="97">
        <f t="shared" si="49"/>
        <v>474</v>
      </c>
      <c r="M72" s="51" t="s">
        <v>34</v>
      </c>
      <c r="N72" s="51" t="s">
        <v>420</v>
      </c>
      <c r="O72" s="51" t="s">
        <v>263</v>
      </c>
      <c r="P72" s="51" t="s">
        <v>264</v>
      </c>
      <c r="Q72" s="52"/>
      <c r="R72" s="52"/>
      <c r="S72" s="52"/>
      <c r="T72" s="544" t="s">
        <v>413</v>
      </c>
      <c r="U72" s="64">
        <v>2</v>
      </c>
      <c r="V72" s="556" t="s">
        <v>213</v>
      </c>
      <c r="W72" s="66"/>
      <c r="X72" s="67"/>
      <c r="Y72" s="67">
        <v>2027</v>
      </c>
      <c r="Z72" s="68"/>
      <c r="AC72" s="68">
        <f>F72</f>
        <v>474</v>
      </c>
      <c r="AD72" s="67" t="s">
        <v>85</v>
      </c>
      <c r="AE72" s="71" t="str">
        <f>N72</f>
        <v>Berging Baggelhuizen 10</v>
      </c>
      <c r="AF72" s="51" t="s">
        <v>414</v>
      </c>
      <c r="AG72" s="51" t="s">
        <v>85</v>
      </c>
      <c r="AH72" s="501" t="s">
        <v>71</v>
      </c>
      <c r="AI72" s="51"/>
      <c r="AJ72" s="51" t="s">
        <v>72</v>
      </c>
      <c r="AK72" s="51" t="s">
        <v>261</v>
      </c>
      <c r="AL72" s="51" t="s">
        <v>39</v>
      </c>
      <c r="AM72" s="51" t="s">
        <v>288</v>
      </c>
      <c r="AN72" s="51" t="s">
        <v>289</v>
      </c>
      <c r="AO72" s="51" t="s">
        <v>50</v>
      </c>
      <c r="AP72" s="52"/>
      <c r="AQ72" s="72">
        <v>39</v>
      </c>
      <c r="AR72" s="73" t="s">
        <v>77</v>
      </c>
      <c r="AS72" s="51" t="s">
        <v>78</v>
      </c>
      <c r="AT72" s="51"/>
      <c r="AU72" s="72">
        <v>1979</v>
      </c>
      <c r="AV72" s="73" t="s">
        <v>205</v>
      </c>
      <c r="AW72" s="51" t="s">
        <v>80</v>
      </c>
      <c r="AX72" s="51" t="s">
        <v>89</v>
      </c>
      <c r="AY72" s="51" t="s">
        <v>279</v>
      </c>
      <c r="AZ72" s="52"/>
      <c r="BA72" s="51" t="s">
        <v>418</v>
      </c>
      <c r="BB72" s="51" t="s">
        <v>179</v>
      </c>
      <c r="BC72" s="52"/>
      <c r="BD72" s="74">
        <v>502.7</v>
      </c>
      <c r="BE72" s="13">
        <f t="shared" si="33"/>
        <v>12.88974358974359</v>
      </c>
    </row>
    <row r="73" spans="1:57" ht="14.1" hidden="1" customHeight="1">
      <c r="A73" s="91" t="s">
        <v>421</v>
      </c>
      <c r="B73" s="50"/>
      <c r="C73" s="102">
        <v>26.11</v>
      </c>
      <c r="D73" s="94">
        <f>F73/$D$5</f>
        <v>4.7888888888888888</v>
      </c>
      <c r="E73" s="622">
        <f>F73-F73</f>
        <v>0</v>
      </c>
      <c r="F73" s="31">
        <v>431</v>
      </c>
      <c r="G73" s="57" t="e">
        <f>100*F73/AQ73</f>
        <v>#VALUE!</v>
      </c>
      <c r="H73" s="496" t="s">
        <v>63</v>
      </c>
      <c r="I73" s="59" t="e">
        <f>F73/H73</f>
        <v>#VALUE!</v>
      </c>
      <c r="J73" s="82" t="e">
        <f>$J$6/(I73*1.18)</f>
        <v>#VALUE!</v>
      </c>
      <c r="K73" s="96">
        <f t="shared" ref="K73:K74" si="50">L73-F73</f>
        <v>-431</v>
      </c>
      <c r="L73" s="97">
        <f t="shared" ref="L73:L74" si="51">AC73</f>
        <v>0</v>
      </c>
      <c r="M73" s="51" t="s">
        <v>34</v>
      </c>
      <c r="N73" s="624" t="s">
        <v>422</v>
      </c>
      <c r="O73" s="613" t="s">
        <v>423</v>
      </c>
      <c r="P73" s="108" t="s">
        <v>136</v>
      </c>
      <c r="Q73" s="52"/>
      <c r="R73" s="52"/>
      <c r="S73" s="52"/>
      <c r="T73" s="613" t="s">
        <v>423</v>
      </c>
      <c r="U73" s="142">
        <v>2</v>
      </c>
      <c r="V73" s="556" t="s">
        <v>213</v>
      </c>
      <c r="W73" s="136"/>
      <c r="X73" s="143"/>
      <c r="Y73" s="143"/>
      <c r="Z73" s="140"/>
      <c r="AA73" s="140"/>
      <c r="AB73" s="140"/>
      <c r="AC73" s="140"/>
      <c r="AD73" s="67" t="s">
        <v>69</v>
      </c>
      <c r="AE73" s="71" t="str">
        <f>N73</f>
        <v>Boskamp Overkapping</v>
      </c>
      <c r="AF73" s="613" t="s">
        <v>70</v>
      </c>
      <c r="AG73" s="51" t="s">
        <v>69</v>
      </c>
      <c r="AH73" s="501" t="s">
        <v>71</v>
      </c>
      <c r="AI73" s="51"/>
      <c r="AJ73" s="51" t="s">
        <v>424</v>
      </c>
      <c r="AK73" s="51" t="s">
        <v>300</v>
      </c>
      <c r="AL73" s="51" t="s">
        <v>39</v>
      </c>
      <c r="AM73" s="51" t="s">
        <v>74</v>
      </c>
      <c r="AN73" s="51" t="s">
        <v>75</v>
      </c>
      <c r="AO73" s="51" t="s">
        <v>40</v>
      </c>
      <c r="AP73" s="52"/>
      <c r="AQ73" s="118" t="s">
        <v>122</v>
      </c>
      <c r="AR73" s="119" t="s">
        <v>277</v>
      </c>
      <c r="AS73" s="52"/>
      <c r="AT73" s="52"/>
      <c r="AU73" s="119"/>
      <c r="AV73" s="119" t="s">
        <v>278</v>
      </c>
      <c r="AW73" s="51" t="s">
        <v>80</v>
      </c>
      <c r="AX73" s="51" t="s">
        <v>89</v>
      </c>
      <c r="AY73" s="51" t="s">
        <v>425</v>
      </c>
      <c r="AZ73" s="52"/>
      <c r="BA73" s="51" t="s">
        <v>231</v>
      </c>
      <c r="BB73" s="51" t="s">
        <v>179</v>
      </c>
      <c r="BC73" s="52"/>
      <c r="BD73" s="74">
        <v>1580.8</v>
      </c>
      <c r="BE73" s="13" t="str">
        <f t="shared" ref="BE73:BE81" si="52">IFERROR(BD73/AQ73,"")</f>
        <v/>
      </c>
    </row>
    <row r="74" spans="1:57" ht="14.1" customHeight="1">
      <c r="A74" s="91" t="s">
        <v>426</v>
      </c>
      <c r="B74" s="50"/>
      <c r="C74" s="102">
        <v>26.11</v>
      </c>
      <c r="D74" s="94">
        <f>F74/$D$5</f>
        <v>3.911111111111111</v>
      </c>
      <c r="E74" s="622">
        <f>F74+F73</f>
        <v>783</v>
      </c>
      <c r="F74" s="31">
        <v>352</v>
      </c>
      <c r="G74" s="57">
        <f>100*F74/AQ74</f>
        <v>718.36734693877554</v>
      </c>
      <c r="H74" s="58">
        <f>AQ74</f>
        <v>49</v>
      </c>
      <c r="I74" s="59">
        <f>F74/H74</f>
        <v>7.1836734693877551</v>
      </c>
      <c r="J74" s="82">
        <f>$J$6/(I74*1.18)</f>
        <v>0.14746244221879815</v>
      </c>
      <c r="K74" s="96">
        <f t="shared" si="50"/>
        <v>-352</v>
      </c>
      <c r="L74" s="97">
        <f t="shared" si="51"/>
        <v>0</v>
      </c>
      <c r="M74" s="51" t="s">
        <v>34</v>
      </c>
      <c r="N74" s="51" t="s">
        <v>427</v>
      </c>
      <c r="O74" s="613" t="s">
        <v>423</v>
      </c>
      <c r="P74" s="108" t="s">
        <v>136</v>
      </c>
      <c r="Q74" s="52"/>
      <c r="R74" s="52" t="str">
        <f t="shared" ref="R74" si="53">CONCATENATE(O74," ",P74,Q74)</f>
        <v>Boskamp  ten zuiden van Boskamp 4 ONG</v>
      </c>
      <c r="S74" s="52"/>
      <c r="T74" s="613" t="s">
        <v>423</v>
      </c>
      <c r="U74" s="120">
        <v>2</v>
      </c>
      <c r="V74" s="148" t="s">
        <v>38</v>
      </c>
      <c r="W74" s="136"/>
      <c r="X74" s="143"/>
      <c r="Y74" s="143"/>
      <c r="Z74" s="140"/>
      <c r="AA74" s="140"/>
      <c r="AB74" s="140"/>
      <c r="AC74" s="140"/>
      <c r="AD74" s="67" t="s">
        <v>69</v>
      </c>
      <c r="AE74" s="71" t="str">
        <f>N74</f>
        <v>Boskamp Wachthuisje</v>
      </c>
      <c r="AF74" s="613" t="s">
        <v>70</v>
      </c>
      <c r="AG74" s="51" t="s">
        <v>69</v>
      </c>
      <c r="AH74" s="501" t="s">
        <v>71</v>
      </c>
      <c r="AI74" s="51"/>
      <c r="AJ74" s="51" t="s">
        <v>424</v>
      </c>
      <c r="AK74" s="51" t="s">
        <v>300</v>
      </c>
      <c r="AL74" s="51" t="s">
        <v>39</v>
      </c>
      <c r="AM74" s="51" t="s">
        <v>74</v>
      </c>
      <c r="AN74" s="51" t="s">
        <v>75</v>
      </c>
      <c r="AO74" s="51" t="s">
        <v>40</v>
      </c>
      <c r="AP74" s="52"/>
      <c r="AQ74" s="72">
        <v>49</v>
      </c>
      <c r="AR74" s="73" t="s">
        <v>77</v>
      </c>
      <c r="AS74" s="51" t="s">
        <v>78</v>
      </c>
      <c r="AT74" s="51"/>
      <c r="AU74" s="72">
        <v>1970</v>
      </c>
      <c r="AV74" s="73" t="s">
        <v>409</v>
      </c>
      <c r="AW74" s="51" t="s">
        <v>80</v>
      </c>
      <c r="AX74" s="51" t="s">
        <v>89</v>
      </c>
      <c r="AY74" s="51" t="s">
        <v>425</v>
      </c>
      <c r="AZ74" s="52"/>
      <c r="BA74" s="51" t="s">
        <v>186</v>
      </c>
      <c r="BB74" s="51" t="s">
        <v>179</v>
      </c>
      <c r="BC74" s="52"/>
      <c r="BD74" s="74">
        <v>1553.7</v>
      </c>
      <c r="BE74" s="13">
        <f t="shared" si="52"/>
        <v>31.708163265306123</v>
      </c>
    </row>
    <row r="75" spans="1:57" ht="14.1" hidden="1" customHeight="1">
      <c r="A75" s="49" t="s">
        <v>428</v>
      </c>
      <c r="B75" s="50"/>
      <c r="C75" s="50"/>
      <c r="D75" s="49"/>
      <c r="E75" s="49"/>
      <c r="F75" s="51" t="s">
        <v>33</v>
      </c>
      <c r="G75" s="51"/>
      <c r="H75" s="51"/>
      <c r="I75" s="51"/>
      <c r="J75" s="51"/>
      <c r="K75" s="51"/>
      <c r="L75" s="51"/>
      <c r="M75" s="51" t="s">
        <v>34</v>
      </c>
      <c r="N75" s="51" t="s">
        <v>429</v>
      </c>
      <c r="O75" s="51" t="s">
        <v>222</v>
      </c>
      <c r="P75" s="51" t="s">
        <v>430</v>
      </c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1" t="s">
        <v>39</v>
      </c>
      <c r="AM75" s="52"/>
      <c r="AN75" s="52"/>
      <c r="AO75" s="51" t="s">
        <v>144</v>
      </c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72">
        <v>725</v>
      </c>
      <c r="BA75" s="51" t="s">
        <v>231</v>
      </c>
      <c r="BB75" s="52"/>
      <c r="BC75" s="52"/>
      <c r="BD75" s="53" t="s">
        <v>1350</v>
      </c>
      <c r="BE75" s="54" t="str">
        <f t="shared" si="52"/>
        <v/>
      </c>
    </row>
    <row r="76" spans="1:57" ht="14.1" hidden="1" customHeight="1">
      <c r="A76" s="49" t="s">
        <v>431</v>
      </c>
      <c r="B76" s="50"/>
      <c r="C76" s="50"/>
      <c r="D76" s="49"/>
      <c r="E76" s="49"/>
      <c r="F76" s="51" t="s">
        <v>33</v>
      </c>
      <c r="G76" s="51"/>
      <c r="H76" s="51"/>
      <c r="I76" s="51"/>
      <c r="J76" s="51"/>
      <c r="K76" s="51"/>
      <c r="L76" s="51"/>
      <c r="M76" s="51" t="s">
        <v>34</v>
      </c>
      <c r="N76" s="51" t="s">
        <v>432</v>
      </c>
      <c r="O76" s="51" t="s">
        <v>222</v>
      </c>
      <c r="P76" s="51" t="s">
        <v>433</v>
      </c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1" t="s">
        <v>39</v>
      </c>
      <c r="AM76" s="52"/>
      <c r="AN76" s="52"/>
      <c r="AO76" s="51" t="s">
        <v>144</v>
      </c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1" t="s">
        <v>231</v>
      </c>
      <c r="BB76" s="52"/>
      <c r="BC76" s="52"/>
      <c r="BD76" s="53" t="s">
        <v>1350</v>
      </c>
      <c r="BE76" s="54" t="str">
        <f t="shared" si="52"/>
        <v/>
      </c>
    </row>
    <row r="77" spans="1:57" ht="14.1" hidden="1" customHeight="1">
      <c r="A77" s="49" t="s">
        <v>242</v>
      </c>
      <c r="B77" s="92"/>
      <c r="C77" s="93">
        <v>27.02</v>
      </c>
      <c r="D77" s="94"/>
      <c r="E77" s="95"/>
      <c r="F77" s="157" t="s">
        <v>434</v>
      </c>
      <c r="G77" s="72"/>
      <c r="H77" s="72"/>
      <c r="I77" s="59" t="e">
        <f>F77/H77</f>
        <v>#VALUE!</v>
      </c>
      <c r="J77" s="82" t="e">
        <f>$J$6/(I77*1.18)</f>
        <v>#VALUE!</v>
      </c>
      <c r="K77" s="57"/>
      <c r="L77" s="82">
        <f t="shared" ref="L77:L79" si="54">AC77</f>
        <v>0</v>
      </c>
      <c r="M77" s="51" t="s">
        <v>34</v>
      </c>
      <c r="N77" s="51" t="s">
        <v>243</v>
      </c>
      <c r="O77" s="51" t="s">
        <v>222</v>
      </c>
      <c r="P77" s="51" t="s">
        <v>223</v>
      </c>
      <c r="Q77" s="52"/>
      <c r="R77" s="52"/>
      <c r="S77" s="51" t="s">
        <v>67</v>
      </c>
      <c r="T77" s="158" t="s">
        <v>435</v>
      </c>
      <c r="U77" s="120">
        <v>2</v>
      </c>
      <c r="V77" s="529" t="s">
        <v>213</v>
      </c>
      <c r="W77" s="66" t="s">
        <v>224</v>
      </c>
      <c r="X77" s="67"/>
      <c r="Y77" s="143">
        <v>2027</v>
      </c>
      <c r="Z77" s="159">
        <v>1000</v>
      </c>
      <c r="AA77" s="159"/>
      <c r="AB77" s="159"/>
      <c r="AC77" s="159"/>
      <c r="AD77" s="89" t="s">
        <v>225</v>
      </c>
      <c r="AE77" s="36"/>
      <c r="AF77" s="51" t="s">
        <v>70</v>
      </c>
      <c r="AG77" s="51" t="s">
        <v>225</v>
      </c>
      <c r="AH77" s="51" t="s">
        <v>87</v>
      </c>
      <c r="AI77" s="51"/>
      <c r="AJ77" s="51" t="s">
        <v>202</v>
      </c>
      <c r="AK77" s="51" t="s">
        <v>226</v>
      </c>
      <c r="AL77" s="51" t="s">
        <v>39</v>
      </c>
      <c r="AM77" s="51" t="s">
        <v>74</v>
      </c>
      <c r="AN77" s="51" t="s">
        <v>75</v>
      </c>
      <c r="AO77" s="51" t="s">
        <v>143</v>
      </c>
      <c r="AP77" s="52"/>
      <c r="AQ77" s="52"/>
      <c r="AR77" s="52"/>
      <c r="AS77" s="52"/>
      <c r="AT77" s="52"/>
      <c r="AU77" s="52"/>
      <c r="AV77" s="52"/>
      <c r="AW77" s="52"/>
      <c r="AX77" s="52"/>
      <c r="AY77" s="51" t="s">
        <v>207</v>
      </c>
      <c r="AZ77" s="52"/>
      <c r="BA77" s="52"/>
      <c r="BB77" s="51" t="s">
        <v>179</v>
      </c>
      <c r="BC77" s="52"/>
      <c r="BD77" s="53">
        <v>98516.7</v>
      </c>
      <c r="BE77" s="54" t="str">
        <f t="shared" si="52"/>
        <v/>
      </c>
    </row>
    <row r="78" spans="1:57" ht="14.1" customHeight="1">
      <c r="A78" s="620" t="s">
        <v>436</v>
      </c>
      <c r="B78" s="50"/>
      <c r="C78" s="102">
        <v>26.09</v>
      </c>
      <c r="D78" s="94">
        <f>F78/$D$5</f>
        <v>10.877777777777778</v>
      </c>
      <c r="E78" s="95">
        <f t="shared" ref="E78:E79" si="55">F78</f>
        <v>979</v>
      </c>
      <c r="F78" s="31">
        <v>979</v>
      </c>
      <c r="G78" s="57">
        <f>100*F78/AQ78</f>
        <v>517.98941798941803</v>
      </c>
      <c r="H78" s="58">
        <f>AQ78-122+122</f>
        <v>189</v>
      </c>
      <c r="I78" s="59">
        <f>F78/H78</f>
        <v>5.1798941798941796</v>
      </c>
      <c r="J78" s="82">
        <f>$J$6/(I78*1.18)</f>
        <v>0.20450650092623052</v>
      </c>
      <c r="K78" s="96">
        <f t="shared" ref="K78:K79" si="56">L78-F78</f>
        <v>-979</v>
      </c>
      <c r="L78" s="97">
        <f t="shared" si="54"/>
        <v>0</v>
      </c>
      <c r="M78" s="51" t="s">
        <v>34</v>
      </c>
      <c r="N78" s="623" t="s">
        <v>437</v>
      </c>
      <c r="O78" s="51" t="s">
        <v>302</v>
      </c>
      <c r="P78" s="613">
        <v>6</v>
      </c>
      <c r="Q78" s="52"/>
      <c r="R78" s="52" t="str">
        <f t="shared" ref="R78:R79" si="57">CONCATENATE(O78," ",P78,Q78)</f>
        <v>Boskamp 6</v>
      </c>
      <c r="S78" s="52"/>
      <c r="T78" s="544" t="s">
        <v>438</v>
      </c>
      <c r="U78" s="120">
        <v>2</v>
      </c>
      <c r="V78" s="148" t="s">
        <v>38</v>
      </c>
      <c r="W78" s="136"/>
      <c r="X78" s="143"/>
      <c r="Y78" s="143"/>
      <c r="Z78" s="140"/>
      <c r="AA78" s="140"/>
      <c r="AB78" s="140"/>
      <c r="AC78" s="140"/>
      <c r="AD78" s="89" t="s">
        <v>69</v>
      </c>
      <c r="AE78" s="71" t="str">
        <f>N78</f>
        <v>Columbarium annex Theehuis</v>
      </c>
      <c r="AF78" s="613" t="s">
        <v>439</v>
      </c>
      <c r="AG78" s="51" t="s">
        <v>69</v>
      </c>
      <c r="AH78" s="501" t="s">
        <v>71</v>
      </c>
      <c r="AI78" s="51"/>
      <c r="AJ78" s="51" t="s">
        <v>424</v>
      </c>
      <c r="AK78" s="51" t="s">
        <v>304</v>
      </c>
      <c r="AL78" s="51" t="s">
        <v>39</v>
      </c>
      <c r="AM78" s="51" t="s">
        <v>74</v>
      </c>
      <c r="AN78" s="51" t="s">
        <v>75</v>
      </c>
      <c r="AO78" s="51" t="s">
        <v>40</v>
      </c>
      <c r="AP78" s="52"/>
      <c r="AQ78" s="72">
        <v>189</v>
      </c>
      <c r="AR78" s="73" t="s">
        <v>228</v>
      </c>
      <c r="AS78" s="51" t="s">
        <v>78</v>
      </c>
      <c r="AT78" s="51"/>
      <c r="AU78" s="72">
        <v>1950</v>
      </c>
      <c r="AV78" s="73" t="s">
        <v>409</v>
      </c>
      <c r="AW78" s="51" t="s">
        <v>230</v>
      </c>
      <c r="AX78" s="51" t="s">
        <v>89</v>
      </c>
      <c r="AY78" s="51" t="s">
        <v>425</v>
      </c>
      <c r="AZ78" s="72">
        <v>2876</v>
      </c>
      <c r="BA78" s="51" t="s">
        <v>265</v>
      </c>
      <c r="BB78" s="51" t="s">
        <v>179</v>
      </c>
      <c r="BC78" s="52"/>
      <c r="BD78" s="74">
        <v>6065.1</v>
      </c>
      <c r="BE78" s="13">
        <f t="shared" si="52"/>
        <v>32.090476190476195</v>
      </c>
    </row>
    <row r="79" spans="1:57" ht="14.1" customHeight="1">
      <c r="A79" s="91" t="s">
        <v>440</v>
      </c>
      <c r="B79" s="50"/>
      <c r="C79" s="102">
        <v>26.11</v>
      </c>
      <c r="D79" s="94">
        <f>F79/$D$5</f>
        <v>5.8111111111111109</v>
      </c>
      <c r="E79" s="95">
        <f t="shared" si="55"/>
        <v>523</v>
      </c>
      <c r="F79" s="31">
        <v>523</v>
      </c>
      <c r="G79" s="57">
        <f>100*F79/AQ79</f>
        <v>3268.75</v>
      </c>
      <c r="H79" s="58">
        <f>AQ79</f>
        <v>16</v>
      </c>
      <c r="I79" s="59">
        <f>F79/H79</f>
        <v>32.6875</v>
      </c>
      <c r="J79" s="82">
        <f>$J$6/(I79*1.18)</f>
        <v>3.2407557442395568E-2</v>
      </c>
      <c r="K79" s="96">
        <f t="shared" si="56"/>
        <v>-523</v>
      </c>
      <c r="L79" s="97">
        <f t="shared" si="54"/>
        <v>0</v>
      </c>
      <c r="M79" s="51" t="s">
        <v>34</v>
      </c>
      <c r="N79" s="51" t="s">
        <v>441</v>
      </c>
      <c r="O79" s="51" t="s">
        <v>442</v>
      </c>
      <c r="P79" s="51" t="s">
        <v>136</v>
      </c>
      <c r="Q79" s="52"/>
      <c r="R79" s="52" t="str">
        <f t="shared" si="57"/>
        <v>Kerkhofslaan ONG</v>
      </c>
      <c r="S79" s="51" t="s">
        <v>67</v>
      </c>
      <c r="T79" s="161"/>
      <c r="U79" s="120">
        <v>2</v>
      </c>
      <c r="V79" s="98" t="s">
        <v>38</v>
      </c>
      <c r="W79" s="132"/>
      <c r="X79" s="128"/>
      <c r="Y79" s="128"/>
      <c r="Z79" s="129"/>
      <c r="AA79" s="129"/>
      <c r="AB79" s="129"/>
      <c r="AC79" s="129"/>
      <c r="AD79" s="67" t="s">
        <v>69</v>
      </c>
      <c r="AE79" s="71" t="str">
        <f>N79</f>
        <v>Lijkenhuis Noorderbegraafplaats</v>
      </c>
      <c r="AF79" s="51" t="s">
        <v>70</v>
      </c>
      <c r="AG79" s="51" t="s">
        <v>69</v>
      </c>
      <c r="AH79" s="501" t="s">
        <v>71</v>
      </c>
      <c r="AI79" s="51"/>
      <c r="AJ79" s="51" t="s">
        <v>72</v>
      </c>
      <c r="AK79" s="51" t="s">
        <v>443</v>
      </c>
      <c r="AL79" s="51" t="s">
        <v>39</v>
      </c>
      <c r="AM79" s="51" t="s">
        <v>74</v>
      </c>
      <c r="AN79" s="51" t="s">
        <v>75</v>
      </c>
      <c r="AO79" s="51" t="s">
        <v>144</v>
      </c>
      <c r="AP79" s="52"/>
      <c r="AQ79" s="72">
        <v>16</v>
      </c>
      <c r="AR79" s="73" t="s">
        <v>77</v>
      </c>
      <c r="AS79" s="51" t="s">
        <v>78</v>
      </c>
      <c r="AT79" s="51"/>
      <c r="AU79" s="72">
        <v>1950</v>
      </c>
      <c r="AV79" s="73" t="s">
        <v>409</v>
      </c>
      <c r="AW79" s="51" t="s">
        <v>230</v>
      </c>
      <c r="AX79" s="51" t="s">
        <v>444</v>
      </c>
      <c r="AY79" s="51" t="s">
        <v>279</v>
      </c>
      <c r="AZ79" s="52"/>
      <c r="BA79" s="613" t="s">
        <v>186</v>
      </c>
      <c r="BB79" s="51" t="s">
        <v>179</v>
      </c>
      <c r="BC79" s="52"/>
      <c r="BD79" s="74">
        <v>1776.8</v>
      </c>
      <c r="BE79" s="13">
        <f t="shared" si="52"/>
        <v>111.05</v>
      </c>
    </row>
    <row r="80" spans="1:57" ht="14.1" hidden="1" customHeight="1">
      <c r="A80" s="49" t="s">
        <v>445</v>
      </c>
      <c r="B80" s="50"/>
      <c r="C80" s="50"/>
      <c r="D80" s="49"/>
      <c r="E80" s="49"/>
      <c r="F80" s="51" t="s">
        <v>33</v>
      </c>
      <c r="G80" s="51"/>
      <c r="H80" s="51"/>
      <c r="I80" s="51"/>
      <c r="J80" s="51"/>
      <c r="K80" s="51"/>
      <c r="L80" s="51"/>
      <c r="M80" s="51" t="s">
        <v>34</v>
      </c>
      <c r="N80" s="51" t="s">
        <v>446</v>
      </c>
      <c r="O80" s="51" t="s">
        <v>447</v>
      </c>
      <c r="P80" s="51" t="s">
        <v>343</v>
      </c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1" t="s">
        <v>39</v>
      </c>
      <c r="AM80" s="52"/>
      <c r="AN80" s="52"/>
      <c r="AO80" s="51" t="s">
        <v>40</v>
      </c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1" t="s">
        <v>265</v>
      </c>
      <c r="BB80" s="52"/>
      <c r="BC80" s="52"/>
      <c r="BD80" s="53" t="s">
        <v>1350</v>
      </c>
      <c r="BE80" s="54" t="str">
        <f t="shared" si="52"/>
        <v/>
      </c>
    </row>
    <row r="81" spans="1:57" ht="14.1" hidden="1" customHeight="1">
      <c r="A81" s="49" t="s">
        <v>448</v>
      </c>
      <c r="B81" s="151"/>
      <c r="C81" s="50"/>
      <c r="D81" s="49"/>
      <c r="E81" s="49"/>
      <c r="F81" s="51" t="s">
        <v>33</v>
      </c>
      <c r="G81" s="51"/>
      <c r="H81" s="51"/>
      <c r="I81" s="51"/>
      <c r="J81" s="51"/>
      <c r="K81" s="51"/>
      <c r="L81" s="51"/>
      <c r="M81" s="51" t="s">
        <v>34</v>
      </c>
      <c r="N81" s="51" t="s">
        <v>449</v>
      </c>
      <c r="O81" s="51" t="s">
        <v>447</v>
      </c>
      <c r="P81" s="51" t="s">
        <v>450</v>
      </c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1" t="s">
        <v>39</v>
      </c>
      <c r="AM81" s="52"/>
      <c r="AN81" s="52"/>
      <c r="AO81" s="51" t="s">
        <v>57</v>
      </c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1" t="s">
        <v>265</v>
      </c>
      <c r="BB81" s="52"/>
      <c r="BC81" s="52"/>
      <c r="BD81" s="53" t="s">
        <v>1350</v>
      </c>
      <c r="BE81" s="54" t="str">
        <f t="shared" si="52"/>
        <v/>
      </c>
    </row>
    <row r="82" spans="1:57" ht="14.1" customHeight="1">
      <c r="A82" s="162" t="s">
        <v>126</v>
      </c>
      <c r="B82" s="50"/>
      <c r="C82" s="163">
        <v>27.03</v>
      </c>
      <c r="D82" s="94">
        <f>E82/D5</f>
        <v>6.666666666666667</v>
      </c>
      <c r="E82" s="95">
        <f>Z82</f>
        <v>600</v>
      </c>
      <c r="F82" s="164"/>
      <c r="G82" s="165"/>
      <c r="H82" s="673">
        <v>39</v>
      </c>
      <c r="I82" s="59">
        <f>F82/H82</f>
        <v>0</v>
      </c>
      <c r="J82" s="82" t="e">
        <f>$J$6/(I82*1.18)</f>
        <v>#DIV/0!</v>
      </c>
      <c r="K82" s="96">
        <f t="shared" ref="K82" si="58">L82-F82</f>
        <v>600</v>
      </c>
      <c r="L82" s="97">
        <f t="shared" ref="L82:L83" si="59">AC82</f>
        <v>600</v>
      </c>
      <c r="M82" s="51" t="s">
        <v>34</v>
      </c>
      <c r="N82" s="167" t="s">
        <v>128</v>
      </c>
      <c r="O82" s="168" t="s">
        <v>129</v>
      </c>
      <c r="P82" s="169"/>
      <c r="Q82" s="169"/>
      <c r="R82" s="52" t="str">
        <f t="shared" ref="R82:R83" si="60">CONCATENATE(O82," ",P82,Q82)</f>
        <v xml:space="preserve">Oude Haarweg 1 </v>
      </c>
      <c r="S82" s="169"/>
      <c r="T82" s="170"/>
      <c r="U82" s="120">
        <v>2</v>
      </c>
      <c r="V82" s="98" t="s">
        <v>38</v>
      </c>
      <c r="W82" s="172" t="s">
        <v>130</v>
      </c>
      <c r="X82" s="177"/>
      <c r="Y82" s="137" t="s">
        <v>84</v>
      </c>
      <c r="Z82" s="138">
        <v>600</v>
      </c>
      <c r="AA82" s="69">
        <f>F82</f>
        <v>0</v>
      </c>
      <c r="AB82" s="69">
        <f>Z82</f>
        <v>600</v>
      </c>
      <c r="AC82" s="11">
        <f>AB82</f>
        <v>600</v>
      </c>
      <c r="AD82" s="67" t="s">
        <v>69</v>
      </c>
      <c r="AE82" s="71" t="str">
        <f>N82</f>
        <v>Lijkenhuis Joodse begraafplaats</v>
      </c>
      <c r="AF82" s="631" t="s">
        <v>131</v>
      </c>
      <c r="AG82" s="174" t="s">
        <v>119</v>
      </c>
      <c r="AH82" s="502" t="s">
        <v>71</v>
      </c>
      <c r="AI82" s="173"/>
      <c r="AJ82" s="613" t="s">
        <v>72</v>
      </c>
      <c r="AK82" s="174" t="s">
        <v>132</v>
      </c>
      <c r="AL82" s="613" t="s">
        <v>39</v>
      </c>
      <c r="AM82" s="175"/>
      <c r="AN82" s="175"/>
      <c r="AO82" s="51" t="s">
        <v>144</v>
      </c>
      <c r="AP82" s="174"/>
      <c r="AQ82" s="174"/>
      <c r="AR82" s="174"/>
      <c r="AS82" s="174"/>
      <c r="AT82" s="174"/>
      <c r="AU82" s="614">
        <v>1950</v>
      </c>
      <c r="AV82" s="174"/>
      <c r="AW82" s="174"/>
      <c r="AX82" s="613" t="s">
        <v>89</v>
      </c>
      <c r="AY82" s="174"/>
      <c r="AZ82" s="174"/>
      <c r="BA82" s="613" t="s">
        <v>186</v>
      </c>
      <c r="BD82"/>
      <c r="BE82"/>
    </row>
    <row r="83" spans="1:57" ht="14.1" customHeight="1">
      <c r="A83" s="91" t="s">
        <v>451</v>
      </c>
      <c r="B83" s="176"/>
      <c r="C83" s="102">
        <v>27.03</v>
      </c>
      <c r="D83" s="94">
        <f>E83/$D$5</f>
        <v>5.8111111111111109</v>
      </c>
      <c r="E83" s="95">
        <f t="shared" ref="E83" si="61">F83</f>
        <v>523</v>
      </c>
      <c r="F83" s="31">
        <v>523</v>
      </c>
      <c r="G83" s="57">
        <f>100*F83/AQ83</f>
        <v>1136.9565217391305</v>
      </c>
      <c r="H83" s="58">
        <f>AQ83</f>
        <v>46</v>
      </c>
      <c r="I83" s="59">
        <f>F83/H83</f>
        <v>11.369565217391305</v>
      </c>
      <c r="J83" s="82">
        <f>$J$6/(I83*1.18)</f>
        <v>9.3171727646887262E-2</v>
      </c>
      <c r="K83" s="96">
        <f>F83-L83</f>
        <v>0</v>
      </c>
      <c r="L83" s="97">
        <f t="shared" si="59"/>
        <v>523</v>
      </c>
      <c r="M83" s="51" t="s">
        <v>34</v>
      </c>
      <c r="N83" s="51" t="s">
        <v>452</v>
      </c>
      <c r="O83" s="62" t="s">
        <v>65</v>
      </c>
      <c r="P83" s="51" t="s">
        <v>292</v>
      </c>
      <c r="Q83" s="52"/>
      <c r="R83" s="52" t="str">
        <f t="shared" si="60"/>
        <v>Beilerstraat 86</v>
      </c>
      <c r="S83" s="51" t="s">
        <v>67</v>
      </c>
      <c r="T83" s="37"/>
      <c r="U83" s="120">
        <v>2</v>
      </c>
      <c r="V83" s="98" t="s">
        <v>38</v>
      </c>
      <c r="W83" s="172" t="s">
        <v>130</v>
      </c>
      <c r="X83" s="177"/>
      <c r="Y83" s="177" t="s">
        <v>108</v>
      </c>
      <c r="Z83" s="178"/>
      <c r="AC83" s="68">
        <f>F83</f>
        <v>523</v>
      </c>
      <c r="AD83" s="67" t="s">
        <v>69</v>
      </c>
      <c r="AE83" s="71" t="str">
        <f>N83</f>
        <v>Lijkenhuis Zuiderbegraafplaats</v>
      </c>
      <c r="AF83" s="51" t="s">
        <v>70</v>
      </c>
      <c r="AG83" s="51" t="s">
        <v>69</v>
      </c>
      <c r="AH83" s="501" t="s">
        <v>71</v>
      </c>
      <c r="AI83" s="51"/>
      <c r="AJ83" s="51" t="s">
        <v>424</v>
      </c>
      <c r="AK83" s="51" t="s">
        <v>290</v>
      </c>
      <c r="AL83" s="51" t="s">
        <v>39</v>
      </c>
      <c r="AM83" s="51" t="s">
        <v>74</v>
      </c>
      <c r="AN83" s="51" t="s">
        <v>75</v>
      </c>
      <c r="AO83" s="51" t="s">
        <v>40</v>
      </c>
      <c r="AP83" s="52"/>
      <c r="AQ83" s="72">
        <v>46</v>
      </c>
      <c r="AR83" s="73" t="s">
        <v>77</v>
      </c>
      <c r="AS83" s="51" t="s">
        <v>78</v>
      </c>
      <c r="AT83" s="51"/>
      <c r="AU83" s="72">
        <v>1900</v>
      </c>
      <c r="AV83" s="73" t="s">
        <v>79</v>
      </c>
      <c r="AW83" s="51" t="s">
        <v>230</v>
      </c>
      <c r="AX83" s="51" t="s">
        <v>453</v>
      </c>
      <c r="AY83" s="51" t="s">
        <v>425</v>
      </c>
      <c r="AZ83" s="72">
        <v>48</v>
      </c>
      <c r="BA83" s="51" t="s">
        <v>186</v>
      </c>
      <c r="BB83" s="51" t="s">
        <v>179</v>
      </c>
      <c r="BC83" s="52"/>
      <c r="BD83" s="74">
        <v>2190</v>
      </c>
      <c r="BE83" s="13">
        <f t="shared" ref="BE83:BE98" si="62">IFERROR(BD83/AQ83,"")</f>
        <v>47.608695652173914</v>
      </c>
    </row>
    <row r="84" spans="1:57" ht="14.1" hidden="1" customHeight="1">
      <c r="A84" s="49" t="s">
        <v>454</v>
      </c>
      <c r="B84" s="92"/>
      <c r="C84" s="50"/>
      <c r="D84" s="49">
        <v>0</v>
      </c>
      <c r="E84" s="49"/>
      <c r="F84" s="31">
        <v>1045</v>
      </c>
      <c r="G84" s="57" t="e">
        <f>100*F84/AQ84</f>
        <v>#VALUE!</v>
      </c>
      <c r="H84" s="58" t="str">
        <f>AQ84</f>
        <v>?</v>
      </c>
      <c r="I84" s="59" t="e">
        <f>F84/H84</f>
        <v>#VALUE!</v>
      </c>
      <c r="J84" s="82" t="e">
        <f>$J$6/(I84*1.18)</f>
        <v>#VALUE!</v>
      </c>
      <c r="K84" s="82"/>
      <c r="L84" s="82"/>
      <c r="M84" s="51" t="s">
        <v>455</v>
      </c>
      <c r="N84" s="51" t="s">
        <v>456</v>
      </c>
      <c r="O84" s="62" t="s">
        <v>457</v>
      </c>
      <c r="P84" s="51" t="s">
        <v>458</v>
      </c>
      <c r="Q84" s="51" t="s">
        <v>56</v>
      </c>
      <c r="R84" s="51"/>
      <c r="S84" s="52"/>
      <c r="T84" s="100" t="s">
        <v>459</v>
      </c>
      <c r="U84" s="64">
        <v>2</v>
      </c>
      <c r="V84" s="87" t="s">
        <v>213</v>
      </c>
      <c r="W84" s="66"/>
      <c r="X84" s="67"/>
      <c r="Y84" s="146" t="str">
        <f>V84</f>
        <v>nee</v>
      </c>
      <c r="Z84" s="146"/>
      <c r="AA84" s="68"/>
      <c r="AB84" s="68"/>
      <c r="AC84" s="68"/>
      <c r="AD84" s="89" t="s">
        <v>85</v>
      </c>
      <c r="AE84" s="71" t="str">
        <f>N84</f>
        <v>Noodlokalen onderwijs AZC Schepersmaat 4A</v>
      </c>
      <c r="AF84" s="51" t="s">
        <v>460</v>
      </c>
      <c r="AG84" s="51" t="s">
        <v>461</v>
      </c>
      <c r="AH84" s="52"/>
      <c r="AI84" s="52"/>
      <c r="AJ84" s="51" t="s">
        <v>462</v>
      </c>
      <c r="AK84" s="51" t="s">
        <v>463</v>
      </c>
      <c r="AL84" s="52"/>
      <c r="AM84" s="52"/>
      <c r="AN84" s="52"/>
      <c r="AO84" s="52"/>
      <c r="AP84" s="52"/>
      <c r="AQ84" s="118" t="s">
        <v>122</v>
      </c>
      <c r="AR84" s="119" t="s">
        <v>277</v>
      </c>
      <c r="AS84" s="52"/>
      <c r="AT84" s="52"/>
      <c r="AU84" s="52"/>
      <c r="AV84" s="119" t="s">
        <v>278</v>
      </c>
      <c r="AW84" s="52"/>
      <c r="AX84" s="51" t="s">
        <v>89</v>
      </c>
      <c r="AY84" s="51" t="s">
        <v>464</v>
      </c>
      <c r="AZ84" s="72">
        <v>1100</v>
      </c>
      <c r="BA84" s="52"/>
      <c r="BB84" s="52"/>
      <c r="BC84" s="72">
        <v>187.97</v>
      </c>
      <c r="BD84" s="74">
        <v>65310.332000000009</v>
      </c>
      <c r="BE84" s="13" t="str">
        <f t="shared" si="62"/>
        <v/>
      </c>
    </row>
    <row r="85" spans="1:57" ht="14.1" customHeight="1">
      <c r="A85" s="91" t="s">
        <v>465</v>
      </c>
      <c r="B85" s="50"/>
      <c r="C85" s="179">
        <v>27.05</v>
      </c>
      <c r="D85" s="180">
        <f>F85/$D$5</f>
        <v>12.533333333333333</v>
      </c>
      <c r="E85" s="521">
        <f>F85-1128+1.25*H85</f>
        <v>2525</v>
      </c>
      <c r="F85" s="31">
        <v>1128</v>
      </c>
      <c r="G85" s="57">
        <f>100*F85/AQ85</f>
        <v>63.728813559322035</v>
      </c>
      <c r="H85" s="58">
        <v>2020</v>
      </c>
      <c r="I85" s="59">
        <f>F85/H85</f>
        <v>0.55841584158415847</v>
      </c>
      <c r="J85" s="82">
        <f>$J$6/(I85*1.18)</f>
        <v>1.8970128621228513</v>
      </c>
      <c r="K85" s="96">
        <f>L85-F85</f>
        <v>-1128</v>
      </c>
      <c r="L85" s="97">
        <f>AC85</f>
        <v>0</v>
      </c>
      <c r="M85" s="51" t="s">
        <v>466</v>
      </c>
      <c r="N85" s="51" t="s">
        <v>467</v>
      </c>
      <c r="O85" s="51" t="s">
        <v>468</v>
      </c>
      <c r="P85" s="51" t="s">
        <v>469</v>
      </c>
      <c r="Q85" s="52"/>
      <c r="R85" s="52" t="str">
        <f t="shared" ref="R85" si="63">CONCATENATE(O85," ",P85,Q85)</f>
        <v>Zwartwatersweg 202</v>
      </c>
      <c r="S85" s="51" t="s">
        <v>67</v>
      </c>
      <c r="T85" s="598" t="s">
        <v>470</v>
      </c>
      <c r="U85" s="131">
        <v>1</v>
      </c>
      <c r="V85" s="98" t="s">
        <v>38</v>
      </c>
      <c r="W85" s="181"/>
      <c r="X85" s="660"/>
      <c r="Y85" s="182">
        <v>2027</v>
      </c>
      <c r="Z85" s="123"/>
      <c r="AA85" s="139"/>
      <c r="AB85" s="123"/>
      <c r="AC85" s="183"/>
      <c r="AD85" s="89" t="s">
        <v>69</v>
      </c>
      <c r="AE85" s="71" t="str">
        <f>N85</f>
        <v>OVO PrO Assen</v>
      </c>
      <c r="AF85" s="51" t="s">
        <v>471</v>
      </c>
      <c r="AG85" s="51" t="s">
        <v>69</v>
      </c>
      <c r="AH85" s="630" t="s">
        <v>63</v>
      </c>
      <c r="AI85" s="52"/>
      <c r="AJ85" s="51" t="s">
        <v>472</v>
      </c>
      <c r="AK85" s="51" t="s">
        <v>473</v>
      </c>
      <c r="AL85" s="51" t="s">
        <v>39</v>
      </c>
      <c r="AM85" s="51" t="s">
        <v>74</v>
      </c>
      <c r="AN85" s="51" t="s">
        <v>75</v>
      </c>
      <c r="AO85" s="51" t="s">
        <v>45</v>
      </c>
      <c r="AP85" s="51" t="s">
        <v>474</v>
      </c>
      <c r="AQ85" s="72">
        <v>1770</v>
      </c>
      <c r="AR85" s="73" t="s">
        <v>238</v>
      </c>
      <c r="AS85" s="51" t="s">
        <v>78</v>
      </c>
      <c r="AT85" s="51"/>
      <c r="AU85" s="72">
        <v>2009</v>
      </c>
      <c r="AV85" s="73" t="s">
        <v>312</v>
      </c>
      <c r="AW85" s="51" t="s">
        <v>206</v>
      </c>
      <c r="AX85" s="51" t="s">
        <v>89</v>
      </c>
      <c r="AY85" s="51" t="s">
        <v>475</v>
      </c>
      <c r="AZ85" s="72">
        <v>2020</v>
      </c>
      <c r="BA85" s="51" t="s">
        <v>190</v>
      </c>
      <c r="BB85" s="51" t="s">
        <v>179</v>
      </c>
      <c r="BC85" s="72">
        <v>0.87</v>
      </c>
      <c r="BD85" s="74">
        <v>117491.12899999999</v>
      </c>
      <c r="BE85" s="13">
        <f t="shared" si="62"/>
        <v>66.37916892655366</v>
      </c>
    </row>
    <row r="86" spans="1:57" ht="14.1" hidden="1" customHeight="1">
      <c r="A86" s="49" t="s">
        <v>476</v>
      </c>
      <c r="B86" s="176"/>
      <c r="C86" s="50"/>
      <c r="D86" s="49"/>
      <c r="E86" s="49"/>
      <c r="F86" s="51" t="s">
        <v>33</v>
      </c>
      <c r="G86" s="51"/>
      <c r="H86" s="51"/>
      <c r="I86" s="51"/>
      <c r="J86" s="51"/>
      <c r="K86" s="51"/>
      <c r="L86" s="51"/>
      <c r="M86" s="51" t="s">
        <v>34</v>
      </c>
      <c r="N86" s="51" t="s">
        <v>477</v>
      </c>
      <c r="O86" s="51" t="s">
        <v>478</v>
      </c>
      <c r="P86" s="51" t="s">
        <v>479</v>
      </c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1" t="s">
        <v>379</v>
      </c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72">
        <v>1976</v>
      </c>
      <c r="AV86" s="72"/>
      <c r="AW86" s="51" t="s">
        <v>480</v>
      </c>
      <c r="AX86" s="51" t="s">
        <v>89</v>
      </c>
      <c r="AY86" s="51" t="s">
        <v>380</v>
      </c>
      <c r="AZ86" s="52"/>
      <c r="BA86" s="52"/>
      <c r="BB86" s="52"/>
      <c r="BC86" s="52"/>
      <c r="BD86" s="53" t="s">
        <v>1350</v>
      </c>
      <c r="BE86" s="54" t="str">
        <f t="shared" si="62"/>
        <v/>
      </c>
    </row>
    <row r="87" spans="1:57" ht="28.5" customHeight="1">
      <c r="A87" s="91" t="s">
        <v>481</v>
      </c>
      <c r="B87" s="92"/>
      <c r="C87" s="179">
        <v>27.05</v>
      </c>
      <c r="D87" s="184">
        <f>F87/$D$5</f>
        <v>2.911111111111111</v>
      </c>
      <c r="E87" s="522">
        <f>F87-262+1.25*H87</f>
        <v>322.5</v>
      </c>
      <c r="F87" s="185">
        <v>262</v>
      </c>
      <c r="G87" s="57">
        <f>100*F87/AQ87</f>
        <v>201.53846153846155</v>
      </c>
      <c r="H87" s="633">
        <f>AQ87-130+16*8+7.5*12+8*5</f>
        <v>258</v>
      </c>
      <c r="I87" s="59">
        <f>F87/H87</f>
        <v>1.0155038759689923</v>
      </c>
      <c r="J87" s="82">
        <f>$J$6/(I87*1.18)</f>
        <v>1.0431491784189417</v>
      </c>
      <c r="K87" s="96">
        <f>L87-F87</f>
        <v>-262</v>
      </c>
      <c r="L87" s="97">
        <f>AC87</f>
        <v>0</v>
      </c>
      <c r="M87" s="51" t="s">
        <v>466</v>
      </c>
      <c r="N87" s="51" t="s">
        <v>482</v>
      </c>
      <c r="O87" s="51" t="s">
        <v>468</v>
      </c>
      <c r="P87" s="51" t="s">
        <v>469</v>
      </c>
      <c r="Q87" s="52"/>
      <c r="R87" s="52" t="str">
        <f t="shared" ref="R87" si="64">CONCATENATE(O87," ",P87,Q87)</f>
        <v>Zwartwatersweg 202</v>
      </c>
      <c r="S87" s="51" t="s">
        <v>67</v>
      </c>
      <c r="T87" s="598" t="s">
        <v>470</v>
      </c>
      <c r="U87" s="634">
        <v>1</v>
      </c>
      <c r="V87" s="98" t="s">
        <v>38</v>
      </c>
      <c r="W87" s="181"/>
      <c r="X87" s="660"/>
      <c r="Y87" s="186">
        <v>2027</v>
      </c>
      <c r="Z87" s="129"/>
      <c r="AA87" s="138"/>
      <c r="AB87" s="129"/>
      <c r="AC87" s="183"/>
      <c r="AD87" s="89" t="s">
        <v>69</v>
      </c>
      <c r="AE87" s="187" t="str">
        <f>N87</f>
        <v>OVO PrO Assen Kas</v>
      </c>
      <c r="AF87" s="51" t="s">
        <v>471</v>
      </c>
      <c r="AG87" s="51" t="s">
        <v>69</v>
      </c>
      <c r="AH87" s="630" t="s">
        <v>63</v>
      </c>
      <c r="AI87" s="52"/>
      <c r="AJ87" s="51" t="s">
        <v>472</v>
      </c>
      <c r="AK87" s="51" t="s">
        <v>473</v>
      </c>
      <c r="AL87" s="51" t="s">
        <v>39</v>
      </c>
      <c r="AM87" s="119"/>
      <c r="AN87" s="119"/>
      <c r="AO87" s="51" t="s">
        <v>45</v>
      </c>
      <c r="AP87" s="51" t="s">
        <v>474</v>
      </c>
      <c r="AQ87" s="72">
        <v>130</v>
      </c>
      <c r="AR87" s="73" t="s">
        <v>228</v>
      </c>
      <c r="AS87" s="52"/>
      <c r="AT87" s="52"/>
      <c r="AU87" s="565">
        <v>2013</v>
      </c>
      <c r="AV87" s="119" t="s">
        <v>278</v>
      </c>
      <c r="AW87" s="52"/>
      <c r="AX87" s="51" t="s">
        <v>89</v>
      </c>
      <c r="AY87" s="51" t="s">
        <v>475</v>
      </c>
      <c r="AZ87" s="52"/>
      <c r="BA87" s="51" t="s">
        <v>190</v>
      </c>
      <c r="BB87" s="51" t="s">
        <v>179</v>
      </c>
      <c r="BC87" s="52"/>
      <c r="BD87" s="74">
        <v>18133.876</v>
      </c>
      <c r="BE87" s="13">
        <f t="shared" si="62"/>
        <v>139.49135384615386</v>
      </c>
    </row>
    <row r="88" spans="1:57" ht="14.1" hidden="1" customHeight="1">
      <c r="A88" s="49" t="s">
        <v>483</v>
      </c>
      <c r="B88" s="92"/>
      <c r="C88" s="50"/>
      <c r="D88" s="49"/>
      <c r="E88" s="49"/>
      <c r="F88" s="51" t="s">
        <v>33</v>
      </c>
      <c r="G88" s="51"/>
      <c r="H88" s="51"/>
      <c r="I88" s="51"/>
      <c r="J88" s="51"/>
      <c r="K88" s="51"/>
      <c r="L88" s="51"/>
      <c r="M88" s="51" t="s">
        <v>34</v>
      </c>
      <c r="N88" s="51" t="s">
        <v>484</v>
      </c>
      <c r="O88" s="51" t="s">
        <v>485</v>
      </c>
      <c r="P88" s="51" t="s">
        <v>486</v>
      </c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3" t="s">
        <v>1350</v>
      </c>
      <c r="BE88" s="54" t="str">
        <f t="shared" si="62"/>
        <v/>
      </c>
    </row>
    <row r="89" spans="1:57" ht="14.1" hidden="1" customHeight="1">
      <c r="A89" s="49" t="s">
        <v>487</v>
      </c>
      <c r="B89" s="50"/>
      <c r="C89" s="50"/>
      <c r="D89" s="49"/>
      <c r="E89" s="49"/>
      <c r="F89" s="51" t="s">
        <v>33</v>
      </c>
      <c r="G89" s="51"/>
      <c r="H89" s="51"/>
      <c r="I89" s="51"/>
      <c r="J89" s="51"/>
      <c r="K89" s="51"/>
      <c r="L89" s="51"/>
      <c r="M89" s="51" t="s">
        <v>34</v>
      </c>
      <c r="N89" s="51" t="s">
        <v>488</v>
      </c>
      <c r="O89" s="51" t="s">
        <v>485</v>
      </c>
      <c r="P89" s="51" t="s">
        <v>218</v>
      </c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3" t="s">
        <v>1350</v>
      </c>
      <c r="BE89" s="54" t="str">
        <f t="shared" si="62"/>
        <v/>
      </c>
    </row>
    <row r="90" spans="1:57" ht="14.1" hidden="1" customHeight="1">
      <c r="A90" s="49" t="s">
        <v>489</v>
      </c>
      <c r="B90" s="176"/>
      <c r="C90" s="50"/>
      <c r="D90" s="49"/>
      <c r="E90" s="49"/>
      <c r="F90" s="51" t="s">
        <v>33</v>
      </c>
      <c r="G90" s="51"/>
      <c r="H90" s="51"/>
      <c r="I90" s="51"/>
      <c r="J90" s="51"/>
      <c r="K90" s="51"/>
      <c r="L90" s="51"/>
      <c r="M90" s="51" t="s">
        <v>34</v>
      </c>
      <c r="N90" s="51" t="s">
        <v>490</v>
      </c>
      <c r="O90" s="51" t="s">
        <v>485</v>
      </c>
      <c r="P90" s="51" t="s">
        <v>491</v>
      </c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3" t="s">
        <v>1350</v>
      </c>
      <c r="BE90" s="54" t="str">
        <f t="shared" si="62"/>
        <v/>
      </c>
    </row>
    <row r="91" spans="1:57" ht="14.1" hidden="1" customHeight="1">
      <c r="A91" s="49" t="s">
        <v>492</v>
      </c>
      <c r="B91" s="176"/>
      <c r="C91" s="50"/>
      <c r="D91" s="49"/>
      <c r="E91" s="49"/>
      <c r="F91" s="51" t="s">
        <v>33</v>
      </c>
      <c r="G91" s="51"/>
      <c r="H91" s="51"/>
      <c r="I91" s="51"/>
      <c r="J91" s="51"/>
      <c r="K91" s="51"/>
      <c r="L91" s="51"/>
      <c r="M91" s="51" t="s">
        <v>34</v>
      </c>
      <c r="N91" s="51" t="s">
        <v>493</v>
      </c>
      <c r="O91" s="51" t="s">
        <v>485</v>
      </c>
      <c r="P91" s="51" t="s">
        <v>114</v>
      </c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72">
        <v>118</v>
      </c>
      <c r="BA91" s="52"/>
      <c r="BB91" s="52"/>
      <c r="BC91" s="52"/>
      <c r="BD91" s="53" t="s">
        <v>1350</v>
      </c>
      <c r="BE91" s="54" t="str">
        <f t="shared" si="62"/>
        <v/>
      </c>
    </row>
    <row r="92" spans="1:57" ht="14.1" hidden="1" customHeight="1">
      <c r="A92" s="49" t="s">
        <v>494</v>
      </c>
      <c r="B92" s="176"/>
      <c r="C92" s="50"/>
      <c r="D92" s="49"/>
      <c r="E92" s="49"/>
      <c r="F92" s="51" t="s">
        <v>33</v>
      </c>
      <c r="G92" s="51"/>
      <c r="H92" s="51"/>
      <c r="I92" s="51"/>
      <c r="J92" s="51"/>
      <c r="K92" s="51"/>
      <c r="L92" s="51"/>
      <c r="M92" s="51" t="s">
        <v>34</v>
      </c>
      <c r="N92" s="51" t="s">
        <v>495</v>
      </c>
      <c r="O92" s="51" t="s">
        <v>485</v>
      </c>
      <c r="P92" s="51" t="s">
        <v>496</v>
      </c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3" t="s">
        <v>1350</v>
      </c>
      <c r="BE92" s="54" t="str">
        <f t="shared" si="62"/>
        <v/>
      </c>
    </row>
    <row r="93" spans="1:57" ht="14.1" hidden="1" customHeight="1">
      <c r="A93" s="49" t="s">
        <v>497</v>
      </c>
      <c r="B93" s="50"/>
      <c r="C93" s="50"/>
      <c r="D93" s="49"/>
      <c r="E93" s="49"/>
      <c r="F93" s="51" t="s">
        <v>33</v>
      </c>
      <c r="G93" s="51"/>
      <c r="H93" s="51"/>
      <c r="I93" s="51"/>
      <c r="J93" s="51"/>
      <c r="K93" s="51"/>
      <c r="L93" s="51"/>
      <c r="M93" s="51" t="s">
        <v>34</v>
      </c>
      <c r="N93" s="51" t="s">
        <v>498</v>
      </c>
      <c r="O93" s="51" t="s">
        <v>485</v>
      </c>
      <c r="P93" s="51" t="s">
        <v>499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 t="s">
        <v>1350</v>
      </c>
      <c r="BE93" s="54" t="str">
        <f t="shared" si="62"/>
        <v/>
      </c>
    </row>
    <row r="94" spans="1:57" ht="14.1" hidden="1" customHeight="1">
      <c r="A94" s="49" t="s">
        <v>500</v>
      </c>
      <c r="B94" s="92"/>
      <c r="C94" s="50"/>
      <c r="D94" s="49"/>
      <c r="E94" s="49"/>
      <c r="F94" s="51" t="s">
        <v>33</v>
      </c>
      <c r="G94" s="51"/>
      <c r="H94" s="51"/>
      <c r="I94" s="51"/>
      <c r="J94" s="51"/>
      <c r="K94" s="51"/>
      <c r="L94" s="51"/>
      <c r="M94" s="51" t="s">
        <v>34</v>
      </c>
      <c r="N94" s="51" t="s">
        <v>501</v>
      </c>
      <c r="O94" s="51" t="s">
        <v>485</v>
      </c>
      <c r="P94" s="51" t="s">
        <v>502</v>
      </c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3" t="s">
        <v>1350</v>
      </c>
      <c r="BE94" s="54" t="str">
        <f t="shared" si="62"/>
        <v/>
      </c>
    </row>
    <row r="95" spans="1:57" ht="14.1" hidden="1" customHeight="1">
      <c r="A95" s="49" t="s">
        <v>503</v>
      </c>
      <c r="B95" s="92"/>
      <c r="C95" s="50"/>
      <c r="D95" s="49"/>
      <c r="E95" s="49"/>
      <c r="F95" s="51" t="s">
        <v>33</v>
      </c>
      <c r="G95" s="51"/>
      <c r="H95" s="51"/>
      <c r="I95" s="51"/>
      <c r="J95" s="51"/>
      <c r="K95" s="51"/>
      <c r="L95" s="51"/>
      <c r="M95" s="51" t="s">
        <v>34</v>
      </c>
      <c r="N95" s="51" t="s">
        <v>504</v>
      </c>
      <c r="O95" s="51" t="s">
        <v>485</v>
      </c>
      <c r="P95" s="51" t="s">
        <v>264</v>
      </c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3" t="s">
        <v>1350</v>
      </c>
      <c r="BE95" s="54" t="str">
        <f t="shared" si="62"/>
        <v/>
      </c>
    </row>
    <row r="96" spans="1:57" ht="14.1" hidden="1" customHeight="1">
      <c r="A96" s="49" t="s">
        <v>505</v>
      </c>
      <c r="B96" s="92"/>
      <c r="C96" s="50"/>
      <c r="D96" s="49"/>
      <c r="E96" s="49"/>
      <c r="F96" s="51" t="s">
        <v>33</v>
      </c>
      <c r="G96" s="51"/>
      <c r="H96" s="51"/>
      <c r="I96" s="51"/>
      <c r="J96" s="51"/>
      <c r="K96" s="51"/>
      <c r="L96" s="51"/>
      <c r="M96" s="51" t="s">
        <v>34</v>
      </c>
      <c r="N96" s="51" t="s">
        <v>506</v>
      </c>
      <c r="O96" s="51" t="s">
        <v>485</v>
      </c>
      <c r="P96" s="51" t="s">
        <v>507</v>
      </c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3" t="s">
        <v>1350</v>
      </c>
      <c r="BE96" s="54" t="str">
        <f t="shared" si="62"/>
        <v/>
      </c>
    </row>
    <row r="97" spans="1:57" ht="14.1" hidden="1" customHeight="1">
      <c r="A97" s="49" t="s">
        <v>508</v>
      </c>
      <c r="B97" s="50"/>
      <c r="C97" s="50"/>
      <c r="D97" s="49"/>
      <c r="E97" s="49"/>
      <c r="F97" s="51" t="s">
        <v>33</v>
      </c>
      <c r="G97" s="51"/>
      <c r="H97" s="51"/>
      <c r="I97" s="51"/>
      <c r="J97" s="51"/>
      <c r="K97" s="51"/>
      <c r="L97" s="51"/>
      <c r="M97" s="51" t="s">
        <v>34</v>
      </c>
      <c r="N97" s="51" t="s">
        <v>509</v>
      </c>
      <c r="O97" s="51" t="s">
        <v>485</v>
      </c>
      <c r="P97" s="51" t="s">
        <v>510</v>
      </c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3" t="s">
        <v>1350</v>
      </c>
      <c r="BE97" s="54" t="str">
        <f t="shared" si="62"/>
        <v/>
      </c>
    </row>
    <row r="98" spans="1:57" ht="14.1" customHeight="1">
      <c r="A98" s="91" t="s">
        <v>511</v>
      </c>
      <c r="B98" s="50"/>
      <c r="C98" s="179">
        <v>27.05</v>
      </c>
      <c r="D98" s="180">
        <f>F98/$D$5</f>
        <v>2.3666666666666667</v>
      </c>
      <c r="E98" s="521">
        <f>F98-213+1.25*H98</f>
        <v>250</v>
      </c>
      <c r="F98" s="31">
        <v>213</v>
      </c>
      <c r="G98" s="57">
        <f>100*F98/AQ98</f>
        <v>133.125</v>
      </c>
      <c r="H98" s="633">
        <f>AQ98+40</f>
        <v>200</v>
      </c>
      <c r="I98" s="59">
        <f t="shared" ref="I98:I121" si="65">F98/H98</f>
        <v>1.0649999999999999</v>
      </c>
      <c r="J98" s="82">
        <f t="shared" ref="J98:J121" si="66">$J$6/(I98*1.18)</f>
        <v>0.99466857643033346</v>
      </c>
      <c r="K98" s="96">
        <f>L98-F98</f>
        <v>-213</v>
      </c>
      <c r="L98" s="97">
        <f>AC98</f>
        <v>0</v>
      </c>
      <c r="M98" s="51" t="s">
        <v>466</v>
      </c>
      <c r="N98" s="51" t="s">
        <v>512</v>
      </c>
      <c r="O98" s="51" t="s">
        <v>468</v>
      </c>
      <c r="P98" s="51" t="s">
        <v>469</v>
      </c>
      <c r="Q98" s="52"/>
      <c r="R98" s="52" t="str">
        <f t="shared" ref="R98:R99" si="67">CONCATENATE(O98," ",P98,Q98)</f>
        <v>Zwartwatersweg 202</v>
      </c>
      <c r="S98" s="51" t="s">
        <v>67</v>
      </c>
      <c r="T98" s="598" t="s">
        <v>470</v>
      </c>
      <c r="U98" s="634">
        <v>1</v>
      </c>
      <c r="V98" s="98" t="s">
        <v>38</v>
      </c>
      <c r="W98" s="181"/>
      <c r="X98" s="660"/>
      <c r="Y98" s="182">
        <v>2027</v>
      </c>
      <c r="Z98" s="123"/>
      <c r="AA98" s="139"/>
      <c r="AB98" s="123"/>
      <c r="AC98" s="183"/>
      <c r="AD98" s="89" t="s">
        <v>69</v>
      </c>
      <c r="AE98" s="71" t="str">
        <f>N98</f>
        <v>OVO PrO Assen Werkplaats</v>
      </c>
      <c r="AF98" s="51" t="s">
        <v>471</v>
      </c>
      <c r="AG98" s="51" t="s">
        <v>69</v>
      </c>
      <c r="AH98" s="630" t="s">
        <v>63</v>
      </c>
      <c r="AI98" s="52"/>
      <c r="AJ98" s="51" t="s">
        <v>472</v>
      </c>
      <c r="AK98" s="51" t="s">
        <v>473</v>
      </c>
      <c r="AL98" s="51" t="s">
        <v>39</v>
      </c>
      <c r="AM98" s="119"/>
      <c r="AN98" s="119"/>
      <c r="AO98" s="51" t="s">
        <v>45</v>
      </c>
      <c r="AP98" s="51" t="s">
        <v>474</v>
      </c>
      <c r="AQ98" s="72">
        <v>160</v>
      </c>
      <c r="AR98" s="73" t="s">
        <v>228</v>
      </c>
      <c r="AS98" s="52"/>
      <c r="AT98" s="52"/>
      <c r="AU98" s="520">
        <v>2017</v>
      </c>
      <c r="AV98" s="119" t="s">
        <v>278</v>
      </c>
      <c r="AW98" s="52"/>
      <c r="AX98" s="51" t="s">
        <v>89</v>
      </c>
      <c r="AY98" s="51" t="s">
        <v>475</v>
      </c>
      <c r="AZ98" s="52"/>
      <c r="BA98" s="51" t="s">
        <v>190</v>
      </c>
      <c r="BB98" s="51" t="s">
        <v>179</v>
      </c>
      <c r="BC98" s="52"/>
      <c r="BD98" s="74">
        <v>10775.1</v>
      </c>
      <c r="BE98" s="13">
        <f t="shared" si="62"/>
        <v>67.344374999999999</v>
      </c>
    </row>
    <row r="99" spans="1:57" ht="14.1" customHeight="1">
      <c r="A99" s="188" t="s">
        <v>121</v>
      </c>
      <c r="B99" s="176"/>
      <c r="C99" s="189"/>
      <c r="D99" s="188"/>
      <c r="E99" s="569">
        <f>H99*1.25</f>
        <v>787.5</v>
      </c>
      <c r="F99" s="190" t="s">
        <v>122</v>
      </c>
      <c r="G99" s="191"/>
      <c r="H99" s="674">
        <f>AQ99</f>
        <v>630</v>
      </c>
      <c r="I99" s="59" t="e">
        <f t="shared" si="65"/>
        <v>#VALUE!</v>
      </c>
      <c r="J99" s="82" t="e">
        <f t="shared" si="66"/>
        <v>#VALUE!</v>
      </c>
      <c r="K99" s="82"/>
      <c r="L99" s="82"/>
      <c r="M99" s="192"/>
      <c r="N99" s="566" t="s">
        <v>123</v>
      </c>
      <c r="O99" s="567" t="s">
        <v>124</v>
      </c>
      <c r="P99" s="193"/>
      <c r="Q99" s="194"/>
      <c r="R99" s="52" t="str">
        <f t="shared" si="67"/>
        <v xml:space="preserve">Salland 2A </v>
      </c>
      <c r="S99" s="195"/>
      <c r="T99" s="650"/>
      <c r="U99" s="120">
        <v>2</v>
      </c>
      <c r="V99" s="546" t="s">
        <v>38</v>
      </c>
      <c r="W99" s="196"/>
      <c r="X99" s="197"/>
      <c r="Y99" s="197"/>
      <c r="Z99" s="177"/>
      <c r="AA99" s="138">
        <v>0</v>
      </c>
      <c r="AB99" s="178"/>
      <c r="AC99" s="178"/>
      <c r="AD99" s="89" t="s">
        <v>85</v>
      </c>
      <c r="AE99" s="198"/>
      <c r="AF99" s="527" t="s">
        <v>125</v>
      </c>
      <c r="AG99" s="200" t="s">
        <v>94</v>
      </c>
      <c r="AH99" s="201" t="s">
        <v>95</v>
      </c>
      <c r="AI99" s="201"/>
      <c r="AJ99" s="200" t="s">
        <v>61</v>
      </c>
      <c r="AK99" s="200" t="s">
        <v>121</v>
      </c>
      <c r="AL99" s="200"/>
      <c r="AM99" s="200"/>
      <c r="AN99" s="200"/>
      <c r="AO99" s="613" t="s">
        <v>45</v>
      </c>
      <c r="AP99" s="200"/>
      <c r="AQ99" s="568">
        <f>630+411-411</f>
        <v>630</v>
      </c>
      <c r="AR99" s="200"/>
      <c r="AS99" s="200"/>
      <c r="AT99" s="174"/>
      <c r="AU99" s="565">
        <v>1991</v>
      </c>
      <c r="AV99" s="200"/>
      <c r="AW99" s="200"/>
      <c r="AX99" s="200"/>
      <c r="AY99" s="200"/>
      <c r="AZ99" s="200"/>
      <c r="BD99"/>
      <c r="BE99"/>
    </row>
    <row r="100" spans="1:57" ht="14.25" hidden="1" customHeight="1">
      <c r="A100" s="49" t="s">
        <v>513</v>
      </c>
      <c r="B100" s="50">
        <v>26.11</v>
      </c>
      <c r="C100" s="55">
        <v>26.11</v>
      </c>
      <c r="D100" s="49"/>
      <c r="E100" s="49"/>
      <c r="F100" s="202">
        <v>24983</v>
      </c>
      <c r="G100" s="57">
        <f t="shared" ref="G100:G120" si="68">100*F100/AQ100</f>
        <v>63.743525629576709</v>
      </c>
      <c r="H100" s="58">
        <f t="shared" ref="H100:H120" si="69">AQ100</f>
        <v>39193</v>
      </c>
      <c r="I100" s="59">
        <f t="shared" si="65"/>
        <v>0.63743525629576714</v>
      </c>
      <c r="J100" s="82">
        <f t="shared" si="66"/>
        <v>1.6618503972531828</v>
      </c>
      <c r="K100" s="82"/>
      <c r="L100" s="82"/>
      <c r="M100" s="51" t="s">
        <v>34</v>
      </c>
      <c r="N100" s="507" t="s">
        <v>514</v>
      </c>
      <c r="O100" s="51" t="s">
        <v>515</v>
      </c>
      <c r="P100" s="51" t="s">
        <v>55</v>
      </c>
      <c r="Q100" s="52"/>
      <c r="R100" s="52"/>
      <c r="S100" s="52"/>
      <c r="T100" s="63" t="s">
        <v>516</v>
      </c>
      <c r="U100" s="64">
        <v>1</v>
      </c>
      <c r="V100" s="65" t="s">
        <v>517</v>
      </c>
      <c r="W100" s="66" t="s">
        <v>518</v>
      </c>
      <c r="X100" s="67"/>
      <c r="Y100" s="67">
        <v>2026</v>
      </c>
      <c r="Z100" s="67"/>
      <c r="AA100" s="68"/>
      <c r="AB100" s="68"/>
      <c r="AC100" s="68"/>
      <c r="AD100" s="653" t="s">
        <v>519</v>
      </c>
      <c r="AE100" s="71" t="str">
        <f t="shared" ref="AE100:AE121" si="70">N100</f>
        <v>De Nieuwe Kolk</v>
      </c>
      <c r="AF100" s="52"/>
      <c r="AG100" s="51" t="s">
        <v>519</v>
      </c>
      <c r="AH100" s="173" t="s">
        <v>520</v>
      </c>
      <c r="AI100" s="173"/>
      <c r="AJ100" s="51" t="s">
        <v>521</v>
      </c>
      <c r="AK100" s="51" t="s">
        <v>522</v>
      </c>
      <c r="AL100" s="51" t="s">
        <v>255</v>
      </c>
      <c r="AM100" s="51" t="s">
        <v>74</v>
      </c>
      <c r="AN100" s="51" t="s">
        <v>75</v>
      </c>
      <c r="AO100" s="52"/>
      <c r="AP100" s="52"/>
      <c r="AQ100" s="72">
        <v>39193</v>
      </c>
      <c r="AR100" s="73" t="s">
        <v>204</v>
      </c>
      <c r="AS100" s="51" t="s">
        <v>78</v>
      </c>
      <c r="AT100" s="51"/>
      <c r="AU100" s="72">
        <v>2012</v>
      </c>
      <c r="AV100" s="73" t="s">
        <v>331</v>
      </c>
      <c r="AW100" s="51" t="s">
        <v>523</v>
      </c>
      <c r="AX100" s="51" t="s">
        <v>89</v>
      </c>
      <c r="AY100" s="51" t="s">
        <v>524</v>
      </c>
      <c r="AZ100" s="72">
        <v>30356</v>
      </c>
      <c r="BA100" s="51" t="s">
        <v>219</v>
      </c>
      <c r="BB100" s="52"/>
      <c r="BC100" s="72">
        <v>69.739999999999995</v>
      </c>
      <c r="BD100" s="74">
        <v>2106370.7760000001</v>
      </c>
      <c r="BE100" s="13">
        <f t="shared" ref="BE100:BE120" si="71">IFERROR(BD100/AQ100,"")</f>
        <v>53.743545429030696</v>
      </c>
    </row>
    <row r="101" spans="1:57" ht="14.1" customHeight="1">
      <c r="A101" s="91" t="s">
        <v>525</v>
      </c>
      <c r="B101" s="176"/>
      <c r="C101" s="93">
        <v>27.02</v>
      </c>
      <c r="D101" s="94">
        <f>E101/$D$5</f>
        <v>85.888888888888886</v>
      </c>
      <c r="E101" s="95">
        <f>AC101</f>
        <v>7730</v>
      </c>
      <c r="F101" s="31">
        <v>3865</v>
      </c>
      <c r="G101" s="57">
        <f t="shared" si="68"/>
        <v>78.79714576962283</v>
      </c>
      <c r="H101" s="58">
        <f t="shared" si="69"/>
        <v>4905</v>
      </c>
      <c r="I101" s="59">
        <f t="shared" si="65"/>
        <v>0.78797145769622834</v>
      </c>
      <c r="J101" s="60">
        <f t="shared" si="66"/>
        <v>1.3443659964479138</v>
      </c>
      <c r="K101" s="96">
        <f t="shared" ref="K101:K102" si="72">F101-L101</f>
        <v>-3865</v>
      </c>
      <c r="L101" s="97">
        <f t="shared" ref="L101:L110" si="73">AC101</f>
        <v>7730</v>
      </c>
      <c r="M101" s="51" t="s">
        <v>34</v>
      </c>
      <c r="N101" s="51" t="s">
        <v>526</v>
      </c>
      <c r="O101" s="62" t="s">
        <v>527</v>
      </c>
      <c r="P101" s="51" t="s">
        <v>235</v>
      </c>
      <c r="Q101" s="52"/>
      <c r="R101" s="52" t="str">
        <f t="shared" ref="R101:R110" si="74">CONCATENATE(O101," ",P101,Q101)</f>
        <v>Zuidhaege 2</v>
      </c>
      <c r="S101" s="52"/>
      <c r="T101" s="100" t="s">
        <v>528</v>
      </c>
      <c r="U101" s="64">
        <v>1</v>
      </c>
      <c r="V101" s="98" t="s">
        <v>38</v>
      </c>
      <c r="W101" s="66" t="s">
        <v>529</v>
      </c>
      <c r="X101" s="67"/>
      <c r="Y101" s="67">
        <v>2027</v>
      </c>
      <c r="Z101" s="68"/>
      <c r="AA101" s="68"/>
      <c r="AB101" s="68"/>
      <c r="AC101" s="68">
        <v>7730</v>
      </c>
      <c r="AD101" s="67" t="s">
        <v>530</v>
      </c>
      <c r="AE101" s="71" t="str">
        <f t="shared" si="70"/>
        <v>Podium Zuidhaege</v>
      </c>
      <c r="AF101" s="51" t="s">
        <v>531</v>
      </c>
      <c r="AG101" s="51" t="s">
        <v>530</v>
      </c>
      <c r="AH101" s="501" t="s">
        <v>71</v>
      </c>
      <c r="AI101" s="51"/>
      <c r="AJ101" s="51" t="s">
        <v>521</v>
      </c>
      <c r="AK101" s="51" t="s">
        <v>532</v>
      </c>
      <c r="AL101" s="51" t="s">
        <v>39</v>
      </c>
      <c r="AM101" s="51" t="s">
        <v>74</v>
      </c>
      <c r="AN101" s="51" t="s">
        <v>75</v>
      </c>
      <c r="AO101" s="51" t="s">
        <v>76</v>
      </c>
      <c r="AP101" s="52"/>
      <c r="AQ101" s="72">
        <v>4905</v>
      </c>
      <c r="AR101" s="73" t="s">
        <v>273</v>
      </c>
      <c r="AS101" s="51" t="s">
        <v>78</v>
      </c>
      <c r="AT101" s="51"/>
      <c r="AU101" s="72">
        <v>1995</v>
      </c>
      <c r="AV101" s="73" t="s">
        <v>205</v>
      </c>
      <c r="AW101" s="51" t="s">
        <v>533</v>
      </c>
      <c r="AX101" s="51" t="s">
        <v>89</v>
      </c>
      <c r="AY101" s="51" t="s">
        <v>524</v>
      </c>
      <c r="AZ101" s="72">
        <v>4199</v>
      </c>
      <c r="BA101" s="51" t="s">
        <v>265</v>
      </c>
      <c r="BB101" s="51" t="s">
        <v>179</v>
      </c>
      <c r="BC101" s="72">
        <v>233.2</v>
      </c>
      <c r="BD101" s="74">
        <v>165276.90900000001</v>
      </c>
      <c r="BE101" s="13">
        <f t="shared" si="71"/>
        <v>33.695598165137618</v>
      </c>
    </row>
    <row r="102" spans="1:57" ht="14.1" customHeight="1">
      <c r="A102" s="91" t="s">
        <v>534</v>
      </c>
      <c r="B102" s="153"/>
      <c r="C102" s="102">
        <v>26.12</v>
      </c>
      <c r="D102" s="94">
        <f>E102/$D$5</f>
        <v>27.033333333333335</v>
      </c>
      <c r="E102" s="95">
        <f t="shared" ref="E102:E110" si="75">F102</f>
        <v>2433</v>
      </c>
      <c r="F102" s="31">
        <v>2433</v>
      </c>
      <c r="G102" s="57">
        <f t="shared" si="68"/>
        <v>222.59835315645014</v>
      </c>
      <c r="H102" s="58">
        <f t="shared" si="69"/>
        <v>1093</v>
      </c>
      <c r="I102" s="59">
        <f t="shared" si="65"/>
        <v>2.2259835315645016</v>
      </c>
      <c r="J102" s="82">
        <f t="shared" si="66"/>
        <v>0.4758894299428062</v>
      </c>
      <c r="K102" s="96">
        <f t="shared" si="72"/>
        <v>0</v>
      </c>
      <c r="L102" s="97">
        <f t="shared" si="73"/>
        <v>2433</v>
      </c>
      <c r="M102" s="51" t="s">
        <v>34</v>
      </c>
      <c r="N102" s="51" t="s">
        <v>535</v>
      </c>
      <c r="O102" s="51" t="s">
        <v>43</v>
      </c>
      <c r="P102" s="51" t="s">
        <v>44</v>
      </c>
      <c r="Q102" s="52"/>
      <c r="R102" s="52" t="str">
        <f t="shared" si="74"/>
        <v>Maria In Campislaan 257</v>
      </c>
      <c r="S102" s="52"/>
      <c r="T102" s="100"/>
      <c r="U102" s="120">
        <v>2</v>
      </c>
      <c r="V102" s="98" t="s">
        <v>38</v>
      </c>
      <c r="W102" s="66">
        <v>2027</v>
      </c>
      <c r="X102" s="67"/>
      <c r="Y102" s="67">
        <v>2027</v>
      </c>
      <c r="Z102" s="68"/>
      <c r="AC102" s="68">
        <f>F102</f>
        <v>2433</v>
      </c>
      <c r="AD102" s="67" t="s">
        <v>85</v>
      </c>
      <c r="AE102" s="71" t="str">
        <f t="shared" si="70"/>
        <v>Daklozenopvang Maria in Campislaan 257</v>
      </c>
      <c r="AF102" s="51" t="s">
        <v>536</v>
      </c>
      <c r="AG102" s="51" t="s">
        <v>85</v>
      </c>
      <c r="AH102" s="501" t="s">
        <v>71</v>
      </c>
      <c r="AI102" s="51"/>
      <c r="AJ102" s="51" t="s">
        <v>537</v>
      </c>
      <c r="AK102" s="51" t="s">
        <v>41</v>
      </c>
      <c r="AL102" s="51" t="s">
        <v>39</v>
      </c>
      <c r="AM102" s="51" t="s">
        <v>74</v>
      </c>
      <c r="AN102" s="51" t="s">
        <v>75</v>
      </c>
      <c r="AO102" s="51" t="s">
        <v>45</v>
      </c>
      <c r="AP102" s="52"/>
      <c r="AQ102" s="72">
        <v>1093</v>
      </c>
      <c r="AR102" s="73" t="s">
        <v>241</v>
      </c>
      <c r="AS102" s="51" t="s">
        <v>78</v>
      </c>
      <c r="AT102" s="51"/>
      <c r="AU102" s="72">
        <v>1962</v>
      </c>
      <c r="AV102" s="73" t="s">
        <v>409</v>
      </c>
      <c r="AW102" s="51" t="s">
        <v>538</v>
      </c>
      <c r="AX102" s="51" t="s">
        <v>89</v>
      </c>
      <c r="AY102" s="51" t="s">
        <v>539</v>
      </c>
      <c r="AZ102" s="72">
        <v>798</v>
      </c>
      <c r="BA102" s="51" t="s">
        <v>540</v>
      </c>
      <c r="BB102" s="51" t="s">
        <v>179</v>
      </c>
      <c r="BC102" s="72">
        <v>448.34</v>
      </c>
      <c r="BD102" s="74">
        <v>121454.371</v>
      </c>
      <c r="BE102" s="13">
        <f t="shared" si="71"/>
        <v>111.12019304666056</v>
      </c>
    </row>
    <row r="103" spans="1:57" ht="14.1" customHeight="1">
      <c r="A103" s="91" t="s">
        <v>541</v>
      </c>
      <c r="B103" s="93"/>
      <c r="C103" s="203">
        <v>26.09</v>
      </c>
      <c r="D103" s="94">
        <f>F103/$D$5</f>
        <v>4.833333333333333</v>
      </c>
      <c r="E103" s="541">
        <f t="shared" si="75"/>
        <v>435</v>
      </c>
      <c r="F103" s="205">
        <v>435</v>
      </c>
      <c r="G103" s="57">
        <f t="shared" si="68"/>
        <v>63.782991202346039</v>
      </c>
      <c r="H103" s="58">
        <f t="shared" si="69"/>
        <v>682</v>
      </c>
      <c r="I103" s="59">
        <f t="shared" si="65"/>
        <v>0.6378299120234604</v>
      </c>
      <c r="J103" s="82">
        <f t="shared" si="66"/>
        <v>1.660822131307228</v>
      </c>
      <c r="K103" s="96">
        <f t="shared" ref="K103:K109" si="76">L103-F103</f>
        <v>-435</v>
      </c>
      <c r="L103" s="97">
        <f>AC103</f>
        <v>0</v>
      </c>
      <c r="M103" s="51" t="s">
        <v>34</v>
      </c>
      <c r="N103" s="51" t="s">
        <v>542</v>
      </c>
      <c r="O103" s="62" t="s">
        <v>543</v>
      </c>
      <c r="P103" s="51" t="s">
        <v>55</v>
      </c>
      <c r="Q103" s="51" t="s">
        <v>56</v>
      </c>
      <c r="R103" s="52" t="str">
        <f t="shared" si="74"/>
        <v>Kleuvenstee 1A</v>
      </c>
      <c r="S103" s="52"/>
      <c r="T103" s="100"/>
      <c r="U103" s="64">
        <v>1</v>
      </c>
      <c r="V103" s="98" t="s">
        <v>38</v>
      </c>
      <c r="W103" s="66"/>
      <c r="X103" s="67"/>
      <c r="Y103" s="67"/>
      <c r="Z103" s="68"/>
      <c r="AC103" s="206"/>
      <c r="AD103" s="67" t="s">
        <v>225</v>
      </c>
      <c r="AE103" s="71" t="str">
        <f t="shared" si="70"/>
        <v>Wijkcentrum De Dissel</v>
      </c>
      <c r="AF103" s="51" t="s">
        <v>544</v>
      </c>
      <c r="AG103" s="51" t="s">
        <v>225</v>
      </c>
      <c r="AH103" s="503" t="s">
        <v>545</v>
      </c>
      <c r="AI103" s="51"/>
      <c r="AJ103" s="51" t="s">
        <v>546</v>
      </c>
      <c r="AK103" s="51" t="s">
        <v>547</v>
      </c>
      <c r="AL103" s="51" t="s">
        <v>39</v>
      </c>
      <c r="AM103" s="51" t="s">
        <v>74</v>
      </c>
      <c r="AN103" s="51" t="s">
        <v>75</v>
      </c>
      <c r="AO103" s="51" t="s">
        <v>57</v>
      </c>
      <c r="AP103" s="52"/>
      <c r="AQ103" s="72">
        <v>682</v>
      </c>
      <c r="AR103" s="73" t="s">
        <v>241</v>
      </c>
      <c r="AS103" s="51" t="s">
        <v>78</v>
      </c>
      <c r="AT103" s="51"/>
      <c r="AU103" s="72">
        <v>1994</v>
      </c>
      <c r="AV103" s="73" t="s">
        <v>205</v>
      </c>
      <c r="AW103" s="51" t="s">
        <v>523</v>
      </c>
      <c r="AX103" s="51" t="s">
        <v>89</v>
      </c>
      <c r="AY103" s="51" t="s">
        <v>502</v>
      </c>
      <c r="AZ103" s="52"/>
      <c r="BA103" s="51" t="s">
        <v>265</v>
      </c>
      <c r="BB103" s="51" t="s">
        <v>179</v>
      </c>
      <c r="BC103" s="72">
        <v>65.59</v>
      </c>
      <c r="BD103" s="74">
        <v>47985.4</v>
      </c>
      <c r="BE103" s="13">
        <f t="shared" si="71"/>
        <v>70.359824046920821</v>
      </c>
    </row>
    <row r="104" spans="1:57" ht="25.5" customHeight="1">
      <c r="A104" s="91" t="s">
        <v>548</v>
      </c>
      <c r="B104" s="93"/>
      <c r="C104" s="102">
        <v>26.09</v>
      </c>
      <c r="D104" s="94">
        <f>F104/$D$5</f>
        <v>3.8111111111111109</v>
      </c>
      <c r="E104" s="95">
        <f t="shared" si="75"/>
        <v>343</v>
      </c>
      <c r="F104" s="205">
        <v>343</v>
      </c>
      <c r="G104" s="57">
        <f t="shared" si="68"/>
        <v>1372</v>
      </c>
      <c r="H104" s="58">
        <f t="shared" si="69"/>
        <v>25</v>
      </c>
      <c r="I104" s="59">
        <f t="shared" si="65"/>
        <v>13.72</v>
      </c>
      <c r="J104" s="82">
        <f t="shared" si="66"/>
        <v>7.7210060779759851E-2</v>
      </c>
      <c r="K104" s="96">
        <f t="shared" si="76"/>
        <v>-343</v>
      </c>
      <c r="L104" s="97">
        <f t="shared" si="73"/>
        <v>0</v>
      </c>
      <c r="M104" s="51" t="s">
        <v>34</v>
      </c>
      <c r="N104" s="51" t="s">
        <v>549</v>
      </c>
      <c r="O104" s="62" t="s">
        <v>543</v>
      </c>
      <c r="P104" s="51" t="s">
        <v>55</v>
      </c>
      <c r="Q104" s="51" t="s">
        <v>56</v>
      </c>
      <c r="R104" s="52" t="str">
        <f t="shared" si="74"/>
        <v>Kleuvenstee 1A</v>
      </c>
      <c r="S104" s="51" t="s">
        <v>67</v>
      </c>
      <c r="T104" s="37"/>
      <c r="U104" s="64">
        <v>1</v>
      </c>
      <c r="V104" s="98" t="s">
        <v>38</v>
      </c>
      <c r="W104" s="66"/>
      <c r="X104" s="67"/>
      <c r="Y104" s="67"/>
      <c r="Z104" s="68"/>
      <c r="AC104" s="206"/>
      <c r="AD104" s="67" t="s">
        <v>225</v>
      </c>
      <c r="AE104" s="71" t="str">
        <f t="shared" si="70"/>
        <v>Wijkcentrum De Dissel berging 1</v>
      </c>
      <c r="AF104" s="51" t="s">
        <v>544</v>
      </c>
      <c r="AG104" s="51" t="s">
        <v>225</v>
      </c>
      <c r="AH104" s="503" t="s">
        <v>545</v>
      </c>
      <c r="AI104" s="51"/>
      <c r="AJ104" s="51" t="s">
        <v>546</v>
      </c>
      <c r="AK104" s="51" t="s">
        <v>547</v>
      </c>
      <c r="AL104" s="51" t="s">
        <v>39</v>
      </c>
      <c r="AM104" s="51" t="s">
        <v>74</v>
      </c>
      <c r="AN104" s="51" t="s">
        <v>75</v>
      </c>
      <c r="AO104" s="51" t="s">
        <v>57</v>
      </c>
      <c r="AP104" s="52"/>
      <c r="AQ104" s="72">
        <v>25</v>
      </c>
      <c r="AR104" s="73" t="s">
        <v>77</v>
      </c>
      <c r="AS104" s="51" t="s">
        <v>78</v>
      </c>
      <c r="AT104" s="51"/>
      <c r="AU104" s="72">
        <v>1995</v>
      </c>
      <c r="AV104" s="73" t="s">
        <v>205</v>
      </c>
      <c r="AW104" s="51" t="s">
        <v>80</v>
      </c>
      <c r="AX104" s="51" t="s">
        <v>89</v>
      </c>
      <c r="AY104" s="51" t="s">
        <v>502</v>
      </c>
      <c r="AZ104" s="52"/>
      <c r="BA104" s="51" t="s">
        <v>186</v>
      </c>
      <c r="BB104" s="51" t="s">
        <v>179</v>
      </c>
      <c r="BC104" s="52"/>
      <c r="BD104" s="74">
        <v>1464.6</v>
      </c>
      <c r="BE104" s="13">
        <f t="shared" si="71"/>
        <v>58.583999999999996</v>
      </c>
    </row>
    <row r="105" spans="1:57" ht="14.1" customHeight="1">
      <c r="A105" s="207" t="s">
        <v>550</v>
      </c>
      <c r="B105" s="93"/>
      <c r="C105" s="102">
        <v>26.09</v>
      </c>
      <c r="D105" s="94">
        <f>F105/$D$5</f>
        <v>2.6666666666666665</v>
      </c>
      <c r="E105" s="95">
        <f t="shared" si="75"/>
        <v>240</v>
      </c>
      <c r="F105" s="205">
        <v>240</v>
      </c>
      <c r="G105" s="57">
        <f t="shared" si="68"/>
        <v>1263.1578947368421</v>
      </c>
      <c r="H105" s="58">
        <f t="shared" si="69"/>
        <v>19</v>
      </c>
      <c r="I105" s="59">
        <f t="shared" si="65"/>
        <v>12.631578947368421</v>
      </c>
      <c r="J105" s="82">
        <f t="shared" si="66"/>
        <v>8.386299435028248E-2</v>
      </c>
      <c r="K105" s="96">
        <f t="shared" si="76"/>
        <v>-240</v>
      </c>
      <c r="L105" s="97">
        <f t="shared" si="73"/>
        <v>0</v>
      </c>
      <c r="M105" s="51" t="s">
        <v>34</v>
      </c>
      <c r="N105" s="51" t="s">
        <v>551</v>
      </c>
      <c r="O105" s="62" t="s">
        <v>543</v>
      </c>
      <c r="P105" s="51" t="s">
        <v>55</v>
      </c>
      <c r="Q105" s="51" t="s">
        <v>56</v>
      </c>
      <c r="R105" s="52" t="str">
        <f t="shared" si="74"/>
        <v>Kleuvenstee 1A</v>
      </c>
      <c r="S105" s="51" t="s">
        <v>67</v>
      </c>
      <c r="T105" s="37"/>
      <c r="U105" s="64">
        <v>1</v>
      </c>
      <c r="V105" s="98" t="s">
        <v>38</v>
      </c>
      <c r="W105" s="66"/>
      <c r="X105" s="67"/>
      <c r="Y105" s="67"/>
      <c r="Z105" s="68"/>
      <c r="AC105" s="206"/>
      <c r="AD105" s="67" t="s">
        <v>225</v>
      </c>
      <c r="AE105" s="71" t="str">
        <f t="shared" si="70"/>
        <v>Wijkcentrum De Dissel berging 2</v>
      </c>
      <c r="AF105" s="51" t="s">
        <v>544</v>
      </c>
      <c r="AG105" s="51" t="s">
        <v>225</v>
      </c>
      <c r="AH105" s="503" t="s">
        <v>545</v>
      </c>
      <c r="AI105" s="51"/>
      <c r="AJ105" s="51" t="s">
        <v>546</v>
      </c>
      <c r="AK105" s="51" t="s">
        <v>547</v>
      </c>
      <c r="AL105" s="51" t="s">
        <v>39</v>
      </c>
      <c r="AM105" s="51" t="s">
        <v>74</v>
      </c>
      <c r="AN105" s="51" t="s">
        <v>75</v>
      </c>
      <c r="AO105" s="51" t="s">
        <v>57</v>
      </c>
      <c r="AP105" s="52"/>
      <c r="AQ105" s="72">
        <v>19</v>
      </c>
      <c r="AR105" s="73" t="s">
        <v>77</v>
      </c>
      <c r="AS105" s="51" t="s">
        <v>78</v>
      </c>
      <c r="AT105" s="51"/>
      <c r="AU105" s="72">
        <v>1995</v>
      </c>
      <c r="AV105" s="73" t="s">
        <v>205</v>
      </c>
      <c r="AW105" s="51" t="s">
        <v>80</v>
      </c>
      <c r="AX105" s="51" t="s">
        <v>89</v>
      </c>
      <c r="AY105" s="51" t="s">
        <v>502</v>
      </c>
      <c r="AZ105" s="52"/>
      <c r="BA105" s="51" t="s">
        <v>186</v>
      </c>
      <c r="BB105" s="51" t="s">
        <v>179</v>
      </c>
      <c r="BC105" s="52"/>
      <c r="BD105" s="74">
        <v>583.70000000000005</v>
      </c>
      <c r="BE105" s="13">
        <f t="shared" si="71"/>
        <v>30.721052631578949</v>
      </c>
    </row>
    <row r="106" spans="1:57" ht="14.1" customHeight="1">
      <c r="A106" s="207" t="s">
        <v>552</v>
      </c>
      <c r="B106" s="50"/>
      <c r="C106" s="102">
        <v>26.12</v>
      </c>
      <c r="D106" s="94">
        <f>E106/$D$5</f>
        <v>11.611111111111111</v>
      </c>
      <c r="E106" s="95">
        <f t="shared" si="75"/>
        <v>1045</v>
      </c>
      <c r="F106" s="31">
        <v>1045</v>
      </c>
      <c r="G106" s="57">
        <f t="shared" si="68"/>
        <v>231.70731707317074</v>
      </c>
      <c r="H106" s="58">
        <f t="shared" si="69"/>
        <v>451</v>
      </c>
      <c r="I106" s="59">
        <f t="shared" si="65"/>
        <v>2.3170731707317072</v>
      </c>
      <c r="J106" s="82">
        <f t="shared" si="66"/>
        <v>0.45718108831400539</v>
      </c>
      <c r="K106" s="96">
        <f>F106-L106</f>
        <v>0</v>
      </c>
      <c r="L106" s="97">
        <f t="shared" si="73"/>
        <v>1045</v>
      </c>
      <c r="M106" s="51" t="s">
        <v>34</v>
      </c>
      <c r="N106" s="51" t="s">
        <v>553</v>
      </c>
      <c r="O106" s="51" t="s">
        <v>447</v>
      </c>
      <c r="P106" s="51" t="s">
        <v>450</v>
      </c>
      <c r="Q106" s="52"/>
      <c r="R106" s="52" t="str">
        <f t="shared" si="74"/>
        <v>Echtenstraat 61</v>
      </c>
      <c r="S106" s="52"/>
      <c r="T106" s="100"/>
      <c r="U106" s="120">
        <v>2</v>
      </c>
      <c r="V106" s="98" t="s">
        <v>38</v>
      </c>
      <c r="W106" s="66">
        <v>2027</v>
      </c>
      <c r="X106" s="67"/>
      <c r="Y106" s="67">
        <v>2027</v>
      </c>
      <c r="Z106" s="68"/>
      <c r="AC106" s="68">
        <f>F106</f>
        <v>1045</v>
      </c>
      <c r="AD106" s="67" t="s">
        <v>85</v>
      </c>
      <c r="AE106" s="71" t="str">
        <f t="shared" si="70"/>
        <v>Wijkgebouw LTC</v>
      </c>
      <c r="AF106" s="51" t="s">
        <v>554</v>
      </c>
      <c r="AG106" s="51" t="s">
        <v>85</v>
      </c>
      <c r="AH106" s="501" t="s">
        <v>71</v>
      </c>
      <c r="AI106" s="51"/>
      <c r="AJ106" s="51" t="s">
        <v>555</v>
      </c>
      <c r="AK106" s="51" t="s">
        <v>448</v>
      </c>
      <c r="AL106" s="51" t="s">
        <v>39</v>
      </c>
      <c r="AM106" s="51" t="s">
        <v>74</v>
      </c>
      <c r="AN106" s="51" t="s">
        <v>75</v>
      </c>
      <c r="AO106" s="51" t="s">
        <v>57</v>
      </c>
      <c r="AP106" s="52"/>
      <c r="AQ106" s="72">
        <v>451</v>
      </c>
      <c r="AR106" s="73" t="s">
        <v>228</v>
      </c>
      <c r="AS106" s="51" t="s">
        <v>78</v>
      </c>
      <c r="AT106" s="51"/>
      <c r="AU106" s="72">
        <v>1962</v>
      </c>
      <c r="AV106" s="73" t="s">
        <v>409</v>
      </c>
      <c r="AW106" s="51" t="s">
        <v>206</v>
      </c>
      <c r="AX106" s="51" t="s">
        <v>89</v>
      </c>
      <c r="AY106" s="51" t="s">
        <v>430</v>
      </c>
      <c r="AZ106" s="72">
        <v>331</v>
      </c>
      <c r="BA106" s="51" t="s">
        <v>265</v>
      </c>
      <c r="BB106" s="51" t="s">
        <v>179</v>
      </c>
      <c r="BC106" s="72">
        <v>0.82</v>
      </c>
      <c r="BD106" s="74">
        <v>19458.5</v>
      </c>
      <c r="BE106" s="13">
        <f t="shared" si="71"/>
        <v>43.145232815964526</v>
      </c>
    </row>
    <row r="107" spans="1:57" ht="14.1" customHeight="1">
      <c r="A107" s="207" t="s">
        <v>556</v>
      </c>
      <c r="B107" s="50"/>
      <c r="C107" s="102">
        <v>26.12</v>
      </c>
      <c r="D107" s="94">
        <f>F107/$D$5</f>
        <v>6.5555555555555554</v>
      </c>
      <c r="E107" s="95">
        <f t="shared" si="75"/>
        <v>590</v>
      </c>
      <c r="F107" s="31">
        <v>590</v>
      </c>
      <c r="G107" s="57">
        <f t="shared" si="68"/>
        <v>209.96441281138789</v>
      </c>
      <c r="H107" s="58">
        <f t="shared" si="69"/>
        <v>281</v>
      </c>
      <c r="I107" s="59">
        <f t="shared" si="65"/>
        <v>2.0996441281138791</v>
      </c>
      <c r="J107" s="82">
        <f t="shared" si="66"/>
        <v>0.50452456190749784</v>
      </c>
      <c r="K107" s="96">
        <f t="shared" si="76"/>
        <v>-590</v>
      </c>
      <c r="L107" s="97">
        <f t="shared" si="73"/>
        <v>0</v>
      </c>
      <c r="M107" s="51" t="s">
        <v>34</v>
      </c>
      <c r="N107" s="51" t="s">
        <v>446</v>
      </c>
      <c r="O107" s="62" t="s">
        <v>447</v>
      </c>
      <c r="P107" s="51" t="s">
        <v>343</v>
      </c>
      <c r="Q107" s="52"/>
      <c r="R107" s="52" t="str">
        <f t="shared" si="74"/>
        <v>Echtenstraat 3</v>
      </c>
      <c r="S107" s="52"/>
      <c r="T107" s="100" t="s">
        <v>557</v>
      </c>
      <c r="U107" s="120">
        <v>2</v>
      </c>
      <c r="V107" s="87" t="s">
        <v>38</v>
      </c>
      <c r="W107" s="66"/>
      <c r="X107" s="67"/>
      <c r="Y107" s="67"/>
      <c r="Z107" s="68"/>
      <c r="AC107" s="68"/>
      <c r="AD107" s="67" t="s">
        <v>530</v>
      </c>
      <c r="AE107" s="71" t="str">
        <f t="shared" si="70"/>
        <v>Echtenstraat 3</v>
      </c>
      <c r="AF107" s="51" t="s">
        <v>558</v>
      </c>
      <c r="AG107" s="51" t="s">
        <v>530</v>
      </c>
      <c r="AH107" s="501" t="s">
        <v>71</v>
      </c>
      <c r="AI107" s="51"/>
      <c r="AJ107" s="51" t="s">
        <v>472</v>
      </c>
      <c r="AK107" s="51" t="s">
        <v>445</v>
      </c>
      <c r="AL107" s="51" t="s">
        <v>39</v>
      </c>
      <c r="AM107" s="51" t="s">
        <v>288</v>
      </c>
      <c r="AN107" s="51" t="s">
        <v>289</v>
      </c>
      <c r="AO107" s="51" t="s">
        <v>57</v>
      </c>
      <c r="AP107" s="52"/>
      <c r="AQ107" s="72">
        <v>281</v>
      </c>
      <c r="AR107" s="73" t="s">
        <v>228</v>
      </c>
      <c r="AS107" s="51" t="s">
        <v>78</v>
      </c>
      <c r="AT107" s="51"/>
      <c r="AU107" s="72">
        <v>1968</v>
      </c>
      <c r="AV107" s="73" t="s">
        <v>409</v>
      </c>
      <c r="AW107" s="51" t="s">
        <v>538</v>
      </c>
      <c r="AX107" s="51" t="s">
        <v>89</v>
      </c>
      <c r="AY107" s="51" t="s">
        <v>475</v>
      </c>
      <c r="AZ107" s="72">
        <v>280</v>
      </c>
      <c r="BA107" s="51" t="s">
        <v>190</v>
      </c>
      <c r="BB107" s="51" t="s">
        <v>179</v>
      </c>
      <c r="BC107" s="72">
        <v>510.8</v>
      </c>
      <c r="BD107" s="74">
        <v>19057.400000000001</v>
      </c>
      <c r="BE107" s="13">
        <f t="shared" si="71"/>
        <v>67.819928825622782</v>
      </c>
    </row>
    <row r="108" spans="1:57" ht="14.1" customHeight="1">
      <c r="A108" s="207" t="s">
        <v>559</v>
      </c>
      <c r="B108" s="50"/>
      <c r="C108" s="102">
        <v>26.12</v>
      </c>
      <c r="D108" s="94">
        <f>F108/$D$5</f>
        <v>2.1777777777777776</v>
      </c>
      <c r="E108" s="95">
        <f t="shared" si="75"/>
        <v>196</v>
      </c>
      <c r="F108" s="31">
        <v>196</v>
      </c>
      <c r="G108" s="57">
        <f t="shared" si="68"/>
        <v>2177.7777777777778</v>
      </c>
      <c r="H108" s="58">
        <f t="shared" si="69"/>
        <v>9</v>
      </c>
      <c r="I108" s="59">
        <f t="shared" si="65"/>
        <v>21.777777777777779</v>
      </c>
      <c r="J108" s="82">
        <f t="shared" si="66"/>
        <v>4.8642338291248706E-2</v>
      </c>
      <c r="K108" s="96">
        <f t="shared" si="76"/>
        <v>-196</v>
      </c>
      <c r="L108" s="97">
        <f t="shared" si="73"/>
        <v>0</v>
      </c>
      <c r="M108" s="51" t="s">
        <v>34</v>
      </c>
      <c r="N108" s="51" t="s">
        <v>560</v>
      </c>
      <c r="O108" s="62" t="s">
        <v>447</v>
      </c>
      <c r="P108" s="51" t="s">
        <v>343</v>
      </c>
      <c r="Q108" s="52"/>
      <c r="R108" s="52" t="str">
        <f t="shared" si="74"/>
        <v>Echtenstraat 3</v>
      </c>
      <c r="S108" s="52"/>
      <c r="T108" s="100" t="s">
        <v>557</v>
      </c>
      <c r="U108" s="120">
        <v>2</v>
      </c>
      <c r="V108" s="87" t="s">
        <v>38</v>
      </c>
      <c r="W108" s="66"/>
      <c r="X108" s="67"/>
      <c r="Y108" s="67"/>
      <c r="Z108" s="68"/>
      <c r="AC108" s="68"/>
      <c r="AD108" s="67" t="s">
        <v>530</v>
      </c>
      <c r="AE108" s="71" t="str">
        <f t="shared" si="70"/>
        <v>Echtenstraat 3 Berging</v>
      </c>
      <c r="AF108" s="51" t="s">
        <v>561</v>
      </c>
      <c r="AG108" s="51" t="s">
        <v>530</v>
      </c>
      <c r="AH108" s="501" t="s">
        <v>71</v>
      </c>
      <c r="AI108" s="51"/>
      <c r="AJ108" s="613" t="s">
        <v>472</v>
      </c>
      <c r="AK108" s="51" t="s">
        <v>445</v>
      </c>
      <c r="AL108" s="51" t="s">
        <v>39</v>
      </c>
      <c r="AM108" s="51" t="s">
        <v>288</v>
      </c>
      <c r="AN108" s="51" t="s">
        <v>289</v>
      </c>
      <c r="AO108" s="51" t="s">
        <v>40</v>
      </c>
      <c r="AP108" s="52"/>
      <c r="AQ108" s="72">
        <v>9</v>
      </c>
      <c r="AR108" s="73" t="s">
        <v>77</v>
      </c>
      <c r="AS108" s="51" t="s">
        <v>78</v>
      </c>
      <c r="AT108" s="51"/>
      <c r="AU108" s="72">
        <v>1968</v>
      </c>
      <c r="AV108" s="73" t="s">
        <v>409</v>
      </c>
      <c r="AW108" s="51" t="s">
        <v>80</v>
      </c>
      <c r="AX108" s="51" t="s">
        <v>89</v>
      </c>
      <c r="AY108" s="52"/>
      <c r="AZ108" s="52"/>
      <c r="BA108" s="51" t="s">
        <v>186</v>
      </c>
      <c r="BB108" s="51" t="s">
        <v>179</v>
      </c>
      <c r="BC108" s="52"/>
      <c r="BD108" s="74">
        <v>752.1</v>
      </c>
      <c r="BE108" s="13">
        <f t="shared" si="71"/>
        <v>83.566666666666663</v>
      </c>
    </row>
    <row r="109" spans="1:57" ht="14.1" customHeight="1">
      <c r="A109" s="207" t="s">
        <v>562</v>
      </c>
      <c r="B109" s="50"/>
      <c r="C109" s="102">
        <v>26.09</v>
      </c>
      <c r="D109" s="94">
        <f>F109/$D$5</f>
        <v>10.9</v>
      </c>
      <c r="E109" s="95">
        <f t="shared" si="75"/>
        <v>981</v>
      </c>
      <c r="F109" s="31">
        <v>981</v>
      </c>
      <c r="G109" s="57">
        <f t="shared" si="68"/>
        <v>485.64356435643566</v>
      </c>
      <c r="H109" s="58">
        <f t="shared" si="69"/>
        <v>202</v>
      </c>
      <c r="I109" s="59">
        <f t="shared" si="65"/>
        <v>4.8564356435643568</v>
      </c>
      <c r="J109" s="82">
        <f t="shared" si="66"/>
        <v>0.21812747283125142</v>
      </c>
      <c r="K109" s="96">
        <f t="shared" si="76"/>
        <v>-981</v>
      </c>
      <c r="L109" s="97">
        <f t="shared" si="73"/>
        <v>0</v>
      </c>
      <c r="M109" s="51" t="s">
        <v>34</v>
      </c>
      <c r="N109" s="51" t="s">
        <v>563</v>
      </c>
      <c r="O109" s="51" t="s">
        <v>284</v>
      </c>
      <c r="P109" s="51" t="s">
        <v>343</v>
      </c>
      <c r="Q109" s="51" t="s">
        <v>56</v>
      </c>
      <c r="R109" s="52" t="str">
        <f t="shared" si="74"/>
        <v>Wethouder Bergerweg 3A</v>
      </c>
      <c r="S109" s="52"/>
      <c r="T109" s="100"/>
      <c r="U109" s="120">
        <v>2</v>
      </c>
      <c r="V109" s="98" t="s">
        <v>38</v>
      </c>
      <c r="W109" s="66"/>
      <c r="X109" s="67"/>
      <c r="Y109" s="67"/>
      <c r="Z109" s="68"/>
      <c r="AC109" s="68"/>
      <c r="AD109" s="67" t="s">
        <v>564</v>
      </c>
      <c r="AE109" s="71" t="str">
        <f t="shared" si="70"/>
        <v>Kleedgebouw op recrtr Pittelo</v>
      </c>
      <c r="AF109" s="51" t="s">
        <v>70</v>
      </c>
      <c r="AG109" s="51" t="s">
        <v>564</v>
      </c>
      <c r="AH109" s="501" t="s">
        <v>87</v>
      </c>
      <c r="AI109" s="51"/>
      <c r="AJ109" s="51" t="s">
        <v>565</v>
      </c>
      <c r="AK109" s="51" t="s">
        <v>566</v>
      </c>
      <c r="AL109" s="51" t="s">
        <v>39</v>
      </c>
      <c r="AM109" s="114" t="s">
        <v>567</v>
      </c>
      <c r="AN109" s="51" t="s">
        <v>227</v>
      </c>
      <c r="AO109" s="51" t="s">
        <v>50</v>
      </c>
      <c r="AP109" s="52"/>
      <c r="AQ109" s="72">
        <v>202</v>
      </c>
      <c r="AR109" s="73" t="s">
        <v>228</v>
      </c>
      <c r="AS109" s="51" t="s">
        <v>229</v>
      </c>
      <c r="AT109" s="51"/>
      <c r="AU109" s="72">
        <v>1980</v>
      </c>
      <c r="AV109" s="73" t="s">
        <v>205</v>
      </c>
      <c r="AW109" s="51" t="s">
        <v>568</v>
      </c>
      <c r="AX109" s="51" t="s">
        <v>89</v>
      </c>
      <c r="AY109" s="51" t="s">
        <v>569</v>
      </c>
      <c r="AZ109" s="72">
        <v>172</v>
      </c>
      <c r="BA109" s="51" t="s">
        <v>418</v>
      </c>
      <c r="BB109" s="51" t="s">
        <v>179</v>
      </c>
      <c r="BC109" s="72">
        <v>247.02</v>
      </c>
      <c r="BD109" s="74">
        <v>13764.4</v>
      </c>
      <c r="BE109" s="13">
        <f t="shared" si="71"/>
        <v>68.140594059405942</v>
      </c>
    </row>
    <row r="110" spans="1:57" ht="14.1" customHeight="1">
      <c r="A110" s="207" t="s">
        <v>570</v>
      </c>
      <c r="B110" s="50"/>
      <c r="C110" s="102">
        <v>27.02</v>
      </c>
      <c r="D110" s="94">
        <f>E110/$D$5</f>
        <v>12.466666666666667</v>
      </c>
      <c r="E110" s="95">
        <f t="shared" si="75"/>
        <v>1122</v>
      </c>
      <c r="F110" s="31">
        <v>1122</v>
      </c>
      <c r="G110" s="57">
        <f t="shared" si="68"/>
        <v>122.89156626506023</v>
      </c>
      <c r="H110" s="58">
        <f t="shared" si="69"/>
        <v>913</v>
      </c>
      <c r="I110" s="59">
        <f t="shared" si="65"/>
        <v>1.2289156626506024</v>
      </c>
      <c r="J110" s="82">
        <f t="shared" si="66"/>
        <v>0.8619973413094052</v>
      </c>
      <c r="K110" s="96">
        <f>F110-L110</f>
        <v>0</v>
      </c>
      <c r="L110" s="97">
        <f t="shared" si="73"/>
        <v>1122</v>
      </c>
      <c r="M110" s="51" t="s">
        <v>34</v>
      </c>
      <c r="N110" s="209" t="s">
        <v>571</v>
      </c>
      <c r="O110" s="51" t="s">
        <v>572</v>
      </c>
      <c r="P110" s="51" t="s">
        <v>343</v>
      </c>
      <c r="Q110" s="52"/>
      <c r="R110" s="52" t="str">
        <f t="shared" si="74"/>
        <v>Peeloërweg 3</v>
      </c>
      <c r="S110" s="52"/>
      <c r="T110" s="100"/>
      <c r="U110" s="120">
        <v>2</v>
      </c>
      <c r="V110" s="98" t="s">
        <v>38</v>
      </c>
      <c r="W110" s="66">
        <v>2028</v>
      </c>
      <c r="X110" s="67"/>
      <c r="Y110" s="67">
        <v>2027</v>
      </c>
      <c r="Z110" s="68"/>
      <c r="AC110" s="68">
        <f>F110</f>
        <v>1122</v>
      </c>
      <c r="AD110" s="67" t="s">
        <v>564</v>
      </c>
      <c r="AE110" s="71" t="str">
        <f t="shared" si="70"/>
        <v>Clubgebouw LEO</v>
      </c>
      <c r="AF110" s="51" t="s">
        <v>573</v>
      </c>
      <c r="AG110" s="51" t="s">
        <v>564</v>
      </c>
      <c r="AH110" s="501" t="s">
        <v>87</v>
      </c>
      <c r="AI110" s="51"/>
      <c r="AJ110" s="51" t="s">
        <v>565</v>
      </c>
      <c r="AK110" s="51" t="s">
        <v>574</v>
      </c>
      <c r="AL110" s="51" t="s">
        <v>39</v>
      </c>
      <c r="AM110" s="51" t="s">
        <v>74</v>
      </c>
      <c r="AN110" s="51" t="s">
        <v>75</v>
      </c>
      <c r="AO110" s="51" t="s">
        <v>50</v>
      </c>
      <c r="AP110" s="52"/>
      <c r="AQ110" s="72">
        <v>913</v>
      </c>
      <c r="AR110" s="73" t="s">
        <v>241</v>
      </c>
      <c r="AS110" s="51" t="s">
        <v>78</v>
      </c>
      <c r="AT110" s="51"/>
      <c r="AU110" s="72">
        <v>1980</v>
      </c>
      <c r="AV110" s="73" t="s">
        <v>205</v>
      </c>
      <c r="AW110" s="51" t="s">
        <v>206</v>
      </c>
      <c r="AX110" s="51" t="s">
        <v>89</v>
      </c>
      <c r="AY110" s="51" t="s">
        <v>569</v>
      </c>
      <c r="AZ110" s="72">
        <v>837</v>
      </c>
      <c r="BA110" s="51" t="s">
        <v>418</v>
      </c>
      <c r="BB110" s="51" t="s">
        <v>179</v>
      </c>
      <c r="BC110" s="72">
        <v>176.12</v>
      </c>
      <c r="BD110" s="74">
        <v>115120.149</v>
      </c>
      <c r="BE110" s="13">
        <f t="shared" si="71"/>
        <v>126.08997699890472</v>
      </c>
    </row>
    <row r="111" spans="1:57" ht="14.1" hidden="1" customHeight="1">
      <c r="A111" s="49" t="s">
        <v>575</v>
      </c>
      <c r="B111" s="50"/>
      <c r="C111" s="50"/>
      <c r="D111" s="49">
        <v>0</v>
      </c>
      <c r="E111" s="49"/>
      <c r="F111" s="31">
        <v>607</v>
      </c>
      <c r="G111" s="57" t="e">
        <f t="shared" si="68"/>
        <v>#VALUE!</v>
      </c>
      <c r="H111" s="58" t="str">
        <f t="shared" si="69"/>
        <v>?</v>
      </c>
      <c r="I111" s="59" t="e">
        <f t="shared" si="65"/>
        <v>#VALUE!</v>
      </c>
      <c r="J111" s="82" t="e">
        <f t="shared" si="66"/>
        <v>#VALUE!</v>
      </c>
      <c r="K111" s="82"/>
      <c r="L111" s="82"/>
      <c r="M111" s="51" t="s">
        <v>34</v>
      </c>
      <c r="N111" s="51" t="s">
        <v>576</v>
      </c>
      <c r="O111" s="62" t="s">
        <v>401</v>
      </c>
      <c r="P111" s="51" t="s">
        <v>55</v>
      </c>
      <c r="Q111" s="52"/>
      <c r="R111" s="52"/>
      <c r="S111" s="51" t="s">
        <v>67</v>
      </c>
      <c r="T111" s="528" t="s">
        <v>577</v>
      </c>
      <c r="U111" s="131">
        <v>2</v>
      </c>
      <c r="V111" s="210" t="s">
        <v>213</v>
      </c>
      <c r="W111" s="132"/>
      <c r="X111" s="128"/>
      <c r="Y111" s="146" t="str">
        <f t="shared" ref="Y111:Y112" si="77">V111</f>
        <v>nee</v>
      </c>
      <c r="Z111" s="146"/>
      <c r="AC111" s="129"/>
      <c r="AD111" s="89" t="s">
        <v>564</v>
      </c>
      <c r="AE111" s="71" t="str">
        <f t="shared" si="70"/>
        <v>Pioneers Clubgebouw</v>
      </c>
      <c r="AF111" s="51" t="s">
        <v>578</v>
      </c>
      <c r="AG111" s="51" t="s">
        <v>564</v>
      </c>
      <c r="AH111" s="51" t="s">
        <v>87</v>
      </c>
      <c r="AI111" s="51"/>
      <c r="AJ111" s="51" t="s">
        <v>565</v>
      </c>
      <c r="AK111" s="51" t="s">
        <v>399</v>
      </c>
      <c r="AL111" s="52"/>
      <c r="AM111" s="114" t="s">
        <v>579</v>
      </c>
      <c r="AN111" s="51" t="s">
        <v>75</v>
      </c>
      <c r="AO111" s="52"/>
      <c r="AP111" s="52"/>
      <c r="AQ111" s="118" t="s">
        <v>122</v>
      </c>
      <c r="AR111" s="119" t="s">
        <v>277</v>
      </c>
      <c r="AS111" s="52"/>
      <c r="AT111" s="52"/>
      <c r="AU111" s="72">
        <v>2016</v>
      </c>
      <c r="AV111" s="73" t="s">
        <v>331</v>
      </c>
      <c r="AW111" s="51" t="s">
        <v>230</v>
      </c>
      <c r="AX111" s="51" t="s">
        <v>89</v>
      </c>
      <c r="AY111" s="51" t="s">
        <v>569</v>
      </c>
      <c r="AZ111" s="52"/>
      <c r="BA111" s="52"/>
      <c r="BB111" s="52"/>
      <c r="BC111" s="52"/>
      <c r="BD111" s="74">
        <v>557</v>
      </c>
      <c r="BE111" s="13" t="str">
        <f t="shared" si="71"/>
        <v/>
      </c>
    </row>
    <row r="112" spans="1:57" ht="14.1" hidden="1" customHeight="1">
      <c r="A112" s="49" t="s">
        <v>580</v>
      </c>
      <c r="B112" s="92"/>
      <c r="C112" s="50"/>
      <c r="D112" s="49">
        <v>0</v>
      </c>
      <c r="E112" s="49"/>
      <c r="F112" s="31">
        <v>584</v>
      </c>
      <c r="G112" s="57" t="e">
        <f t="shared" si="68"/>
        <v>#VALUE!</v>
      </c>
      <c r="H112" s="58" t="str">
        <f t="shared" si="69"/>
        <v>?</v>
      </c>
      <c r="I112" s="59" t="e">
        <f t="shared" si="65"/>
        <v>#VALUE!</v>
      </c>
      <c r="J112" s="82" t="e">
        <f t="shared" si="66"/>
        <v>#VALUE!</v>
      </c>
      <c r="K112" s="82"/>
      <c r="L112" s="82"/>
      <c r="M112" s="51" t="s">
        <v>34</v>
      </c>
      <c r="N112" s="51" t="s">
        <v>581</v>
      </c>
      <c r="O112" s="62" t="s">
        <v>401</v>
      </c>
      <c r="P112" s="51" t="s">
        <v>55</v>
      </c>
      <c r="Q112" s="52"/>
      <c r="R112" s="52"/>
      <c r="S112" s="51" t="s">
        <v>67</v>
      </c>
      <c r="T112" s="528" t="s">
        <v>577</v>
      </c>
      <c r="U112" s="131">
        <v>2</v>
      </c>
      <c r="V112" s="210" t="s">
        <v>213</v>
      </c>
      <c r="W112" s="132"/>
      <c r="X112" s="128"/>
      <c r="Y112" s="146" t="str">
        <f t="shared" si="77"/>
        <v>nee</v>
      </c>
      <c r="Z112" s="146"/>
      <c r="AC112" s="129"/>
      <c r="AD112" s="89" t="s">
        <v>564</v>
      </c>
      <c r="AE112" s="71" t="str">
        <f t="shared" si="70"/>
        <v>Pioneers Kleedkamers</v>
      </c>
      <c r="AF112" s="51" t="s">
        <v>578</v>
      </c>
      <c r="AG112" s="51" t="s">
        <v>564</v>
      </c>
      <c r="AH112" s="51" t="s">
        <v>87</v>
      </c>
      <c r="AI112" s="51"/>
      <c r="AJ112" s="51" t="s">
        <v>565</v>
      </c>
      <c r="AK112" s="51" t="s">
        <v>399</v>
      </c>
      <c r="AL112" s="52"/>
      <c r="AM112" s="114" t="s">
        <v>579</v>
      </c>
      <c r="AN112" s="51" t="s">
        <v>75</v>
      </c>
      <c r="AO112" s="52"/>
      <c r="AP112" s="52"/>
      <c r="AQ112" s="118" t="s">
        <v>122</v>
      </c>
      <c r="AR112" s="119" t="s">
        <v>277</v>
      </c>
      <c r="AS112" s="52"/>
      <c r="AT112" s="52"/>
      <c r="AU112" s="72">
        <v>2016</v>
      </c>
      <c r="AV112" s="73" t="s">
        <v>331</v>
      </c>
      <c r="AW112" s="51" t="s">
        <v>230</v>
      </c>
      <c r="AX112" s="51" t="s">
        <v>89</v>
      </c>
      <c r="AY112" s="51" t="s">
        <v>569</v>
      </c>
      <c r="AZ112" s="52"/>
      <c r="BA112" s="52"/>
      <c r="BB112" s="52"/>
      <c r="BC112" s="52"/>
      <c r="BD112" s="74">
        <v>1098.2</v>
      </c>
      <c r="BE112" s="13" t="str">
        <f t="shared" si="71"/>
        <v/>
      </c>
    </row>
    <row r="113" spans="1:63" ht="14.1" customHeight="1">
      <c r="A113" s="207" t="s">
        <v>582</v>
      </c>
      <c r="B113" s="211"/>
      <c r="C113" s="102">
        <v>27.02</v>
      </c>
      <c r="D113" s="94">
        <f>E113/$D$5</f>
        <v>15.388888888888889</v>
      </c>
      <c r="E113" s="95">
        <f t="shared" ref="E113:E120" si="78">F113</f>
        <v>1385</v>
      </c>
      <c r="F113" s="31">
        <v>1385</v>
      </c>
      <c r="G113" s="57">
        <f t="shared" si="68"/>
        <v>149.56803455723542</v>
      </c>
      <c r="H113" s="58">
        <f t="shared" si="69"/>
        <v>926</v>
      </c>
      <c r="I113" s="59">
        <f>F113/H113</f>
        <v>1.4956803455723542</v>
      </c>
      <c r="J113" s="82">
        <f t="shared" si="66"/>
        <v>0.70825429847641197</v>
      </c>
      <c r="K113" s="96">
        <f t="shared" ref="K113:K117" si="79">F113-L113</f>
        <v>0</v>
      </c>
      <c r="L113" s="97">
        <f t="shared" ref="L113:L121" si="80">AC113</f>
        <v>1385</v>
      </c>
      <c r="M113" s="51" t="s">
        <v>34</v>
      </c>
      <c r="N113" s="209" t="s">
        <v>583</v>
      </c>
      <c r="O113" s="62" t="s">
        <v>391</v>
      </c>
      <c r="P113" s="51" t="s">
        <v>584</v>
      </c>
      <c r="Q113" s="52"/>
      <c r="R113" s="52" t="str">
        <f t="shared" ref="R113:R120" si="81">CONCATENATE(O113," ",P113,Q113)</f>
        <v>De Hoogspanningsweg 2-4</v>
      </c>
      <c r="S113" s="52"/>
      <c r="T113" s="85"/>
      <c r="U113" s="120">
        <v>2</v>
      </c>
      <c r="V113" s="98" t="s">
        <v>38</v>
      </c>
      <c r="W113" s="136"/>
      <c r="X113" s="143"/>
      <c r="Y113" s="212">
        <v>2027</v>
      </c>
      <c r="Z113" s="213"/>
      <c r="AC113" s="214">
        <f>F113</f>
        <v>1385</v>
      </c>
      <c r="AD113" s="67" t="s">
        <v>69</v>
      </c>
      <c r="AE113" s="71" t="str">
        <f t="shared" si="70"/>
        <v>De Hoogspanning 2-4</v>
      </c>
      <c r="AF113" s="565" t="s">
        <v>585</v>
      </c>
      <c r="AG113" s="51" t="s">
        <v>69</v>
      </c>
      <c r="AH113" s="501" t="s">
        <v>87</v>
      </c>
      <c r="AI113" s="51"/>
      <c r="AJ113" s="51" t="s">
        <v>565</v>
      </c>
      <c r="AK113" s="51" t="s">
        <v>389</v>
      </c>
      <c r="AL113" s="51" t="s">
        <v>39</v>
      </c>
      <c r="AM113" s="51" t="s">
        <v>74</v>
      </c>
      <c r="AN113" s="51" t="s">
        <v>75</v>
      </c>
      <c r="AO113" s="51" t="s">
        <v>50</v>
      </c>
      <c r="AP113" s="52"/>
      <c r="AQ113" s="72">
        <v>926</v>
      </c>
      <c r="AR113" s="73" t="s">
        <v>241</v>
      </c>
      <c r="AS113" s="51" t="s">
        <v>78</v>
      </c>
      <c r="AT113" s="51"/>
      <c r="AU113" s="72">
        <v>2004</v>
      </c>
      <c r="AV113" s="73" t="s">
        <v>312</v>
      </c>
      <c r="AW113" s="51" t="s">
        <v>533</v>
      </c>
      <c r="AX113" s="51" t="s">
        <v>89</v>
      </c>
      <c r="AY113" s="51" t="s">
        <v>569</v>
      </c>
      <c r="AZ113" s="72">
        <v>843</v>
      </c>
      <c r="BA113" s="51" t="s">
        <v>265</v>
      </c>
      <c r="BB113" s="51" t="s">
        <v>179</v>
      </c>
      <c r="BC113" s="72">
        <v>225.51</v>
      </c>
      <c r="BD113" s="74">
        <v>46940.9</v>
      </c>
      <c r="BE113" s="13">
        <f t="shared" si="71"/>
        <v>50.692116630669545</v>
      </c>
    </row>
    <row r="114" spans="1:63" ht="14.1" customHeight="1">
      <c r="A114" s="207" t="s">
        <v>586</v>
      </c>
      <c r="B114" s="215"/>
      <c r="C114" s="102">
        <v>27.02</v>
      </c>
      <c r="D114" s="94">
        <f>E114/$D$5</f>
        <v>15.466666666666667</v>
      </c>
      <c r="E114" s="95">
        <f t="shared" si="78"/>
        <v>1392</v>
      </c>
      <c r="F114" s="31">
        <v>1392</v>
      </c>
      <c r="G114" s="57">
        <f t="shared" si="68"/>
        <v>114.75680131904369</v>
      </c>
      <c r="H114" s="58">
        <f t="shared" si="69"/>
        <v>1213</v>
      </c>
      <c r="I114" s="59">
        <f t="shared" si="65"/>
        <v>1.1475680131904369</v>
      </c>
      <c r="J114" s="82">
        <f t="shared" si="66"/>
        <v>0.92310174361971564</v>
      </c>
      <c r="K114" s="96">
        <f t="shared" si="79"/>
        <v>0</v>
      </c>
      <c r="L114" s="97">
        <f t="shared" si="80"/>
        <v>1392</v>
      </c>
      <c r="M114" s="51" t="s">
        <v>34</v>
      </c>
      <c r="N114" s="209" t="s">
        <v>587</v>
      </c>
      <c r="O114" s="62" t="s">
        <v>391</v>
      </c>
      <c r="P114" s="51" t="s">
        <v>588</v>
      </c>
      <c r="Q114" s="52"/>
      <c r="R114" s="52" t="str">
        <f t="shared" si="81"/>
        <v>De Hoogspanningsweg 6</v>
      </c>
      <c r="S114" s="52"/>
      <c r="T114" s="85"/>
      <c r="U114" s="120">
        <v>2</v>
      </c>
      <c r="V114" s="98" t="s">
        <v>38</v>
      </c>
      <c r="W114" s="136" t="s">
        <v>589</v>
      </c>
      <c r="X114" s="143"/>
      <c r="Y114" s="143">
        <v>2027</v>
      </c>
      <c r="Z114" s="140"/>
      <c r="AC114" s="68">
        <f>F114</f>
        <v>1392</v>
      </c>
      <c r="AD114" s="67" t="s">
        <v>69</v>
      </c>
      <c r="AE114" s="71" t="str">
        <f t="shared" si="70"/>
        <v>De Hoogspanning 6</v>
      </c>
      <c r="AF114" s="51" t="s">
        <v>590</v>
      </c>
      <c r="AG114" s="51" t="s">
        <v>69</v>
      </c>
      <c r="AH114" s="501" t="s">
        <v>87</v>
      </c>
      <c r="AI114" s="51"/>
      <c r="AJ114" s="51" t="s">
        <v>565</v>
      </c>
      <c r="AK114" s="51" t="s">
        <v>389</v>
      </c>
      <c r="AL114" s="51" t="s">
        <v>39</v>
      </c>
      <c r="AM114" s="51" t="s">
        <v>74</v>
      </c>
      <c r="AN114" s="51" t="s">
        <v>75</v>
      </c>
      <c r="AO114" s="51" t="s">
        <v>50</v>
      </c>
      <c r="AP114" s="52"/>
      <c r="AQ114" s="72">
        <v>1213</v>
      </c>
      <c r="AR114" s="73" t="s">
        <v>241</v>
      </c>
      <c r="AS114" s="51" t="s">
        <v>78</v>
      </c>
      <c r="AT114" s="51"/>
      <c r="AU114" s="72">
        <v>2004</v>
      </c>
      <c r="AV114" s="73" t="s">
        <v>312</v>
      </c>
      <c r="AW114" s="51" t="s">
        <v>533</v>
      </c>
      <c r="AX114" s="51" t="s">
        <v>89</v>
      </c>
      <c r="AY114" s="51" t="s">
        <v>569</v>
      </c>
      <c r="AZ114" s="72">
        <v>1100</v>
      </c>
      <c r="BA114" s="51" t="s">
        <v>265</v>
      </c>
      <c r="BB114" s="51" t="s">
        <v>179</v>
      </c>
      <c r="BC114" s="72">
        <v>197.81</v>
      </c>
      <c r="BD114" s="74">
        <v>80726.941000000006</v>
      </c>
      <c r="BE114" s="13">
        <f t="shared" si="71"/>
        <v>66.551476504534222</v>
      </c>
    </row>
    <row r="115" spans="1:63" ht="14.1" customHeight="1">
      <c r="A115" s="207" t="s">
        <v>591</v>
      </c>
      <c r="B115" s="215"/>
      <c r="C115" s="102">
        <v>27.01</v>
      </c>
      <c r="D115" s="94">
        <f>E115/$D$5</f>
        <v>7.2555555555555555</v>
      </c>
      <c r="E115" s="95">
        <f t="shared" si="78"/>
        <v>653</v>
      </c>
      <c r="F115" s="31">
        <v>653</v>
      </c>
      <c r="G115" s="57">
        <f t="shared" si="68"/>
        <v>518.25396825396831</v>
      </c>
      <c r="H115" s="58">
        <f t="shared" si="69"/>
        <v>126</v>
      </c>
      <c r="I115" s="59">
        <f t="shared" si="65"/>
        <v>5.1825396825396828</v>
      </c>
      <c r="J115" s="82">
        <f t="shared" si="66"/>
        <v>0.20440210761284294</v>
      </c>
      <c r="K115" s="96">
        <f t="shared" si="79"/>
        <v>0</v>
      </c>
      <c r="L115" s="97">
        <f t="shared" si="80"/>
        <v>653</v>
      </c>
      <c r="M115" s="51" t="s">
        <v>34</v>
      </c>
      <c r="N115" s="209" t="s">
        <v>592</v>
      </c>
      <c r="O115" s="51" t="s">
        <v>193</v>
      </c>
      <c r="P115" s="51" t="s">
        <v>55</v>
      </c>
      <c r="Q115" s="51" t="s">
        <v>56</v>
      </c>
      <c r="R115" s="52" t="str">
        <f t="shared" si="81"/>
        <v>Amelte 1A</v>
      </c>
      <c r="S115" s="52"/>
      <c r="T115" s="100"/>
      <c r="U115" s="120">
        <v>2</v>
      </c>
      <c r="V115" s="98" t="s">
        <v>38</v>
      </c>
      <c r="W115" s="136">
        <v>2027</v>
      </c>
      <c r="X115" s="143"/>
      <c r="Y115" s="143">
        <v>2027</v>
      </c>
      <c r="Z115" s="140"/>
      <c r="AC115" s="68">
        <f>F115</f>
        <v>653</v>
      </c>
      <c r="AD115" s="67" t="s">
        <v>69</v>
      </c>
      <c r="AE115" s="71" t="str">
        <f t="shared" si="70"/>
        <v>Clubgebouw Tennisvereniging Amelte 1A</v>
      </c>
      <c r="AF115" s="51" t="s">
        <v>593</v>
      </c>
      <c r="AG115" s="51" t="s">
        <v>69</v>
      </c>
      <c r="AH115" s="501" t="s">
        <v>71</v>
      </c>
      <c r="AI115" s="51"/>
      <c r="AJ115" s="51" t="s">
        <v>565</v>
      </c>
      <c r="AK115" s="51" t="s">
        <v>594</v>
      </c>
      <c r="AL115" s="51" t="s">
        <v>39</v>
      </c>
      <c r="AM115" s="51" t="s">
        <v>74</v>
      </c>
      <c r="AN115" s="51" t="s">
        <v>75</v>
      </c>
      <c r="AO115" s="51" t="s">
        <v>50</v>
      </c>
      <c r="AP115" s="52"/>
      <c r="AQ115" s="72">
        <v>126</v>
      </c>
      <c r="AR115" s="73" t="s">
        <v>228</v>
      </c>
      <c r="AS115" s="51" t="s">
        <v>78</v>
      </c>
      <c r="AT115" s="51"/>
      <c r="AU115" s="72">
        <v>1986</v>
      </c>
      <c r="AV115" s="73" t="s">
        <v>205</v>
      </c>
      <c r="AW115" s="51" t="s">
        <v>538</v>
      </c>
      <c r="AX115" s="51" t="s">
        <v>89</v>
      </c>
      <c r="AY115" s="51" t="s">
        <v>569</v>
      </c>
      <c r="AZ115" s="72">
        <v>85</v>
      </c>
      <c r="BA115" s="51" t="s">
        <v>265</v>
      </c>
      <c r="BB115" s="51" t="s">
        <v>179</v>
      </c>
      <c r="BC115" s="72">
        <v>444.86</v>
      </c>
      <c r="BD115" s="74">
        <v>10895.8</v>
      </c>
      <c r="BE115" s="13">
        <f t="shared" si="71"/>
        <v>86.474603174603175</v>
      </c>
    </row>
    <row r="116" spans="1:63" ht="14.1" customHeight="1">
      <c r="A116" s="207" t="s">
        <v>595</v>
      </c>
      <c r="B116" s="215"/>
      <c r="C116" s="102">
        <v>27.01</v>
      </c>
      <c r="D116" s="94">
        <f>E116/$D$5</f>
        <v>15.011111111111111</v>
      </c>
      <c r="E116" s="95">
        <f t="shared" si="78"/>
        <v>1351</v>
      </c>
      <c r="F116" s="31">
        <v>1351</v>
      </c>
      <c r="G116" s="57">
        <f t="shared" si="68"/>
        <v>229.37181663837012</v>
      </c>
      <c r="H116" s="58">
        <f t="shared" si="69"/>
        <v>589</v>
      </c>
      <c r="I116" s="59">
        <f t="shared" si="65"/>
        <v>2.2937181663837012</v>
      </c>
      <c r="J116" s="82">
        <f t="shared" si="66"/>
        <v>0.46183617910148167</v>
      </c>
      <c r="K116" s="96">
        <f t="shared" si="79"/>
        <v>0</v>
      </c>
      <c r="L116" s="97">
        <f t="shared" si="80"/>
        <v>1351</v>
      </c>
      <c r="M116" s="51" t="s">
        <v>34</v>
      </c>
      <c r="N116" s="209" t="s">
        <v>596</v>
      </c>
      <c r="O116" s="62" t="s">
        <v>597</v>
      </c>
      <c r="P116" s="51" t="s">
        <v>343</v>
      </c>
      <c r="Q116" s="52"/>
      <c r="R116" s="52" t="str">
        <f t="shared" si="81"/>
        <v>Mien Ruysweg 3</v>
      </c>
      <c r="S116" s="52"/>
      <c r="T116" s="100" t="s">
        <v>598</v>
      </c>
      <c r="U116" s="120">
        <v>2</v>
      </c>
      <c r="V116" s="98" t="s">
        <v>38</v>
      </c>
      <c r="W116" s="136" t="s">
        <v>599</v>
      </c>
      <c r="X116" s="143"/>
      <c r="Y116" s="143">
        <v>2027</v>
      </c>
      <c r="Z116" s="140"/>
      <c r="AC116" s="68">
        <f>F116</f>
        <v>1351</v>
      </c>
      <c r="AD116" s="67" t="s">
        <v>69</v>
      </c>
      <c r="AE116" s="71" t="str">
        <f t="shared" si="70"/>
        <v>Clubgebouw HVA Mien Ruysweg 3</v>
      </c>
      <c r="AF116" s="51" t="s">
        <v>600</v>
      </c>
      <c r="AG116" s="51" t="s">
        <v>69</v>
      </c>
      <c r="AH116" s="501" t="s">
        <v>87</v>
      </c>
      <c r="AI116" s="51"/>
      <c r="AJ116" s="51" t="s">
        <v>565</v>
      </c>
      <c r="AK116" s="51" t="s">
        <v>601</v>
      </c>
      <c r="AL116" s="51" t="s">
        <v>39</v>
      </c>
      <c r="AM116" s="51" t="s">
        <v>74</v>
      </c>
      <c r="AN116" s="51" t="s">
        <v>75</v>
      </c>
      <c r="AO116" s="51" t="s">
        <v>50</v>
      </c>
      <c r="AP116" s="52"/>
      <c r="AQ116" s="72">
        <v>589</v>
      </c>
      <c r="AR116" s="73" t="s">
        <v>241</v>
      </c>
      <c r="AS116" s="52"/>
      <c r="AT116" s="52"/>
      <c r="AU116" s="72">
        <v>2013</v>
      </c>
      <c r="AV116" s="73" t="s">
        <v>331</v>
      </c>
      <c r="AW116" s="51" t="s">
        <v>206</v>
      </c>
      <c r="AX116" s="51" t="s">
        <v>89</v>
      </c>
      <c r="AY116" s="51" t="s">
        <v>569</v>
      </c>
      <c r="AZ116" s="72">
        <v>550</v>
      </c>
      <c r="BA116" s="51" t="s">
        <v>418</v>
      </c>
      <c r="BB116" s="51" t="s">
        <v>179</v>
      </c>
      <c r="BC116" s="72">
        <v>0.88</v>
      </c>
      <c r="BD116" s="74">
        <v>45555.731</v>
      </c>
      <c r="BE116" s="13">
        <f t="shared" si="71"/>
        <v>77.344195246179964</v>
      </c>
    </row>
    <row r="117" spans="1:63" ht="14.1" customHeight="1">
      <c r="A117" s="207" t="s">
        <v>602</v>
      </c>
      <c r="B117" s="215"/>
      <c r="C117" s="102">
        <v>27.03</v>
      </c>
      <c r="D117" s="94">
        <f>E117/$D$5</f>
        <v>16.111111111111111</v>
      </c>
      <c r="E117" s="95">
        <f t="shared" si="78"/>
        <v>1450</v>
      </c>
      <c r="F117" s="31">
        <v>1450</v>
      </c>
      <c r="G117" s="57">
        <f t="shared" si="68"/>
        <v>142.57620452310718</v>
      </c>
      <c r="H117" s="58">
        <f t="shared" si="69"/>
        <v>1017</v>
      </c>
      <c r="I117" s="59">
        <f t="shared" si="65"/>
        <v>1.4257620452310718</v>
      </c>
      <c r="J117" s="82">
        <f t="shared" si="66"/>
        <v>0.74298655756867338</v>
      </c>
      <c r="K117" s="96">
        <f t="shared" si="79"/>
        <v>0</v>
      </c>
      <c r="L117" s="97">
        <f t="shared" si="80"/>
        <v>1450</v>
      </c>
      <c r="M117" s="51" t="s">
        <v>34</v>
      </c>
      <c r="N117" s="51" t="s">
        <v>603</v>
      </c>
      <c r="O117" s="62" t="s">
        <v>284</v>
      </c>
      <c r="P117" s="51" t="s">
        <v>174</v>
      </c>
      <c r="Q117" s="52"/>
      <c r="R117" s="52" t="str">
        <f t="shared" si="81"/>
        <v>Wethouder Bergerweg 24</v>
      </c>
      <c r="S117" s="52"/>
      <c r="T117" s="170"/>
      <c r="U117" s="120">
        <v>2</v>
      </c>
      <c r="V117" s="98" t="s">
        <v>38</v>
      </c>
      <c r="W117" s="66" t="s">
        <v>604</v>
      </c>
      <c r="X117" s="67"/>
      <c r="Y117" s="67">
        <v>2027</v>
      </c>
      <c r="Z117" s="68"/>
      <c r="AC117" s="68">
        <f>F117</f>
        <v>1450</v>
      </c>
      <c r="AD117" s="67" t="s">
        <v>564</v>
      </c>
      <c r="AE117" s="71" t="str">
        <f t="shared" si="70"/>
        <v>Clubgebouw LTC</v>
      </c>
      <c r="AF117" s="51" t="s">
        <v>605</v>
      </c>
      <c r="AG117" s="51" t="s">
        <v>564</v>
      </c>
      <c r="AH117" s="501" t="s">
        <v>87</v>
      </c>
      <c r="AI117" s="51"/>
      <c r="AJ117" s="51" t="s">
        <v>565</v>
      </c>
      <c r="AK117" s="51" t="s">
        <v>606</v>
      </c>
      <c r="AL117" s="51" t="s">
        <v>39</v>
      </c>
      <c r="AM117" s="51" t="s">
        <v>74</v>
      </c>
      <c r="AN117" s="51" t="s">
        <v>75</v>
      </c>
      <c r="AO117" s="51" t="s">
        <v>50</v>
      </c>
      <c r="AP117" s="52"/>
      <c r="AQ117" s="72">
        <v>1017</v>
      </c>
      <c r="AR117" s="73" t="s">
        <v>241</v>
      </c>
      <c r="AS117" s="51" t="s">
        <v>78</v>
      </c>
      <c r="AT117" s="51"/>
      <c r="AU117" s="72">
        <v>2007</v>
      </c>
      <c r="AV117" s="73" t="s">
        <v>312</v>
      </c>
      <c r="AW117" s="51" t="s">
        <v>206</v>
      </c>
      <c r="AX117" s="51" t="s">
        <v>89</v>
      </c>
      <c r="AY117" s="51" t="s">
        <v>569</v>
      </c>
      <c r="AZ117" s="72">
        <v>886</v>
      </c>
      <c r="BA117" s="51" t="s">
        <v>418</v>
      </c>
      <c r="BB117" s="51" t="s">
        <v>179</v>
      </c>
      <c r="BC117" s="72">
        <v>174.77</v>
      </c>
      <c r="BD117" s="74">
        <v>41639.678</v>
      </c>
      <c r="BE117" s="13">
        <f t="shared" si="71"/>
        <v>40.943636184857425</v>
      </c>
    </row>
    <row r="118" spans="1:63" ht="14.1" customHeight="1">
      <c r="A118" s="207" t="s">
        <v>607</v>
      </c>
      <c r="B118" s="215"/>
      <c r="C118" s="102">
        <v>26.09</v>
      </c>
      <c r="D118" s="94">
        <f>F118/$D$5</f>
        <v>2.6444444444444444</v>
      </c>
      <c r="E118" s="95">
        <f t="shared" si="78"/>
        <v>238</v>
      </c>
      <c r="F118" s="31">
        <v>238</v>
      </c>
      <c r="G118" s="57">
        <f t="shared" si="68"/>
        <v>180.30303030303031</v>
      </c>
      <c r="H118" s="58">
        <f t="shared" si="69"/>
        <v>132</v>
      </c>
      <c r="I118" s="59">
        <f t="shared" si="65"/>
        <v>1.803030303030303</v>
      </c>
      <c r="J118" s="82">
        <f t="shared" si="66"/>
        <v>0.58752314485116086</v>
      </c>
      <c r="K118" s="96">
        <f t="shared" ref="K118:K121" si="82">L118-F118</f>
        <v>-238</v>
      </c>
      <c r="L118" s="97">
        <f t="shared" si="80"/>
        <v>0</v>
      </c>
      <c r="M118" s="51" t="s">
        <v>34</v>
      </c>
      <c r="N118" s="51" t="s">
        <v>608</v>
      </c>
      <c r="O118" s="51" t="s">
        <v>284</v>
      </c>
      <c r="P118" s="51" t="s">
        <v>609</v>
      </c>
      <c r="Q118" s="51" t="s">
        <v>56</v>
      </c>
      <c r="R118" s="52" t="str">
        <f t="shared" si="81"/>
        <v>Wethouder Bergerweg 22A</v>
      </c>
      <c r="S118" s="52"/>
      <c r="T118" s="641" t="s">
        <v>610</v>
      </c>
      <c r="U118" s="120">
        <v>2</v>
      </c>
      <c r="V118" s="98" t="s">
        <v>38</v>
      </c>
      <c r="W118" s="66"/>
      <c r="X118" s="67"/>
      <c r="Y118" s="67"/>
      <c r="Z118" s="68"/>
      <c r="AC118" s="68"/>
      <c r="AD118" s="67" t="s">
        <v>564</v>
      </c>
      <c r="AE118" s="71" t="str">
        <f t="shared" si="70"/>
        <v>Clubgebouw Amboina</v>
      </c>
      <c r="AF118" s="51" t="s">
        <v>611</v>
      </c>
      <c r="AG118" s="51" t="s">
        <v>564</v>
      </c>
      <c r="AH118" s="501" t="s">
        <v>87</v>
      </c>
      <c r="AI118" s="51"/>
      <c r="AJ118" s="613" t="s">
        <v>565</v>
      </c>
      <c r="AK118" s="51" t="s">
        <v>612</v>
      </c>
      <c r="AL118" s="51" t="s">
        <v>39</v>
      </c>
      <c r="AM118" s="51" t="s">
        <v>74</v>
      </c>
      <c r="AN118" s="51" t="s">
        <v>75</v>
      </c>
      <c r="AO118" s="51" t="s">
        <v>50</v>
      </c>
      <c r="AP118" s="52"/>
      <c r="AQ118" s="72">
        <v>132</v>
      </c>
      <c r="AR118" s="73" t="s">
        <v>228</v>
      </c>
      <c r="AS118" s="51" t="s">
        <v>78</v>
      </c>
      <c r="AT118" s="51"/>
      <c r="AU118" s="72">
        <v>1997</v>
      </c>
      <c r="AV118" s="73" t="s">
        <v>205</v>
      </c>
      <c r="AW118" s="51" t="s">
        <v>206</v>
      </c>
      <c r="AX118" s="51" t="s">
        <v>89</v>
      </c>
      <c r="AY118" s="52"/>
      <c r="AZ118" s="72">
        <v>95</v>
      </c>
      <c r="BA118" s="51" t="s">
        <v>265</v>
      </c>
      <c r="BB118" s="51" t="s">
        <v>179</v>
      </c>
      <c r="BC118" s="72">
        <v>0.87</v>
      </c>
      <c r="BD118" s="74">
        <v>6811.7</v>
      </c>
      <c r="BE118" s="13">
        <f t="shared" si="71"/>
        <v>51.603787878787877</v>
      </c>
      <c r="BG118" s="22"/>
      <c r="BH118" s="22"/>
      <c r="BI118" s="22"/>
      <c r="BJ118" s="22"/>
      <c r="BK118" s="22"/>
    </row>
    <row r="119" spans="1:63" ht="14.1" customHeight="1">
      <c r="A119" s="207" t="s">
        <v>613</v>
      </c>
      <c r="B119" s="216"/>
      <c r="C119" s="102">
        <v>27.01</v>
      </c>
      <c r="D119" s="94">
        <f>E119/$D$5</f>
        <v>23.4</v>
      </c>
      <c r="E119" s="95">
        <f t="shared" si="78"/>
        <v>2106</v>
      </c>
      <c r="F119" s="31">
        <v>2106</v>
      </c>
      <c r="G119" s="57" t="e">
        <f t="shared" si="68"/>
        <v>#DIV/0!</v>
      </c>
      <c r="H119" s="619">
        <f>360+50</f>
        <v>410</v>
      </c>
      <c r="I119" s="59">
        <f t="shared" si="65"/>
        <v>5.1365853658536587</v>
      </c>
      <c r="J119" s="82">
        <f t="shared" si="66"/>
        <v>0.20623078532683053</v>
      </c>
      <c r="K119" s="96">
        <f>F119-L119</f>
        <v>0</v>
      </c>
      <c r="L119" s="97">
        <f t="shared" si="80"/>
        <v>2106</v>
      </c>
      <c r="M119" s="51" t="s">
        <v>34</v>
      </c>
      <c r="N119" s="51" t="s">
        <v>614</v>
      </c>
      <c r="O119" s="51" t="s">
        <v>60</v>
      </c>
      <c r="P119" s="51" t="s">
        <v>61</v>
      </c>
      <c r="Q119" s="52"/>
      <c r="R119" s="52" t="str">
        <f t="shared" si="81"/>
        <v>Kortbossen 5</v>
      </c>
      <c r="S119" s="52"/>
      <c r="T119" s="85"/>
      <c r="U119" s="120">
        <v>2</v>
      </c>
      <c r="V119" s="98" t="s">
        <v>38</v>
      </c>
      <c r="W119" s="66" t="s">
        <v>92</v>
      </c>
      <c r="X119" s="67"/>
      <c r="Y119" s="67">
        <v>2027</v>
      </c>
      <c r="Z119" s="68"/>
      <c r="AC119" s="68">
        <f>F119</f>
        <v>2106</v>
      </c>
      <c r="AD119" s="67" t="s">
        <v>530</v>
      </c>
      <c r="AE119" s="71" t="str">
        <f t="shared" si="70"/>
        <v>Regionaal Wielercentrum Noord</v>
      </c>
      <c r="AF119" s="51" t="s">
        <v>615</v>
      </c>
      <c r="AG119" s="51" t="s">
        <v>530</v>
      </c>
      <c r="AH119" s="501" t="s">
        <v>87</v>
      </c>
      <c r="AI119" s="51"/>
      <c r="AJ119" s="51" t="s">
        <v>565</v>
      </c>
      <c r="AK119" s="51" t="s">
        <v>58</v>
      </c>
      <c r="AL119" s="51" t="s">
        <v>39</v>
      </c>
      <c r="AM119" s="51" t="s">
        <v>74</v>
      </c>
      <c r="AN119" s="51" t="s">
        <v>75</v>
      </c>
      <c r="AO119" s="51" t="s">
        <v>50</v>
      </c>
      <c r="AP119" s="52"/>
      <c r="AQ119" s="647"/>
      <c r="AR119" s="119" t="s">
        <v>277</v>
      </c>
      <c r="AS119" s="52"/>
      <c r="AT119" s="52"/>
      <c r="AU119" s="72">
        <v>2015</v>
      </c>
      <c r="AV119" s="73" t="s">
        <v>331</v>
      </c>
      <c r="AW119" s="51" t="s">
        <v>206</v>
      </c>
      <c r="AX119" s="51" t="s">
        <v>89</v>
      </c>
      <c r="AY119" s="51" t="s">
        <v>569</v>
      </c>
      <c r="AZ119" s="72">
        <v>360</v>
      </c>
      <c r="BA119" s="613" t="s">
        <v>418</v>
      </c>
      <c r="BB119" s="51" t="s">
        <v>179</v>
      </c>
      <c r="BC119" s="72">
        <v>216.15</v>
      </c>
      <c r="BD119" s="74">
        <v>107231.595</v>
      </c>
      <c r="BE119" s="13" t="str">
        <f t="shared" si="71"/>
        <v/>
      </c>
    </row>
    <row r="120" spans="1:63" ht="14.1" customHeight="1">
      <c r="A120" s="207" t="s">
        <v>616</v>
      </c>
      <c r="B120" s="50"/>
      <c r="C120" s="102">
        <v>26.12</v>
      </c>
      <c r="D120" s="94">
        <f>F120/$D$5</f>
        <v>5.8111111111111109</v>
      </c>
      <c r="E120" s="95">
        <f t="shared" si="78"/>
        <v>523</v>
      </c>
      <c r="F120" s="31">
        <v>523</v>
      </c>
      <c r="G120" s="57">
        <f t="shared" si="68"/>
        <v>348.66666666666669</v>
      </c>
      <c r="H120" s="58">
        <f t="shared" si="69"/>
        <v>150</v>
      </c>
      <c r="I120" s="59">
        <f t="shared" si="65"/>
        <v>3.4866666666666668</v>
      </c>
      <c r="J120" s="82">
        <f t="shared" si="66"/>
        <v>0.30382085102245843</v>
      </c>
      <c r="K120" s="96">
        <f t="shared" si="82"/>
        <v>-523</v>
      </c>
      <c r="L120" s="97">
        <f t="shared" si="80"/>
        <v>0</v>
      </c>
      <c r="M120" s="51" t="s">
        <v>34</v>
      </c>
      <c r="N120" s="51" t="s">
        <v>617</v>
      </c>
      <c r="O120" s="62" t="s">
        <v>618</v>
      </c>
      <c r="P120" s="51" t="s">
        <v>619</v>
      </c>
      <c r="Q120" s="51" t="s">
        <v>56</v>
      </c>
      <c r="R120" s="52" t="str">
        <f t="shared" si="81"/>
        <v>Stadsbroek 9A</v>
      </c>
      <c r="S120" s="51" t="s">
        <v>67</v>
      </c>
      <c r="T120" s="37"/>
      <c r="U120" s="120">
        <v>2</v>
      </c>
      <c r="V120" s="98" t="s">
        <v>38</v>
      </c>
      <c r="W120" s="132"/>
      <c r="X120" s="128"/>
      <c r="Y120" s="128"/>
      <c r="Z120" s="129"/>
      <c r="AC120" s="129"/>
      <c r="AD120" s="67" t="s">
        <v>69</v>
      </c>
      <c r="AE120" s="71" t="str">
        <f t="shared" si="70"/>
        <v>Loods Stadsbroek</v>
      </c>
      <c r="AF120" s="51" t="s">
        <v>70</v>
      </c>
      <c r="AG120" s="51" t="s">
        <v>69</v>
      </c>
      <c r="AH120" s="501" t="s">
        <v>71</v>
      </c>
      <c r="AI120" s="51"/>
      <c r="AJ120" s="51" t="s">
        <v>565</v>
      </c>
      <c r="AK120" s="51" t="s">
        <v>620</v>
      </c>
      <c r="AL120" s="51" t="s">
        <v>39</v>
      </c>
      <c r="AM120" s="51" t="s">
        <v>74</v>
      </c>
      <c r="AN120" s="51" t="s">
        <v>75</v>
      </c>
      <c r="AO120" s="51" t="s">
        <v>50</v>
      </c>
      <c r="AP120" s="52"/>
      <c r="AQ120" s="72">
        <v>150</v>
      </c>
      <c r="AR120" s="73" t="s">
        <v>228</v>
      </c>
      <c r="AS120" s="51" t="s">
        <v>78</v>
      </c>
      <c r="AT120" s="51"/>
      <c r="AU120" s="72">
        <v>1975</v>
      </c>
      <c r="AV120" s="73" t="s">
        <v>205</v>
      </c>
      <c r="AW120" s="51" t="s">
        <v>80</v>
      </c>
      <c r="AX120" s="51" t="s">
        <v>89</v>
      </c>
      <c r="AY120" s="51" t="s">
        <v>569</v>
      </c>
      <c r="AZ120" s="72">
        <v>150</v>
      </c>
      <c r="BA120" s="51" t="s">
        <v>231</v>
      </c>
      <c r="BB120" s="51" t="s">
        <v>179</v>
      </c>
      <c r="BC120" s="52"/>
      <c r="BD120" s="74">
        <v>5355.1</v>
      </c>
      <c r="BE120" s="13">
        <f t="shared" si="71"/>
        <v>35.70066666666667</v>
      </c>
    </row>
    <row r="121" spans="1:63" ht="14.1" hidden="1" customHeight="1">
      <c r="A121" s="670" t="s">
        <v>113</v>
      </c>
      <c r="B121" s="50"/>
      <c r="C121" s="102">
        <v>26.1</v>
      </c>
      <c r="D121" s="217">
        <f>E121/D5</f>
        <v>5.5555555555555554</v>
      </c>
      <c r="E121" s="627">
        <f>Z121</f>
        <v>500</v>
      </c>
      <c r="F121" s="164"/>
      <c r="G121" s="165"/>
      <c r="H121" s="673">
        <v>20</v>
      </c>
      <c r="I121" s="59">
        <f t="shared" si="65"/>
        <v>0</v>
      </c>
      <c r="J121" s="82" t="e">
        <f t="shared" si="66"/>
        <v>#DIV/0!</v>
      </c>
      <c r="K121" s="96">
        <f t="shared" si="82"/>
        <v>500</v>
      </c>
      <c r="L121" s="97">
        <f t="shared" si="80"/>
        <v>500</v>
      </c>
      <c r="M121" s="51" t="s">
        <v>34</v>
      </c>
      <c r="N121" s="167" t="s">
        <v>115</v>
      </c>
      <c r="O121" s="168" t="s">
        <v>116</v>
      </c>
      <c r="P121" s="169"/>
      <c r="Q121" s="169"/>
      <c r="R121" s="52" t="str">
        <f t="shared" ref="R113:R121" si="83">CONCATENATE(O121," ",P121,Q121)</f>
        <v xml:space="preserve">Hertenkamp ONG </v>
      </c>
      <c r="S121" s="169"/>
      <c r="T121" s="141" t="s">
        <v>117</v>
      </c>
      <c r="U121" s="120">
        <v>2</v>
      </c>
      <c r="V121" s="98" t="s">
        <v>213</v>
      </c>
      <c r="W121" s="172" t="s">
        <v>108</v>
      </c>
      <c r="X121" s="177"/>
      <c r="Y121" s="177" t="s">
        <v>108</v>
      </c>
      <c r="Z121" s="138">
        <v>500</v>
      </c>
      <c r="AA121" s="139"/>
      <c r="AB121" s="139"/>
      <c r="AC121" s="218">
        <f>Z121</f>
        <v>500</v>
      </c>
      <c r="AD121" s="67" t="s">
        <v>69</v>
      </c>
      <c r="AE121" s="71" t="str">
        <f t="shared" si="70"/>
        <v>De Hertenkamp</v>
      </c>
      <c r="AF121" s="173" t="s">
        <v>118</v>
      </c>
      <c r="AG121" s="174" t="s">
        <v>119</v>
      </c>
      <c r="AH121" s="502" t="s">
        <v>71</v>
      </c>
      <c r="AI121" s="173"/>
      <c r="AJ121" s="386"/>
      <c r="AK121" s="174" t="s">
        <v>120</v>
      </c>
      <c r="AL121" s="613" t="s">
        <v>39</v>
      </c>
      <c r="AM121" s="175"/>
      <c r="AN121" s="175"/>
      <c r="AO121" s="671" t="s">
        <v>40</v>
      </c>
      <c r="AP121" s="174"/>
      <c r="AQ121" s="174"/>
      <c r="AR121" s="174"/>
      <c r="AS121" s="174"/>
      <c r="AT121" s="174"/>
      <c r="AU121" s="386"/>
      <c r="AV121" s="174"/>
      <c r="AW121" s="174"/>
      <c r="AX121" s="613" t="s">
        <v>89</v>
      </c>
      <c r="AY121" s="174"/>
      <c r="AZ121" s="174"/>
      <c r="BA121" s="613" t="s">
        <v>186</v>
      </c>
      <c r="BD121"/>
      <c r="BE121"/>
    </row>
    <row r="122" spans="1:63" ht="14.1" hidden="1" customHeight="1">
      <c r="A122" s="49" t="s">
        <v>621</v>
      </c>
      <c r="B122" s="50"/>
      <c r="C122" s="50"/>
      <c r="D122" s="49"/>
      <c r="E122" s="49"/>
      <c r="F122" s="51" t="s">
        <v>33</v>
      </c>
      <c r="G122" s="51"/>
      <c r="H122" s="51"/>
      <c r="I122" s="51"/>
      <c r="J122" s="51"/>
      <c r="K122" s="51"/>
      <c r="L122" s="51"/>
      <c r="M122" s="51" t="s">
        <v>34</v>
      </c>
      <c r="N122" s="51" t="s">
        <v>622</v>
      </c>
      <c r="O122" s="51" t="s">
        <v>623</v>
      </c>
      <c r="P122" s="51" t="s">
        <v>624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1" t="s">
        <v>39</v>
      </c>
      <c r="AM122" s="51" t="s">
        <v>112</v>
      </c>
      <c r="AN122" s="51" t="s">
        <v>227</v>
      </c>
      <c r="AO122" s="51" t="s">
        <v>144</v>
      </c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72">
        <v>5157</v>
      </c>
      <c r="BA122" s="613" t="s">
        <v>186</v>
      </c>
      <c r="BB122" s="52"/>
      <c r="BC122" s="52"/>
      <c r="BD122" s="53" t="s">
        <v>1350</v>
      </c>
      <c r="BE122" s="54" t="str">
        <f t="shared" ref="BE122:BE138" si="84">IFERROR(BD122/AQ122,"")</f>
        <v/>
      </c>
    </row>
    <row r="123" spans="1:63" ht="14.1" hidden="1" customHeight="1">
      <c r="A123" s="49" t="s">
        <v>625</v>
      </c>
      <c r="B123" s="50"/>
      <c r="C123" s="50"/>
      <c r="D123" s="49"/>
      <c r="E123" s="49"/>
      <c r="F123" s="51" t="s">
        <v>33</v>
      </c>
      <c r="G123" s="51"/>
      <c r="H123" s="51"/>
      <c r="I123" s="51"/>
      <c r="J123" s="51"/>
      <c r="K123" s="51"/>
      <c r="L123" s="51"/>
      <c r="M123" s="51" t="s">
        <v>34</v>
      </c>
      <c r="N123" s="51" t="s">
        <v>626</v>
      </c>
      <c r="O123" s="51" t="s">
        <v>623</v>
      </c>
      <c r="P123" s="51" t="s">
        <v>627</v>
      </c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1" t="s">
        <v>39</v>
      </c>
      <c r="AM123" s="52"/>
      <c r="AN123" s="52"/>
      <c r="AO123" s="51" t="s">
        <v>144</v>
      </c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3" t="s">
        <v>1350</v>
      </c>
      <c r="BE123" s="54" t="str">
        <f t="shared" si="84"/>
        <v/>
      </c>
    </row>
    <row r="124" spans="1:63" ht="14.1" customHeight="1">
      <c r="A124" s="670" t="s">
        <v>113</v>
      </c>
      <c r="B124" s="92"/>
      <c r="C124" s="102">
        <v>26.12</v>
      </c>
      <c r="D124" s="94">
        <f>F124/$D$5</f>
        <v>6.5444444444444443</v>
      </c>
      <c r="E124" s="95">
        <f t="shared" ref="E124:E128" si="85">F124</f>
        <v>589</v>
      </c>
      <c r="F124" s="31">
        <v>589</v>
      </c>
      <c r="G124" s="57">
        <f>100*F124/AQ124</f>
        <v>207.3943661971831</v>
      </c>
      <c r="H124" s="58">
        <f>AQ124</f>
        <v>284</v>
      </c>
      <c r="I124" s="59">
        <f>F124/H124</f>
        <v>2.073943661971831</v>
      </c>
      <c r="J124" s="82">
        <f>$J$6/(I124*1.18)</f>
        <v>0.51077666829731527</v>
      </c>
      <c r="K124" s="96">
        <f t="shared" ref="K124:K127" si="86">L124-F124</f>
        <v>-589</v>
      </c>
      <c r="L124" s="97">
        <f t="shared" ref="L124:L128" si="87">AC124</f>
        <v>0</v>
      </c>
      <c r="M124" s="51" t="s">
        <v>34</v>
      </c>
      <c r="N124" s="51" t="s">
        <v>628</v>
      </c>
      <c r="O124" s="62" t="s">
        <v>48</v>
      </c>
      <c r="P124" s="51" t="s">
        <v>49</v>
      </c>
      <c r="Q124" s="52"/>
      <c r="R124" s="52" t="str">
        <f t="shared" ref="R124:R128" si="88">CONCATENATE(O124," ",P124,Q124)</f>
        <v>Lonerstraat 110</v>
      </c>
      <c r="S124" s="51" t="s">
        <v>67</v>
      </c>
      <c r="T124" s="37"/>
      <c r="U124" s="120">
        <v>2</v>
      </c>
      <c r="V124" s="98" t="s">
        <v>38</v>
      </c>
      <c r="W124" s="130"/>
      <c r="X124" s="122"/>
      <c r="Y124" s="122"/>
      <c r="Z124" s="123"/>
      <c r="AC124" s="123"/>
      <c r="AD124" s="67" t="s">
        <v>69</v>
      </c>
      <c r="AE124" s="71" t="str">
        <f>N124</f>
        <v>Loods Lonerstraat</v>
      </c>
      <c r="AF124" s="51" t="s">
        <v>70</v>
      </c>
      <c r="AG124" s="51" t="s">
        <v>69</v>
      </c>
      <c r="AH124" s="501" t="s">
        <v>71</v>
      </c>
      <c r="AI124" s="51"/>
      <c r="AJ124" s="51" t="s">
        <v>565</v>
      </c>
      <c r="AK124" s="51" t="s">
        <v>46</v>
      </c>
      <c r="AL124" s="51" t="s">
        <v>39</v>
      </c>
      <c r="AM124" s="51" t="s">
        <v>74</v>
      </c>
      <c r="AN124" s="51" t="s">
        <v>75</v>
      </c>
      <c r="AO124" s="51" t="s">
        <v>50</v>
      </c>
      <c r="AP124" s="52"/>
      <c r="AQ124" s="72">
        <v>284</v>
      </c>
      <c r="AR124" s="73" t="s">
        <v>228</v>
      </c>
      <c r="AS124" s="51" t="s">
        <v>78</v>
      </c>
      <c r="AT124" s="51"/>
      <c r="AU124" s="72">
        <v>1965</v>
      </c>
      <c r="AV124" s="73" t="s">
        <v>409</v>
      </c>
      <c r="AW124" s="51" t="s">
        <v>230</v>
      </c>
      <c r="AX124" s="51" t="s">
        <v>89</v>
      </c>
      <c r="AY124" s="51" t="s">
        <v>569</v>
      </c>
      <c r="AZ124" s="52"/>
      <c r="BA124" s="51" t="s">
        <v>231</v>
      </c>
      <c r="BB124" s="51" t="s">
        <v>179</v>
      </c>
      <c r="BC124" s="52"/>
      <c r="BD124" s="74">
        <v>6976.9</v>
      </c>
      <c r="BE124" s="13">
        <f t="shared" si="84"/>
        <v>24.566549295774646</v>
      </c>
    </row>
    <row r="125" spans="1:63" ht="14.1" customHeight="1">
      <c r="A125" s="207" t="s">
        <v>629</v>
      </c>
      <c r="B125" s="50"/>
      <c r="C125" s="93">
        <v>27.03</v>
      </c>
      <c r="D125" s="94">
        <f>F125/$D$5</f>
        <v>40</v>
      </c>
      <c r="E125" s="95">
        <f t="shared" si="85"/>
        <v>3600</v>
      </c>
      <c r="F125" s="31">
        <v>3600</v>
      </c>
      <c r="G125" s="57">
        <f>100*F125/AQ125</f>
        <v>71.856287425149702</v>
      </c>
      <c r="H125" s="58">
        <f>AQ125</f>
        <v>5010</v>
      </c>
      <c r="I125" s="59">
        <f>F125/H125</f>
        <v>0.71856287425149701</v>
      </c>
      <c r="J125" s="99">
        <f>$J$6/(I125*1.18)</f>
        <v>1.474223163841808</v>
      </c>
      <c r="K125" s="96">
        <f t="shared" si="86"/>
        <v>-3600</v>
      </c>
      <c r="L125" s="97">
        <f t="shared" si="87"/>
        <v>0</v>
      </c>
      <c r="M125" s="51" t="s">
        <v>34</v>
      </c>
      <c r="N125" s="51" t="s">
        <v>630</v>
      </c>
      <c r="O125" s="51" t="s">
        <v>631</v>
      </c>
      <c r="P125" s="51" t="s">
        <v>235</v>
      </c>
      <c r="Q125" s="52"/>
      <c r="R125" s="52" t="str">
        <f t="shared" si="88"/>
        <v>Thorbeckelaan 2</v>
      </c>
      <c r="S125" s="52"/>
      <c r="T125" s="100" t="s">
        <v>632</v>
      </c>
      <c r="U125" s="64">
        <v>1</v>
      </c>
      <c r="V125" s="87" t="s">
        <v>38</v>
      </c>
      <c r="W125" s="66">
        <v>2026</v>
      </c>
      <c r="X125" s="67"/>
      <c r="Y125" s="70" t="s">
        <v>633</v>
      </c>
      <c r="Z125" s="69"/>
      <c r="AC125" s="69"/>
      <c r="AD125" s="89" t="s">
        <v>530</v>
      </c>
      <c r="AE125" s="71" t="str">
        <f>N125</f>
        <v>Sporthal De Timp Thorbeckelaan 2</v>
      </c>
      <c r="AF125" s="51" t="s">
        <v>179</v>
      </c>
      <c r="AG125" s="51" t="s">
        <v>530</v>
      </c>
      <c r="AH125" s="501" t="s">
        <v>87</v>
      </c>
      <c r="AI125" s="51"/>
      <c r="AJ125" s="51" t="s">
        <v>634</v>
      </c>
      <c r="AK125" s="51" t="s">
        <v>635</v>
      </c>
      <c r="AL125" s="51" t="s">
        <v>39</v>
      </c>
      <c r="AM125" s="51" t="s">
        <v>74</v>
      </c>
      <c r="AN125" s="51" t="s">
        <v>75</v>
      </c>
      <c r="AO125" s="51" t="s">
        <v>50</v>
      </c>
      <c r="AP125" s="52"/>
      <c r="AQ125" s="72">
        <v>5010</v>
      </c>
      <c r="AR125" s="73" t="s">
        <v>636</v>
      </c>
      <c r="AS125" s="51" t="s">
        <v>78</v>
      </c>
      <c r="AT125" s="51"/>
      <c r="AU125" s="72">
        <v>1968</v>
      </c>
      <c r="AV125" s="73" t="s">
        <v>409</v>
      </c>
      <c r="AW125" s="51" t="s">
        <v>538</v>
      </c>
      <c r="AX125" s="51" t="s">
        <v>89</v>
      </c>
      <c r="AY125" s="51" t="s">
        <v>637</v>
      </c>
      <c r="AZ125" s="72">
        <v>4258</v>
      </c>
      <c r="BA125" s="51" t="s">
        <v>418</v>
      </c>
      <c r="BB125" s="51" t="s">
        <v>179</v>
      </c>
      <c r="BC125" s="72">
        <v>351.81</v>
      </c>
      <c r="BD125" s="74">
        <v>105038.85400000001</v>
      </c>
      <c r="BE125" s="13">
        <f t="shared" si="84"/>
        <v>20.965839121756488</v>
      </c>
    </row>
    <row r="126" spans="1:63" ht="14.1" customHeight="1">
      <c r="A126" s="207" t="s">
        <v>638</v>
      </c>
      <c r="B126" s="50"/>
      <c r="C126" s="102">
        <v>26.1</v>
      </c>
      <c r="D126" s="94">
        <f>F126/$D$5</f>
        <v>30.477777777777778</v>
      </c>
      <c r="E126" s="95">
        <f t="shared" si="85"/>
        <v>2743</v>
      </c>
      <c r="F126" s="31">
        <v>2743</v>
      </c>
      <c r="G126" s="57">
        <f>100*F126/AQ126</f>
        <v>162.21170904790065</v>
      </c>
      <c r="H126" s="58">
        <f>AQ126</f>
        <v>1691</v>
      </c>
      <c r="I126" s="59">
        <f>F126/H126</f>
        <v>1.6221170904790065</v>
      </c>
      <c r="J126" s="82">
        <f>$J$6/(I126*1.18)</f>
        <v>0.65304905553118264</v>
      </c>
      <c r="K126" s="96">
        <f t="shared" si="86"/>
        <v>-2743</v>
      </c>
      <c r="L126" s="97">
        <f t="shared" si="87"/>
        <v>0</v>
      </c>
      <c r="M126" s="51" t="s">
        <v>34</v>
      </c>
      <c r="N126" s="51" t="s">
        <v>639</v>
      </c>
      <c r="O126" s="62" t="s">
        <v>640</v>
      </c>
      <c r="P126" s="51" t="s">
        <v>641</v>
      </c>
      <c r="Q126" s="52"/>
      <c r="R126" s="52" t="str">
        <f t="shared" si="88"/>
        <v>Scharmbarg 31</v>
      </c>
      <c r="S126" s="52"/>
      <c r="T126" s="100"/>
      <c r="U126" s="120">
        <v>2</v>
      </c>
      <c r="V126" s="98" t="s">
        <v>38</v>
      </c>
      <c r="W126" s="66"/>
      <c r="X126" s="67"/>
      <c r="Y126" s="67"/>
      <c r="Z126" s="68"/>
      <c r="AC126" s="68"/>
      <c r="AD126" s="67" t="s">
        <v>564</v>
      </c>
      <c r="AE126" s="71" t="str">
        <f>N126</f>
        <v>Sporthal Peelo Scharmbarg 31</v>
      </c>
      <c r="AF126" s="51" t="s">
        <v>179</v>
      </c>
      <c r="AG126" s="51" t="s">
        <v>564</v>
      </c>
      <c r="AH126" s="501" t="s">
        <v>87</v>
      </c>
      <c r="AI126" s="51"/>
      <c r="AJ126" s="51" t="s">
        <v>634</v>
      </c>
      <c r="AK126" s="51" t="s">
        <v>642</v>
      </c>
      <c r="AL126" s="51" t="s">
        <v>39</v>
      </c>
      <c r="AM126" s="51" t="s">
        <v>74</v>
      </c>
      <c r="AN126" s="51" t="s">
        <v>75</v>
      </c>
      <c r="AO126" s="51" t="s">
        <v>50</v>
      </c>
      <c r="AP126" s="52"/>
      <c r="AQ126" s="72">
        <v>1691</v>
      </c>
      <c r="AR126" s="73" t="s">
        <v>238</v>
      </c>
      <c r="AS126" s="51" t="s">
        <v>78</v>
      </c>
      <c r="AT126" s="51"/>
      <c r="AU126" s="72">
        <v>1981</v>
      </c>
      <c r="AV126" s="73" t="s">
        <v>205</v>
      </c>
      <c r="AW126" s="51" t="s">
        <v>533</v>
      </c>
      <c r="AX126" s="51" t="s">
        <v>89</v>
      </c>
      <c r="AY126" s="51" t="s">
        <v>637</v>
      </c>
      <c r="AZ126" s="72">
        <v>1567</v>
      </c>
      <c r="BA126" s="51" t="s">
        <v>418</v>
      </c>
      <c r="BB126" s="51" t="s">
        <v>179</v>
      </c>
      <c r="BC126" s="72">
        <v>1.07</v>
      </c>
      <c r="BD126" s="74">
        <v>46141.165000000001</v>
      </c>
      <c r="BE126" s="13">
        <f t="shared" si="84"/>
        <v>27.286318746303962</v>
      </c>
    </row>
    <row r="127" spans="1:63" ht="14.1" customHeight="1">
      <c r="A127" s="207" t="s">
        <v>643</v>
      </c>
      <c r="B127" s="219"/>
      <c r="C127" s="220">
        <v>26.11</v>
      </c>
      <c r="D127" s="94">
        <f>F127/$D$5</f>
        <v>30.522222222222222</v>
      </c>
      <c r="E127" s="95">
        <f t="shared" si="85"/>
        <v>2747</v>
      </c>
      <c r="F127" s="31">
        <v>2747</v>
      </c>
      <c r="G127" s="57">
        <f>100*F127/AQ127</f>
        <v>126.35694572217112</v>
      </c>
      <c r="H127" s="58">
        <f>AQ127</f>
        <v>2174</v>
      </c>
      <c r="I127" s="59">
        <f>F127/H127</f>
        <v>1.2635694572217111</v>
      </c>
      <c r="J127" s="82">
        <f>$J$6/(I127*1.18)</f>
        <v>0.83835678984161466</v>
      </c>
      <c r="K127" s="96">
        <f t="shared" si="86"/>
        <v>-2747</v>
      </c>
      <c r="L127" s="97">
        <f t="shared" si="87"/>
        <v>0</v>
      </c>
      <c r="M127" s="51" t="s">
        <v>34</v>
      </c>
      <c r="N127" s="51" t="s">
        <v>644</v>
      </c>
      <c r="O127" s="51" t="s">
        <v>543</v>
      </c>
      <c r="P127" s="51" t="s">
        <v>343</v>
      </c>
      <c r="Q127" s="52"/>
      <c r="R127" s="52" t="str">
        <f t="shared" si="88"/>
        <v>Kleuvenstee 3</v>
      </c>
      <c r="S127" s="52"/>
      <c r="T127" s="100"/>
      <c r="U127" s="64">
        <v>1</v>
      </c>
      <c r="V127" s="98" t="s">
        <v>38</v>
      </c>
      <c r="W127" s="66"/>
      <c r="X127" s="67"/>
      <c r="Y127" s="67"/>
      <c r="Z127" s="68"/>
      <c r="AC127" s="68"/>
      <c r="AD127" s="67" t="s">
        <v>564</v>
      </c>
      <c r="AE127" s="71" t="str">
        <f>N127</f>
        <v>Sporthal Marsdijk Kleuvenstee 3</v>
      </c>
      <c r="AF127" s="51" t="s">
        <v>179</v>
      </c>
      <c r="AG127" s="51" t="s">
        <v>564</v>
      </c>
      <c r="AH127" s="501" t="s">
        <v>87</v>
      </c>
      <c r="AI127" s="51"/>
      <c r="AJ127" s="51" t="s">
        <v>634</v>
      </c>
      <c r="AK127" s="51" t="s">
        <v>645</v>
      </c>
      <c r="AL127" s="51" t="s">
        <v>39</v>
      </c>
      <c r="AM127" s="51" t="s">
        <v>74</v>
      </c>
      <c r="AN127" s="51" t="s">
        <v>75</v>
      </c>
      <c r="AO127" s="51" t="s">
        <v>50</v>
      </c>
      <c r="AP127" s="52"/>
      <c r="AQ127" s="72">
        <v>2174</v>
      </c>
      <c r="AR127" s="73" t="s">
        <v>238</v>
      </c>
      <c r="AS127" s="51" t="s">
        <v>78</v>
      </c>
      <c r="AT127" s="51"/>
      <c r="AU127" s="72">
        <v>1988</v>
      </c>
      <c r="AV127" s="73" t="s">
        <v>205</v>
      </c>
      <c r="AW127" s="51" t="s">
        <v>206</v>
      </c>
      <c r="AX127" s="51" t="s">
        <v>89</v>
      </c>
      <c r="AY127" s="51" t="s">
        <v>637</v>
      </c>
      <c r="AZ127" s="72">
        <v>2031</v>
      </c>
      <c r="BA127" s="51" t="s">
        <v>418</v>
      </c>
      <c r="BB127" s="51" t="s">
        <v>179</v>
      </c>
      <c r="BC127" s="72">
        <v>0.73</v>
      </c>
      <c r="BD127" s="74">
        <v>89109.965999999986</v>
      </c>
      <c r="BE127" s="13">
        <f t="shared" si="84"/>
        <v>40.988944802207904</v>
      </c>
    </row>
    <row r="128" spans="1:63" ht="14.1" customHeight="1">
      <c r="A128" s="207" t="s">
        <v>646</v>
      </c>
      <c r="B128" s="221"/>
      <c r="C128" s="93">
        <v>27.01</v>
      </c>
      <c r="D128" s="94">
        <f>E128/$D$5</f>
        <v>26.233333333333334</v>
      </c>
      <c r="E128" s="95">
        <f t="shared" si="85"/>
        <v>2361</v>
      </c>
      <c r="F128" s="31">
        <v>2361</v>
      </c>
      <c r="G128" s="57">
        <f>100*F128/AQ128</f>
        <v>112.42857142857143</v>
      </c>
      <c r="H128" s="58">
        <f>AQ128</f>
        <v>2100</v>
      </c>
      <c r="I128" s="59">
        <f>F128/H128</f>
        <v>1.1242857142857143</v>
      </c>
      <c r="J128" s="82">
        <f>$J$6/(I128*1.18)</f>
        <v>0.9422178192233972</v>
      </c>
      <c r="K128" s="96">
        <f>F128-L128</f>
        <v>0</v>
      </c>
      <c r="L128" s="97">
        <f t="shared" si="87"/>
        <v>2361</v>
      </c>
      <c r="M128" s="51" t="s">
        <v>34</v>
      </c>
      <c r="N128" s="51" t="s">
        <v>647</v>
      </c>
      <c r="O128" s="51" t="s">
        <v>60</v>
      </c>
      <c r="P128" s="51" t="s">
        <v>343</v>
      </c>
      <c r="Q128" s="52"/>
      <c r="R128" s="52" t="str">
        <f t="shared" si="88"/>
        <v>Kortbossen 3</v>
      </c>
      <c r="S128" s="52"/>
      <c r="T128" s="100"/>
      <c r="U128" s="64">
        <v>1</v>
      </c>
      <c r="V128" s="98" t="s">
        <v>38</v>
      </c>
      <c r="W128" s="66">
        <v>2027</v>
      </c>
      <c r="X128" s="67"/>
      <c r="Y128" s="67">
        <v>2027</v>
      </c>
      <c r="Z128" s="68"/>
      <c r="AC128" s="68">
        <f>F128</f>
        <v>2361</v>
      </c>
      <c r="AD128" s="67" t="s">
        <v>530</v>
      </c>
      <c r="AE128" s="71" t="str">
        <f>N128</f>
        <v>Sporthal Stadsbroek Kortbossen 3</v>
      </c>
      <c r="AF128" s="613" t="s">
        <v>179</v>
      </c>
      <c r="AG128" s="51" t="s">
        <v>530</v>
      </c>
      <c r="AH128" s="501" t="s">
        <v>87</v>
      </c>
      <c r="AI128" s="51"/>
      <c r="AJ128" s="51" t="s">
        <v>634</v>
      </c>
      <c r="AK128" s="51" t="s">
        <v>648</v>
      </c>
      <c r="AL128" s="51" t="s">
        <v>39</v>
      </c>
      <c r="AM128" s="51" t="s">
        <v>74</v>
      </c>
      <c r="AN128" s="51" t="s">
        <v>75</v>
      </c>
      <c r="AO128" s="51" t="s">
        <v>50</v>
      </c>
      <c r="AP128" s="52"/>
      <c r="AQ128" s="72">
        <v>2100</v>
      </c>
      <c r="AR128" s="73" t="s">
        <v>238</v>
      </c>
      <c r="AS128" s="51" t="s">
        <v>78</v>
      </c>
      <c r="AT128" s="51"/>
      <c r="AU128" s="72">
        <v>2012</v>
      </c>
      <c r="AV128" s="73" t="s">
        <v>331</v>
      </c>
      <c r="AW128" s="51" t="s">
        <v>649</v>
      </c>
      <c r="AX128" s="51" t="s">
        <v>89</v>
      </c>
      <c r="AY128" s="51" t="s">
        <v>637</v>
      </c>
      <c r="AZ128" s="72">
        <v>1905</v>
      </c>
      <c r="BA128" s="51" t="s">
        <v>418</v>
      </c>
      <c r="BB128" s="51" t="s">
        <v>179</v>
      </c>
      <c r="BC128" s="72">
        <v>99.59</v>
      </c>
      <c r="BD128" s="74">
        <v>102843.08499999999</v>
      </c>
      <c r="BE128" s="13">
        <f t="shared" si="84"/>
        <v>48.972897619047615</v>
      </c>
    </row>
    <row r="129" spans="1:57" ht="14.1" hidden="1" customHeight="1">
      <c r="A129" s="49" t="s">
        <v>120</v>
      </c>
      <c r="B129" s="49"/>
      <c r="C129" s="50"/>
      <c r="D129" s="49"/>
      <c r="E129" s="49"/>
      <c r="F129" s="51" t="s">
        <v>33</v>
      </c>
      <c r="G129" s="51"/>
      <c r="H129" s="51"/>
      <c r="I129" s="51"/>
      <c r="J129" s="51"/>
      <c r="K129" s="51"/>
      <c r="L129" s="51"/>
      <c r="M129" s="51" t="s">
        <v>34</v>
      </c>
      <c r="N129" s="51" t="s">
        <v>650</v>
      </c>
      <c r="O129" s="51" t="s">
        <v>135</v>
      </c>
      <c r="P129" s="51" t="s">
        <v>651</v>
      </c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1" t="s">
        <v>39</v>
      </c>
      <c r="AM129" s="52"/>
      <c r="AN129" s="52"/>
      <c r="AO129" s="51" t="s">
        <v>144</v>
      </c>
      <c r="AP129" s="51" t="s">
        <v>51</v>
      </c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1" t="s">
        <v>186</v>
      </c>
      <c r="BB129" s="52"/>
      <c r="BC129" s="52"/>
      <c r="BD129" s="53" t="s">
        <v>1350</v>
      </c>
      <c r="BE129" s="54" t="str">
        <f t="shared" si="84"/>
        <v/>
      </c>
    </row>
    <row r="130" spans="1:57" ht="18.75">
      <c r="A130" s="207" t="s">
        <v>652</v>
      </c>
      <c r="B130" s="49"/>
      <c r="C130" s="102">
        <v>27.02</v>
      </c>
      <c r="D130" s="94">
        <f>E130/$D$5</f>
        <v>13.822222222222223</v>
      </c>
      <c r="E130" s="95">
        <f t="shared" ref="E130:E132" si="89">F130</f>
        <v>1244</v>
      </c>
      <c r="F130" s="31">
        <v>1244</v>
      </c>
      <c r="G130" s="57">
        <f>100*F130/AQ130</f>
        <v>148.44868735083531</v>
      </c>
      <c r="H130" s="58">
        <f>AQ130</f>
        <v>838</v>
      </c>
      <c r="I130" s="59">
        <f>F130/H130</f>
        <v>1.4844868735083532</v>
      </c>
      <c r="J130" s="82">
        <f>$J$6/(I130*1.18)</f>
        <v>0.7135947463077007</v>
      </c>
      <c r="K130" s="96">
        <f>F130-L130</f>
        <v>0</v>
      </c>
      <c r="L130" s="97">
        <f t="shared" ref="L130:L132" si="90">AC130</f>
        <v>1244</v>
      </c>
      <c r="M130" s="51" t="s">
        <v>34</v>
      </c>
      <c r="N130" s="51" t="s">
        <v>653</v>
      </c>
      <c r="O130" s="62" t="s">
        <v>654</v>
      </c>
      <c r="P130" s="51" t="s">
        <v>479</v>
      </c>
      <c r="Q130" s="52"/>
      <c r="R130" s="52" t="str">
        <f t="shared" ref="R130:R132" si="91">CONCATENATE(O130," ",P130,Q130)</f>
        <v>Vaart Zuidzijde 83</v>
      </c>
      <c r="S130" s="52"/>
      <c r="T130" s="100"/>
      <c r="U130" s="120">
        <v>2</v>
      </c>
      <c r="V130" s="98" t="s">
        <v>38</v>
      </c>
      <c r="W130" s="66" t="s">
        <v>655</v>
      </c>
      <c r="X130" s="67"/>
      <c r="AC130" s="68">
        <f>F130</f>
        <v>1244</v>
      </c>
      <c r="AD130" s="67" t="s">
        <v>564</v>
      </c>
      <c r="AE130" s="71" t="str">
        <f>N130</f>
        <v>Gymzalen Aubussonhal</v>
      </c>
      <c r="AF130" s="642" t="s">
        <v>656</v>
      </c>
      <c r="AG130" s="51" t="s">
        <v>564</v>
      </c>
      <c r="AH130" s="501" t="s">
        <v>71</v>
      </c>
      <c r="AI130" s="51"/>
      <c r="AJ130" s="51" t="s">
        <v>634</v>
      </c>
      <c r="AK130" s="51" t="s">
        <v>657</v>
      </c>
      <c r="AL130" s="51" t="s">
        <v>39</v>
      </c>
      <c r="AM130" s="51" t="s">
        <v>74</v>
      </c>
      <c r="AN130" s="51" t="s">
        <v>75</v>
      </c>
      <c r="AO130" s="51" t="s">
        <v>50</v>
      </c>
      <c r="AP130" s="52"/>
      <c r="AQ130" s="72">
        <v>838</v>
      </c>
      <c r="AR130" s="73" t="s">
        <v>241</v>
      </c>
      <c r="AS130" s="51" t="s">
        <v>78</v>
      </c>
      <c r="AT130" s="51"/>
      <c r="AU130" s="72">
        <v>1952</v>
      </c>
      <c r="AV130" s="73" t="s">
        <v>409</v>
      </c>
      <c r="AW130" s="51" t="s">
        <v>538</v>
      </c>
      <c r="AX130" s="51" t="s">
        <v>444</v>
      </c>
      <c r="AY130" s="51" t="s">
        <v>637</v>
      </c>
      <c r="AZ130" s="72">
        <v>728</v>
      </c>
      <c r="BA130" s="51" t="s">
        <v>418</v>
      </c>
      <c r="BB130" s="51" t="s">
        <v>179</v>
      </c>
      <c r="BC130" s="72">
        <v>2.4300000000000002</v>
      </c>
      <c r="BD130" s="74">
        <v>50700.464</v>
      </c>
      <c r="BE130" s="13">
        <f t="shared" si="84"/>
        <v>60.501747016706446</v>
      </c>
    </row>
    <row r="131" spans="1:57" ht="18.75">
      <c r="A131" s="207" t="s">
        <v>658</v>
      </c>
      <c r="B131" s="222"/>
      <c r="C131" s="220">
        <v>26.11</v>
      </c>
      <c r="D131" s="94">
        <f>F131/$D$5</f>
        <v>28.866666666666667</v>
      </c>
      <c r="E131" s="95">
        <f t="shared" si="89"/>
        <v>2598</v>
      </c>
      <c r="F131" s="31">
        <v>2598</v>
      </c>
      <c r="G131" s="57">
        <f>100*F131/AQ131</f>
        <v>68.368421052631575</v>
      </c>
      <c r="H131" s="58">
        <f>AQ131</f>
        <v>3800</v>
      </c>
      <c r="I131" s="59">
        <f>F131/H131</f>
        <v>0.68368421052631578</v>
      </c>
      <c r="J131" s="82">
        <f>$J$6/(I131*1.18)</f>
        <v>1.5494317662869745</v>
      </c>
      <c r="K131" s="96">
        <f t="shared" ref="K131" si="92">L131-F131</f>
        <v>-2598</v>
      </c>
      <c r="L131" s="97">
        <f t="shared" si="90"/>
        <v>0</v>
      </c>
      <c r="M131" s="51" t="s">
        <v>34</v>
      </c>
      <c r="N131" s="51" t="s">
        <v>659</v>
      </c>
      <c r="O131" s="51" t="s">
        <v>660</v>
      </c>
      <c r="P131" s="51" t="s">
        <v>661</v>
      </c>
      <c r="Q131" s="52"/>
      <c r="R131" s="52" t="str">
        <f t="shared" si="91"/>
        <v>Traverse 46 - 48</v>
      </c>
      <c r="S131" s="52"/>
      <c r="T131" s="100" t="s">
        <v>662</v>
      </c>
      <c r="U131" s="64">
        <v>1</v>
      </c>
      <c r="V131" s="98" t="s">
        <v>38</v>
      </c>
      <c r="W131" s="66">
        <v>2027</v>
      </c>
      <c r="X131" s="67"/>
      <c r="AC131" s="68"/>
      <c r="AD131" s="67" t="s">
        <v>530</v>
      </c>
      <c r="AE131" s="71" t="str">
        <f>N131</f>
        <v>Sporthal Kloosterveste Traverse 46-48</v>
      </c>
      <c r="AF131" s="51" t="s">
        <v>663</v>
      </c>
      <c r="AG131" s="51" t="s">
        <v>530</v>
      </c>
      <c r="AH131" s="501" t="s">
        <v>87</v>
      </c>
      <c r="AI131" s="51"/>
      <c r="AJ131" s="51" t="s">
        <v>634</v>
      </c>
      <c r="AK131" s="51" t="s">
        <v>664</v>
      </c>
      <c r="AL131" s="51" t="s">
        <v>39</v>
      </c>
      <c r="AM131" s="51" t="s">
        <v>74</v>
      </c>
      <c r="AN131" s="51" t="s">
        <v>75</v>
      </c>
      <c r="AO131" s="51" t="s">
        <v>50</v>
      </c>
      <c r="AP131" s="52"/>
      <c r="AQ131" s="72">
        <v>3800</v>
      </c>
      <c r="AR131" s="73" t="s">
        <v>273</v>
      </c>
      <c r="AS131" s="51" t="s">
        <v>78</v>
      </c>
      <c r="AT131" s="51"/>
      <c r="AU131" s="72">
        <v>2010</v>
      </c>
      <c r="AV131" s="73" t="s">
        <v>331</v>
      </c>
      <c r="AW131" s="51" t="s">
        <v>274</v>
      </c>
      <c r="AX131" s="51" t="s">
        <v>89</v>
      </c>
      <c r="AY131" s="51" t="s">
        <v>637</v>
      </c>
      <c r="AZ131" s="72">
        <v>2429</v>
      </c>
      <c r="BA131" s="51" t="s">
        <v>418</v>
      </c>
      <c r="BB131" s="51" t="s">
        <v>179</v>
      </c>
      <c r="BC131" s="52"/>
      <c r="BD131" s="74">
        <v>122538.575</v>
      </c>
      <c r="BE131" s="13">
        <f t="shared" si="84"/>
        <v>32.246993421052629</v>
      </c>
    </row>
    <row r="132" spans="1:57" ht="24">
      <c r="A132" s="207" t="s">
        <v>665</v>
      </c>
      <c r="B132" s="222"/>
      <c r="C132" s="203">
        <v>26.12</v>
      </c>
      <c r="D132" s="94">
        <f>E132/$D$5</f>
        <v>99.87777777777778</v>
      </c>
      <c r="E132" s="95">
        <f t="shared" si="89"/>
        <v>8989</v>
      </c>
      <c r="F132" s="31">
        <v>8989</v>
      </c>
      <c r="G132" s="57" t="e">
        <f>100*F132/AQ132</f>
        <v>#VALUE!</v>
      </c>
      <c r="H132" s="494">
        <v>8947</v>
      </c>
      <c r="I132" s="59">
        <f>F132/H132</f>
        <v>1.0046943109422153</v>
      </c>
      <c r="J132" s="82">
        <f>$J$6/(I132*1.18)</f>
        <v>1.0543724816206625</v>
      </c>
      <c r="K132" s="96">
        <f>F132-L132</f>
        <v>0</v>
      </c>
      <c r="L132" s="97">
        <f t="shared" si="90"/>
        <v>8989</v>
      </c>
      <c r="M132" s="51" t="s">
        <v>34</v>
      </c>
      <c r="N132" s="51" t="s">
        <v>666</v>
      </c>
      <c r="O132" s="51" t="s">
        <v>667</v>
      </c>
      <c r="P132" s="51" t="s">
        <v>668</v>
      </c>
      <c r="Q132" s="52"/>
      <c r="R132" s="52" t="str">
        <f t="shared" si="91"/>
        <v>Mr. Groen Van Prinstererlaan 100</v>
      </c>
      <c r="S132" s="52"/>
      <c r="T132" s="544" t="s">
        <v>669</v>
      </c>
      <c r="U132" s="64">
        <v>1</v>
      </c>
      <c r="V132" s="98" t="s">
        <v>38</v>
      </c>
      <c r="W132" s="66" t="s">
        <v>604</v>
      </c>
      <c r="X132" s="67"/>
      <c r="Y132" s="67">
        <v>2027</v>
      </c>
      <c r="Z132" s="68"/>
      <c r="AC132" s="68">
        <f>F132</f>
        <v>8989</v>
      </c>
      <c r="AD132" s="67" t="s">
        <v>564</v>
      </c>
      <c r="AE132" s="71" t="str">
        <f>N132</f>
        <v>Sporthal Olympus Mr. Gr. v. Prinstererlaan 100</v>
      </c>
      <c r="AF132" s="51" t="s">
        <v>670</v>
      </c>
      <c r="AG132" s="51" t="s">
        <v>564</v>
      </c>
      <c r="AH132" s="508" t="s">
        <v>545</v>
      </c>
      <c r="AI132" s="114"/>
      <c r="AJ132" s="51" t="s">
        <v>634</v>
      </c>
      <c r="AK132" s="51" t="s">
        <v>671</v>
      </c>
      <c r="AL132" s="51" t="s">
        <v>39</v>
      </c>
      <c r="AM132" s="51" t="s">
        <v>74</v>
      </c>
      <c r="AN132" s="51" t="s">
        <v>75</v>
      </c>
      <c r="AO132" s="51" t="s">
        <v>50</v>
      </c>
      <c r="AP132" s="52"/>
      <c r="AQ132" s="118" t="s">
        <v>122</v>
      </c>
      <c r="AR132" s="119" t="s">
        <v>277</v>
      </c>
      <c r="AS132" s="52"/>
      <c r="AT132" s="52"/>
      <c r="AU132" s="72">
        <v>2014</v>
      </c>
      <c r="AV132" s="73" t="s">
        <v>331</v>
      </c>
      <c r="AW132" s="51" t="s">
        <v>206</v>
      </c>
      <c r="AX132" s="51" t="s">
        <v>89</v>
      </c>
      <c r="AY132" s="51" t="s">
        <v>637</v>
      </c>
      <c r="AZ132" s="72">
        <v>8947</v>
      </c>
      <c r="BA132" s="51" t="s">
        <v>418</v>
      </c>
      <c r="BB132" s="51" t="s">
        <v>179</v>
      </c>
      <c r="BC132" s="72">
        <v>144.06</v>
      </c>
      <c r="BD132" s="74">
        <v>310607.08600000001</v>
      </c>
      <c r="BE132" s="13" t="str">
        <f t="shared" si="84"/>
        <v/>
      </c>
    </row>
    <row r="133" spans="1:57" ht="15" hidden="1">
      <c r="A133" s="49" t="s">
        <v>672</v>
      </c>
      <c r="B133" s="49"/>
      <c r="C133" s="50"/>
      <c r="D133" s="49">
        <v>0</v>
      </c>
      <c r="E133" s="49"/>
      <c r="F133" s="223">
        <v>484</v>
      </c>
      <c r="G133" s="57">
        <f>100*F133/AQ133</f>
        <v>672.22222222222217</v>
      </c>
      <c r="H133" s="58">
        <f>AQ133</f>
        <v>72</v>
      </c>
      <c r="I133" s="59">
        <f>F133/H133</f>
        <v>6.7222222222222223</v>
      </c>
      <c r="J133" s="82">
        <f>$J$6/(I133*1.18)</f>
        <v>0.15758509595181397</v>
      </c>
      <c r="K133" s="82"/>
      <c r="L133" s="82"/>
      <c r="M133" s="51" t="s">
        <v>34</v>
      </c>
      <c r="N133" s="51" t="s">
        <v>673</v>
      </c>
      <c r="O133" s="62" t="s">
        <v>268</v>
      </c>
      <c r="P133" s="51" t="s">
        <v>674</v>
      </c>
      <c r="Q133" s="52"/>
      <c r="R133" s="52"/>
      <c r="S133" s="52"/>
      <c r="T133" s="100"/>
      <c r="U133" s="564" t="s">
        <v>63</v>
      </c>
      <c r="V133" s="546" t="s">
        <v>213</v>
      </c>
      <c r="W133" s="66"/>
      <c r="X133" s="67"/>
      <c r="Y133" s="67"/>
      <c r="Z133" s="67"/>
      <c r="AA133" s="68"/>
      <c r="AB133" s="68"/>
      <c r="AC133" s="68"/>
      <c r="AD133" s="89" t="s">
        <v>85</v>
      </c>
      <c r="AE133" s="71" t="str">
        <f>N133</f>
        <v>Milieupark Betaalkantoor</v>
      </c>
      <c r="AF133" s="51" t="s">
        <v>70</v>
      </c>
      <c r="AG133" s="51" t="s">
        <v>85</v>
      </c>
      <c r="AH133" s="51" t="s">
        <v>201</v>
      </c>
      <c r="AI133" s="51"/>
      <c r="AJ133" s="51" t="s">
        <v>202</v>
      </c>
      <c r="AK133" s="51" t="s">
        <v>675</v>
      </c>
      <c r="AL133" s="51" t="s">
        <v>39</v>
      </c>
      <c r="AM133" s="51" t="s">
        <v>74</v>
      </c>
      <c r="AN133" s="51" t="s">
        <v>75</v>
      </c>
      <c r="AO133" s="51" t="s">
        <v>40</v>
      </c>
      <c r="AP133" s="52"/>
      <c r="AQ133" s="72">
        <v>72</v>
      </c>
      <c r="AR133" s="73" t="s">
        <v>77</v>
      </c>
      <c r="AS133" s="51" t="s">
        <v>78</v>
      </c>
      <c r="AT133" s="51"/>
      <c r="AU133" s="72">
        <v>2004</v>
      </c>
      <c r="AV133" s="73" t="s">
        <v>312</v>
      </c>
      <c r="AW133" s="51" t="s">
        <v>676</v>
      </c>
      <c r="AX133" s="51" t="s">
        <v>89</v>
      </c>
      <c r="AY133" s="51" t="s">
        <v>207</v>
      </c>
      <c r="AZ133" s="72">
        <v>105</v>
      </c>
      <c r="BA133" s="51" t="s">
        <v>231</v>
      </c>
      <c r="BB133" s="51" t="s">
        <v>179</v>
      </c>
      <c r="BC133" s="72">
        <v>246.59</v>
      </c>
      <c r="BD133" s="74">
        <v>862.9</v>
      </c>
      <c r="BE133" s="13">
        <f t="shared" si="84"/>
        <v>11.984722222222222</v>
      </c>
    </row>
    <row r="134" spans="1:57" ht="15" hidden="1">
      <c r="A134" s="49" t="s">
        <v>677</v>
      </c>
      <c r="B134" s="49"/>
      <c r="C134" s="50"/>
      <c r="D134" s="49"/>
      <c r="E134" s="49"/>
      <c r="F134" s="51" t="s">
        <v>33</v>
      </c>
      <c r="G134" s="51"/>
      <c r="H134" s="51"/>
      <c r="I134" s="51"/>
      <c r="J134" s="51"/>
      <c r="K134" s="51"/>
      <c r="L134" s="51"/>
      <c r="M134" s="51" t="s">
        <v>34</v>
      </c>
      <c r="N134" s="51" t="s">
        <v>678</v>
      </c>
      <c r="O134" s="51" t="s">
        <v>679</v>
      </c>
      <c r="P134" s="51" t="s">
        <v>680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1" t="s">
        <v>39</v>
      </c>
      <c r="AM134" s="52"/>
      <c r="AN134" s="52"/>
      <c r="AO134" s="51" t="s">
        <v>144</v>
      </c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1" t="s">
        <v>281</v>
      </c>
      <c r="BB134" s="52"/>
      <c r="BC134" s="52"/>
      <c r="BD134" s="53" t="s">
        <v>1350</v>
      </c>
      <c r="BE134" s="54" t="str">
        <f t="shared" si="84"/>
        <v/>
      </c>
    </row>
    <row r="135" spans="1:57" ht="15" hidden="1">
      <c r="A135" s="49" t="s">
        <v>681</v>
      </c>
      <c r="B135" s="49"/>
      <c r="C135" s="50"/>
      <c r="D135" s="49">
        <v>0</v>
      </c>
      <c r="E135" s="49"/>
      <c r="F135" s="223">
        <v>493</v>
      </c>
      <c r="G135" s="57">
        <f>100*F135/AQ135</f>
        <v>684.72222222222217</v>
      </c>
      <c r="H135" s="58">
        <f>AQ135</f>
        <v>72</v>
      </c>
      <c r="I135" s="59">
        <f>F135/H135</f>
        <v>6.8472222222222223</v>
      </c>
      <c r="J135" s="82">
        <f>$J$6/(I135*1.18)</f>
        <v>0.15470828892632449</v>
      </c>
      <c r="K135" s="82"/>
      <c r="L135" s="82"/>
      <c r="M135" s="51" t="s">
        <v>34</v>
      </c>
      <c r="N135" s="51" t="s">
        <v>682</v>
      </c>
      <c r="O135" s="62" t="s">
        <v>268</v>
      </c>
      <c r="P135" s="51" t="s">
        <v>674</v>
      </c>
      <c r="Q135" s="52"/>
      <c r="R135" s="52"/>
      <c r="S135" s="52"/>
      <c r="T135" s="100" t="s">
        <v>683</v>
      </c>
      <c r="U135" s="564" t="s">
        <v>63</v>
      </c>
      <c r="V135" s="546" t="s">
        <v>213</v>
      </c>
      <c r="W135" s="66"/>
      <c r="X135" s="67"/>
      <c r="Y135" s="67"/>
      <c r="Z135" s="67"/>
      <c r="AA135" s="68"/>
      <c r="AB135" s="68"/>
      <c r="AC135" s="68"/>
      <c r="AD135" s="89" t="s">
        <v>85</v>
      </c>
      <c r="AE135" s="71" t="str">
        <f>N135</f>
        <v>Milieupark Betaalkantoor nieuw</v>
      </c>
      <c r="AF135" s="51" t="s">
        <v>70</v>
      </c>
      <c r="AG135" s="51" t="s">
        <v>85</v>
      </c>
      <c r="AH135" s="51" t="s">
        <v>201</v>
      </c>
      <c r="AI135" s="51"/>
      <c r="AJ135" s="51" t="s">
        <v>202</v>
      </c>
      <c r="AK135" s="51" t="s">
        <v>675</v>
      </c>
      <c r="AL135" s="51" t="s">
        <v>39</v>
      </c>
      <c r="AM135" s="51" t="s">
        <v>74</v>
      </c>
      <c r="AN135" s="51" t="s">
        <v>75</v>
      </c>
      <c r="AO135" s="51" t="s">
        <v>40</v>
      </c>
      <c r="AP135" s="52"/>
      <c r="AQ135" s="72">
        <v>72</v>
      </c>
      <c r="AR135" s="73" t="s">
        <v>77</v>
      </c>
      <c r="AS135" s="51" t="s">
        <v>78</v>
      </c>
      <c r="AT135" s="51"/>
      <c r="AU135" s="72">
        <v>2015</v>
      </c>
      <c r="AV135" s="73" t="s">
        <v>331</v>
      </c>
      <c r="AW135" s="51" t="s">
        <v>533</v>
      </c>
      <c r="AX135" s="51" t="s">
        <v>89</v>
      </c>
      <c r="AY135" s="51" t="s">
        <v>207</v>
      </c>
      <c r="AZ135" s="52"/>
      <c r="BA135" s="51" t="s">
        <v>231</v>
      </c>
      <c r="BB135" s="51" t="s">
        <v>179</v>
      </c>
      <c r="BC135" s="72">
        <v>1.07</v>
      </c>
      <c r="BD135" s="74">
        <v>610.79999999999995</v>
      </c>
      <c r="BE135" s="13">
        <f t="shared" si="84"/>
        <v>8.4833333333333325</v>
      </c>
    </row>
    <row r="136" spans="1:57" ht="15" hidden="1">
      <c r="A136" s="49" t="s">
        <v>684</v>
      </c>
      <c r="B136" s="49"/>
      <c r="C136" s="50"/>
      <c r="D136" s="49">
        <v>0</v>
      </c>
      <c r="E136" s="49"/>
      <c r="F136" s="223">
        <v>482</v>
      </c>
      <c r="G136" s="57">
        <f>100*F136/AQ136</f>
        <v>370.76923076923077</v>
      </c>
      <c r="H136" s="58">
        <f>AQ136</f>
        <v>130</v>
      </c>
      <c r="I136" s="59">
        <f>F136/H136</f>
        <v>3.7076923076923078</v>
      </c>
      <c r="J136" s="82">
        <f>$J$6/(I136*1.18)</f>
        <v>0.28570926225472959</v>
      </c>
      <c r="K136" s="82"/>
      <c r="L136" s="82"/>
      <c r="M136" s="51" t="s">
        <v>34</v>
      </c>
      <c r="N136" s="51" t="s">
        <v>685</v>
      </c>
      <c r="O136" s="62" t="s">
        <v>268</v>
      </c>
      <c r="P136" s="51" t="s">
        <v>674</v>
      </c>
      <c r="Q136" s="52"/>
      <c r="R136" s="52"/>
      <c r="S136" s="52"/>
      <c r="T136" s="100" t="s">
        <v>683</v>
      </c>
      <c r="U136" s="564" t="s">
        <v>63</v>
      </c>
      <c r="V136" s="546" t="s">
        <v>213</v>
      </c>
      <c r="W136" s="66"/>
      <c r="X136" s="67"/>
      <c r="Y136" s="67"/>
      <c r="Z136" s="67"/>
      <c r="AA136" s="68"/>
      <c r="AB136" s="68"/>
      <c r="AC136" s="68"/>
      <c r="AD136" s="89" t="s">
        <v>85</v>
      </c>
      <c r="AE136" s="71" t="str">
        <f>N136</f>
        <v>Milieupark KCA</v>
      </c>
      <c r="AF136" s="51" t="s">
        <v>70</v>
      </c>
      <c r="AG136" s="51" t="s">
        <v>85</v>
      </c>
      <c r="AH136" s="51" t="s">
        <v>201</v>
      </c>
      <c r="AI136" s="51"/>
      <c r="AJ136" s="51" t="s">
        <v>202</v>
      </c>
      <c r="AK136" s="51" t="s">
        <v>675</v>
      </c>
      <c r="AL136" s="51" t="s">
        <v>39</v>
      </c>
      <c r="AM136" s="51" t="s">
        <v>74</v>
      </c>
      <c r="AN136" s="51" t="s">
        <v>75</v>
      </c>
      <c r="AO136" s="51" t="s">
        <v>40</v>
      </c>
      <c r="AP136" s="52"/>
      <c r="AQ136" s="72">
        <v>130</v>
      </c>
      <c r="AR136" s="73" t="s">
        <v>228</v>
      </c>
      <c r="AS136" s="51" t="s">
        <v>78</v>
      </c>
      <c r="AT136" s="51"/>
      <c r="AU136" s="72">
        <v>2004</v>
      </c>
      <c r="AV136" s="73" t="s">
        <v>312</v>
      </c>
      <c r="AW136" s="51" t="s">
        <v>230</v>
      </c>
      <c r="AX136" s="51" t="s">
        <v>89</v>
      </c>
      <c r="AY136" s="51" t="s">
        <v>207</v>
      </c>
      <c r="AZ136" s="52"/>
      <c r="BA136" s="51" t="s">
        <v>231</v>
      </c>
      <c r="BB136" s="51" t="s">
        <v>179</v>
      </c>
      <c r="BC136" s="52"/>
      <c r="BD136" s="74">
        <v>1270.8</v>
      </c>
      <c r="BE136" s="13">
        <f t="shared" si="84"/>
        <v>9.7753846153846151</v>
      </c>
    </row>
    <row r="137" spans="1:57" ht="15" hidden="1">
      <c r="A137" s="49" t="s">
        <v>686</v>
      </c>
      <c r="B137" s="49"/>
      <c r="C137" s="50"/>
      <c r="D137" s="49">
        <v>0</v>
      </c>
      <c r="E137" s="49"/>
      <c r="F137" s="223">
        <v>516</v>
      </c>
      <c r="G137" s="57">
        <f>100*F137/AQ137</f>
        <v>289.88764044943821</v>
      </c>
      <c r="H137" s="58">
        <f>AQ137</f>
        <v>178</v>
      </c>
      <c r="I137" s="59">
        <f>F137/H137</f>
        <v>2.898876404494382</v>
      </c>
      <c r="J137" s="82">
        <f>$J$6/(I137*1.18)</f>
        <v>0.36542504270135329</v>
      </c>
      <c r="K137" s="82"/>
      <c r="L137" s="82"/>
      <c r="M137" s="51" t="s">
        <v>34</v>
      </c>
      <c r="N137" s="51" t="s">
        <v>687</v>
      </c>
      <c r="O137" s="62" t="s">
        <v>268</v>
      </c>
      <c r="P137" s="51" t="s">
        <v>674</v>
      </c>
      <c r="Q137" s="52"/>
      <c r="R137" s="52"/>
      <c r="S137" s="52"/>
      <c r="T137" s="100" t="s">
        <v>683</v>
      </c>
      <c r="U137" s="564" t="s">
        <v>63</v>
      </c>
      <c r="V137" s="546" t="s">
        <v>213</v>
      </c>
      <c r="W137" s="66"/>
      <c r="X137" s="67"/>
      <c r="Y137" s="67"/>
      <c r="Z137" s="67"/>
      <c r="AA137" s="68"/>
      <c r="AB137" s="68"/>
      <c r="AC137" s="68"/>
      <c r="AD137" s="89" t="s">
        <v>85</v>
      </c>
      <c r="AE137" s="71" t="str">
        <f>N137</f>
        <v>Milieupark ROS</v>
      </c>
      <c r="AF137" s="51" t="s">
        <v>70</v>
      </c>
      <c r="AG137" s="51" t="s">
        <v>85</v>
      </c>
      <c r="AH137" s="51" t="s">
        <v>201</v>
      </c>
      <c r="AI137" s="51"/>
      <c r="AJ137" s="51" t="s">
        <v>202</v>
      </c>
      <c r="AK137" s="51" t="s">
        <v>675</v>
      </c>
      <c r="AL137" s="51" t="s">
        <v>39</v>
      </c>
      <c r="AM137" s="51" t="s">
        <v>74</v>
      </c>
      <c r="AN137" s="51" t="s">
        <v>75</v>
      </c>
      <c r="AO137" s="51" t="s">
        <v>40</v>
      </c>
      <c r="AP137" s="52"/>
      <c r="AQ137" s="72">
        <v>178</v>
      </c>
      <c r="AR137" s="73" t="s">
        <v>228</v>
      </c>
      <c r="AS137" s="51" t="s">
        <v>78</v>
      </c>
      <c r="AT137" s="51"/>
      <c r="AU137" s="72">
        <v>2004</v>
      </c>
      <c r="AV137" s="73" t="s">
        <v>312</v>
      </c>
      <c r="AW137" s="51" t="s">
        <v>230</v>
      </c>
      <c r="AX137" s="51" t="s">
        <v>89</v>
      </c>
      <c r="AY137" s="51" t="s">
        <v>207</v>
      </c>
      <c r="AZ137" s="52"/>
      <c r="BA137" s="51" t="s">
        <v>231</v>
      </c>
      <c r="BB137" s="51" t="s">
        <v>179</v>
      </c>
      <c r="BC137" s="52"/>
      <c r="BD137" s="74">
        <v>2625</v>
      </c>
      <c r="BE137" s="13">
        <f t="shared" si="84"/>
        <v>14.747191011235955</v>
      </c>
    </row>
    <row r="138" spans="1:57" ht="15" hidden="1">
      <c r="A138" s="49" t="s">
        <v>688</v>
      </c>
      <c r="B138" s="49"/>
      <c r="C138" s="50"/>
      <c r="D138" s="49">
        <v>0</v>
      </c>
      <c r="E138" s="49"/>
      <c r="F138" s="223">
        <v>243</v>
      </c>
      <c r="G138" s="57">
        <f>100*F138/AQ138</f>
        <v>1735.7142857142858</v>
      </c>
      <c r="H138" s="58">
        <f>AQ138</f>
        <v>14</v>
      </c>
      <c r="I138" s="59">
        <f>F138/H138</f>
        <v>17.357142857142858</v>
      </c>
      <c r="J138" s="82">
        <f>$J$6/(I138*1.18)</f>
        <v>6.1030899072330343E-2</v>
      </c>
      <c r="K138" s="82"/>
      <c r="L138" s="82"/>
      <c r="M138" s="51" t="s">
        <v>34</v>
      </c>
      <c r="N138" s="51" t="s">
        <v>689</v>
      </c>
      <c r="O138" s="62" t="s">
        <v>268</v>
      </c>
      <c r="P138" s="51" t="s">
        <v>674</v>
      </c>
      <c r="Q138" s="52"/>
      <c r="R138" s="52"/>
      <c r="S138" s="52"/>
      <c r="T138" s="100" t="s">
        <v>683</v>
      </c>
      <c r="U138" s="564" t="s">
        <v>63</v>
      </c>
      <c r="V138" s="546" t="s">
        <v>213</v>
      </c>
      <c r="W138" s="66"/>
      <c r="X138" s="67"/>
      <c r="Y138" s="67"/>
      <c r="Z138" s="67"/>
      <c r="AA138" s="68"/>
      <c r="AB138" s="68"/>
      <c r="AC138" s="68"/>
      <c r="AD138" s="89" t="s">
        <v>85</v>
      </c>
      <c r="AE138" s="71" t="str">
        <f>N138</f>
        <v>Milieupark Schuilhut</v>
      </c>
      <c r="AF138" s="51" t="s">
        <v>70</v>
      </c>
      <c r="AG138" s="51" t="s">
        <v>85</v>
      </c>
      <c r="AH138" s="51" t="s">
        <v>201</v>
      </c>
      <c r="AI138" s="51"/>
      <c r="AJ138" s="51" t="s">
        <v>202</v>
      </c>
      <c r="AK138" s="51" t="s">
        <v>675</v>
      </c>
      <c r="AL138" s="51" t="s">
        <v>39</v>
      </c>
      <c r="AM138" s="51" t="s">
        <v>74</v>
      </c>
      <c r="AN138" s="51" t="s">
        <v>75</v>
      </c>
      <c r="AO138" s="51" t="s">
        <v>40</v>
      </c>
      <c r="AP138" s="52"/>
      <c r="AQ138" s="72">
        <v>14</v>
      </c>
      <c r="AR138" s="73" t="s">
        <v>77</v>
      </c>
      <c r="AS138" s="51" t="s">
        <v>78</v>
      </c>
      <c r="AT138" s="51"/>
      <c r="AU138" s="72">
        <v>2004</v>
      </c>
      <c r="AV138" s="73" t="s">
        <v>312</v>
      </c>
      <c r="AW138" s="51" t="s">
        <v>230</v>
      </c>
      <c r="AX138" s="51" t="s">
        <v>89</v>
      </c>
      <c r="AY138" s="51" t="s">
        <v>207</v>
      </c>
      <c r="AZ138" s="52"/>
      <c r="BA138" s="51" t="s">
        <v>231</v>
      </c>
      <c r="BB138" s="51" t="s">
        <v>179</v>
      </c>
      <c r="BC138" s="52"/>
      <c r="BD138" s="74">
        <v>499</v>
      </c>
      <c r="BE138" s="13">
        <f t="shared" si="84"/>
        <v>35.642857142857146</v>
      </c>
    </row>
    <row r="139" spans="1:57" ht="15" hidden="1">
      <c r="A139" s="224" t="s">
        <v>690</v>
      </c>
      <c r="B139" s="224"/>
      <c r="C139" s="225"/>
      <c r="D139" s="224">
        <v>0</v>
      </c>
      <c r="E139" s="224"/>
      <c r="F139" s="226">
        <v>579.5</v>
      </c>
      <c r="G139" s="57" t="e">
        <f>100*F139/AQ139</f>
        <v>#VALUE!</v>
      </c>
      <c r="H139" s="58" t="str">
        <f>AQ139</f>
        <v>?</v>
      </c>
      <c r="I139" s="59" t="e">
        <f>F139/H139</f>
        <v>#VALUE!</v>
      </c>
      <c r="J139" s="82" t="e">
        <f>$J$6/(I139*1.18)</f>
        <v>#VALUE!</v>
      </c>
      <c r="K139" s="82"/>
      <c r="L139" s="82"/>
      <c r="M139" s="106"/>
      <c r="N139" s="107" t="s">
        <v>691</v>
      </c>
      <c r="O139" s="227" t="s">
        <v>692</v>
      </c>
      <c r="P139" s="112"/>
      <c r="T139" s="100" t="s">
        <v>683</v>
      </c>
      <c r="U139" s="564" t="s">
        <v>63</v>
      </c>
      <c r="V139" s="546" t="s">
        <v>213</v>
      </c>
      <c r="W139" s="228"/>
      <c r="X139" s="229"/>
      <c r="Y139" s="229"/>
      <c r="Z139" s="229"/>
      <c r="AA139" s="178"/>
      <c r="AB139" s="178"/>
      <c r="AC139" s="178"/>
      <c r="AD139" s="89" t="s">
        <v>85</v>
      </c>
      <c r="AE139" s="71" t="str">
        <f>N139</f>
        <v>Milieupark Terrein</v>
      </c>
      <c r="AF139" s="111"/>
      <c r="AG139" s="90" t="s">
        <v>85</v>
      </c>
      <c r="AH139" s="209" t="s">
        <v>201</v>
      </c>
      <c r="AM139" s="113"/>
      <c r="AQ139" s="118" t="s">
        <v>122</v>
      </c>
    </row>
    <row r="140" spans="1:57" ht="15" hidden="1">
      <c r="A140" s="49" t="s">
        <v>693</v>
      </c>
      <c r="B140" s="49"/>
      <c r="C140" s="50"/>
      <c r="D140" s="49"/>
      <c r="E140" s="49"/>
      <c r="F140" s="51" t="s">
        <v>33</v>
      </c>
      <c r="G140" s="51"/>
      <c r="H140" s="51"/>
      <c r="I140" s="51"/>
      <c r="J140" s="51"/>
      <c r="K140" s="51"/>
      <c r="L140" s="51"/>
      <c r="M140" s="51" t="s">
        <v>34</v>
      </c>
      <c r="N140" s="51" t="s">
        <v>694</v>
      </c>
      <c r="O140" s="51" t="s">
        <v>695</v>
      </c>
      <c r="P140" s="51" t="s">
        <v>609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1" t="s">
        <v>39</v>
      </c>
      <c r="AM140" s="52"/>
      <c r="AN140" s="52"/>
      <c r="AO140" s="51" t="s">
        <v>144</v>
      </c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1" t="s">
        <v>182</v>
      </c>
      <c r="BB140" s="52"/>
      <c r="BC140" s="52"/>
      <c r="BD140" s="53" t="s">
        <v>1350</v>
      </c>
      <c r="BE140" s="54" t="str">
        <f>IFERROR(BD140/AQ140,"")</f>
        <v/>
      </c>
    </row>
    <row r="141" spans="1:57" ht="15" hidden="1">
      <c r="A141" s="49" t="s">
        <v>696</v>
      </c>
      <c r="B141" s="49"/>
      <c r="C141" s="50"/>
      <c r="D141" s="49"/>
      <c r="E141" s="49"/>
      <c r="F141" s="51" t="s">
        <v>33</v>
      </c>
      <c r="G141" s="51"/>
      <c r="H141" s="51"/>
      <c r="I141" s="51"/>
      <c r="J141" s="51"/>
      <c r="K141" s="51"/>
      <c r="L141" s="51"/>
      <c r="M141" s="51" t="s">
        <v>34</v>
      </c>
      <c r="N141" s="51" t="s">
        <v>697</v>
      </c>
      <c r="O141" s="51" t="s">
        <v>695</v>
      </c>
      <c r="P141" s="51" t="s">
        <v>627</v>
      </c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72">
        <v>1280</v>
      </c>
      <c r="BA141" s="52"/>
      <c r="BB141" s="52"/>
      <c r="BC141" s="52"/>
      <c r="BD141" s="53" t="s">
        <v>1350</v>
      </c>
      <c r="BE141" s="54" t="str">
        <f>IFERROR(BD141/AQ141,"")</f>
        <v/>
      </c>
    </row>
    <row r="142" spans="1:57" ht="18.75">
      <c r="A142" s="207" t="s">
        <v>698</v>
      </c>
      <c r="B142" s="230"/>
      <c r="C142" s="93">
        <v>26.11</v>
      </c>
      <c r="D142" s="94">
        <f>F142/$D$5</f>
        <v>93.25555555555556</v>
      </c>
      <c r="E142" s="95">
        <f t="shared" ref="E142:E144" si="93">F142</f>
        <v>8393</v>
      </c>
      <c r="F142" s="31">
        <v>8393</v>
      </c>
      <c r="G142" s="57">
        <f>100*F142/AQ142</f>
        <v>92.709599027946538</v>
      </c>
      <c r="H142" s="58">
        <f>AQ142</f>
        <v>9053</v>
      </c>
      <c r="I142" s="59">
        <f>F142/H142</f>
        <v>0.92709599027946532</v>
      </c>
      <c r="J142" s="82">
        <f>$J$6/(I142*1.18)</f>
        <v>1.14262389763867</v>
      </c>
      <c r="K142" s="96">
        <f t="shared" ref="K142:K144" si="94">L142-F142</f>
        <v>-8393</v>
      </c>
      <c r="L142" s="97">
        <f t="shared" ref="L142:L144" si="95">AC142</f>
        <v>0</v>
      </c>
      <c r="M142" s="51" t="s">
        <v>34</v>
      </c>
      <c r="N142" s="51" t="s">
        <v>699</v>
      </c>
      <c r="O142" s="51" t="s">
        <v>700</v>
      </c>
      <c r="P142" s="51" t="s">
        <v>55</v>
      </c>
      <c r="Q142" s="51" t="s">
        <v>701</v>
      </c>
      <c r="R142" s="52" t="str">
        <f t="shared" ref="R142:R144" si="96">CONCATENATE(O142," ",P142,Q142)</f>
        <v>Witterhoofdweg 1A-G</v>
      </c>
      <c r="S142" s="52"/>
      <c r="T142" s="100"/>
      <c r="U142" s="64">
        <v>1</v>
      </c>
      <c r="V142" s="98" t="s">
        <v>38</v>
      </c>
      <c r="W142" s="66"/>
      <c r="X142" s="67"/>
      <c r="Y142" s="67"/>
      <c r="Z142" s="68"/>
      <c r="AA142" s="68"/>
      <c r="AB142" s="68"/>
      <c r="AC142" s="68"/>
      <c r="AD142" s="67" t="s">
        <v>225</v>
      </c>
      <c r="AE142" s="231" t="str">
        <f>N142</f>
        <v>MFA Schakelveld</v>
      </c>
      <c r="AF142" s="51" t="s">
        <v>702</v>
      </c>
      <c r="AG142" s="51" t="s">
        <v>225</v>
      </c>
      <c r="AH142" s="502" t="s">
        <v>71</v>
      </c>
      <c r="AI142" s="51"/>
      <c r="AJ142" s="51" t="s">
        <v>379</v>
      </c>
      <c r="AK142" s="51" t="s">
        <v>703</v>
      </c>
      <c r="AL142" s="51" t="s">
        <v>39</v>
      </c>
      <c r="AM142" s="51" t="s">
        <v>74</v>
      </c>
      <c r="AN142" s="51" t="s">
        <v>75</v>
      </c>
      <c r="AO142" s="51" t="s">
        <v>40</v>
      </c>
      <c r="AP142" s="52"/>
      <c r="AQ142" s="72">
        <v>9053</v>
      </c>
      <c r="AR142" s="73" t="s">
        <v>636</v>
      </c>
      <c r="AS142" s="51" t="s">
        <v>78</v>
      </c>
      <c r="AT142" s="51"/>
      <c r="AU142" s="72">
        <v>2010</v>
      </c>
      <c r="AV142" s="73" t="s">
        <v>331</v>
      </c>
      <c r="AW142" s="51" t="s">
        <v>206</v>
      </c>
      <c r="AX142" s="51" t="s">
        <v>89</v>
      </c>
      <c r="AY142" s="51" t="s">
        <v>380</v>
      </c>
      <c r="AZ142" s="72">
        <v>9822</v>
      </c>
      <c r="BA142" s="51" t="s">
        <v>265</v>
      </c>
      <c r="BB142" s="51" t="s">
        <v>179</v>
      </c>
      <c r="BC142" s="72">
        <v>195.91</v>
      </c>
      <c r="BD142" s="74">
        <v>578827.03300000005</v>
      </c>
      <c r="BE142" s="13">
        <f>IFERROR(BD142/AQ142,"")</f>
        <v>63.937593394454886</v>
      </c>
    </row>
    <row r="143" spans="1:57" ht="18.75">
      <c r="A143" s="207" t="s">
        <v>704</v>
      </c>
      <c r="B143" s="230"/>
      <c r="C143" s="102">
        <v>26.11</v>
      </c>
      <c r="D143" s="94">
        <f>F143/$D$5</f>
        <v>21.011111111111113</v>
      </c>
      <c r="E143" s="95">
        <f t="shared" si="93"/>
        <v>1891</v>
      </c>
      <c r="F143" s="31">
        <v>1891</v>
      </c>
      <c r="G143" s="57">
        <f>100*F143/AQ143</f>
        <v>114.12190706095353</v>
      </c>
      <c r="H143" s="58">
        <f>AQ143</f>
        <v>1657</v>
      </c>
      <c r="I143" s="59">
        <f>F143/H143</f>
        <v>1.1412190706095353</v>
      </c>
      <c r="J143" s="82">
        <f>$J$6/(I143*1.18)</f>
        <v>0.92823723435721395</v>
      </c>
      <c r="K143" s="96">
        <f t="shared" si="94"/>
        <v>-1891</v>
      </c>
      <c r="L143" s="97">
        <f t="shared" si="95"/>
        <v>0</v>
      </c>
      <c r="M143" s="51" t="s">
        <v>34</v>
      </c>
      <c r="N143" s="51" t="s">
        <v>705</v>
      </c>
      <c r="O143" s="51" t="s">
        <v>706</v>
      </c>
      <c r="P143" s="51" t="s">
        <v>707</v>
      </c>
      <c r="Q143" s="52"/>
      <c r="R143" s="52" t="str">
        <f t="shared" si="96"/>
        <v>Obrechtlaan 1-3</v>
      </c>
      <c r="S143" s="52"/>
      <c r="T143" s="100" t="s">
        <v>708</v>
      </c>
      <c r="U143" s="120">
        <v>2</v>
      </c>
      <c r="V143" s="98" t="s">
        <v>38</v>
      </c>
      <c r="W143" s="66"/>
      <c r="X143" s="67"/>
      <c r="Y143" s="67"/>
      <c r="Z143" s="68"/>
      <c r="AA143" s="68"/>
      <c r="AB143" s="68"/>
      <c r="AC143" s="68"/>
      <c r="AD143" s="67" t="s">
        <v>530</v>
      </c>
      <c r="AE143" s="231" t="str">
        <f>N143</f>
        <v>MFA De Vuurvogel</v>
      </c>
      <c r="AF143" s="646" t="s">
        <v>709</v>
      </c>
      <c r="AG143" s="51" t="s">
        <v>530</v>
      </c>
      <c r="AH143" s="501" t="s">
        <v>87</v>
      </c>
      <c r="AI143" s="51"/>
      <c r="AJ143" s="51" t="s">
        <v>379</v>
      </c>
      <c r="AK143" s="51" t="s">
        <v>710</v>
      </c>
      <c r="AL143" s="51" t="s">
        <v>255</v>
      </c>
      <c r="AM143" s="51" t="s">
        <v>74</v>
      </c>
      <c r="AN143" s="51" t="s">
        <v>75</v>
      </c>
      <c r="AO143" s="613" t="s">
        <v>45</v>
      </c>
      <c r="AP143" s="52"/>
      <c r="AQ143" s="72">
        <v>1657</v>
      </c>
      <c r="AR143" s="73" t="s">
        <v>238</v>
      </c>
      <c r="AS143" s="51" t="s">
        <v>78</v>
      </c>
      <c r="AT143" s="51"/>
      <c r="AU143" s="72">
        <v>2010</v>
      </c>
      <c r="AV143" s="73" t="s">
        <v>331</v>
      </c>
      <c r="AW143" s="51" t="s">
        <v>523</v>
      </c>
      <c r="AX143" s="51" t="s">
        <v>89</v>
      </c>
      <c r="AY143" s="51" t="s">
        <v>380</v>
      </c>
      <c r="AZ143" s="72">
        <v>1305</v>
      </c>
      <c r="BA143" s="51" t="s">
        <v>219</v>
      </c>
      <c r="BB143" s="52"/>
      <c r="BC143" s="52"/>
      <c r="BD143" s="74">
        <v>121833.175</v>
      </c>
      <c r="BE143" s="13">
        <f>IFERROR(BD143/AQ143,"")</f>
        <v>73.52635787567894</v>
      </c>
    </row>
    <row r="144" spans="1:57" ht="18.75">
      <c r="A144" s="207" t="s">
        <v>711</v>
      </c>
      <c r="B144" s="222"/>
      <c r="C144" s="220">
        <v>26.11</v>
      </c>
      <c r="D144" s="94">
        <f>F144/$D$5</f>
        <v>33.533333333333331</v>
      </c>
      <c r="E144" s="95">
        <f t="shared" si="93"/>
        <v>3018</v>
      </c>
      <c r="F144" s="31">
        <v>3018</v>
      </c>
      <c r="G144" s="57">
        <f>100*F144/AQ144</f>
        <v>51.660390277302291</v>
      </c>
      <c r="H144" s="58">
        <f>AQ144</f>
        <v>5842</v>
      </c>
      <c r="I144" s="59">
        <f>F144/H144</f>
        <v>0.51660390277302293</v>
      </c>
      <c r="J144" s="82">
        <f>$J$6/(I144*1.18)</f>
        <v>2.0505498084936709</v>
      </c>
      <c r="K144" s="96">
        <f t="shared" si="94"/>
        <v>-3018</v>
      </c>
      <c r="L144" s="97">
        <f t="shared" si="95"/>
        <v>0</v>
      </c>
      <c r="M144" s="51" t="s">
        <v>34</v>
      </c>
      <c r="N144" s="51" t="s">
        <v>712</v>
      </c>
      <c r="O144" s="51" t="s">
        <v>713</v>
      </c>
      <c r="P144" s="51" t="s">
        <v>61</v>
      </c>
      <c r="Q144" s="52"/>
      <c r="R144" s="52" t="str">
        <f t="shared" si="96"/>
        <v>Vesteplein 5</v>
      </c>
      <c r="S144" s="52"/>
      <c r="T144" s="100"/>
      <c r="U144" s="64">
        <v>1</v>
      </c>
      <c r="V144" s="98" t="s">
        <v>38</v>
      </c>
      <c r="W144" s="66"/>
      <c r="X144" s="67"/>
      <c r="Y144" s="67"/>
      <c r="Z144" s="68"/>
      <c r="AA144" s="68"/>
      <c r="AB144" s="68"/>
      <c r="AC144" s="68"/>
      <c r="AD144" s="67" t="s">
        <v>530</v>
      </c>
      <c r="AE144" s="71" t="str">
        <f>N144</f>
        <v>MFA Kloosterveste Wijkcentrum Vesteplein 5</v>
      </c>
      <c r="AF144" s="613" t="s">
        <v>179</v>
      </c>
      <c r="AG144" s="51" t="s">
        <v>530</v>
      </c>
      <c r="AH144" s="501" t="s">
        <v>87</v>
      </c>
      <c r="AI144" s="51"/>
      <c r="AJ144" s="51" t="s">
        <v>379</v>
      </c>
      <c r="AK144" s="51" t="s">
        <v>714</v>
      </c>
      <c r="AL144" s="51" t="s">
        <v>39</v>
      </c>
      <c r="AM144" s="51" t="s">
        <v>74</v>
      </c>
      <c r="AN144" s="51" t="s">
        <v>75</v>
      </c>
      <c r="AO144" s="51" t="s">
        <v>57</v>
      </c>
      <c r="AP144" s="52"/>
      <c r="AQ144" s="72">
        <v>5842</v>
      </c>
      <c r="AR144" s="73" t="s">
        <v>636</v>
      </c>
      <c r="AS144" s="51" t="s">
        <v>78</v>
      </c>
      <c r="AT144" s="51"/>
      <c r="AU144" s="72">
        <v>2010</v>
      </c>
      <c r="AV144" s="73" t="s">
        <v>331</v>
      </c>
      <c r="AW144" s="51" t="s">
        <v>649</v>
      </c>
      <c r="AX144" s="51" t="s">
        <v>89</v>
      </c>
      <c r="AY144" s="51" t="s">
        <v>380</v>
      </c>
      <c r="AZ144" s="72">
        <v>4381</v>
      </c>
      <c r="BA144" s="51" t="s">
        <v>219</v>
      </c>
      <c r="BB144" s="51" t="s">
        <v>179</v>
      </c>
      <c r="BC144" s="52"/>
      <c r="BD144" s="74">
        <v>241630.4</v>
      </c>
      <c r="BE144" s="13">
        <f>IFERROR(BD144/AQ144,"")</f>
        <v>41.360903800068471</v>
      </c>
    </row>
    <row r="145" spans="1:57" ht="24.75" hidden="1">
      <c r="A145" s="232" t="s">
        <v>715</v>
      </c>
      <c r="B145" s="232"/>
      <c r="C145" s="233"/>
      <c r="D145" s="234">
        <v>0</v>
      </c>
      <c r="E145" s="234"/>
      <c r="F145" s="235" t="s">
        <v>716</v>
      </c>
      <c r="G145" s="165"/>
      <c r="H145" s="165"/>
      <c r="I145" s="59" t="e">
        <f>F145/H145</f>
        <v>#DIV/0!</v>
      </c>
      <c r="J145" s="82" t="e">
        <f>$J$6/(I145*1.18)</f>
        <v>#DIV/0!</v>
      </c>
      <c r="K145" s="82"/>
      <c r="L145" s="82"/>
      <c r="M145" s="166"/>
      <c r="N145" s="167" t="s">
        <v>717</v>
      </c>
      <c r="O145" s="168" t="s">
        <v>718</v>
      </c>
      <c r="P145" s="169"/>
      <c r="Q145" s="169"/>
      <c r="R145" s="169"/>
      <c r="S145" s="169"/>
      <c r="T145" s="170" t="s">
        <v>719</v>
      </c>
      <c r="U145" s="236" t="s">
        <v>63</v>
      </c>
      <c r="V145" s="87" t="s">
        <v>213</v>
      </c>
      <c r="W145" s="172"/>
      <c r="X145" s="177"/>
      <c r="Y145" s="177"/>
      <c r="Z145" s="177"/>
      <c r="AA145" s="178"/>
      <c r="AB145" s="178"/>
      <c r="AC145" s="178"/>
      <c r="AD145" s="89" t="s">
        <v>530</v>
      </c>
      <c r="AE145" s="71" t="str">
        <f>N145</f>
        <v>Depot Zuiderpoort ingang: PG Kloosterveste Zuid</v>
      </c>
      <c r="AF145" s="174" t="s">
        <v>720</v>
      </c>
      <c r="AG145" s="174" t="s">
        <v>721</v>
      </c>
      <c r="AH145" s="173" t="s">
        <v>722</v>
      </c>
      <c r="AI145" s="173"/>
      <c r="AJ145" s="174"/>
      <c r="AK145" s="237" t="s">
        <v>723</v>
      </c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  <c r="AV145" s="237"/>
      <c r="AW145" s="237"/>
      <c r="AX145" s="237"/>
      <c r="AY145" s="237"/>
      <c r="AZ145" s="237"/>
      <c r="BD145"/>
      <c r="BE145"/>
    </row>
    <row r="146" spans="1:57" ht="15" hidden="1">
      <c r="A146" s="49" t="s">
        <v>724</v>
      </c>
      <c r="B146" s="49"/>
      <c r="C146" s="50"/>
      <c r="D146" s="49"/>
      <c r="E146" s="49"/>
      <c r="F146" s="51" t="s">
        <v>33</v>
      </c>
      <c r="G146" s="51"/>
      <c r="H146" s="51"/>
      <c r="I146" s="51"/>
      <c r="J146" s="51"/>
      <c r="K146" s="51"/>
      <c r="L146" s="51"/>
      <c r="M146" s="51" t="s">
        <v>34</v>
      </c>
      <c r="N146" s="51" t="s">
        <v>725</v>
      </c>
      <c r="O146" s="51" t="s">
        <v>726</v>
      </c>
      <c r="P146" s="51" t="s">
        <v>351</v>
      </c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1" t="s">
        <v>39</v>
      </c>
      <c r="AM146" s="52"/>
      <c r="AN146" s="52"/>
      <c r="AO146" s="51" t="s">
        <v>144</v>
      </c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3" t="s">
        <v>1350</v>
      </c>
      <c r="BE146" s="54" t="str">
        <f t="shared" ref="BE146:BE163" si="97">IFERROR(BD146/AQ146,"")</f>
        <v/>
      </c>
    </row>
    <row r="147" spans="1:57" ht="15" hidden="1">
      <c r="A147" s="49" t="s">
        <v>727</v>
      </c>
      <c r="B147" s="49"/>
      <c r="C147" s="50"/>
      <c r="D147" s="49"/>
      <c r="E147" s="49"/>
      <c r="F147" s="51" t="s">
        <v>33</v>
      </c>
      <c r="G147" s="51"/>
      <c r="H147" s="51"/>
      <c r="I147" s="51"/>
      <c r="J147" s="51"/>
      <c r="K147" s="51"/>
      <c r="L147" s="51"/>
      <c r="M147" s="51" t="s">
        <v>34</v>
      </c>
      <c r="N147" s="51" t="s">
        <v>728</v>
      </c>
      <c r="O147" s="51" t="s">
        <v>726</v>
      </c>
      <c r="P147" s="51" t="s">
        <v>729</v>
      </c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72">
        <v>3000</v>
      </c>
      <c r="BA147" s="52"/>
      <c r="BB147" s="52"/>
      <c r="BC147" s="52"/>
      <c r="BD147" s="53" t="s">
        <v>1350</v>
      </c>
      <c r="BE147" s="54" t="str">
        <f t="shared" si="97"/>
        <v/>
      </c>
    </row>
    <row r="148" spans="1:57" ht="18.75">
      <c r="A148" s="207" t="s">
        <v>730</v>
      </c>
      <c r="B148" s="222"/>
      <c r="C148" s="220">
        <v>26.09</v>
      </c>
      <c r="D148" s="94">
        <f>F148/$D$5</f>
        <v>56.18888888888889</v>
      </c>
      <c r="E148" s="95">
        <f t="shared" ref="E148:E150" si="98">F148</f>
        <v>5057</v>
      </c>
      <c r="F148" s="31">
        <v>5057</v>
      </c>
      <c r="G148" s="57">
        <f>100*F148/AQ148</f>
        <v>92.720938760542722</v>
      </c>
      <c r="H148" s="58">
        <f>AQ148</f>
        <v>5454</v>
      </c>
      <c r="I148" s="59">
        <f>F148/H148</f>
        <v>0.92720938760542726</v>
      </c>
      <c r="J148" s="82">
        <f>$J$6/(I148*1.18)</f>
        <v>1.1424841552069123</v>
      </c>
      <c r="K148" s="96">
        <f t="shared" ref="K148:K150" si="99">L148-F148</f>
        <v>-5057</v>
      </c>
      <c r="L148" s="97">
        <f t="shared" ref="L148:L151" si="100">AC148</f>
        <v>0</v>
      </c>
      <c r="M148" s="51" t="s">
        <v>34</v>
      </c>
      <c r="N148" s="51" t="s">
        <v>731</v>
      </c>
      <c r="O148" s="51" t="s">
        <v>732</v>
      </c>
      <c r="P148" s="51" t="s">
        <v>733</v>
      </c>
      <c r="Q148" s="52"/>
      <c r="R148" s="52" t="str">
        <f t="shared" ref="R148:R149" si="101">CONCATENATE(O148," ",P148,Q148)</f>
        <v>Schoolstraat 29-31-33-35</v>
      </c>
      <c r="S148" s="52"/>
      <c r="T148" s="100"/>
      <c r="U148" s="64">
        <v>1</v>
      </c>
      <c r="V148" s="98" t="s">
        <v>38</v>
      </c>
      <c r="W148" s="66"/>
      <c r="X148" s="67"/>
      <c r="Y148" s="67"/>
      <c r="Z148" s="68"/>
      <c r="AA148" s="68"/>
      <c r="AB148" s="68"/>
      <c r="AC148" s="68"/>
      <c r="AD148" s="67" t="s">
        <v>530</v>
      </c>
      <c r="AE148" s="71" t="str">
        <f>N148</f>
        <v>MFA Kloosterveste Onderwijs</v>
      </c>
      <c r="AF148" s="648" t="s">
        <v>734</v>
      </c>
      <c r="AG148" s="51" t="s">
        <v>530</v>
      </c>
      <c r="AH148" s="501" t="s">
        <v>87</v>
      </c>
      <c r="AI148" s="51"/>
      <c r="AJ148" s="51" t="s">
        <v>379</v>
      </c>
      <c r="AK148" s="51" t="s">
        <v>735</v>
      </c>
      <c r="AL148" s="51" t="s">
        <v>39</v>
      </c>
      <c r="AM148" s="51" t="s">
        <v>74</v>
      </c>
      <c r="AN148" s="51" t="s">
        <v>75</v>
      </c>
      <c r="AO148" s="51" t="s">
        <v>40</v>
      </c>
      <c r="AP148" s="52"/>
      <c r="AQ148" s="72">
        <v>5454</v>
      </c>
      <c r="AR148" s="73" t="s">
        <v>636</v>
      </c>
      <c r="AS148" s="51" t="s">
        <v>78</v>
      </c>
      <c r="AT148" s="51"/>
      <c r="AU148" s="72">
        <v>2009</v>
      </c>
      <c r="AV148" s="73" t="s">
        <v>312</v>
      </c>
      <c r="AW148" s="51" t="s">
        <v>649</v>
      </c>
      <c r="AX148" s="51" t="s">
        <v>89</v>
      </c>
      <c r="AY148" s="51" t="s">
        <v>380</v>
      </c>
      <c r="AZ148" s="72">
        <v>4689</v>
      </c>
      <c r="BA148" s="51" t="s">
        <v>190</v>
      </c>
      <c r="BB148" s="51" t="s">
        <v>179</v>
      </c>
      <c r="BC148" s="52"/>
      <c r="BD148" s="74" t="s">
        <v>1350</v>
      </c>
      <c r="BE148" s="13" t="str">
        <f t="shared" si="97"/>
        <v/>
      </c>
    </row>
    <row r="149" spans="1:57" ht="18.75">
      <c r="A149" s="207" t="s">
        <v>736</v>
      </c>
      <c r="B149" s="230"/>
      <c r="C149" s="93">
        <v>26.12</v>
      </c>
      <c r="D149" s="238">
        <f>F149/$D$5</f>
        <v>43.722222222222221</v>
      </c>
      <c r="E149" s="95">
        <f t="shared" si="98"/>
        <v>3935</v>
      </c>
      <c r="F149" s="31">
        <v>3935</v>
      </c>
      <c r="G149" s="57">
        <f>100*F149/AQ149</f>
        <v>92.719132893496706</v>
      </c>
      <c r="H149" s="58">
        <f>AQ149</f>
        <v>4244</v>
      </c>
      <c r="I149" s="59">
        <f>F149/H149</f>
        <v>0.92719132893496703</v>
      </c>
      <c r="J149" s="82">
        <f>$J$6/(I149*1.18)</f>
        <v>1.1425064070811708</v>
      </c>
      <c r="K149" s="96">
        <f t="shared" si="99"/>
        <v>-3935</v>
      </c>
      <c r="L149" s="97">
        <f t="shared" si="100"/>
        <v>0</v>
      </c>
      <c r="M149" s="51" t="s">
        <v>34</v>
      </c>
      <c r="N149" s="51" t="s">
        <v>737</v>
      </c>
      <c r="O149" s="62" t="s">
        <v>217</v>
      </c>
      <c r="P149" s="51" t="s">
        <v>218</v>
      </c>
      <c r="Q149" s="52"/>
      <c r="R149" s="52" t="str">
        <f t="shared" si="101"/>
        <v>Amstelstraat 14</v>
      </c>
      <c r="S149" s="52"/>
      <c r="T149" s="100"/>
      <c r="U149" s="64">
        <v>1</v>
      </c>
      <c r="V149" s="98" t="s">
        <v>38</v>
      </c>
      <c r="W149" s="66"/>
      <c r="X149" s="67"/>
      <c r="Y149" s="67"/>
      <c r="Z149" s="68"/>
      <c r="AA149" s="68"/>
      <c r="AB149" s="68"/>
      <c r="AC149" s="68"/>
      <c r="AD149" s="67" t="s">
        <v>530</v>
      </c>
      <c r="AE149" s="231" t="str">
        <f>N149</f>
        <v>MFA Pittelo Amstelstraat</v>
      </c>
      <c r="AF149" s="613" t="s">
        <v>179</v>
      </c>
      <c r="AG149" s="51" t="s">
        <v>530</v>
      </c>
      <c r="AH149" s="501" t="s">
        <v>87</v>
      </c>
      <c r="AI149" s="51"/>
      <c r="AJ149" s="51" t="s">
        <v>379</v>
      </c>
      <c r="AK149" s="51" t="s">
        <v>215</v>
      </c>
      <c r="AL149" s="51" t="s">
        <v>39</v>
      </c>
      <c r="AM149" s="51" t="s">
        <v>74</v>
      </c>
      <c r="AN149" s="51" t="s">
        <v>75</v>
      </c>
      <c r="AO149" s="613" t="s">
        <v>45</v>
      </c>
      <c r="AP149" s="52"/>
      <c r="AQ149" s="72">
        <v>4244</v>
      </c>
      <c r="AR149" s="73" t="s">
        <v>273</v>
      </c>
      <c r="AS149" s="51" t="s">
        <v>78</v>
      </c>
      <c r="AT149" s="51"/>
      <c r="AU149" s="72">
        <v>2012</v>
      </c>
      <c r="AV149" s="73" t="s">
        <v>331</v>
      </c>
      <c r="AW149" s="51" t="s">
        <v>523</v>
      </c>
      <c r="AX149" s="51" t="s">
        <v>89</v>
      </c>
      <c r="AY149" s="51" t="s">
        <v>380</v>
      </c>
      <c r="AZ149" s="72">
        <v>4674</v>
      </c>
      <c r="BA149" s="51" t="s">
        <v>219</v>
      </c>
      <c r="BB149" s="51" t="s">
        <v>179</v>
      </c>
      <c r="BC149" s="72">
        <v>66.23</v>
      </c>
      <c r="BD149" s="74">
        <v>239540.62800000003</v>
      </c>
      <c r="BE149" s="13">
        <f t="shared" si="97"/>
        <v>56.442183788878424</v>
      </c>
    </row>
    <row r="150" spans="1:57" ht="18.75" hidden="1">
      <c r="A150" s="207" t="s">
        <v>738</v>
      </c>
      <c r="B150" s="49"/>
      <c r="C150" s="102">
        <v>26.12</v>
      </c>
      <c r="D150" s="217">
        <f>F150/$D$5</f>
        <v>4.677777777777778</v>
      </c>
      <c r="E150" s="541">
        <f t="shared" si="98"/>
        <v>421</v>
      </c>
      <c r="F150" s="31">
        <v>421</v>
      </c>
      <c r="G150" s="57">
        <f>100*F150/AQ150</f>
        <v>8.2678711704634722</v>
      </c>
      <c r="H150" s="58">
        <f>AQ150</f>
        <v>5092</v>
      </c>
      <c r="I150" s="59">
        <f>F150/H150</f>
        <v>8.2678711704634728E-2</v>
      </c>
      <c r="J150" s="82">
        <f>$J$6/(I150*1.18)</f>
        <v>12.81251258102178</v>
      </c>
      <c r="K150" s="96">
        <f t="shared" si="99"/>
        <v>-421</v>
      </c>
      <c r="L150" s="97">
        <f t="shared" si="100"/>
        <v>0</v>
      </c>
      <c r="M150" s="51" t="s">
        <v>34</v>
      </c>
      <c r="N150" s="51" t="s">
        <v>739</v>
      </c>
      <c r="O150" s="62" t="s">
        <v>189</v>
      </c>
      <c r="P150" s="51" t="s">
        <v>66</v>
      </c>
      <c r="Q150" s="52"/>
      <c r="R150" s="52"/>
      <c r="S150" s="52"/>
      <c r="T150" s="85" t="s">
        <v>740</v>
      </c>
      <c r="U150" s="64">
        <v>2</v>
      </c>
      <c r="V150" s="546" t="s">
        <v>213</v>
      </c>
      <c r="W150" s="66"/>
      <c r="X150" s="67"/>
      <c r="Y150" s="67"/>
      <c r="Z150" s="68"/>
      <c r="AA150" s="68"/>
      <c r="AB150" s="68"/>
      <c r="AC150" s="68"/>
      <c r="AD150" s="89" t="s">
        <v>530</v>
      </c>
      <c r="AE150" s="71" t="str">
        <f>N150</f>
        <v>MFA A. Jacobsweg De Groot Vroomshoop</v>
      </c>
      <c r="AF150" s="509" t="s">
        <v>741</v>
      </c>
      <c r="AG150" s="51" t="s">
        <v>530</v>
      </c>
      <c r="AH150" s="501" t="s">
        <v>87</v>
      </c>
      <c r="AI150" s="51"/>
      <c r="AJ150" s="51" t="s">
        <v>379</v>
      </c>
      <c r="AK150" s="51" t="s">
        <v>187</v>
      </c>
      <c r="AL150" s="51" t="s">
        <v>39</v>
      </c>
      <c r="AM150" s="51" t="s">
        <v>415</v>
      </c>
      <c r="AN150" s="51" t="s">
        <v>416</v>
      </c>
      <c r="AO150" s="51" t="s">
        <v>45</v>
      </c>
      <c r="AP150" s="52"/>
      <c r="AQ150" s="72">
        <v>5092</v>
      </c>
      <c r="AR150" s="73" t="s">
        <v>636</v>
      </c>
      <c r="AS150" s="51" t="s">
        <v>386</v>
      </c>
      <c r="AT150" s="51"/>
      <c r="AU150" s="72">
        <v>2002</v>
      </c>
      <c r="AV150" s="73" t="s">
        <v>312</v>
      </c>
      <c r="AW150" s="51" t="s">
        <v>676</v>
      </c>
      <c r="AX150" s="51" t="s">
        <v>89</v>
      </c>
      <c r="AY150" s="51" t="s">
        <v>380</v>
      </c>
      <c r="AZ150" s="72">
        <v>610</v>
      </c>
      <c r="BA150" s="51" t="s">
        <v>190</v>
      </c>
      <c r="BB150" s="51" t="s">
        <v>179</v>
      </c>
      <c r="BC150" s="72">
        <v>1.18</v>
      </c>
      <c r="BD150" s="74">
        <v>9135</v>
      </c>
      <c r="BE150" s="13">
        <f t="shared" si="97"/>
        <v>1.7939905734485468</v>
      </c>
    </row>
    <row r="151" spans="1:57" ht="18.75">
      <c r="A151" s="207" t="s">
        <v>742</v>
      </c>
      <c r="B151" s="49"/>
      <c r="C151" s="102">
        <v>27.01</v>
      </c>
      <c r="D151" s="94">
        <f>E151/$D$5</f>
        <v>58.055555555555557</v>
      </c>
      <c r="E151" s="95">
        <f>AC151</f>
        <v>5225</v>
      </c>
      <c r="F151" s="31">
        <v>1045</v>
      </c>
      <c r="G151" s="57">
        <f>100*F151/AQ151</f>
        <v>23.589164785553049</v>
      </c>
      <c r="H151" s="58">
        <f>AQ151</f>
        <v>4430</v>
      </c>
      <c r="I151" s="59">
        <f>F151/H151</f>
        <v>0.23589164785553046</v>
      </c>
      <c r="J151" s="99">
        <f>$J$6/(I151*1.18)</f>
        <v>4.4907144594923363</v>
      </c>
      <c r="K151" s="96">
        <f>F151-L151</f>
        <v>-4180</v>
      </c>
      <c r="L151" s="97">
        <f t="shared" si="100"/>
        <v>5225</v>
      </c>
      <c r="M151" s="51" t="s">
        <v>34</v>
      </c>
      <c r="N151" s="51" t="s">
        <v>743</v>
      </c>
      <c r="O151" s="62" t="s">
        <v>377</v>
      </c>
      <c r="P151" s="51" t="s">
        <v>378</v>
      </c>
      <c r="Q151" s="52"/>
      <c r="R151" s="52" t="str">
        <f t="shared" ref="R151" si="102">CONCATENATE(O151," ",P151,Q151)</f>
        <v>De Boomgaard 1-3-5</v>
      </c>
      <c r="S151" s="52"/>
      <c r="T151" s="100" t="s">
        <v>744</v>
      </c>
      <c r="U151" s="120">
        <v>2</v>
      </c>
      <c r="V151" s="98" t="s">
        <v>38</v>
      </c>
      <c r="W151" s="66" t="s">
        <v>529</v>
      </c>
      <c r="X151" s="67"/>
      <c r="Y151" s="67">
        <v>2027</v>
      </c>
      <c r="Z151" s="68"/>
      <c r="AA151" s="68"/>
      <c r="AB151" s="68"/>
      <c r="AC151" s="68">
        <v>5225</v>
      </c>
      <c r="AD151" s="67" t="s">
        <v>530</v>
      </c>
      <c r="AE151" s="71" t="str">
        <f>N151</f>
        <v xml:space="preserve">MFA De Boomgaard (sporthal no 3) </v>
      </c>
      <c r="AF151" s="51" t="s">
        <v>745</v>
      </c>
      <c r="AG151" s="51" t="s">
        <v>530</v>
      </c>
      <c r="AH151" s="501" t="s">
        <v>87</v>
      </c>
      <c r="AI151" s="51"/>
      <c r="AJ151" s="51" t="s">
        <v>379</v>
      </c>
      <c r="AK151" s="51" t="s">
        <v>375</v>
      </c>
      <c r="AL151" s="51" t="s">
        <v>255</v>
      </c>
      <c r="AM151" s="51" t="s">
        <v>74</v>
      </c>
      <c r="AN151" s="51" t="s">
        <v>75</v>
      </c>
      <c r="AO151" s="51" t="s">
        <v>40</v>
      </c>
      <c r="AP151" s="52"/>
      <c r="AQ151" s="72">
        <v>4430</v>
      </c>
      <c r="AR151" s="73" t="s">
        <v>273</v>
      </c>
      <c r="AS151" s="51" t="s">
        <v>78</v>
      </c>
      <c r="AT151" s="51"/>
      <c r="AU151" s="72">
        <v>2005</v>
      </c>
      <c r="AV151" s="73" t="s">
        <v>312</v>
      </c>
      <c r="AW151" s="51" t="s">
        <v>206</v>
      </c>
      <c r="AX151" s="51" t="s">
        <v>89</v>
      </c>
      <c r="AY151" s="51" t="s">
        <v>380</v>
      </c>
      <c r="AZ151" s="72">
        <v>3826</v>
      </c>
      <c r="BA151" s="51" t="s">
        <v>219</v>
      </c>
      <c r="BB151" s="52"/>
      <c r="BC151" s="72">
        <v>0.78</v>
      </c>
      <c r="BD151" s="74">
        <v>31737.4</v>
      </c>
      <c r="BE151" s="13">
        <f t="shared" si="97"/>
        <v>7.1641986455981943</v>
      </c>
    </row>
    <row r="152" spans="1:57" ht="15" hidden="1">
      <c r="A152" s="49" t="s">
        <v>443</v>
      </c>
      <c r="B152" s="49"/>
      <c r="C152" s="50"/>
      <c r="D152" s="49"/>
      <c r="E152" s="49"/>
      <c r="F152" s="51" t="s">
        <v>746</v>
      </c>
      <c r="G152" s="51"/>
      <c r="H152" s="51"/>
      <c r="I152" s="51"/>
      <c r="J152" s="51"/>
      <c r="K152" s="51"/>
      <c r="L152" s="51"/>
      <c r="M152" s="51" t="s">
        <v>34</v>
      </c>
      <c r="N152" s="51" t="s">
        <v>747</v>
      </c>
      <c r="O152" s="51" t="s">
        <v>442</v>
      </c>
      <c r="P152" s="51" t="s">
        <v>651</v>
      </c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1" t="s">
        <v>175</v>
      </c>
      <c r="AK152" s="52"/>
      <c r="AL152" s="51" t="s">
        <v>39</v>
      </c>
      <c r="AM152" s="52"/>
      <c r="AN152" s="52"/>
      <c r="AO152" s="51" t="s">
        <v>144</v>
      </c>
      <c r="AP152" s="52"/>
      <c r="AQ152" s="52"/>
      <c r="AR152" s="52"/>
      <c r="AS152" s="52"/>
      <c r="AT152" s="52"/>
      <c r="AU152" s="52"/>
      <c r="AV152" s="52"/>
      <c r="AW152" s="52"/>
      <c r="AX152" s="51" t="s">
        <v>89</v>
      </c>
      <c r="AY152" s="51" t="s">
        <v>177</v>
      </c>
      <c r="AZ152" s="52"/>
      <c r="BA152" s="51" t="s">
        <v>250</v>
      </c>
      <c r="BB152" s="52"/>
      <c r="BC152" s="52"/>
      <c r="BD152" s="53" t="s">
        <v>1350</v>
      </c>
      <c r="BE152" s="54" t="str">
        <f t="shared" si="97"/>
        <v/>
      </c>
    </row>
    <row r="153" spans="1:57" ht="18.75">
      <c r="A153" s="207" t="s">
        <v>748</v>
      </c>
      <c r="B153" s="222"/>
      <c r="C153" s="93">
        <v>27.01</v>
      </c>
      <c r="D153" s="94">
        <f>E153/$D$5</f>
        <v>76.63333333333334</v>
      </c>
      <c r="E153" s="95">
        <f>AC153</f>
        <v>6897.0000000000009</v>
      </c>
      <c r="F153" s="31">
        <v>3135</v>
      </c>
      <c r="G153" s="57">
        <f>100*F153/AQ153</f>
        <v>48.068077276908923</v>
      </c>
      <c r="H153" s="58">
        <f>AQ153</f>
        <v>6522</v>
      </c>
      <c r="I153" s="59">
        <f>F153/H153</f>
        <v>0.48068077276908922</v>
      </c>
      <c r="J153" s="99">
        <f>$J$6/(I153*1.18)</f>
        <v>2.2037953126267134</v>
      </c>
      <c r="K153" s="96">
        <f>F153-L153</f>
        <v>-3762.0000000000009</v>
      </c>
      <c r="L153" s="97">
        <f>AC153</f>
        <v>6897.0000000000009</v>
      </c>
      <c r="M153" s="51" t="s">
        <v>749</v>
      </c>
      <c r="N153" s="51" t="s">
        <v>750</v>
      </c>
      <c r="O153" s="62" t="s">
        <v>284</v>
      </c>
      <c r="P153" s="51" t="s">
        <v>235</v>
      </c>
      <c r="Q153" s="51" t="s">
        <v>751</v>
      </c>
      <c r="R153" s="52" t="str">
        <f t="shared" ref="R153" si="103">CONCATENATE(O153," ",P153,Q153)</f>
        <v>Wethouder Bergerweg 2A-B-C-D</v>
      </c>
      <c r="S153" s="52"/>
      <c r="T153" s="100"/>
      <c r="U153" s="64">
        <v>1</v>
      </c>
      <c r="V153" s="98" t="s">
        <v>38</v>
      </c>
      <c r="W153" s="66" t="s">
        <v>752</v>
      </c>
      <c r="X153" s="67"/>
      <c r="Y153" s="67">
        <v>2027</v>
      </c>
      <c r="Z153" s="68"/>
      <c r="AA153" s="68"/>
      <c r="AB153" s="68"/>
      <c r="AC153" s="68">
        <v>6897.0000000000009</v>
      </c>
      <c r="AD153" s="67" t="s">
        <v>225</v>
      </c>
      <c r="AE153" s="71" t="str">
        <f>N153</f>
        <v>MFA Wethouder Bergerweg (Pittelohal)</v>
      </c>
      <c r="AF153" s="600" t="s">
        <v>753</v>
      </c>
      <c r="AG153" s="51" t="s">
        <v>225</v>
      </c>
      <c r="AH153" s="501" t="s">
        <v>71</v>
      </c>
      <c r="AI153" s="51"/>
      <c r="AJ153" s="51" t="s">
        <v>379</v>
      </c>
      <c r="AK153" s="51" t="s">
        <v>754</v>
      </c>
      <c r="AL153" s="51" t="s">
        <v>255</v>
      </c>
      <c r="AM153" s="51" t="s">
        <v>74</v>
      </c>
      <c r="AN153" s="51" t="s">
        <v>75</v>
      </c>
      <c r="AO153" s="51" t="s">
        <v>40</v>
      </c>
      <c r="AP153" s="52"/>
      <c r="AQ153" s="72">
        <v>6522</v>
      </c>
      <c r="AR153" s="73" t="s">
        <v>636</v>
      </c>
      <c r="AS153" s="51" t="s">
        <v>78</v>
      </c>
      <c r="AT153" s="51"/>
      <c r="AU153" s="72">
        <v>2005</v>
      </c>
      <c r="AV153" s="73" t="s">
        <v>312</v>
      </c>
      <c r="AW153" s="51" t="s">
        <v>206</v>
      </c>
      <c r="AX153" s="51" t="s">
        <v>89</v>
      </c>
      <c r="AY153" s="51" t="s">
        <v>380</v>
      </c>
      <c r="AZ153" s="72">
        <v>5929</v>
      </c>
      <c r="BA153" s="51" t="s">
        <v>265</v>
      </c>
      <c r="BB153" s="51" t="s">
        <v>179</v>
      </c>
      <c r="BC153" s="72">
        <v>207.65</v>
      </c>
      <c r="BD153" s="74">
        <v>136796.94699999999</v>
      </c>
      <c r="BE153" s="13">
        <f t="shared" si="97"/>
        <v>20.974692885617905</v>
      </c>
    </row>
    <row r="154" spans="1:57" ht="15" hidden="1">
      <c r="A154" s="49" t="s">
        <v>645</v>
      </c>
      <c r="B154" s="49"/>
      <c r="C154" s="50"/>
      <c r="D154" s="49"/>
      <c r="E154" s="49"/>
      <c r="F154" s="51" t="s">
        <v>33</v>
      </c>
      <c r="G154" s="51"/>
      <c r="H154" s="51"/>
      <c r="I154" s="51"/>
      <c r="J154" s="51"/>
      <c r="K154" s="51"/>
      <c r="L154" s="51"/>
      <c r="M154" s="51" t="s">
        <v>34</v>
      </c>
      <c r="N154" s="51" t="s">
        <v>755</v>
      </c>
      <c r="O154" s="51" t="s">
        <v>543</v>
      </c>
      <c r="P154" s="51" t="s">
        <v>343</v>
      </c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1" t="s">
        <v>634</v>
      </c>
      <c r="AK154" s="52"/>
      <c r="AL154" s="51" t="s">
        <v>39</v>
      </c>
      <c r="AM154" s="52"/>
      <c r="AN154" s="52"/>
      <c r="AO154" s="51" t="s">
        <v>50</v>
      </c>
      <c r="AP154" s="52"/>
      <c r="AQ154" s="52"/>
      <c r="AR154" s="52"/>
      <c r="AS154" s="52"/>
      <c r="AT154" s="52"/>
      <c r="AU154" s="52"/>
      <c r="AV154" s="52"/>
      <c r="AW154" s="52"/>
      <c r="AX154" s="51" t="s">
        <v>89</v>
      </c>
      <c r="AY154" s="51" t="s">
        <v>637</v>
      </c>
      <c r="AZ154" s="52"/>
      <c r="BA154" s="51" t="s">
        <v>418</v>
      </c>
      <c r="BB154" s="52"/>
      <c r="BC154" s="52"/>
      <c r="BD154" s="53" t="s">
        <v>1350</v>
      </c>
      <c r="BE154" s="54" t="str">
        <f t="shared" si="97"/>
        <v/>
      </c>
    </row>
    <row r="155" spans="1:57" ht="15" hidden="1">
      <c r="A155" s="49" t="s">
        <v>547</v>
      </c>
      <c r="B155" s="49"/>
      <c r="C155" s="50"/>
      <c r="D155" s="49"/>
      <c r="E155" s="49"/>
      <c r="F155" s="51" t="s">
        <v>33</v>
      </c>
      <c r="G155" s="51"/>
      <c r="H155" s="51"/>
      <c r="I155" s="51"/>
      <c r="J155" s="51"/>
      <c r="K155" s="51"/>
      <c r="L155" s="51"/>
      <c r="M155" s="51" t="s">
        <v>34</v>
      </c>
      <c r="N155" s="51" t="s">
        <v>756</v>
      </c>
      <c r="O155" s="51" t="s">
        <v>543</v>
      </c>
      <c r="P155" s="51" t="s">
        <v>55</v>
      </c>
      <c r="Q155" s="51" t="s">
        <v>56</v>
      </c>
      <c r="R155" s="51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1" t="s">
        <v>39</v>
      </c>
      <c r="AM155" s="52"/>
      <c r="AN155" s="52"/>
      <c r="AO155" s="51" t="s">
        <v>57</v>
      </c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72">
        <v>641</v>
      </c>
      <c r="BA155" s="51" t="s">
        <v>219</v>
      </c>
      <c r="BB155" s="52"/>
      <c r="BC155" s="52"/>
      <c r="BD155" s="53" t="s">
        <v>1350</v>
      </c>
      <c r="BE155" s="54" t="str">
        <f t="shared" si="97"/>
        <v/>
      </c>
    </row>
    <row r="156" spans="1:57" ht="18.75">
      <c r="A156" s="207" t="s">
        <v>757</v>
      </c>
      <c r="B156" s="49"/>
      <c r="C156" s="102">
        <v>27.03</v>
      </c>
      <c r="D156" s="94">
        <f>E156/$D$5</f>
        <v>32.022222222222226</v>
      </c>
      <c r="E156" s="95">
        <f t="shared" ref="E156:E159" si="104">F156</f>
        <v>2882</v>
      </c>
      <c r="F156" s="31">
        <v>2882</v>
      </c>
      <c r="G156" s="57">
        <f>100*F156/AQ156</f>
        <v>157.57244395844725</v>
      </c>
      <c r="H156" s="58">
        <f>AQ156</f>
        <v>1829</v>
      </c>
      <c r="I156" s="59">
        <f>F156/H156</f>
        <v>1.5757244395844723</v>
      </c>
      <c r="J156" s="82">
        <f>$J$6/(I156*1.18)</f>
        <v>0.67227619708535746</v>
      </c>
      <c r="K156" s="96">
        <f t="shared" ref="K156:K157" si="105">F156-L156</f>
        <v>0</v>
      </c>
      <c r="L156" s="97">
        <f t="shared" ref="L156:L159" si="106">AC156</f>
        <v>2882</v>
      </c>
      <c r="M156" s="51" t="s">
        <v>34</v>
      </c>
      <c r="N156" s="51" t="s">
        <v>758</v>
      </c>
      <c r="O156" s="62" t="s">
        <v>478</v>
      </c>
      <c r="P156" s="51" t="s">
        <v>479</v>
      </c>
      <c r="Q156" s="52"/>
      <c r="R156" s="52" t="str">
        <f t="shared" ref="R156:R159" si="107">CONCATENATE(O156," ",P156,Q156)</f>
        <v>Epe 83</v>
      </c>
      <c r="S156" s="52"/>
      <c r="T156" s="100" t="s">
        <v>759</v>
      </c>
      <c r="U156" s="120">
        <v>2</v>
      </c>
      <c r="V156" s="98" t="s">
        <v>38</v>
      </c>
      <c r="W156" s="66" t="s">
        <v>529</v>
      </c>
      <c r="X156" s="67"/>
      <c r="Y156" s="67">
        <v>2027</v>
      </c>
      <c r="Z156" s="68"/>
      <c r="AC156" s="68">
        <f>F156</f>
        <v>2882</v>
      </c>
      <c r="AD156" s="67" t="s">
        <v>530</v>
      </c>
      <c r="AE156" s="71" t="str">
        <f>N156</f>
        <v>MFA Epe</v>
      </c>
      <c r="AF156" s="51" t="s">
        <v>760</v>
      </c>
      <c r="AG156" s="51" t="s">
        <v>530</v>
      </c>
      <c r="AH156" s="501" t="s">
        <v>87</v>
      </c>
      <c r="AI156" s="51"/>
      <c r="AJ156" s="51" t="s">
        <v>379</v>
      </c>
      <c r="AK156" s="51" t="s">
        <v>476</v>
      </c>
      <c r="AL156" s="51" t="s">
        <v>39</v>
      </c>
      <c r="AM156" s="51" t="s">
        <v>74</v>
      </c>
      <c r="AN156" s="51" t="s">
        <v>75</v>
      </c>
      <c r="AO156" s="51" t="s">
        <v>40</v>
      </c>
      <c r="AP156" s="52"/>
      <c r="AQ156" s="72">
        <v>1829</v>
      </c>
      <c r="AR156" s="73" t="s">
        <v>238</v>
      </c>
      <c r="AS156" s="51" t="s">
        <v>78</v>
      </c>
      <c r="AT156" s="51"/>
      <c r="AU156" s="72">
        <v>1976</v>
      </c>
      <c r="AV156" s="73" t="s">
        <v>205</v>
      </c>
      <c r="AW156" s="51" t="s">
        <v>538</v>
      </c>
      <c r="AX156" s="51" t="s">
        <v>89</v>
      </c>
      <c r="AY156" s="51" t="s">
        <v>380</v>
      </c>
      <c r="AZ156" s="72">
        <v>1616</v>
      </c>
      <c r="BA156" s="51" t="s">
        <v>190</v>
      </c>
      <c r="BB156" s="51" t="s">
        <v>179</v>
      </c>
      <c r="BC156" s="72">
        <v>365.74</v>
      </c>
      <c r="BD156" s="74">
        <v>42907.1</v>
      </c>
      <c r="BE156" s="13">
        <f t="shared" si="97"/>
        <v>23.459322033898303</v>
      </c>
    </row>
    <row r="157" spans="1:57" ht="18.75">
      <c r="A157" s="207" t="s">
        <v>761</v>
      </c>
      <c r="B157" s="49"/>
      <c r="C157" s="102">
        <v>26.11</v>
      </c>
      <c r="D157" s="94">
        <f>E157/$D$5</f>
        <v>17.666666666666668</v>
      </c>
      <c r="E157" s="95">
        <f t="shared" si="104"/>
        <v>1590</v>
      </c>
      <c r="F157" s="31">
        <v>1590</v>
      </c>
      <c r="G157" s="57">
        <f>100*F157/AQ157</f>
        <v>141.33333333333334</v>
      </c>
      <c r="H157" s="58">
        <f>AQ157</f>
        <v>1125</v>
      </c>
      <c r="I157" s="59">
        <f>F157/H157</f>
        <v>1.4133333333333333</v>
      </c>
      <c r="J157" s="82">
        <f>$J$6/(I157*1.18)</f>
        <v>0.74952030700351779</v>
      </c>
      <c r="K157" s="96">
        <f t="shared" si="105"/>
        <v>0</v>
      </c>
      <c r="L157" s="97">
        <f t="shared" si="106"/>
        <v>1590</v>
      </c>
      <c r="M157" s="51" t="s">
        <v>34</v>
      </c>
      <c r="N157" s="51" t="s">
        <v>762</v>
      </c>
      <c r="O157" s="62" t="s">
        <v>763</v>
      </c>
      <c r="P157" s="51" t="s">
        <v>764</v>
      </c>
      <c r="Q157" s="52"/>
      <c r="R157" s="52" t="str">
        <f t="shared" si="107"/>
        <v>Paganinilaan 15</v>
      </c>
      <c r="S157" s="52"/>
      <c r="T157" s="100"/>
      <c r="U157" s="120">
        <v>2</v>
      </c>
      <c r="V157" s="98" t="s">
        <v>38</v>
      </c>
      <c r="W157" s="66" t="s">
        <v>130</v>
      </c>
      <c r="X157" s="67"/>
      <c r="Y157" s="67">
        <v>2027</v>
      </c>
      <c r="Z157" s="68"/>
      <c r="AC157" s="68">
        <f>F157</f>
        <v>1590</v>
      </c>
      <c r="AD157" s="67" t="s">
        <v>85</v>
      </c>
      <c r="AE157" s="71" t="str">
        <f>N157</f>
        <v>MFA Componist Paganinilaan</v>
      </c>
      <c r="AF157" s="51" t="s">
        <v>765</v>
      </c>
      <c r="AG157" s="51" t="s">
        <v>85</v>
      </c>
      <c r="AH157" s="501" t="s">
        <v>71</v>
      </c>
      <c r="AI157" s="51"/>
      <c r="AJ157" s="51" t="s">
        <v>379</v>
      </c>
      <c r="AK157" s="51" t="s">
        <v>766</v>
      </c>
      <c r="AL157" s="51" t="s">
        <v>39</v>
      </c>
      <c r="AM157" s="51" t="s">
        <v>74</v>
      </c>
      <c r="AN157" s="51" t="s">
        <v>75</v>
      </c>
      <c r="AO157" s="51" t="s">
        <v>40</v>
      </c>
      <c r="AP157" s="52"/>
      <c r="AQ157" s="72">
        <v>1125</v>
      </c>
      <c r="AR157" s="73" t="s">
        <v>241</v>
      </c>
      <c r="AS157" s="51" t="s">
        <v>78</v>
      </c>
      <c r="AT157" s="51"/>
      <c r="AU157" s="72">
        <v>2003</v>
      </c>
      <c r="AV157" s="73" t="s">
        <v>312</v>
      </c>
      <c r="AW157" s="51" t="s">
        <v>206</v>
      </c>
      <c r="AX157" s="51" t="s">
        <v>89</v>
      </c>
      <c r="AY157" s="51" t="s">
        <v>380</v>
      </c>
      <c r="AZ157" s="72">
        <v>1065</v>
      </c>
      <c r="BA157" s="51" t="s">
        <v>219</v>
      </c>
      <c r="BB157" s="51" t="s">
        <v>179</v>
      </c>
      <c r="BC157" s="72">
        <v>182.13</v>
      </c>
      <c r="BD157" s="74">
        <v>113445.59000000001</v>
      </c>
      <c r="BE157" s="13">
        <f t="shared" si="97"/>
        <v>100.84052444444445</v>
      </c>
    </row>
    <row r="158" spans="1:57" ht="18.75">
      <c r="A158" s="207" t="s">
        <v>767</v>
      </c>
      <c r="B158" s="49"/>
      <c r="C158" s="102">
        <v>26.11</v>
      </c>
      <c r="D158" s="94">
        <f>F158/$D$5</f>
        <v>19.122222222222224</v>
      </c>
      <c r="E158" s="95">
        <f t="shared" si="104"/>
        <v>1721</v>
      </c>
      <c r="F158" s="31">
        <v>1721</v>
      </c>
      <c r="G158" s="57">
        <f>100*F158/AQ158</f>
        <v>99.19308357348703</v>
      </c>
      <c r="H158" s="58">
        <f>AQ158</f>
        <v>1735</v>
      </c>
      <c r="I158" s="59">
        <f>F158/H158</f>
        <v>0.99193083573487029</v>
      </c>
      <c r="J158" s="82">
        <f>$J$6/(I158*1.18)</f>
        <v>1.0679394124425099</v>
      </c>
      <c r="K158" s="96">
        <f t="shared" ref="K158:K159" si="108">L158-F158</f>
        <v>-1721</v>
      </c>
      <c r="L158" s="97">
        <f t="shared" si="106"/>
        <v>0</v>
      </c>
      <c r="M158" s="51" t="s">
        <v>34</v>
      </c>
      <c r="N158" s="51" t="s">
        <v>768</v>
      </c>
      <c r="O158" s="51" t="s">
        <v>640</v>
      </c>
      <c r="P158" s="51" t="s">
        <v>769</v>
      </c>
      <c r="Q158" s="52"/>
      <c r="R158" s="52" t="str">
        <f t="shared" si="107"/>
        <v>Scharmbarg 33-35</v>
      </c>
      <c r="S158" s="52"/>
      <c r="T158" s="85"/>
      <c r="U158" s="120">
        <v>2</v>
      </c>
      <c r="V158" s="98" t="s">
        <v>38</v>
      </c>
      <c r="W158" s="66"/>
      <c r="X158" s="67"/>
      <c r="Y158" s="67"/>
      <c r="Z158" s="68"/>
      <c r="AC158" s="68"/>
      <c r="AD158" s="67" t="s">
        <v>530</v>
      </c>
      <c r="AE158" s="71" t="str">
        <f>N158</f>
        <v>MFA Markehuus</v>
      </c>
      <c r="AF158" s="51" t="s">
        <v>770</v>
      </c>
      <c r="AG158" s="51" t="s">
        <v>530</v>
      </c>
      <c r="AH158" s="501" t="s">
        <v>71</v>
      </c>
      <c r="AI158" s="51"/>
      <c r="AJ158" s="613" t="s">
        <v>379</v>
      </c>
      <c r="AK158" s="51" t="s">
        <v>771</v>
      </c>
      <c r="AL158" s="51" t="s">
        <v>39</v>
      </c>
      <c r="AM158" s="51" t="s">
        <v>74</v>
      </c>
      <c r="AN158" s="51" t="s">
        <v>75</v>
      </c>
      <c r="AO158" s="51" t="s">
        <v>40</v>
      </c>
      <c r="AP158" s="52"/>
      <c r="AQ158" s="72">
        <v>1735</v>
      </c>
      <c r="AR158" s="73" t="s">
        <v>238</v>
      </c>
      <c r="AS158" s="51" t="s">
        <v>78</v>
      </c>
      <c r="AT158" s="51"/>
      <c r="AU158" s="72">
        <v>1988</v>
      </c>
      <c r="AV158" s="73" t="s">
        <v>205</v>
      </c>
      <c r="AW158" s="51" t="s">
        <v>676</v>
      </c>
      <c r="AX158" s="51" t="s">
        <v>89</v>
      </c>
      <c r="AY158" s="52"/>
      <c r="AZ158" s="72">
        <v>1370</v>
      </c>
      <c r="BA158" s="51" t="s">
        <v>219</v>
      </c>
      <c r="BB158" s="51" t="s">
        <v>179</v>
      </c>
      <c r="BC158" s="72">
        <v>276.95999999999998</v>
      </c>
      <c r="BD158" s="74">
        <v>79188.066000000006</v>
      </c>
      <c r="BE158" s="13">
        <f t="shared" si="97"/>
        <v>45.641536599423638</v>
      </c>
    </row>
    <row r="159" spans="1:57" ht="18.75">
      <c r="A159" s="207" t="s">
        <v>772</v>
      </c>
      <c r="B159" s="230"/>
      <c r="C159" s="93">
        <v>26.11</v>
      </c>
      <c r="D159" s="94">
        <f>F159/$D$5</f>
        <v>31.777777777777779</v>
      </c>
      <c r="E159" s="95">
        <f t="shared" si="104"/>
        <v>2860</v>
      </c>
      <c r="F159" s="31">
        <v>2860</v>
      </c>
      <c r="G159" s="57">
        <f>100*F159/AQ159</f>
        <v>92.706645056726089</v>
      </c>
      <c r="H159" s="58">
        <f>AQ159</f>
        <v>3085</v>
      </c>
      <c r="I159" s="59">
        <f>F159/H159</f>
        <v>0.92706645056726089</v>
      </c>
      <c r="J159" s="82">
        <f>$J$6/(I159*1.18)</f>
        <v>1.1426603057958991</v>
      </c>
      <c r="K159" s="96">
        <f t="shared" si="108"/>
        <v>-2860</v>
      </c>
      <c r="L159" s="97">
        <f t="shared" si="106"/>
        <v>0</v>
      </c>
      <c r="M159" s="51" t="s">
        <v>34</v>
      </c>
      <c r="N159" s="51" t="s">
        <v>773</v>
      </c>
      <c r="O159" s="51" t="s">
        <v>774</v>
      </c>
      <c r="P159" s="51"/>
      <c r="Q159" s="52"/>
      <c r="R159" s="52" t="str">
        <f t="shared" si="107"/>
        <v xml:space="preserve">Tuinstraat 5A tm 5E </v>
      </c>
      <c r="S159" s="52"/>
      <c r="T159" s="100" t="s">
        <v>775</v>
      </c>
      <c r="U159" s="64">
        <v>1</v>
      </c>
      <c r="V159" s="98" t="s">
        <v>38</v>
      </c>
      <c r="W159" s="66">
        <v>2026</v>
      </c>
      <c r="X159" s="67"/>
      <c r="Y159" s="67">
        <v>2026</v>
      </c>
      <c r="Z159" s="68"/>
      <c r="AC159" s="68"/>
      <c r="AD159" s="67" t="s">
        <v>530</v>
      </c>
      <c r="AE159" s="231" t="str">
        <f>N159</f>
        <v>MFA De Orchidee / Assen Oost</v>
      </c>
      <c r="AF159" s="613" t="s">
        <v>179</v>
      </c>
      <c r="AG159" s="51" t="s">
        <v>530</v>
      </c>
      <c r="AH159" s="501" t="s">
        <v>71</v>
      </c>
      <c r="AI159" s="51"/>
      <c r="AJ159" s="51" t="s">
        <v>379</v>
      </c>
      <c r="AK159" s="51" t="s">
        <v>776</v>
      </c>
      <c r="AL159" s="51" t="s">
        <v>39</v>
      </c>
      <c r="AM159" s="51" t="s">
        <v>74</v>
      </c>
      <c r="AN159" s="51" t="s">
        <v>75</v>
      </c>
      <c r="AO159" s="51" t="s">
        <v>40</v>
      </c>
      <c r="AP159" s="52"/>
      <c r="AQ159" s="72">
        <v>3085</v>
      </c>
      <c r="AR159" s="73" t="s">
        <v>273</v>
      </c>
      <c r="AS159" s="52"/>
      <c r="AT159" s="52"/>
      <c r="AU159" s="72">
        <v>2017</v>
      </c>
      <c r="AV159" s="73" t="s">
        <v>331</v>
      </c>
      <c r="AW159" s="51" t="s">
        <v>206</v>
      </c>
      <c r="AX159" s="51" t="s">
        <v>89</v>
      </c>
      <c r="AY159" s="51" t="s">
        <v>380</v>
      </c>
      <c r="AZ159" s="72">
        <v>2950</v>
      </c>
      <c r="BA159" s="51" t="s">
        <v>219</v>
      </c>
      <c r="BB159" s="51" t="s">
        <v>179</v>
      </c>
      <c r="BC159" s="72">
        <v>0.65</v>
      </c>
      <c r="BD159" s="74">
        <v>107681.16300000002</v>
      </c>
      <c r="BE159" s="13">
        <f t="shared" si="97"/>
        <v>34.904752998379259</v>
      </c>
    </row>
    <row r="160" spans="1:57" ht="15" hidden="1">
      <c r="A160" s="49" t="s">
        <v>777</v>
      </c>
      <c r="B160" s="49"/>
      <c r="C160" s="50"/>
      <c r="D160" s="49"/>
      <c r="E160" s="49"/>
      <c r="F160" s="51" t="s">
        <v>33</v>
      </c>
      <c r="G160" s="51"/>
      <c r="H160" s="51"/>
      <c r="I160" s="51"/>
      <c r="J160" s="51"/>
      <c r="K160" s="51"/>
      <c r="L160" s="51"/>
      <c r="M160" s="51" t="s">
        <v>34</v>
      </c>
      <c r="N160" s="51" t="s">
        <v>778</v>
      </c>
      <c r="O160" s="51" t="s">
        <v>779</v>
      </c>
      <c r="P160" s="51" t="s">
        <v>285</v>
      </c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C160" s="52"/>
      <c r="AD160" s="52"/>
      <c r="AE160" s="52"/>
      <c r="AF160" s="52"/>
      <c r="AG160" s="52"/>
      <c r="AH160" s="52"/>
      <c r="AI160" s="52"/>
      <c r="AJ160" s="51" t="s">
        <v>780</v>
      </c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1" t="s">
        <v>89</v>
      </c>
      <c r="AY160" s="51" t="s">
        <v>781</v>
      </c>
      <c r="AZ160" s="52"/>
      <c r="BA160" s="52"/>
      <c r="BB160" s="52"/>
      <c r="BC160" s="52"/>
      <c r="BD160" s="53" t="s">
        <v>1350</v>
      </c>
      <c r="BE160" s="54" t="str">
        <f t="shared" si="97"/>
        <v/>
      </c>
    </row>
    <row r="161" spans="1:59" ht="30">
      <c r="A161" s="207" t="s">
        <v>782</v>
      </c>
      <c r="B161" s="230"/>
      <c r="C161" s="102">
        <v>26.11</v>
      </c>
      <c r="D161" s="94">
        <f>F161/$D$5</f>
        <v>2.911111111111111</v>
      </c>
      <c r="E161" s="95">
        <f>F161</f>
        <v>262</v>
      </c>
      <c r="F161" s="239">
        <v>262</v>
      </c>
      <c r="G161" s="240" t="e">
        <f>100*F161/AQ161</f>
        <v>#DIV/0!</v>
      </c>
      <c r="H161" s="619">
        <v>55</v>
      </c>
      <c r="I161" s="59">
        <f>F161/H161</f>
        <v>4.7636363636363637</v>
      </c>
      <c r="J161" s="82">
        <f>$J$6/(I161*1.18)</f>
        <v>0.22237676284124724</v>
      </c>
      <c r="K161" s="96">
        <f>L161-F161</f>
        <v>-262</v>
      </c>
      <c r="L161" s="97">
        <f>AC161</f>
        <v>0</v>
      </c>
      <c r="M161" s="51" t="s">
        <v>34</v>
      </c>
      <c r="N161" s="51" t="s">
        <v>783</v>
      </c>
      <c r="O161" s="51" t="s">
        <v>774</v>
      </c>
      <c r="P161" s="51"/>
      <c r="Q161" s="52"/>
      <c r="R161" s="52" t="str">
        <f t="shared" ref="R161" si="109">CONCATENATE(O161," ",P161,Q161)</f>
        <v xml:space="preserve">Tuinstraat 5A tm 5E </v>
      </c>
      <c r="S161" s="52"/>
      <c r="T161" s="100"/>
      <c r="U161" s="64">
        <v>1</v>
      </c>
      <c r="V161" s="98" t="s">
        <v>38</v>
      </c>
      <c r="W161" s="66">
        <v>2026</v>
      </c>
      <c r="X161" s="67"/>
      <c r="Y161" s="67">
        <v>2026</v>
      </c>
      <c r="Z161" s="68"/>
      <c r="AC161" s="68"/>
      <c r="AD161" s="67" t="s">
        <v>530</v>
      </c>
      <c r="AE161" s="231" t="str">
        <f>N161</f>
        <v>MFA De Orchideel / Assen Oost berging</v>
      </c>
      <c r="AF161" s="613" t="s">
        <v>179</v>
      </c>
      <c r="AG161" s="51" t="s">
        <v>530</v>
      </c>
      <c r="AH161" s="501" t="s">
        <v>71</v>
      </c>
      <c r="AI161" s="51"/>
      <c r="AJ161" s="51" t="s">
        <v>379</v>
      </c>
      <c r="AK161" s="51" t="s">
        <v>776</v>
      </c>
      <c r="AL161" s="613" t="s">
        <v>39</v>
      </c>
      <c r="AM161" s="51" t="s">
        <v>74</v>
      </c>
      <c r="AN161" s="51" t="s">
        <v>75</v>
      </c>
      <c r="AO161" s="613" t="s">
        <v>45</v>
      </c>
      <c r="AP161" s="52"/>
      <c r="AQ161" s="118"/>
      <c r="AR161" s="119" t="s">
        <v>277</v>
      </c>
      <c r="AS161" s="52"/>
      <c r="AT161" s="52"/>
      <c r="AU161" s="614">
        <v>2017</v>
      </c>
      <c r="AV161" s="119" t="s">
        <v>278</v>
      </c>
      <c r="AW161" s="51" t="s">
        <v>80</v>
      </c>
      <c r="AX161" s="51" t="s">
        <v>89</v>
      </c>
      <c r="AY161" s="51" t="s">
        <v>380</v>
      </c>
      <c r="AZ161" s="52"/>
      <c r="BA161" s="613" t="s">
        <v>219</v>
      </c>
      <c r="BB161" s="51" t="s">
        <v>179</v>
      </c>
      <c r="BC161" s="52"/>
      <c r="BD161" s="74">
        <v>1641.1</v>
      </c>
      <c r="BE161" s="13" t="str">
        <f t="shared" si="97"/>
        <v/>
      </c>
    </row>
    <row r="162" spans="1:59" ht="15" hidden="1">
      <c r="A162" s="49" t="s">
        <v>648</v>
      </c>
      <c r="B162" s="49"/>
      <c r="C162" s="50"/>
      <c r="D162" s="49"/>
      <c r="E162" s="49"/>
      <c r="F162" s="51" t="s">
        <v>33</v>
      </c>
      <c r="G162" s="51"/>
      <c r="H162" s="51"/>
      <c r="I162" s="51"/>
      <c r="J162" s="51"/>
      <c r="K162" s="51"/>
      <c r="L162" s="51"/>
      <c r="M162" s="51" t="s">
        <v>34</v>
      </c>
      <c r="N162" s="51" t="s">
        <v>784</v>
      </c>
      <c r="O162" s="51" t="s">
        <v>60</v>
      </c>
      <c r="P162" s="51" t="s">
        <v>343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3" t="s">
        <v>1350</v>
      </c>
      <c r="BE162" s="54" t="str">
        <f t="shared" si="97"/>
        <v/>
      </c>
    </row>
    <row r="163" spans="1:59" ht="27.75" customHeight="1">
      <c r="A163" s="207" t="s">
        <v>785</v>
      </c>
      <c r="B163" s="241"/>
      <c r="C163" s="220">
        <v>27.01</v>
      </c>
      <c r="D163" s="94">
        <f>E163/$D$5</f>
        <v>19.111111111111111</v>
      </c>
      <c r="E163" s="95">
        <f t="shared" ref="E163" si="110">F163</f>
        <v>1720</v>
      </c>
      <c r="F163" s="31">
        <v>1720</v>
      </c>
      <c r="G163" s="57">
        <f>100*F163/AQ163</f>
        <v>91.538052155401815</v>
      </c>
      <c r="H163" s="58">
        <f>AQ163</f>
        <v>1879</v>
      </c>
      <c r="I163" s="59">
        <f>F163/H163</f>
        <v>0.91538052155401806</v>
      </c>
      <c r="J163" s="99">
        <f>$J$6/(I163*1.18)</f>
        <v>1.1572477335435556</v>
      </c>
      <c r="K163" s="96">
        <f>F163-L163</f>
        <v>0</v>
      </c>
      <c r="L163" s="97">
        <f t="shared" ref="L163:L164" si="111">AC163</f>
        <v>1720</v>
      </c>
      <c r="M163" s="51" t="s">
        <v>34</v>
      </c>
      <c r="N163" s="51" t="s">
        <v>786</v>
      </c>
      <c r="O163" s="62" t="s">
        <v>308</v>
      </c>
      <c r="P163" s="51" t="s">
        <v>235</v>
      </c>
      <c r="Q163" s="52"/>
      <c r="R163" s="52" t="str">
        <f t="shared" ref="R163" si="112">CONCATENATE(O163," ",P163,Q163)</f>
        <v>Bosrand 2</v>
      </c>
      <c r="S163" s="52"/>
      <c r="T163" s="63"/>
      <c r="U163" s="142">
        <v>1</v>
      </c>
      <c r="V163" s="98" t="s">
        <v>38</v>
      </c>
      <c r="W163" s="136" t="s">
        <v>752</v>
      </c>
      <c r="X163" s="143"/>
      <c r="Y163" s="242">
        <v>2026</v>
      </c>
      <c r="Z163" s="159"/>
      <c r="AC163" s="68">
        <f>F163</f>
        <v>1720</v>
      </c>
      <c r="AD163" s="89" t="s">
        <v>69</v>
      </c>
      <c r="AE163" s="71" t="str">
        <f>N163</f>
        <v>Duurzaamheidscentrum</v>
      </c>
      <c r="AF163" s="51" t="s">
        <v>179</v>
      </c>
      <c r="AG163" s="51" t="s">
        <v>69</v>
      </c>
      <c r="AH163" s="501" t="s">
        <v>87</v>
      </c>
      <c r="AI163" s="51"/>
      <c r="AJ163" s="51" t="s">
        <v>72</v>
      </c>
      <c r="AK163" s="51" t="s">
        <v>344</v>
      </c>
      <c r="AL163" s="51" t="s">
        <v>39</v>
      </c>
      <c r="AM163" s="51" t="s">
        <v>74</v>
      </c>
      <c r="AN163" s="51" t="s">
        <v>75</v>
      </c>
      <c r="AO163" s="51" t="s">
        <v>40</v>
      </c>
      <c r="AP163" s="52"/>
      <c r="AQ163" s="72">
        <v>1879</v>
      </c>
      <c r="AR163" s="73" t="s">
        <v>238</v>
      </c>
      <c r="AS163" s="52"/>
      <c r="AT163" s="52"/>
      <c r="AU163" s="72">
        <v>2014</v>
      </c>
      <c r="AV163" s="73" t="s">
        <v>331</v>
      </c>
      <c r="AW163" s="51" t="s">
        <v>274</v>
      </c>
      <c r="AX163" s="51" t="s">
        <v>89</v>
      </c>
      <c r="AY163" s="51" t="s">
        <v>279</v>
      </c>
      <c r="AZ163" s="72">
        <v>1646</v>
      </c>
      <c r="BA163" s="51" t="s">
        <v>219</v>
      </c>
      <c r="BB163" s="51" t="s">
        <v>179</v>
      </c>
      <c r="BC163" s="72">
        <v>1.04</v>
      </c>
      <c r="BD163" s="74">
        <v>84959.212</v>
      </c>
      <c r="BE163" s="13">
        <f t="shared" si="97"/>
        <v>45.215120808940924</v>
      </c>
    </row>
    <row r="164" spans="1:59" ht="18.75" hidden="1">
      <c r="A164" s="243" t="s">
        <v>787</v>
      </c>
      <c r="B164" s="152"/>
      <c r="C164" s="102">
        <v>27.02</v>
      </c>
      <c r="D164" s="94">
        <f>E164/D5</f>
        <v>7.7777777777777777</v>
      </c>
      <c r="E164" s="95">
        <v>700</v>
      </c>
      <c r="F164" s="154"/>
      <c r="G164" s="165"/>
      <c r="H164" s="621" t="s">
        <v>122</v>
      </c>
      <c r="I164" s="59" t="e">
        <f>F164/H164</f>
        <v>#VALUE!</v>
      </c>
      <c r="J164" s="82" t="e">
        <f>$J$6/(I164*1.18)</f>
        <v>#VALUE!</v>
      </c>
      <c r="K164" s="96">
        <f t="shared" ref="K164" si="113">L164-F164</f>
        <v>700</v>
      </c>
      <c r="L164" s="97">
        <f t="shared" si="111"/>
        <v>700</v>
      </c>
      <c r="M164" s="51" t="s">
        <v>34</v>
      </c>
      <c r="N164" s="635" t="s">
        <v>788</v>
      </c>
      <c r="O164" s="155" t="s">
        <v>789</v>
      </c>
      <c r="P164" s="156"/>
      <c r="Q164" s="244"/>
      <c r="R164" s="244"/>
      <c r="S164" s="244"/>
      <c r="T164" s="629" t="s">
        <v>790</v>
      </c>
      <c r="U164" s="64">
        <v>2</v>
      </c>
      <c r="V164" s="545" t="s">
        <v>213</v>
      </c>
      <c r="W164" s="66"/>
      <c r="X164" s="67"/>
      <c r="Y164" s="67"/>
      <c r="Z164" s="68"/>
      <c r="AB164" s="11">
        <v>700</v>
      </c>
      <c r="AC164" s="68">
        <f>AB164</f>
        <v>700</v>
      </c>
      <c r="AD164" s="67" t="s">
        <v>69</v>
      </c>
      <c r="AE164" s="71" t="str">
        <f>N164</f>
        <v xml:space="preserve">Openluchttheater TIVOLI </v>
      </c>
      <c r="AF164" s="613" t="s">
        <v>791</v>
      </c>
      <c r="AG164" s="156" t="s">
        <v>69</v>
      </c>
      <c r="AH164" s="504" t="s">
        <v>71</v>
      </c>
      <c r="AI164" s="156"/>
      <c r="AJ164" s="124"/>
      <c r="AK164" s="51"/>
      <c r="AL164" s="613" t="s">
        <v>39</v>
      </c>
      <c r="AM164" s="124"/>
      <c r="AN164" s="124"/>
      <c r="AO164" s="124"/>
      <c r="AP164" s="52"/>
      <c r="AQ164" s="72"/>
      <c r="AR164" s="73"/>
      <c r="AS164" s="52"/>
      <c r="AT164" s="52"/>
      <c r="AU164" s="73"/>
      <c r="AV164" s="73"/>
      <c r="AW164" s="51"/>
      <c r="AX164" s="114" t="s">
        <v>792</v>
      </c>
      <c r="AY164" s="51"/>
      <c r="AZ164" s="72"/>
      <c r="BA164" s="613" t="s">
        <v>250</v>
      </c>
      <c r="BB164" s="51"/>
      <c r="BC164" s="72"/>
      <c r="BD164" s="74"/>
    </row>
    <row r="165" spans="1:59" ht="15">
      <c r="A165" s="49" t="s">
        <v>58</v>
      </c>
      <c r="B165" s="49"/>
      <c r="C165" s="50"/>
      <c r="D165" s="49"/>
      <c r="E165" s="49"/>
      <c r="F165" s="51" t="s">
        <v>33</v>
      </c>
      <c r="G165" s="51"/>
      <c r="H165" s="51"/>
      <c r="I165" s="51"/>
      <c r="J165" s="51"/>
      <c r="K165" s="51"/>
      <c r="L165" s="51"/>
      <c r="M165" s="51" t="s">
        <v>34</v>
      </c>
      <c r="N165" s="51" t="s">
        <v>59</v>
      </c>
      <c r="O165" s="51" t="s">
        <v>60</v>
      </c>
      <c r="P165" s="51" t="s">
        <v>61</v>
      </c>
      <c r="Q165" s="52"/>
      <c r="R165" s="52" t="str">
        <f t="shared" ref="R165" si="114">CONCATENATE(O165," ",P165,Q165)</f>
        <v>Kortbossen 5</v>
      </c>
      <c r="S165" s="52"/>
      <c r="T165" s="52"/>
      <c r="U165" s="52"/>
      <c r="V165" s="52" t="s">
        <v>38</v>
      </c>
      <c r="W165" s="52"/>
      <c r="X165" s="52"/>
      <c r="Y165" s="52"/>
      <c r="Z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3" t="s">
        <v>1350</v>
      </c>
      <c r="BE165" s="54" t="str">
        <f>IFERROR(BD165/AQ165,"")</f>
        <v/>
      </c>
    </row>
    <row r="166" spans="1:59" ht="46.9" hidden="1" customHeight="1">
      <c r="A166" s="49" t="s">
        <v>793</v>
      </c>
      <c r="B166" s="49"/>
      <c r="C166" s="50"/>
      <c r="D166" s="56">
        <v>0</v>
      </c>
      <c r="E166" s="56"/>
      <c r="F166" s="223">
        <v>8382</v>
      </c>
      <c r="G166" s="57" t="e">
        <f>100*F166/AQ166</f>
        <v>#DIV/0!</v>
      </c>
      <c r="H166" s="58">
        <f>AQ166</f>
        <v>0</v>
      </c>
      <c r="I166" s="59" t="e">
        <f>F166/H166</f>
        <v>#DIV/0!</v>
      </c>
      <c r="J166" s="82" t="e">
        <f>$J$6/(I166*1.18)</f>
        <v>#DIV/0!</v>
      </c>
      <c r="K166" s="82"/>
      <c r="L166" s="82"/>
      <c r="M166" s="51" t="s">
        <v>466</v>
      </c>
      <c r="N166" s="51" t="s">
        <v>794</v>
      </c>
      <c r="O166" s="51" t="s">
        <v>795</v>
      </c>
      <c r="P166" s="51" t="s">
        <v>609</v>
      </c>
      <c r="Q166" s="52"/>
      <c r="R166" s="52"/>
      <c r="S166" s="51" t="s">
        <v>67</v>
      </c>
      <c r="T166" s="7" t="s">
        <v>796</v>
      </c>
      <c r="U166" s="236" t="s">
        <v>63</v>
      </c>
      <c r="V166" s="87" t="s">
        <v>213</v>
      </c>
      <c r="W166" s="132"/>
      <c r="X166" s="128"/>
      <c r="Y166" s="146" t="s">
        <v>213</v>
      </c>
      <c r="Z166" s="245"/>
      <c r="AC166" s="138"/>
      <c r="AD166" s="653" t="s">
        <v>200</v>
      </c>
      <c r="AE166" s="71" t="str">
        <f>N166</f>
        <v>W.A. Scholtenstraat 22 IWerk</v>
      </c>
      <c r="AF166" s="52"/>
      <c r="AG166" s="51" t="s">
        <v>200</v>
      </c>
      <c r="AH166" s="51" t="s">
        <v>201</v>
      </c>
      <c r="AI166" s="51"/>
      <c r="AJ166" s="52"/>
      <c r="AK166" s="51" t="s">
        <v>797</v>
      </c>
      <c r="AL166" s="52"/>
      <c r="AM166" s="52"/>
      <c r="AN166" s="52"/>
      <c r="AO166" s="52"/>
      <c r="AP166" s="52"/>
      <c r="AQ166" s="52"/>
      <c r="AR166" s="119" t="s">
        <v>277</v>
      </c>
      <c r="AS166" s="52"/>
      <c r="AT166" s="52"/>
      <c r="AU166" s="52"/>
      <c r="AV166" s="119" t="s">
        <v>278</v>
      </c>
      <c r="AW166" s="52"/>
      <c r="AX166" s="52"/>
      <c r="AY166" s="52"/>
      <c r="AZ166" s="52"/>
      <c r="BA166" s="52"/>
      <c r="BB166" s="52"/>
      <c r="BC166" s="52"/>
      <c r="BD166" s="74">
        <v>168944.32700000002</v>
      </c>
      <c r="BE166" s="13" t="str">
        <f>IFERROR(BD166/AQ166,"")</f>
        <v/>
      </c>
    </row>
    <row r="167" spans="1:59" ht="18.75">
      <c r="A167" s="207" t="s">
        <v>798</v>
      </c>
      <c r="B167" s="49"/>
      <c r="C167" s="102">
        <v>26.1</v>
      </c>
      <c r="D167" s="94">
        <f>E167/$D$5</f>
        <v>59.766666666666666</v>
      </c>
      <c r="E167" s="95">
        <f>F167</f>
        <v>5379</v>
      </c>
      <c r="F167" s="31">
        <v>5379</v>
      </c>
      <c r="G167" s="57">
        <f>100*F167/AQ167</f>
        <v>57.400490876107142</v>
      </c>
      <c r="H167" s="58">
        <f>AQ167</f>
        <v>9371</v>
      </c>
      <c r="I167" s="59">
        <f>F167/H167</f>
        <v>0.57400490876107135</v>
      </c>
      <c r="J167" s="99">
        <f>$J$6/(I167*1.18)</f>
        <v>1.8454929874811339</v>
      </c>
      <c r="K167" s="96">
        <f>F167-L167</f>
        <v>0</v>
      </c>
      <c r="L167" s="97">
        <f>AC167</f>
        <v>5379</v>
      </c>
      <c r="M167" s="51" t="s">
        <v>34</v>
      </c>
      <c r="N167" s="51" t="s">
        <v>799</v>
      </c>
      <c r="O167" s="62" t="s">
        <v>36</v>
      </c>
      <c r="P167" s="51" t="s">
        <v>37</v>
      </c>
      <c r="Q167" s="52"/>
      <c r="R167" s="52" t="str">
        <f t="shared" ref="R167:R168" si="115">CONCATENATE(O167," ",P167,Q167)</f>
        <v>Mercuriusplein 211</v>
      </c>
      <c r="S167" s="52"/>
      <c r="T167" s="100" t="s">
        <v>800</v>
      </c>
      <c r="U167" s="120">
        <v>2</v>
      </c>
      <c r="V167" s="98" t="s">
        <v>38</v>
      </c>
      <c r="W167" s="66">
        <v>2027</v>
      </c>
      <c r="X167" s="67"/>
      <c r="Y167" s="67">
        <v>2027</v>
      </c>
      <c r="Z167" s="68"/>
      <c r="AC167" s="68">
        <f>F167</f>
        <v>5379</v>
      </c>
      <c r="AD167" s="67" t="s">
        <v>85</v>
      </c>
      <c r="AE167" s="71" t="str">
        <f>N167</f>
        <v>Parkeergarage Mercuriusplein</v>
      </c>
      <c r="AF167" s="51" t="s">
        <v>801</v>
      </c>
      <c r="AG167" s="51" t="s">
        <v>85</v>
      </c>
      <c r="AH167" s="501" t="s">
        <v>71</v>
      </c>
      <c r="AI167" s="51"/>
      <c r="AJ167" s="51" t="s">
        <v>780</v>
      </c>
      <c r="AK167" s="51" t="s">
        <v>32</v>
      </c>
      <c r="AL167" s="51" t="s">
        <v>39</v>
      </c>
      <c r="AM167" s="51" t="s">
        <v>74</v>
      </c>
      <c r="AN167" s="51" t="s">
        <v>75</v>
      </c>
      <c r="AO167" s="51" t="s">
        <v>40</v>
      </c>
      <c r="AP167" s="52"/>
      <c r="AQ167" s="72">
        <v>9371</v>
      </c>
      <c r="AR167" s="73" t="s">
        <v>636</v>
      </c>
      <c r="AS167" s="51" t="s">
        <v>78</v>
      </c>
      <c r="AT167" s="51"/>
      <c r="AU167" s="72">
        <v>1978</v>
      </c>
      <c r="AV167" s="73" t="s">
        <v>205</v>
      </c>
      <c r="AW167" s="51" t="s">
        <v>80</v>
      </c>
      <c r="AX167" s="51" t="s">
        <v>89</v>
      </c>
      <c r="AY167" s="51" t="s">
        <v>781</v>
      </c>
      <c r="AZ167" s="72">
        <v>6405</v>
      </c>
      <c r="BA167" s="51" t="s">
        <v>802</v>
      </c>
      <c r="BB167" s="51" t="s">
        <v>179</v>
      </c>
      <c r="BC167" s="52"/>
      <c r="BD167" s="74">
        <v>150775.97</v>
      </c>
      <c r="BE167" s="13">
        <f>IFERROR(BD167/AQ167,"")</f>
        <v>16.089635044285561</v>
      </c>
    </row>
    <row r="168" spans="1:59" ht="15">
      <c r="A168" s="49" t="s">
        <v>52</v>
      </c>
      <c r="B168" s="49"/>
      <c r="C168" s="50"/>
      <c r="D168" s="49"/>
      <c r="E168" s="49"/>
      <c r="F168" s="51" t="s">
        <v>33</v>
      </c>
      <c r="G168" s="51"/>
      <c r="H168" s="51"/>
      <c r="I168" s="51"/>
      <c r="J168" s="51"/>
      <c r="K168" s="51"/>
      <c r="L168" s="51"/>
      <c r="M168" s="51" t="s">
        <v>34</v>
      </c>
      <c r="N168" s="51" t="s">
        <v>53</v>
      </c>
      <c r="O168" s="51" t="s">
        <v>54</v>
      </c>
      <c r="P168" s="51" t="s">
        <v>55</v>
      </c>
      <c r="Q168" s="51" t="s">
        <v>56</v>
      </c>
      <c r="R168" s="52" t="str">
        <f t="shared" si="115"/>
        <v>Laak 1A</v>
      </c>
      <c r="S168" s="52"/>
      <c r="T168" s="52"/>
      <c r="U168" s="52"/>
      <c r="V168" s="52" t="s">
        <v>38</v>
      </c>
      <c r="W168" s="52"/>
      <c r="X168" s="52"/>
      <c r="Y168" s="52"/>
      <c r="Z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1" t="s">
        <v>39</v>
      </c>
      <c r="AM168" s="52"/>
      <c r="AN168" s="52"/>
      <c r="AO168" s="51" t="s">
        <v>57</v>
      </c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3" t="s">
        <v>1350</v>
      </c>
      <c r="BE168" s="54" t="str">
        <f>IFERROR(BD168/AQ168,"")</f>
        <v/>
      </c>
    </row>
    <row r="169" spans="1:59" ht="18.75" hidden="1">
      <c r="A169" s="573" t="s">
        <v>798</v>
      </c>
      <c r="B169" s="246"/>
      <c r="C169" s="102">
        <v>26.1</v>
      </c>
      <c r="D169" s="133">
        <f>E169/D5</f>
        <v>0</v>
      </c>
      <c r="E169" s="601"/>
      <c r="F169" s="164"/>
      <c r="G169" s="165"/>
      <c r="H169" s="602"/>
      <c r="I169" s="59" t="e">
        <f>F169/H169</f>
        <v>#DIV/0!</v>
      </c>
      <c r="J169" s="82" t="e">
        <f>$J$6/(I169*1.18)</f>
        <v>#DIV/0!</v>
      </c>
      <c r="K169" s="96">
        <f>L169-F169</f>
        <v>0</v>
      </c>
      <c r="L169" s="97">
        <f>AC169</f>
        <v>0</v>
      </c>
      <c r="M169" s="603"/>
      <c r="N169" s="557" t="s">
        <v>803</v>
      </c>
      <c r="O169" s="558" t="s">
        <v>804</v>
      </c>
      <c r="P169" s="574"/>
      <c r="Q169" s="574"/>
      <c r="R169" s="169"/>
      <c r="S169" s="169"/>
      <c r="T169" s="575" t="s">
        <v>805</v>
      </c>
      <c r="U169" s="576"/>
      <c r="V169" s="577" t="s">
        <v>63</v>
      </c>
      <c r="W169" s="578"/>
      <c r="X169" s="661"/>
      <c r="Y169" s="618"/>
      <c r="Z169" s="178"/>
      <c r="AC169" s="617"/>
      <c r="AD169" s="579" t="s">
        <v>85</v>
      </c>
      <c r="AE169" s="71" t="str">
        <f>N169</f>
        <v>Bycicletteria</v>
      </c>
      <c r="AF169" s="580" t="s">
        <v>806</v>
      </c>
      <c r="AG169" s="174" t="s">
        <v>94</v>
      </c>
      <c r="AH169" s="581" t="s">
        <v>71</v>
      </c>
      <c r="AI169" s="173"/>
      <c r="AJ169" s="604" t="s">
        <v>235</v>
      </c>
      <c r="AK169" s="237" t="s">
        <v>32</v>
      </c>
      <c r="AL169" s="603"/>
      <c r="AM169" s="603"/>
      <c r="AN169" s="603"/>
      <c r="AO169" s="603"/>
      <c r="AP169" s="237"/>
      <c r="AQ169" s="603"/>
      <c r="AR169" s="237"/>
      <c r="AS169" s="237"/>
      <c r="AT169" s="237"/>
      <c r="AU169" s="603"/>
      <c r="AV169" s="237"/>
      <c r="AW169" s="237"/>
      <c r="AX169" s="603"/>
      <c r="AY169" s="237"/>
      <c r="AZ169" s="237"/>
      <c r="BA169" s="605"/>
      <c r="BD169"/>
      <c r="BE169"/>
    </row>
    <row r="170" spans="1:59" ht="24">
      <c r="A170" s="49" t="s">
        <v>807</v>
      </c>
      <c r="B170" s="49">
        <v>26.11</v>
      </c>
      <c r="C170" s="55">
        <v>26.11</v>
      </c>
      <c r="D170" s="204">
        <v>0</v>
      </c>
      <c r="E170" s="95">
        <f t="shared" ref="E170" si="116">F170</f>
        <v>2550</v>
      </c>
      <c r="F170" s="31">
        <v>2550</v>
      </c>
      <c r="G170" s="57">
        <f>100*F170/AQ170</f>
        <v>41.721204188481678</v>
      </c>
      <c r="H170" s="58">
        <f>AQ170</f>
        <v>6112</v>
      </c>
      <c r="I170" s="59">
        <f>F170/H170</f>
        <v>0.41721204188481675</v>
      </c>
      <c r="J170" s="99">
        <f>$J$6/(I170*1.18)</f>
        <v>2.5390495181123298</v>
      </c>
      <c r="K170" s="99"/>
      <c r="L170" s="99"/>
      <c r="M170" s="51" t="s">
        <v>34</v>
      </c>
      <c r="N170" s="643" t="s">
        <v>808</v>
      </c>
      <c r="O170" s="62" t="s">
        <v>196</v>
      </c>
      <c r="P170" s="51" t="s">
        <v>197</v>
      </c>
      <c r="Q170" s="52"/>
      <c r="R170" s="52" t="str">
        <f t="shared" ref="R170:R178" si="117">CONCATENATE(O170," ",P170,Q170)</f>
        <v>Noordersingel 33</v>
      </c>
      <c r="S170" s="52"/>
      <c r="T170" s="652" t="s">
        <v>809</v>
      </c>
      <c r="U170" s="120">
        <v>2</v>
      </c>
      <c r="V170" s="616" t="s">
        <v>38</v>
      </c>
      <c r="W170" s="66">
        <v>2027</v>
      </c>
      <c r="X170" s="67"/>
      <c r="Y170" s="67">
        <v>2027</v>
      </c>
      <c r="Z170" s="68"/>
      <c r="AC170" s="69">
        <f>F170</f>
        <v>2550</v>
      </c>
      <c r="AD170" s="653" t="s">
        <v>200</v>
      </c>
      <c r="AE170" s="71" t="str">
        <f>N170</f>
        <v>Parkeergarage Stadhuis</v>
      </c>
      <c r="AF170" s="51" t="s">
        <v>810</v>
      </c>
      <c r="AG170" s="51" t="s">
        <v>200</v>
      </c>
      <c r="AH170" s="247" t="s">
        <v>71</v>
      </c>
      <c r="AI170" s="247"/>
      <c r="AJ170" s="51" t="s">
        <v>780</v>
      </c>
      <c r="AK170" s="51" t="s">
        <v>811</v>
      </c>
      <c r="AL170" s="51" t="s">
        <v>39</v>
      </c>
      <c r="AM170" s="51" t="s">
        <v>74</v>
      </c>
      <c r="AN170" s="51" t="s">
        <v>75</v>
      </c>
      <c r="AO170" s="51" t="s">
        <v>40</v>
      </c>
      <c r="AP170" s="52"/>
      <c r="AQ170" s="72">
        <v>6112</v>
      </c>
      <c r="AR170" s="73" t="s">
        <v>636</v>
      </c>
      <c r="AS170" s="52"/>
      <c r="AT170" s="52"/>
      <c r="AU170" s="72">
        <v>1996</v>
      </c>
      <c r="AV170" s="73" t="s">
        <v>205</v>
      </c>
      <c r="AW170" s="51" t="s">
        <v>80</v>
      </c>
      <c r="AX170" s="51" t="s">
        <v>89</v>
      </c>
      <c r="AY170" s="51" t="s">
        <v>781</v>
      </c>
      <c r="AZ170" s="72">
        <v>5494</v>
      </c>
      <c r="BA170" s="51" t="s">
        <v>802</v>
      </c>
      <c r="BB170" s="51" t="s">
        <v>179</v>
      </c>
      <c r="BC170" s="52"/>
      <c r="BD170" s="74">
        <v>129253.19399999999</v>
      </c>
      <c r="BE170" s="13">
        <f t="shared" ref="BE170:BE178" si="118">IFERROR(BD170/AQ170,"")</f>
        <v>21.147446662303665</v>
      </c>
      <c r="BG170" s="75"/>
    </row>
    <row r="171" spans="1:59" ht="15">
      <c r="A171" s="49" t="s">
        <v>46</v>
      </c>
      <c r="B171" s="49"/>
      <c r="C171" s="50"/>
      <c r="D171" s="49"/>
      <c r="E171" s="49"/>
      <c r="F171" s="51" t="s">
        <v>33</v>
      </c>
      <c r="G171" s="51"/>
      <c r="H171" s="51"/>
      <c r="I171" s="51"/>
      <c r="J171" s="51"/>
      <c r="K171" s="51"/>
      <c r="L171" s="51"/>
      <c r="M171" s="51" t="s">
        <v>34</v>
      </c>
      <c r="N171" s="51" t="s">
        <v>47</v>
      </c>
      <c r="O171" s="51" t="s">
        <v>48</v>
      </c>
      <c r="P171" s="51" t="s">
        <v>49</v>
      </c>
      <c r="Q171" s="52"/>
      <c r="R171" s="52" t="str">
        <f t="shared" si="117"/>
        <v>Lonerstraat 110</v>
      </c>
      <c r="S171" s="52"/>
      <c r="T171" s="52"/>
      <c r="U171" s="52"/>
      <c r="V171" s="52" t="s">
        <v>38</v>
      </c>
      <c r="W171" s="52"/>
      <c r="X171" s="52"/>
      <c r="Y171" s="52"/>
      <c r="Z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1" t="s">
        <v>39</v>
      </c>
      <c r="AM171" s="52"/>
      <c r="AN171" s="52"/>
      <c r="AO171" s="51" t="s">
        <v>50</v>
      </c>
      <c r="AP171" s="51" t="s">
        <v>51</v>
      </c>
      <c r="AQ171" s="52"/>
      <c r="AR171" s="52"/>
      <c r="AS171" s="52"/>
      <c r="AT171" s="52"/>
      <c r="AU171" s="52"/>
      <c r="AV171" s="52"/>
      <c r="AW171" s="52"/>
      <c r="AX171" s="52"/>
      <c r="AY171" s="52"/>
      <c r="AZ171" s="72">
        <v>300</v>
      </c>
      <c r="BA171" s="51" t="s">
        <v>231</v>
      </c>
      <c r="BB171" s="52"/>
      <c r="BC171" s="52"/>
      <c r="BD171" s="53" t="s">
        <v>1350</v>
      </c>
      <c r="BE171" s="54" t="str">
        <f t="shared" si="118"/>
        <v/>
      </c>
    </row>
    <row r="172" spans="1:59" ht="18.75">
      <c r="A172" s="207" t="s">
        <v>812</v>
      </c>
      <c r="B172" s="49"/>
      <c r="C172" s="102">
        <v>26.09</v>
      </c>
      <c r="D172" s="94">
        <f>E172/$D$5</f>
        <v>48</v>
      </c>
      <c r="E172" s="95">
        <f>F172</f>
        <v>4320</v>
      </c>
      <c r="F172" s="31">
        <v>4320</v>
      </c>
      <c r="G172" s="57">
        <f>100*F172/AQ172</f>
        <v>63.754427390791029</v>
      </c>
      <c r="H172" s="58">
        <f>AQ172</f>
        <v>6776</v>
      </c>
      <c r="I172" s="59">
        <f>F172/H172</f>
        <v>0.63754427390791024</v>
      </c>
      <c r="J172" s="99">
        <f>$J$6/(I172*1.18)</f>
        <v>1.6615662272441933</v>
      </c>
      <c r="K172" s="96">
        <f>F172-L172</f>
        <v>0</v>
      </c>
      <c r="L172" s="97">
        <f>AC172</f>
        <v>4320</v>
      </c>
      <c r="M172" s="51" t="s">
        <v>34</v>
      </c>
      <c r="N172" s="51" t="s">
        <v>813</v>
      </c>
      <c r="O172" s="62" t="s">
        <v>814</v>
      </c>
      <c r="P172" s="51" t="s">
        <v>114</v>
      </c>
      <c r="Q172" s="51" t="s">
        <v>56</v>
      </c>
      <c r="R172" s="52" t="str">
        <f t="shared" si="117"/>
        <v>Torenlaan 20A</v>
      </c>
      <c r="S172" s="51" t="s">
        <v>67</v>
      </c>
      <c r="T172" s="37"/>
      <c r="U172" s="120">
        <v>2</v>
      </c>
      <c r="V172" s="98" t="s">
        <v>38</v>
      </c>
      <c r="W172" s="66">
        <v>2027</v>
      </c>
      <c r="X172" s="67"/>
      <c r="Y172" s="67">
        <v>2027</v>
      </c>
      <c r="Z172" s="68"/>
      <c r="AC172" s="68">
        <f>F172</f>
        <v>4320</v>
      </c>
      <c r="AD172" s="67" t="s">
        <v>85</v>
      </c>
      <c r="AE172" s="71" t="str">
        <f>N172</f>
        <v>Parkeergarage Drents Museum</v>
      </c>
      <c r="AF172" s="51" t="s">
        <v>810</v>
      </c>
      <c r="AG172" s="51" t="s">
        <v>85</v>
      </c>
      <c r="AH172" s="501" t="s">
        <v>71</v>
      </c>
      <c r="AI172" s="51"/>
      <c r="AJ172" s="51" t="s">
        <v>780</v>
      </c>
      <c r="AK172" s="51" t="s">
        <v>815</v>
      </c>
      <c r="AL172" s="51" t="s">
        <v>39</v>
      </c>
      <c r="AM172" s="51" t="s">
        <v>74</v>
      </c>
      <c r="AN172" s="51" t="s">
        <v>75</v>
      </c>
      <c r="AO172" s="51" t="s">
        <v>40</v>
      </c>
      <c r="AP172" s="52"/>
      <c r="AQ172" s="72">
        <v>6776</v>
      </c>
      <c r="AR172" s="73" t="s">
        <v>636</v>
      </c>
      <c r="AS172" s="51" t="s">
        <v>78</v>
      </c>
      <c r="AT172" s="51"/>
      <c r="AU172" s="72">
        <v>1998</v>
      </c>
      <c r="AV172" s="73" t="s">
        <v>205</v>
      </c>
      <c r="AW172" s="51" t="s">
        <v>80</v>
      </c>
      <c r="AX172" s="51" t="s">
        <v>89</v>
      </c>
      <c r="AY172" s="51" t="s">
        <v>781</v>
      </c>
      <c r="AZ172" s="72">
        <v>6323</v>
      </c>
      <c r="BA172" s="51" t="s">
        <v>802</v>
      </c>
      <c r="BB172" s="51" t="s">
        <v>179</v>
      </c>
      <c r="BC172" s="52"/>
      <c r="BD172" s="74">
        <v>126309.68400000001</v>
      </c>
      <c r="BE172" s="13">
        <f t="shared" si="118"/>
        <v>18.640744391971666</v>
      </c>
    </row>
    <row r="173" spans="1:59" ht="15">
      <c r="A173" s="49" t="s">
        <v>41</v>
      </c>
      <c r="B173" s="49"/>
      <c r="C173" s="50"/>
      <c r="D173" s="49"/>
      <c r="E173" s="49"/>
      <c r="F173" s="51" t="s">
        <v>33</v>
      </c>
      <c r="G173" s="51"/>
      <c r="H173" s="51"/>
      <c r="I173" s="51"/>
      <c r="J173" s="51"/>
      <c r="K173" s="51"/>
      <c r="L173" s="51"/>
      <c r="M173" s="51" t="s">
        <v>34</v>
      </c>
      <c r="N173" s="51" t="s">
        <v>42</v>
      </c>
      <c r="O173" s="51" t="s">
        <v>43</v>
      </c>
      <c r="P173" s="51" t="s">
        <v>44</v>
      </c>
      <c r="Q173" s="52"/>
      <c r="R173" s="52" t="str">
        <f t="shared" si="117"/>
        <v>Maria In Campislaan 257</v>
      </c>
      <c r="S173" s="52"/>
      <c r="T173" s="52"/>
      <c r="U173" s="52"/>
      <c r="V173" s="52" t="s">
        <v>38</v>
      </c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1" t="s">
        <v>39</v>
      </c>
      <c r="AM173" s="52"/>
      <c r="AN173" s="52"/>
      <c r="AO173" s="51" t="s">
        <v>45</v>
      </c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1" t="s">
        <v>190</v>
      </c>
      <c r="BB173" s="52"/>
      <c r="BC173" s="72">
        <v>0.95</v>
      </c>
      <c r="BD173" s="53" t="s">
        <v>1350</v>
      </c>
      <c r="BE173" s="54" t="str">
        <f t="shared" si="118"/>
        <v/>
      </c>
    </row>
    <row r="174" spans="1:59" ht="18.75">
      <c r="A174" s="207" t="s">
        <v>816</v>
      </c>
      <c r="B174" s="49"/>
      <c r="C174" s="102">
        <v>26.11</v>
      </c>
      <c r="D174" s="94">
        <f>E174/$D$5</f>
        <v>60.277777777777779</v>
      </c>
      <c r="E174" s="95">
        <f>AC174</f>
        <v>5425</v>
      </c>
      <c r="F174" s="31">
        <v>2170</v>
      </c>
      <c r="G174" s="57">
        <f>100*F174/AQ174</f>
        <v>25.505406676069583</v>
      </c>
      <c r="H174" s="58">
        <f>AQ174</f>
        <v>8508</v>
      </c>
      <c r="I174" s="59">
        <f>F174/H174</f>
        <v>0.25505406676069581</v>
      </c>
      <c r="J174" s="99">
        <f>$J$6/(I174*1.18)</f>
        <v>4.1533234398187933</v>
      </c>
      <c r="K174" s="96">
        <f>F174-L174</f>
        <v>-3255</v>
      </c>
      <c r="L174" s="97">
        <f>AC174</f>
        <v>5425</v>
      </c>
      <c r="M174" s="51" t="s">
        <v>34</v>
      </c>
      <c r="N174" s="248" t="s">
        <v>817</v>
      </c>
      <c r="O174" s="62" t="s">
        <v>818</v>
      </c>
      <c r="P174" s="51" t="s">
        <v>235</v>
      </c>
      <c r="Q174" s="51" t="s">
        <v>56</v>
      </c>
      <c r="R174" s="52" t="str">
        <f t="shared" si="117"/>
        <v>Neptunusplein 2A</v>
      </c>
      <c r="S174" s="52"/>
      <c r="T174" s="651" t="s">
        <v>819</v>
      </c>
      <c r="U174" s="120">
        <v>2</v>
      </c>
      <c r="V174" s="98" t="s">
        <v>38</v>
      </c>
      <c r="W174" s="66">
        <v>2027</v>
      </c>
      <c r="X174" s="67"/>
      <c r="Y174" s="67">
        <v>2027</v>
      </c>
      <c r="Z174" s="68"/>
      <c r="AA174" s="68"/>
      <c r="AB174" s="68"/>
      <c r="AC174" s="68">
        <v>5425</v>
      </c>
      <c r="AD174" s="67" t="s">
        <v>85</v>
      </c>
      <c r="AE174" s="71" t="str">
        <f>N174</f>
        <v>Parkeergarage Neptunus</v>
      </c>
      <c r="AF174" s="51" t="s">
        <v>810</v>
      </c>
      <c r="AG174" s="51" t="s">
        <v>85</v>
      </c>
      <c r="AH174" s="501" t="s">
        <v>71</v>
      </c>
      <c r="AI174" s="51"/>
      <c r="AJ174" s="51" t="s">
        <v>780</v>
      </c>
      <c r="AK174" s="51" t="s">
        <v>820</v>
      </c>
      <c r="AL174" s="51" t="s">
        <v>255</v>
      </c>
      <c r="AM174" s="51" t="s">
        <v>74</v>
      </c>
      <c r="AN174" s="51" t="s">
        <v>75</v>
      </c>
      <c r="AO174" s="51" t="s">
        <v>40</v>
      </c>
      <c r="AP174" s="52"/>
      <c r="AQ174" s="72">
        <v>8508</v>
      </c>
      <c r="AR174" s="73" t="s">
        <v>636</v>
      </c>
      <c r="AS174" s="51" t="s">
        <v>78</v>
      </c>
      <c r="AT174" s="51"/>
      <c r="AU174" s="72">
        <v>2004</v>
      </c>
      <c r="AV174" s="73" t="s">
        <v>821</v>
      </c>
      <c r="AW174" s="51" t="s">
        <v>80</v>
      </c>
      <c r="AX174" s="51" t="s">
        <v>89</v>
      </c>
      <c r="AY174" s="51" t="s">
        <v>781</v>
      </c>
      <c r="AZ174" s="72">
        <v>4700</v>
      </c>
      <c r="BA174" s="613" t="s">
        <v>802</v>
      </c>
      <c r="BB174" s="51" t="s">
        <v>179</v>
      </c>
      <c r="BC174" s="52"/>
      <c r="BD174" s="74">
        <v>168043.53400000001</v>
      </c>
      <c r="BE174" s="13">
        <f t="shared" si="118"/>
        <v>19.751238128819935</v>
      </c>
    </row>
    <row r="175" spans="1:59" ht="15">
      <c r="A175" s="49" t="s">
        <v>32</v>
      </c>
      <c r="B175" s="49"/>
      <c r="C175" s="50"/>
      <c r="D175" s="49"/>
      <c r="E175" s="49"/>
      <c r="F175" s="51" t="s">
        <v>33</v>
      </c>
      <c r="G175" s="51"/>
      <c r="H175" s="51"/>
      <c r="I175" s="51"/>
      <c r="J175" s="51"/>
      <c r="K175" s="51"/>
      <c r="L175" s="51"/>
      <c r="M175" s="51" t="s">
        <v>34</v>
      </c>
      <c r="N175" s="51" t="s">
        <v>35</v>
      </c>
      <c r="O175" s="51" t="s">
        <v>36</v>
      </c>
      <c r="P175" s="51" t="s">
        <v>37</v>
      </c>
      <c r="Q175" s="52"/>
      <c r="R175" s="52" t="str">
        <f t="shared" si="117"/>
        <v>Mercuriusplein 211</v>
      </c>
      <c r="S175" s="52"/>
      <c r="T175" s="52"/>
      <c r="U175" s="52"/>
      <c r="V175" s="52" t="s">
        <v>38</v>
      </c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1" t="s">
        <v>39</v>
      </c>
      <c r="AM175" s="52"/>
      <c r="AN175" s="52"/>
      <c r="AO175" s="51" t="s">
        <v>40</v>
      </c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72">
        <v>7143</v>
      </c>
      <c r="BA175" s="51" t="s">
        <v>802</v>
      </c>
      <c r="BB175" s="52"/>
      <c r="BC175" s="52"/>
      <c r="BD175" s="53" t="s">
        <v>1350</v>
      </c>
      <c r="BE175" s="54" t="str">
        <f t="shared" si="118"/>
        <v/>
      </c>
    </row>
    <row r="176" spans="1:59" ht="18.75">
      <c r="A176" s="207" t="s">
        <v>822</v>
      </c>
      <c r="B176" s="49"/>
      <c r="C176" s="102">
        <v>27.01</v>
      </c>
      <c r="D176" s="94">
        <f>E176/$D$5</f>
        <v>7.2666666666666666</v>
      </c>
      <c r="E176" s="95">
        <f t="shared" ref="E176:E178" si="119">F176</f>
        <v>654</v>
      </c>
      <c r="F176" s="31">
        <v>654</v>
      </c>
      <c r="G176" s="57">
        <f>100*F176/AQ176</f>
        <v>215.84158415841586</v>
      </c>
      <c r="H176" s="58">
        <f>AQ176</f>
        <v>303</v>
      </c>
      <c r="I176" s="59">
        <f>F176/H176</f>
        <v>2.1584158415841586</v>
      </c>
      <c r="J176" s="82">
        <f>$J$6/(I176*1.18)</f>
        <v>0.49078681387031564</v>
      </c>
      <c r="K176" s="96">
        <f t="shared" ref="K176:K177" si="120">F176-L176</f>
        <v>0</v>
      </c>
      <c r="L176" s="97">
        <f t="shared" ref="L176:L178" si="121">AC176</f>
        <v>654</v>
      </c>
      <c r="M176" s="51" t="s">
        <v>34</v>
      </c>
      <c r="N176" s="248" t="s">
        <v>823</v>
      </c>
      <c r="O176" s="62" t="s">
        <v>253</v>
      </c>
      <c r="P176" s="51" t="s">
        <v>254</v>
      </c>
      <c r="Q176" s="52"/>
      <c r="R176" s="52" t="str">
        <f t="shared" si="117"/>
        <v>Apollopad 72</v>
      </c>
      <c r="S176" s="52"/>
      <c r="T176" s="100"/>
      <c r="U176" s="120">
        <v>2</v>
      </c>
      <c r="V176" s="98" t="s">
        <v>38</v>
      </c>
      <c r="W176" s="66">
        <v>2027</v>
      </c>
      <c r="X176" s="67"/>
      <c r="Y176" s="67">
        <v>2027</v>
      </c>
      <c r="Z176" s="68"/>
      <c r="AC176" s="68">
        <f>F176</f>
        <v>654</v>
      </c>
      <c r="AD176" s="67" t="s">
        <v>85</v>
      </c>
      <c r="AE176" s="71" t="str">
        <f>N176</f>
        <v>Parkeerbeheer Unit</v>
      </c>
      <c r="AF176" s="51" t="s">
        <v>801</v>
      </c>
      <c r="AG176" s="51" t="s">
        <v>85</v>
      </c>
      <c r="AH176" s="501" t="s">
        <v>71</v>
      </c>
      <c r="AI176" s="51"/>
      <c r="AJ176" s="51" t="s">
        <v>780</v>
      </c>
      <c r="AK176" s="51" t="s">
        <v>251</v>
      </c>
      <c r="AL176" s="51" t="s">
        <v>255</v>
      </c>
      <c r="AM176" s="51" t="s">
        <v>74</v>
      </c>
      <c r="AN176" s="51" t="s">
        <v>75</v>
      </c>
      <c r="AO176" s="51" t="s">
        <v>143</v>
      </c>
      <c r="AP176" s="52"/>
      <c r="AQ176" s="72">
        <v>303</v>
      </c>
      <c r="AR176" s="73" t="s">
        <v>228</v>
      </c>
      <c r="AS176" s="51" t="s">
        <v>78</v>
      </c>
      <c r="AT176" s="51"/>
      <c r="AU176" s="72">
        <v>2004</v>
      </c>
      <c r="AV176" s="73" t="s">
        <v>312</v>
      </c>
      <c r="AW176" s="51" t="s">
        <v>533</v>
      </c>
      <c r="AX176" s="51" t="s">
        <v>89</v>
      </c>
      <c r="AY176" s="51" t="s">
        <v>781</v>
      </c>
      <c r="AZ176" s="72">
        <v>229</v>
      </c>
      <c r="BA176" s="51" t="s">
        <v>182</v>
      </c>
      <c r="BB176" s="51" t="s">
        <v>179</v>
      </c>
      <c r="BC176" s="52"/>
      <c r="BD176" s="74">
        <v>12719.2</v>
      </c>
      <c r="BE176" s="13">
        <f t="shared" si="118"/>
        <v>41.977557755775578</v>
      </c>
    </row>
    <row r="177" spans="1:57" ht="18.75">
      <c r="A177" s="207" t="s">
        <v>824</v>
      </c>
      <c r="B177" s="49"/>
      <c r="C177" s="102">
        <v>27.01</v>
      </c>
      <c r="D177" s="94">
        <f>E177/$D$5</f>
        <v>107.27111111111111</v>
      </c>
      <c r="E177" s="95">
        <f>AC177</f>
        <v>9654.4</v>
      </c>
      <c r="F177" s="31">
        <v>3017</v>
      </c>
      <c r="G177" s="57">
        <f>100*F177/AQ177</f>
        <v>19.702213805263501</v>
      </c>
      <c r="H177" s="58">
        <f>AQ177</f>
        <v>15313</v>
      </c>
      <c r="I177" s="59">
        <f>F177/H177</f>
        <v>0.19702213805263502</v>
      </c>
      <c r="J177" s="99">
        <f>$J$6/(I177*1.18)</f>
        <v>5.3766650000280896</v>
      </c>
      <c r="K177" s="96">
        <f t="shared" si="120"/>
        <v>-6637.4</v>
      </c>
      <c r="L177" s="97">
        <f t="shared" si="121"/>
        <v>9654.4</v>
      </c>
      <c r="M177" s="51" t="s">
        <v>34</v>
      </c>
      <c r="N177" s="248" t="s">
        <v>825</v>
      </c>
      <c r="O177" s="62" t="s">
        <v>826</v>
      </c>
      <c r="P177" s="51" t="s">
        <v>491</v>
      </c>
      <c r="Q177" s="52"/>
      <c r="R177" s="52" t="str">
        <f t="shared" si="117"/>
        <v>Triade 16</v>
      </c>
      <c r="S177" s="51" t="s">
        <v>67</v>
      </c>
      <c r="T177" s="651" t="s">
        <v>819</v>
      </c>
      <c r="U177" s="120">
        <v>2</v>
      </c>
      <c r="V177" s="98" t="s">
        <v>38</v>
      </c>
      <c r="W177" s="66">
        <v>2027</v>
      </c>
      <c r="X177" s="67"/>
      <c r="Y177" s="67">
        <v>2027</v>
      </c>
      <c r="Z177" s="68"/>
      <c r="AA177" s="68"/>
      <c r="AB177" s="68"/>
      <c r="AC177" s="68">
        <v>9654.4</v>
      </c>
      <c r="AD177" s="67" t="s">
        <v>85</v>
      </c>
      <c r="AE177" s="71" t="str">
        <f>N177</f>
        <v>Parkeergarage Triade</v>
      </c>
      <c r="AF177" s="51" t="s">
        <v>810</v>
      </c>
      <c r="AG177" s="51" t="s">
        <v>85</v>
      </c>
      <c r="AH177" s="501" t="s">
        <v>71</v>
      </c>
      <c r="AI177" s="51"/>
      <c r="AJ177" s="51" t="s">
        <v>780</v>
      </c>
      <c r="AK177" s="51" t="s">
        <v>827</v>
      </c>
      <c r="AL177" s="51" t="s">
        <v>39</v>
      </c>
      <c r="AM177" s="51" t="s">
        <v>74</v>
      </c>
      <c r="AN177" s="51" t="s">
        <v>75</v>
      </c>
      <c r="AO177" s="613" t="s">
        <v>40</v>
      </c>
      <c r="AP177" s="52"/>
      <c r="AQ177" s="72">
        <v>15313</v>
      </c>
      <c r="AR177" s="73" t="s">
        <v>204</v>
      </c>
      <c r="AS177" s="51" t="s">
        <v>78</v>
      </c>
      <c r="AT177" s="51"/>
      <c r="AU177" s="72">
        <v>2007</v>
      </c>
      <c r="AV177" s="73" t="s">
        <v>312</v>
      </c>
      <c r="AW177" s="51" t="s">
        <v>80</v>
      </c>
      <c r="AX177" s="51" t="s">
        <v>89</v>
      </c>
      <c r="AY177" s="51" t="s">
        <v>781</v>
      </c>
      <c r="AZ177" s="72">
        <v>14124</v>
      </c>
      <c r="BA177" s="51" t="s">
        <v>802</v>
      </c>
      <c r="BB177" s="52"/>
      <c r="BC177" s="52"/>
      <c r="BD177" s="74">
        <v>414576.62200000003</v>
      </c>
      <c r="BE177" s="13">
        <f t="shared" si="118"/>
        <v>27.073507607914845</v>
      </c>
    </row>
    <row r="178" spans="1:57" ht="24.75">
      <c r="A178" s="207" t="s">
        <v>828</v>
      </c>
      <c r="B178" s="49"/>
      <c r="C178" s="102">
        <v>26.1</v>
      </c>
      <c r="D178" s="94">
        <f>F178/$D$5</f>
        <v>154.83333333333334</v>
      </c>
      <c r="E178" s="95">
        <f t="shared" si="119"/>
        <v>13935</v>
      </c>
      <c r="F178" s="31">
        <v>13935</v>
      </c>
      <c r="G178" s="57">
        <f>100*F178/AQ178</f>
        <v>63.746569075937785</v>
      </c>
      <c r="H178" s="58">
        <f>AQ178</f>
        <v>21860</v>
      </c>
      <c r="I178" s="59">
        <f>F178/H178</f>
        <v>0.63746569075937787</v>
      </c>
      <c r="J178" s="99">
        <f>$J$6/(I178*1.18)</f>
        <v>1.6617710556883352</v>
      </c>
      <c r="K178" s="96">
        <f t="shared" ref="K178" si="122">L178-F178</f>
        <v>-13935</v>
      </c>
      <c r="L178" s="97">
        <f t="shared" si="121"/>
        <v>0</v>
      </c>
      <c r="M178" s="51" t="s">
        <v>34</v>
      </c>
      <c r="N178" s="51" t="s">
        <v>829</v>
      </c>
      <c r="O178" s="62" t="s">
        <v>830</v>
      </c>
      <c r="P178" s="51" t="s">
        <v>55</v>
      </c>
      <c r="Q178" s="52"/>
      <c r="R178" s="52" t="str">
        <f t="shared" si="117"/>
        <v>Noorderpoort  1</v>
      </c>
      <c r="S178" s="52"/>
      <c r="T178" s="100"/>
      <c r="U178" s="668">
        <v>1</v>
      </c>
      <c r="V178" s="98" t="s">
        <v>38</v>
      </c>
      <c r="W178" s="66" t="s">
        <v>831</v>
      </c>
      <c r="X178" s="67"/>
      <c r="Y178" s="70" t="s">
        <v>633</v>
      </c>
      <c r="Z178" s="69"/>
      <c r="AA178" s="69"/>
      <c r="AB178" s="69"/>
      <c r="AC178" s="69"/>
      <c r="AD178" s="67" t="s">
        <v>530</v>
      </c>
      <c r="AE178" s="71" t="str">
        <f>N178</f>
        <v>Parkeersouterrain Kloosterveste Noorderpoort 1</v>
      </c>
      <c r="AF178" s="613" t="s">
        <v>179</v>
      </c>
      <c r="AG178" s="51" t="s">
        <v>530</v>
      </c>
      <c r="AH178" s="501" t="s">
        <v>87</v>
      </c>
      <c r="AI178" s="51"/>
      <c r="AJ178" s="51" t="s">
        <v>780</v>
      </c>
      <c r="AK178" s="51" t="s">
        <v>723</v>
      </c>
      <c r="AL178" s="51" t="s">
        <v>39</v>
      </c>
      <c r="AM178" s="51" t="s">
        <v>74</v>
      </c>
      <c r="AN178" s="51" t="s">
        <v>75</v>
      </c>
      <c r="AO178" s="51" t="s">
        <v>40</v>
      </c>
      <c r="AP178" s="52"/>
      <c r="AQ178" s="72">
        <v>21860</v>
      </c>
      <c r="AR178" s="73" t="s">
        <v>204</v>
      </c>
      <c r="AS178" s="51" t="s">
        <v>78</v>
      </c>
      <c r="AT178" s="51"/>
      <c r="AU178" s="72">
        <v>2009</v>
      </c>
      <c r="AV178" s="73" t="s">
        <v>312</v>
      </c>
      <c r="AW178" s="51" t="s">
        <v>80</v>
      </c>
      <c r="AX178" s="51" t="s">
        <v>89</v>
      </c>
      <c r="AY178" s="51" t="s">
        <v>781</v>
      </c>
      <c r="AZ178" s="72">
        <v>19935</v>
      </c>
      <c r="BA178" s="51" t="s">
        <v>802</v>
      </c>
      <c r="BB178" s="51" t="s">
        <v>179</v>
      </c>
      <c r="BC178" s="52"/>
      <c r="BD178" s="74">
        <v>408593.424</v>
      </c>
      <c r="BE178" s="13">
        <f t="shared" si="118"/>
        <v>18.691373467520584</v>
      </c>
    </row>
    <row r="179" spans="1:57" ht="26.45" hidden="1" customHeight="1">
      <c r="A179" s="232" t="s">
        <v>828</v>
      </c>
      <c r="B179" s="232"/>
      <c r="C179" s="233"/>
      <c r="D179" s="232">
        <v>0</v>
      </c>
      <c r="E179" s="232"/>
      <c r="F179" s="235"/>
      <c r="G179" s="165"/>
      <c r="H179" s="165"/>
      <c r="I179" s="165"/>
      <c r="J179" s="165"/>
      <c r="K179" s="165"/>
      <c r="L179" s="165"/>
      <c r="M179" s="166"/>
      <c r="N179" s="557" t="s">
        <v>832</v>
      </c>
      <c r="O179" s="558" t="s">
        <v>833</v>
      </c>
      <c r="P179" s="249"/>
      <c r="Q179" s="249"/>
      <c r="R179" s="249"/>
      <c r="S179" s="249"/>
      <c r="T179" s="170" t="s">
        <v>719</v>
      </c>
      <c r="U179" s="250" t="s">
        <v>235</v>
      </c>
      <c r="V179" s="87" t="s">
        <v>213</v>
      </c>
      <c r="W179" s="172"/>
      <c r="X179" s="177"/>
      <c r="Y179" s="177"/>
      <c r="Z179" s="177"/>
      <c r="AA179" s="177"/>
      <c r="AB179" s="177"/>
      <c r="AC179" s="177"/>
      <c r="AD179" s="89" t="s">
        <v>530</v>
      </c>
      <c r="AE179" s="71" t="str">
        <f>N179</f>
        <v>Parkeergarage Kloosterveste</v>
      </c>
      <c r="AF179" s="251"/>
      <c r="AG179" s="252" t="s">
        <v>834</v>
      </c>
      <c r="AH179" s="253" t="s">
        <v>722</v>
      </c>
      <c r="AI179" s="253"/>
      <c r="AJ179" s="174" t="s">
        <v>235</v>
      </c>
      <c r="AK179" s="174" t="s">
        <v>723</v>
      </c>
      <c r="AL179" s="174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74"/>
      <c r="AX179" s="174"/>
      <c r="AY179" s="174"/>
      <c r="AZ179" s="174"/>
      <c r="BD179"/>
      <c r="BE179"/>
    </row>
    <row r="180" spans="1:57" ht="15" hidden="1">
      <c r="A180" s="49" t="s">
        <v>601</v>
      </c>
      <c r="B180" s="49"/>
      <c r="C180" s="50"/>
      <c r="D180" s="49"/>
      <c r="E180" s="49"/>
      <c r="F180" s="51" t="s">
        <v>33</v>
      </c>
      <c r="G180" s="51"/>
      <c r="H180" s="51"/>
      <c r="I180" s="51"/>
      <c r="J180" s="51"/>
      <c r="K180" s="51"/>
      <c r="L180" s="51"/>
      <c r="M180" s="51" t="s">
        <v>34</v>
      </c>
      <c r="N180" s="51" t="s">
        <v>835</v>
      </c>
      <c r="O180" s="51" t="s">
        <v>597</v>
      </c>
      <c r="P180" s="51" t="s">
        <v>343</v>
      </c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3" t="s">
        <v>1350</v>
      </c>
      <c r="BE180" s="54" t="str">
        <f t="shared" ref="BE180:BE185" si="123">IFERROR(BD180/AQ180,"")</f>
        <v/>
      </c>
    </row>
    <row r="181" spans="1:57" ht="18.75">
      <c r="A181" s="207" t="s">
        <v>836</v>
      </c>
      <c r="B181" s="49"/>
      <c r="C181" s="102">
        <v>27.02</v>
      </c>
      <c r="D181" s="94">
        <f>E181/$D$5</f>
        <v>126.6</v>
      </c>
      <c r="E181" s="95">
        <f>AC181</f>
        <v>11394</v>
      </c>
      <c r="F181" s="31">
        <v>211</v>
      </c>
      <c r="G181" s="57">
        <f>100*F181/AQ181</f>
        <v>1.1561643835616437</v>
      </c>
      <c r="H181" s="58">
        <f>AQ181</f>
        <v>18250</v>
      </c>
      <c r="I181" s="59">
        <f>F181/H181</f>
        <v>1.1561643835616439E-2</v>
      </c>
      <c r="J181" s="99">
        <f>$J$6/(I181*1.18)</f>
        <v>91.623825206843918</v>
      </c>
      <c r="K181" s="96">
        <f>F181-L181</f>
        <v>-11183</v>
      </c>
      <c r="L181" s="97">
        <f>AC181</f>
        <v>11394</v>
      </c>
      <c r="M181" s="51" t="s">
        <v>34</v>
      </c>
      <c r="N181" s="248" t="s">
        <v>837</v>
      </c>
      <c r="O181" s="62" t="s">
        <v>779</v>
      </c>
      <c r="P181" s="51" t="s">
        <v>285</v>
      </c>
      <c r="Q181" s="52"/>
      <c r="R181" s="52" t="str">
        <f t="shared" ref="R181" si="124">CONCATENATE(O181," ",P181,Q181)</f>
        <v>Kloekhorststraat 26</v>
      </c>
      <c r="S181" s="52"/>
      <c r="T181" s="651" t="s">
        <v>819</v>
      </c>
      <c r="U181" s="120">
        <v>2</v>
      </c>
      <c r="V181" s="98" t="s">
        <v>38</v>
      </c>
      <c r="W181" s="66">
        <v>2027</v>
      </c>
      <c r="X181" s="67"/>
      <c r="Y181" s="67">
        <v>2027</v>
      </c>
      <c r="Z181" s="68"/>
      <c r="AA181" s="68"/>
      <c r="AB181" s="68"/>
      <c r="AC181" s="68">
        <v>11394</v>
      </c>
      <c r="AD181" s="67" t="s">
        <v>85</v>
      </c>
      <c r="AE181" s="71" t="str">
        <f>N181</f>
        <v>Parkeergarage Citadel</v>
      </c>
      <c r="AF181" s="51" t="s">
        <v>810</v>
      </c>
      <c r="AG181" s="51" t="s">
        <v>85</v>
      </c>
      <c r="AH181" s="501" t="s">
        <v>71</v>
      </c>
      <c r="AI181" s="51"/>
      <c r="AJ181" s="51" t="s">
        <v>780</v>
      </c>
      <c r="AK181" s="51" t="s">
        <v>777</v>
      </c>
      <c r="AL181" s="51" t="s">
        <v>39</v>
      </c>
      <c r="AM181" s="51" t="s">
        <v>74</v>
      </c>
      <c r="AN181" s="51" t="s">
        <v>75</v>
      </c>
      <c r="AO181" s="51" t="s">
        <v>40</v>
      </c>
      <c r="AP181" s="52"/>
      <c r="AQ181" s="72">
        <v>18250</v>
      </c>
      <c r="AR181" s="73" t="s">
        <v>204</v>
      </c>
      <c r="AS181" s="52"/>
      <c r="AT181" s="52"/>
      <c r="AU181" s="72">
        <v>2011</v>
      </c>
      <c r="AV181" s="73" t="s">
        <v>331</v>
      </c>
      <c r="AW181" s="51" t="s">
        <v>80</v>
      </c>
      <c r="AX181" s="51" t="s">
        <v>89</v>
      </c>
      <c r="AY181" s="51" t="s">
        <v>781</v>
      </c>
      <c r="AZ181" s="72">
        <v>18943</v>
      </c>
      <c r="BA181" s="613" t="s">
        <v>802</v>
      </c>
      <c r="BB181" s="51" t="s">
        <v>179</v>
      </c>
      <c r="BC181" s="52"/>
      <c r="BD181" s="74">
        <v>351386.25</v>
      </c>
      <c r="BE181" s="13">
        <f t="shared" si="123"/>
        <v>19.254041095890411</v>
      </c>
    </row>
    <row r="182" spans="1:57" ht="15" hidden="1">
      <c r="A182" s="49" t="s">
        <v>671</v>
      </c>
      <c r="B182" s="49"/>
      <c r="C182" s="50"/>
      <c r="D182" s="49"/>
      <c r="E182" s="49"/>
      <c r="F182" s="51" t="s">
        <v>33</v>
      </c>
      <c r="G182" s="51"/>
      <c r="H182" s="51"/>
      <c r="I182" s="51"/>
      <c r="J182" s="51"/>
      <c r="K182" s="51"/>
      <c r="L182" s="51"/>
      <c r="M182" s="51" t="s">
        <v>466</v>
      </c>
      <c r="N182" s="51" t="s">
        <v>838</v>
      </c>
      <c r="O182" s="51" t="s">
        <v>667</v>
      </c>
      <c r="P182" s="51" t="s">
        <v>839</v>
      </c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1" t="s">
        <v>840</v>
      </c>
      <c r="AM182" s="52"/>
      <c r="AN182" s="52"/>
      <c r="AO182" s="51" t="s">
        <v>45</v>
      </c>
      <c r="AP182" s="51" t="s">
        <v>474</v>
      </c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1" t="s">
        <v>190</v>
      </c>
      <c r="BB182" s="52"/>
      <c r="BC182" s="52"/>
      <c r="BD182" s="53" t="s">
        <v>1350</v>
      </c>
      <c r="BE182" s="54" t="str">
        <f t="shared" si="123"/>
        <v/>
      </c>
    </row>
    <row r="183" spans="1:57" ht="18.75">
      <c r="A183" s="207" t="s">
        <v>841</v>
      </c>
      <c r="B183" s="49"/>
      <c r="C183" s="102">
        <v>27.01</v>
      </c>
      <c r="D183" s="94">
        <f>F183/$D$5</f>
        <v>8.6999999999999993</v>
      </c>
      <c r="E183" s="95">
        <f>F183</f>
        <v>783</v>
      </c>
      <c r="F183" s="31">
        <v>783</v>
      </c>
      <c r="G183" s="57">
        <f>100*F183/AQ183</f>
        <v>725</v>
      </c>
      <c r="H183" s="619">
        <v>80</v>
      </c>
      <c r="I183" s="59">
        <f>F183/H183</f>
        <v>9.7874999999999996</v>
      </c>
      <c r="J183" s="82">
        <f>$J$6/(I183*1.18)</f>
        <v>0.10823213628590603</v>
      </c>
      <c r="K183" s="96">
        <f>L183-F183</f>
        <v>-783</v>
      </c>
      <c r="L183" s="97">
        <f>AC183</f>
        <v>0</v>
      </c>
      <c r="M183" s="51" t="s">
        <v>34</v>
      </c>
      <c r="N183" s="626" t="s">
        <v>842</v>
      </c>
      <c r="O183" s="209" t="s">
        <v>193</v>
      </c>
      <c r="P183" s="51" t="s">
        <v>55</v>
      </c>
      <c r="Q183" s="52"/>
      <c r="R183" s="52" t="str">
        <f t="shared" ref="R183" si="125">CONCATENATE(O183," ",P183,Q183)</f>
        <v>Amelte 1</v>
      </c>
      <c r="S183" s="52"/>
      <c r="T183" s="544" t="s">
        <v>843</v>
      </c>
      <c r="U183" s="120">
        <v>2</v>
      </c>
      <c r="V183" s="98" t="s">
        <v>38</v>
      </c>
      <c r="W183" s="66"/>
      <c r="X183" s="67"/>
      <c r="Y183" s="67"/>
      <c r="Z183" s="68"/>
      <c r="AA183" s="68"/>
      <c r="AB183" s="68"/>
      <c r="AC183" s="68"/>
      <c r="AD183" s="67" t="s">
        <v>69</v>
      </c>
      <c r="AE183" s="71" t="str">
        <f>N183</f>
        <v xml:space="preserve">Woning Amelte 1 </v>
      </c>
      <c r="AF183" s="51" t="s">
        <v>844</v>
      </c>
      <c r="AG183" s="51" t="s">
        <v>69</v>
      </c>
      <c r="AH183" s="501" t="s">
        <v>71</v>
      </c>
      <c r="AI183" s="51"/>
      <c r="AJ183" s="51" t="s">
        <v>110</v>
      </c>
      <c r="AK183" s="51" t="s">
        <v>191</v>
      </c>
      <c r="AL183" s="51" t="s">
        <v>39</v>
      </c>
      <c r="AM183" s="51" t="s">
        <v>845</v>
      </c>
      <c r="AN183" s="51" t="s">
        <v>846</v>
      </c>
      <c r="AO183" s="51" t="s">
        <v>40</v>
      </c>
      <c r="AP183" s="52"/>
      <c r="AQ183" s="72">
        <v>108</v>
      </c>
      <c r="AR183" s="73" t="s">
        <v>228</v>
      </c>
      <c r="AS183" s="51" t="s">
        <v>78</v>
      </c>
      <c r="AT183" s="51"/>
      <c r="AU183" s="72">
        <v>1930</v>
      </c>
      <c r="AV183" s="73" t="s">
        <v>847</v>
      </c>
      <c r="AW183" s="51" t="s">
        <v>230</v>
      </c>
      <c r="AX183" s="51" t="s">
        <v>444</v>
      </c>
      <c r="AY183" s="51" t="s">
        <v>848</v>
      </c>
      <c r="AZ183" s="72">
        <v>85</v>
      </c>
      <c r="BA183" s="51" t="s">
        <v>281</v>
      </c>
      <c r="BB183" s="51" t="s">
        <v>179</v>
      </c>
      <c r="BC183" s="52"/>
      <c r="BD183" s="74">
        <v>4921.3999999999996</v>
      </c>
      <c r="BE183" s="13">
        <f t="shared" si="123"/>
        <v>45.568518518518516</v>
      </c>
    </row>
    <row r="184" spans="1:57" ht="14.45" hidden="1" customHeight="1">
      <c r="A184" s="49" t="s">
        <v>820</v>
      </c>
      <c r="B184" s="49"/>
      <c r="C184" s="50"/>
      <c r="D184" s="49"/>
      <c r="E184" s="49"/>
      <c r="F184" s="51" t="s">
        <v>33</v>
      </c>
      <c r="G184" s="51"/>
      <c r="H184" s="51"/>
      <c r="I184" s="51"/>
      <c r="J184" s="51"/>
      <c r="K184" s="51"/>
      <c r="L184" s="51"/>
      <c r="M184" s="51" t="s">
        <v>34</v>
      </c>
      <c r="N184" s="51" t="s">
        <v>849</v>
      </c>
      <c r="O184" s="51" t="s">
        <v>818</v>
      </c>
      <c r="P184" s="51" t="s">
        <v>235</v>
      </c>
      <c r="Q184" s="51" t="s">
        <v>56</v>
      </c>
      <c r="R184" s="51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1" t="s">
        <v>255</v>
      </c>
      <c r="AM184" s="52"/>
      <c r="AN184" s="52"/>
      <c r="AO184" s="51" t="s">
        <v>40</v>
      </c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1" t="s">
        <v>802</v>
      </c>
      <c r="BB184" s="52"/>
      <c r="BC184" s="52"/>
      <c r="BD184" s="53" t="s">
        <v>1350</v>
      </c>
      <c r="BE184" s="54" t="str">
        <f t="shared" si="123"/>
        <v/>
      </c>
    </row>
    <row r="185" spans="1:57" ht="24">
      <c r="A185" s="49" t="s">
        <v>850</v>
      </c>
      <c r="B185" s="49"/>
      <c r="C185" s="50"/>
      <c r="D185" s="49">
        <v>0</v>
      </c>
      <c r="E185" s="571">
        <v>2000</v>
      </c>
      <c r="F185" s="31">
        <v>1094</v>
      </c>
      <c r="G185" s="57">
        <f>100*F185/AQ185</f>
        <v>63.715783343040187</v>
      </c>
      <c r="H185" s="58">
        <f>AQ185</f>
        <v>1717</v>
      </c>
      <c r="I185" s="59">
        <f>F185/H185</f>
        <v>0.63715783343040189</v>
      </c>
      <c r="J185" s="82">
        <f>$J$6/(I185*1.18)</f>
        <v>1.6625739782480711</v>
      </c>
      <c r="K185" s="82"/>
      <c r="L185" s="82"/>
      <c r="M185" s="51" t="s">
        <v>34</v>
      </c>
      <c r="N185" s="108" t="s">
        <v>851</v>
      </c>
      <c r="O185" s="254" t="s">
        <v>173</v>
      </c>
      <c r="P185" s="51" t="s">
        <v>174</v>
      </c>
      <c r="Q185" s="52"/>
      <c r="R185" s="52" t="str">
        <f t="shared" ref="R185" si="126">CONCATENATE(O185," ",P185,Q185)</f>
        <v>A.H.G. Fokkerstraat 24</v>
      </c>
      <c r="S185" s="52"/>
      <c r="T185" s="544" t="s">
        <v>852</v>
      </c>
      <c r="U185" s="120">
        <v>2</v>
      </c>
      <c r="V185" s="546" t="s">
        <v>38</v>
      </c>
      <c r="W185" s="66"/>
      <c r="X185" s="67"/>
      <c r="Y185" s="146" t="str">
        <f t="shared" ref="Y185:Y186" si="127">V185</f>
        <v>ja</v>
      </c>
      <c r="Z185" s="146"/>
      <c r="AA185" s="68"/>
      <c r="AB185" s="68"/>
      <c r="AC185" s="68"/>
      <c r="AD185" s="89" t="s">
        <v>85</v>
      </c>
      <c r="AE185" s="71" t="str">
        <f>N185</f>
        <v>Het Struunhuus</v>
      </c>
      <c r="AF185" s="51" t="s">
        <v>853</v>
      </c>
      <c r="AG185" s="51" t="s">
        <v>85</v>
      </c>
      <c r="AH185" s="51" t="s">
        <v>201</v>
      </c>
      <c r="AI185" s="51"/>
      <c r="AJ185" s="51" t="s">
        <v>110</v>
      </c>
      <c r="AK185" s="51" t="s">
        <v>171</v>
      </c>
      <c r="AL185" s="51" t="s">
        <v>39</v>
      </c>
      <c r="AM185" s="51" t="s">
        <v>854</v>
      </c>
      <c r="AN185" s="51" t="s">
        <v>855</v>
      </c>
      <c r="AO185" s="51" t="s">
        <v>144</v>
      </c>
      <c r="AP185" s="52"/>
      <c r="AQ185" s="72">
        <v>1717</v>
      </c>
      <c r="AR185" s="73" t="s">
        <v>238</v>
      </c>
      <c r="AS185" s="51" t="s">
        <v>229</v>
      </c>
      <c r="AT185" s="51"/>
      <c r="AU185" s="72">
        <v>1980</v>
      </c>
      <c r="AV185" s="73" t="s">
        <v>205</v>
      </c>
      <c r="AW185" s="51" t="s">
        <v>274</v>
      </c>
      <c r="AX185" s="51" t="s">
        <v>89</v>
      </c>
      <c r="AY185" s="51" t="s">
        <v>848</v>
      </c>
      <c r="AZ185" s="72">
        <v>1492</v>
      </c>
      <c r="BA185" s="51" t="s">
        <v>178</v>
      </c>
      <c r="BB185" s="51" t="s">
        <v>179</v>
      </c>
      <c r="BC185" s="72">
        <v>201.79</v>
      </c>
      <c r="BD185" s="74">
        <v>8215</v>
      </c>
      <c r="BE185" s="13">
        <f t="shared" si="123"/>
        <v>4.7845078625509609</v>
      </c>
    </row>
    <row r="186" spans="1:57" ht="15" hidden="1">
      <c r="A186" s="224" t="s">
        <v>856</v>
      </c>
      <c r="B186" s="224"/>
      <c r="C186" s="225"/>
      <c r="D186" s="224">
        <v>0</v>
      </c>
      <c r="E186" s="224"/>
      <c r="F186" s="105">
        <v>1045.4180000000001</v>
      </c>
      <c r="G186" s="57" t="e">
        <f>100*F186/AQ186</f>
        <v>#DIV/0!</v>
      </c>
      <c r="H186" s="58">
        <f>AQ186</f>
        <v>0</v>
      </c>
      <c r="I186" s="59" t="e">
        <f>F186/H186</f>
        <v>#DIV/0!</v>
      </c>
      <c r="J186" s="82" t="e">
        <f>$J$6/(I186*1.18)</f>
        <v>#DIV/0!</v>
      </c>
      <c r="K186" s="82"/>
      <c r="L186" s="82"/>
      <c r="M186" s="106"/>
      <c r="N186" s="107" t="s">
        <v>857</v>
      </c>
      <c r="O186" s="255" t="s">
        <v>858</v>
      </c>
      <c r="T186" s="7" t="s">
        <v>859</v>
      </c>
      <c r="U186" s="110" t="s">
        <v>63</v>
      </c>
      <c r="V186" s="98" t="s">
        <v>213</v>
      </c>
      <c r="W186" s="228"/>
      <c r="X186" s="229"/>
      <c r="Y186" s="146" t="str">
        <f t="shared" si="127"/>
        <v>nee</v>
      </c>
      <c r="Z186" s="146"/>
      <c r="AA186" s="178"/>
      <c r="AB186" s="178"/>
      <c r="AC186" s="178"/>
      <c r="AD186" s="89" t="s">
        <v>860</v>
      </c>
      <c r="AE186" s="71" t="str">
        <f>N186</f>
        <v>Woning Loneresweg 1</v>
      </c>
      <c r="AF186" s="111"/>
      <c r="AG186" s="90" t="s">
        <v>63</v>
      </c>
      <c r="AH186" t="s">
        <v>63</v>
      </c>
      <c r="AM186" s="113"/>
    </row>
    <row r="187" spans="1:57" ht="18.75">
      <c r="A187" s="207" t="s">
        <v>861</v>
      </c>
      <c r="B187" s="49"/>
      <c r="C187" s="102">
        <v>27.02</v>
      </c>
      <c r="D187" s="94">
        <f>E187/$D$5</f>
        <v>24.111111111111111</v>
      </c>
      <c r="E187" s="95">
        <f>F187</f>
        <v>2170</v>
      </c>
      <c r="F187" s="31">
        <v>2170</v>
      </c>
      <c r="G187" s="57">
        <f>100*F187/AQ187</f>
        <v>192.3758865248227</v>
      </c>
      <c r="H187" s="58">
        <f>AQ187</f>
        <v>1128</v>
      </c>
      <c r="I187" s="59">
        <f>F187/H187</f>
        <v>1.9237588652482269</v>
      </c>
      <c r="J187" s="82">
        <f>$J$6/(I187*1.18)</f>
        <v>0.55065219089275952</v>
      </c>
      <c r="K187" s="96">
        <f>F187-L187</f>
        <v>0</v>
      </c>
      <c r="L187" s="97">
        <f>AC187</f>
        <v>2170</v>
      </c>
      <c r="M187" s="51" t="s">
        <v>34</v>
      </c>
      <c r="N187" s="51" t="s">
        <v>862</v>
      </c>
      <c r="O187" s="51" t="s">
        <v>863</v>
      </c>
      <c r="P187" s="51" t="s">
        <v>864</v>
      </c>
      <c r="Q187" s="52"/>
      <c r="R187" s="52" t="str">
        <f t="shared" ref="R187:R188" si="128">CONCATENATE(O187," ",P187,Q187)</f>
        <v>Rodeweg 23-23A-23B</v>
      </c>
      <c r="S187" s="52"/>
      <c r="T187" s="100"/>
      <c r="U187" s="120">
        <v>2</v>
      </c>
      <c r="V187" s="98" t="s">
        <v>38</v>
      </c>
      <c r="W187" s="66" t="s">
        <v>529</v>
      </c>
      <c r="X187" s="67"/>
      <c r="Y187" s="67">
        <v>2027</v>
      </c>
      <c r="Z187" s="68"/>
      <c r="AC187" s="68">
        <f>F187</f>
        <v>2170</v>
      </c>
      <c r="AD187" s="67" t="s">
        <v>530</v>
      </c>
      <c r="AE187" s="71" t="str">
        <f>N187</f>
        <v>Rodeweg 23-23A-23B</v>
      </c>
      <c r="AF187" s="51" t="s">
        <v>561</v>
      </c>
      <c r="AG187" s="51" t="s">
        <v>530</v>
      </c>
      <c r="AH187" s="501" t="s">
        <v>71</v>
      </c>
      <c r="AI187" s="51"/>
      <c r="AJ187" s="51" t="s">
        <v>110</v>
      </c>
      <c r="AK187" s="51" t="s">
        <v>865</v>
      </c>
      <c r="AL187" s="51" t="s">
        <v>39</v>
      </c>
      <c r="AM187" s="51" t="s">
        <v>74</v>
      </c>
      <c r="AN187" s="51" t="s">
        <v>75</v>
      </c>
      <c r="AO187" s="51" t="s">
        <v>40</v>
      </c>
      <c r="AP187" s="52"/>
      <c r="AQ187" s="72">
        <v>1128</v>
      </c>
      <c r="AR187" s="73" t="s">
        <v>241</v>
      </c>
      <c r="AS187" s="51" t="s">
        <v>78</v>
      </c>
      <c r="AT187" s="51"/>
      <c r="AU187" s="72">
        <v>1927</v>
      </c>
      <c r="AV187" s="73" t="s">
        <v>847</v>
      </c>
      <c r="AW187" s="51" t="s">
        <v>538</v>
      </c>
      <c r="AX187" s="51" t="s">
        <v>444</v>
      </c>
      <c r="AY187" s="51" t="s">
        <v>848</v>
      </c>
      <c r="AZ187" s="72">
        <v>805</v>
      </c>
      <c r="BA187" s="51" t="s">
        <v>265</v>
      </c>
      <c r="BB187" s="51" t="s">
        <v>179</v>
      </c>
      <c r="BC187" s="72">
        <v>1.96</v>
      </c>
      <c r="BD187" s="74">
        <v>73482.642000000007</v>
      </c>
      <c r="BE187" s="13">
        <f t="shared" ref="BE187:BE218" si="129">IFERROR(BD187/AQ187,"")</f>
        <v>65.144186170212777</v>
      </c>
    </row>
    <row r="188" spans="1:57" ht="24">
      <c r="A188" s="49" t="s">
        <v>866</v>
      </c>
      <c r="B188" s="49"/>
      <c r="C188" s="50"/>
      <c r="D188" s="56">
        <v>0</v>
      </c>
      <c r="E188" s="572">
        <v>300</v>
      </c>
      <c r="F188" s="31">
        <v>588</v>
      </c>
      <c r="G188" s="57">
        <f>100*F188/AQ188</f>
        <v>376.92307692307691</v>
      </c>
      <c r="H188" s="58">
        <f>AQ188</f>
        <v>156</v>
      </c>
      <c r="I188" s="59">
        <f>F188/H188</f>
        <v>3.7692307692307692</v>
      </c>
      <c r="J188" s="82">
        <f>$J$6/(I188*1.18)</f>
        <v>0.28104462123832585</v>
      </c>
      <c r="K188" s="82"/>
      <c r="L188" s="82"/>
      <c r="M188" s="51" t="s">
        <v>34</v>
      </c>
      <c r="N188" s="108" t="s">
        <v>867</v>
      </c>
      <c r="O188" s="254" t="s">
        <v>173</v>
      </c>
      <c r="P188" s="51" t="s">
        <v>174</v>
      </c>
      <c r="Q188" s="51" t="s">
        <v>56</v>
      </c>
      <c r="R188" s="52" t="str">
        <f t="shared" si="128"/>
        <v>A.H.G. Fokkerstraat 24A</v>
      </c>
      <c r="S188" s="52"/>
      <c r="T188" s="544" t="s">
        <v>868</v>
      </c>
      <c r="U188" s="120">
        <v>2</v>
      </c>
      <c r="V188" s="546" t="s">
        <v>869</v>
      </c>
      <c r="W188" s="66"/>
      <c r="X188" s="67"/>
      <c r="Y188" s="245" t="str">
        <f>V188</f>
        <v xml:space="preserve">ja </v>
      </c>
      <c r="Z188" s="245"/>
      <c r="AA188" s="68"/>
      <c r="AB188" s="68"/>
      <c r="AC188" s="68"/>
      <c r="AD188" s="89" t="s">
        <v>85</v>
      </c>
      <c r="AE188" s="71" t="str">
        <f>N188</f>
        <v>Fokkerstraat 24A</v>
      </c>
      <c r="AF188" s="51" t="s">
        <v>870</v>
      </c>
      <c r="AG188" s="51" t="s">
        <v>85</v>
      </c>
      <c r="AH188" s="51" t="s">
        <v>201</v>
      </c>
      <c r="AI188" s="51"/>
      <c r="AJ188" s="51" t="s">
        <v>110</v>
      </c>
      <c r="AK188" s="51" t="s">
        <v>180</v>
      </c>
      <c r="AL188" s="51" t="s">
        <v>39</v>
      </c>
      <c r="AM188" s="51" t="s">
        <v>854</v>
      </c>
      <c r="AN188" s="51" t="s">
        <v>855</v>
      </c>
      <c r="AO188" s="51" t="s">
        <v>144</v>
      </c>
      <c r="AP188" s="52"/>
      <c r="AQ188" s="72">
        <v>156</v>
      </c>
      <c r="AR188" s="73" t="s">
        <v>228</v>
      </c>
      <c r="AS188" s="51" t="s">
        <v>229</v>
      </c>
      <c r="AT188" s="51"/>
      <c r="AU188" s="72">
        <v>1990</v>
      </c>
      <c r="AV188" s="73" t="s">
        <v>205</v>
      </c>
      <c r="AW188" s="51" t="s">
        <v>417</v>
      </c>
      <c r="AX188" s="51" t="s">
        <v>89</v>
      </c>
      <c r="AY188" s="51" t="s">
        <v>848</v>
      </c>
      <c r="AZ188" s="72">
        <v>156</v>
      </c>
      <c r="BA188" s="51" t="s">
        <v>182</v>
      </c>
      <c r="BB188" s="51" t="s">
        <v>179</v>
      </c>
      <c r="BC188" s="72">
        <v>372.18</v>
      </c>
      <c r="BD188" s="74">
        <v>1238.2</v>
      </c>
      <c r="BE188" s="13">
        <f t="shared" si="129"/>
        <v>7.9371794871794874</v>
      </c>
    </row>
    <row r="189" spans="1:57" ht="15" hidden="1">
      <c r="A189" s="49" t="s">
        <v>871</v>
      </c>
      <c r="B189" s="49"/>
      <c r="C189" s="50"/>
      <c r="D189" s="49"/>
      <c r="E189" s="49"/>
      <c r="F189" s="51" t="s">
        <v>33</v>
      </c>
      <c r="G189" s="51"/>
      <c r="H189" s="51"/>
      <c r="I189" s="51"/>
      <c r="J189" s="51"/>
      <c r="K189" s="51"/>
      <c r="L189" s="51"/>
      <c r="M189" s="51" t="s">
        <v>34</v>
      </c>
      <c r="N189" s="51" t="s">
        <v>872</v>
      </c>
      <c r="O189" s="51" t="s">
        <v>873</v>
      </c>
      <c r="P189" s="51" t="s">
        <v>874</v>
      </c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3" t="s">
        <v>1350</v>
      </c>
      <c r="BE189" s="54" t="str">
        <f t="shared" si="129"/>
        <v/>
      </c>
    </row>
    <row r="190" spans="1:57" ht="15" hidden="1">
      <c r="A190" s="49" t="s">
        <v>875</v>
      </c>
      <c r="B190" s="49"/>
      <c r="C190" s="50"/>
      <c r="D190" s="49"/>
      <c r="E190" s="49"/>
      <c r="F190" s="51" t="s">
        <v>33</v>
      </c>
      <c r="G190" s="51"/>
      <c r="H190" s="51"/>
      <c r="I190" s="51"/>
      <c r="J190" s="51"/>
      <c r="K190" s="51"/>
      <c r="L190" s="51"/>
      <c r="M190" s="51" t="s">
        <v>34</v>
      </c>
      <c r="N190" s="51" t="s">
        <v>876</v>
      </c>
      <c r="O190" s="51" t="s">
        <v>873</v>
      </c>
      <c r="P190" s="51" t="s">
        <v>877</v>
      </c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3" t="s">
        <v>1350</v>
      </c>
      <c r="BE190" s="54" t="str">
        <f t="shared" si="129"/>
        <v/>
      </c>
    </row>
    <row r="191" spans="1:57" ht="15" hidden="1">
      <c r="A191" s="49" t="s">
        <v>878</v>
      </c>
      <c r="B191" s="49"/>
      <c r="C191" s="50"/>
      <c r="D191" s="49"/>
      <c r="E191" s="49"/>
      <c r="F191" s="51" t="s">
        <v>33</v>
      </c>
      <c r="G191" s="51"/>
      <c r="H191" s="51"/>
      <c r="I191" s="51"/>
      <c r="J191" s="51"/>
      <c r="K191" s="51"/>
      <c r="L191" s="51"/>
      <c r="M191" s="51" t="s">
        <v>34</v>
      </c>
      <c r="N191" s="51" t="s">
        <v>879</v>
      </c>
      <c r="O191" s="51" t="s">
        <v>873</v>
      </c>
      <c r="P191" s="51" t="s">
        <v>641</v>
      </c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3" t="s">
        <v>1350</v>
      </c>
      <c r="BE191" s="54" t="str">
        <f t="shared" si="129"/>
        <v/>
      </c>
    </row>
    <row r="192" spans="1:57" ht="15" hidden="1">
      <c r="A192" s="49" t="s">
        <v>880</v>
      </c>
      <c r="B192" s="49"/>
      <c r="C192" s="50"/>
      <c r="D192" s="49"/>
      <c r="E192" s="49"/>
      <c r="F192" s="51" t="s">
        <v>33</v>
      </c>
      <c r="G192" s="51"/>
      <c r="H192" s="51"/>
      <c r="I192" s="51"/>
      <c r="J192" s="51"/>
      <c r="K192" s="51"/>
      <c r="L192" s="51"/>
      <c r="M192" s="51" t="s">
        <v>34</v>
      </c>
      <c r="N192" s="51" t="s">
        <v>881</v>
      </c>
      <c r="O192" s="51" t="s">
        <v>873</v>
      </c>
      <c r="P192" s="51" t="s">
        <v>197</v>
      </c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3" t="s">
        <v>1350</v>
      </c>
      <c r="BE192" s="54" t="str">
        <f t="shared" si="129"/>
        <v/>
      </c>
    </row>
    <row r="193" spans="1:57" ht="15" hidden="1">
      <c r="A193" s="49" t="s">
        <v>882</v>
      </c>
      <c r="B193" s="49"/>
      <c r="C193" s="50"/>
      <c r="D193" s="49"/>
      <c r="E193" s="49"/>
      <c r="F193" s="51" t="s">
        <v>33</v>
      </c>
      <c r="G193" s="51"/>
      <c r="H193" s="51"/>
      <c r="I193" s="51"/>
      <c r="J193" s="51"/>
      <c r="K193" s="51"/>
      <c r="L193" s="51"/>
      <c r="M193" s="51" t="s">
        <v>34</v>
      </c>
      <c r="N193" s="51" t="s">
        <v>883</v>
      </c>
      <c r="O193" s="51" t="s">
        <v>873</v>
      </c>
      <c r="P193" s="51" t="s">
        <v>279</v>
      </c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3" t="s">
        <v>1350</v>
      </c>
      <c r="BE193" s="54" t="str">
        <f t="shared" si="129"/>
        <v/>
      </c>
    </row>
    <row r="194" spans="1:57" ht="15" hidden="1">
      <c r="A194" s="49" t="s">
        <v>884</v>
      </c>
      <c r="B194" s="49"/>
      <c r="C194" s="50"/>
      <c r="D194" s="49"/>
      <c r="E194" s="49"/>
      <c r="F194" s="51" t="s">
        <v>33</v>
      </c>
      <c r="G194" s="51"/>
      <c r="H194" s="51"/>
      <c r="I194" s="51"/>
      <c r="J194" s="51"/>
      <c r="K194" s="51"/>
      <c r="L194" s="51"/>
      <c r="M194" s="51" t="s">
        <v>34</v>
      </c>
      <c r="N194" s="51" t="s">
        <v>885</v>
      </c>
      <c r="O194" s="51" t="s">
        <v>873</v>
      </c>
      <c r="P194" s="51" t="s">
        <v>886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3" t="s">
        <v>1350</v>
      </c>
      <c r="BE194" s="54" t="str">
        <f t="shared" si="129"/>
        <v/>
      </c>
    </row>
    <row r="195" spans="1:57" ht="15" hidden="1">
      <c r="A195" s="49" t="s">
        <v>887</v>
      </c>
      <c r="B195" s="49"/>
      <c r="C195" s="50"/>
      <c r="D195" s="49"/>
      <c r="E195" s="49"/>
      <c r="F195" s="51" t="s">
        <v>33</v>
      </c>
      <c r="G195" s="51"/>
      <c r="H195" s="51"/>
      <c r="I195" s="51"/>
      <c r="J195" s="51"/>
      <c r="K195" s="51"/>
      <c r="L195" s="51"/>
      <c r="M195" s="51" t="s">
        <v>34</v>
      </c>
      <c r="N195" s="51" t="s">
        <v>888</v>
      </c>
      <c r="O195" s="51" t="s">
        <v>873</v>
      </c>
      <c r="P195" s="51" t="s">
        <v>127</v>
      </c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3" t="s">
        <v>1350</v>
      </c>
      <c r="BE195" s="54" t="str">
        <f t="shared" si="129"/>
        <v/>
      </c>
    </row>
    <row r="196" spans="1:57" ht="18.75">
      <c r="A196" s="207" t="s">
        <v>889</v>
      </c>
      <c r="B196" s="256"/>
      <c r="C196" s="257">
        <v>26.1</v>
      </c>
      <c r="D196" s="217">
        <f>24+F196/$D$5</f>
        <v>28.366666666666667</v>
      </c>
      <c r="E196" s="622">
        <f t="shared" ref="E196:E197" si="130">F196</f>
        <v>393</v>
      </c>
      <c r="F196" s="31">
        <v>393</v>
      </c>
      <c r="G196" s="57">
        <f t="shared" ref="G196:G211" si="131">100*F196/AQ196</f>
        <v>314.39999999999998</v>
      </c>
      <c r="H196" s="58">
        <f t="shared" ref="H196:H211" si="132">AQ196</f>
        <v>125</v>
      </c>
      <c r="I196" s="59">
        <f t="shared" ref="I196:I211" si="133">F196/H196</f>
        <v>3.1440000000000001</v>
      </c>
      <c r="J196" s="82">
        <f t="shared" ref="J196:J211" si="134">$J$6/(I196*1.18)</f>
        <v>0.33693448915340496</v>
      </c>
      <c r="K196" s="96">
        <f t="shared" ref="K196:K197" si="135">L196-F196</f>
        <v>-393</v>
      </c>
      <c r="L196" s="97">
        <f t="shared" ref="L196:L197" si="136">AC196</f>
        <v>0</v>
      </c>
      <c r="M196" s="51" t="s">
        <v>34</v>
      </c>
      <c r="N196" s="51" t="s">
        <v>890</v>
      </c>
      <c r="O196" s="51" t="s">
        <v>485</v>
      </c>
      <c r="P196" s="51" t="s">
        <v>486</v>
      </c>
      <c r="Q196" s="52"/>
      <c r="R196" s="52" t="str">
        <f t="shared" ref="R196:R197" si="137">CONCATENATE(O196," ",P196,Q196)</f>
        <v>Gildestraat 02</v>
      </c>
      <c r="S196" s="52"/>
      <c r="T196" s="100"/>
      <c r="U196" s="120">
        <v>2</v>
      </c>
      <c r="V196" s="98" t="s">
        <v>38</v>
      </c>
      <c r="W196" s="101">
        <v>2027</v>
      </c>
      <c r="X196" s="67"/>
      <c r="Y196" s="70">
        <v>2026</v>
      </c>
      <c r="Z196" s="69"/>
      <c r="AA196" s="258">
        <f t="shared" ref="AA196:AA211" si="138">F196</f>
        <v>393</v>
      </c>
      <c r="AB196" s="258"/>
      <c r="AC196" s="258"/>
      <c r="AD196" s="67" t="s">
        <v>85</v>
      </c>
      <c r="AE196" s="71" t="str">
        <f t="shared" ref="AE196:AE211" si="139">N196</f>
        <v>Woning Gildestraat 02</v>
      </c>
      <c r="AF196" s="51" t="s">
        <v>891</v>
      </c>
      <c r="AG196" s="51" t="s">
        <v>85</v>
      </c>
      <c r="AH196" s="501" t="s">
        <v>87</v>
      </c>
      <c r="AI196" s="51"/>
      <c r="AJ196" s="51" t="s">
        <v>110</v>
      </c>
      <c r="AK196" s="51" t="s">
        <v>892</v>
      </c>
      <c r="AL196" s="51" t="s">
        <v>39</v>
      </c>
      <c r="AM196" s="51" t="s">
        <v>74</v>
      </c>
      <c r="AN196" s="51" t="s">
        <v>75</v>
      </c>
      <c r="AO196" s="613" t="s">
        <v>40</v>
      </c>
      <c r="AP196" s="52"/>
      <c r="AQ196" s="72">
        <v>125</v>
      </c>
      <c r="AR196" s="73" t="s">
        <v>228</v>
      </c>
      <c r="AS196" s="52"/>
      <c r="AT196" s="52"/>
      <c r="AU196" s="72">
        <v>2014</v>
      </c>
      <c r="AV196" s="73" t="s">
        <v>331</v>
      </c>
      <c r="AW196" s="51" t="s">
        <v>206</v>
      </c>
      <c r="AX196" s="51" t="s">
        <v>89</v>
      </c>
      <c r="AY196" s="51" t="s">
        <v>848</v>
      </c>
      <c r="AZ196" s="72">
        <v>118</v>
      </c>
      <c r="BA196" s="51" t="s">
        <v>281</v>
      </c>
      <c r="BB196" s="51" t="s">
        <v>179</v>
      </c>
      <c r="BC196" s="72">
        <v>0.41</v>
      </c>
      <c r="BD196" s="74">
        <v>2785.1</v>
      </c>
      <c r="BE196" s="13">
        <f t="shared" si="129"/>
        <v>22.280799999999999</v>
      </c>
    </row>
    <row r="197" spans="1:57" ht="18.75">
      <c r="A197" s="207" t="s">
        <v>893</v>
      </c>
      <c r="B197" s="259"/>
      <c r="C197" s="257">
        <v>26.1</v>
      </c>
      <c r="D197" s="94">
        <f>F197/$D$5</f>
        <v>1.4555555555555555</v>
      </c>
      <c r="E197" s="622">
        <f t="shared" si="130"/>
        <v>131</v>
      </c>
      <c r="F197" s="31">
        <v>131</v>
      </c>
      <c r="G197" s="57">
        <f t="shared" si="131"/>
        <v>1871.4285714285713</v>
      </c>
      <c r="H197" s="58">
        <f t="shared" si="132"/>
        <v>7</v>
      </c>
      <c r="I197" s="59">
        <f t="shared" si="133"/>
        <v>18.714285714285715</v>
      </c>
      <c r="J197" s="82">
        <f t="shared" si="134"/>
        <v>5.6604994177772025E-2</v>
      </c>
      <c r="K197" s="96">
        <f t="shared" si="135"/>
        <v>-131</v>
      </c>
      <c r="L197" s="97">
        <f t="shared" si="136"/>
        <v>0</v>
      </c>
      <c r="M197" s="51" t="s">
        <v>34</v>
      </c>
      <c r="N197" s="51" t="s">
        <v>894</v>
      </c>
      <c r="O197" s="51" t="s">
        <v>485</v>
      </c>
      <c r="P197" s="51" t="s">
        <v>486</v>
      </c>
      <c r="Q197" s="52"/>
      <c r="R197" s="52" t="str">
        <f t="shared" si="137"/>
        <v>Gildestraat 02</v>
      </c>
      <c r="S197" s="52"/>
      <c r="T197" s="100"/>
      <c r="U197" s="120">
        <v>2</v>
      </c>
      <c r="V197" s="98" t="s">
        <v>38</v>
      </c>
      <c r="W197" s="101">
        <v>2027</v>
      </c>
      <c r="X197" s="67"/>
      <c r="Y197" s="70">
        <v>2026</v>
      </c>
      <c r="Z197" s="69"/>
      <c r="AA197" s="258">
        <f t="shared" si="138"/>
        <v>131</v>
      </c>
      <c r="AB197" s="258"/>
      <c r="AC197" s="258"/>
      <c r="AD197" s="67" t="s">
        <v>85</v>
      </c>
      <c r="AE197" s="71" t="str">
        <f t="shared" si="139"/>
        <v>Berging Gildestraat 02</v>
      </c>
      <c r="AF197" s="51" t="s">
        <v>891</v>
      </c>
      <c r="AG197" s="51" t="s">
        <v>85</v>
      </c>
      <c r="AH197" s="501" t="s">
        <v>87</v>
      </c>
      <c r="AI197" s="51"/>
      <c r="AJ197" s="51" t="s">
        <v>110</v>
      </c>
      <c r="AK197" s="51" t="s">
        <v>892</v>
      </c>
      <c r="AL197" s="51" t="s">
        <v>39</v>
      </c>
      <c r="AM197" s="51" t="s">
        <v>74</v>
      </c>
      <c r="AN197" s="51" t="s">
        <v>75</v>
      </c>
      <c r="AO197" s="51" t="s">
        <v>40</v>
      </c>
      <c r="AP197" s="52"/>
      <c r="AQ197" s="72">
        <v>7</v>
      </c>
      <c r="AR197" s="73" t="s">
        <v>77</v>
      </c>
      <c r="AS197" s="52"/>
      <c r="AT197" s="52"/>
      <c r="AU197" s="72">
        <v>2014</v>
      </c>
      <c r="AV197" s="73" t="s">
        <v>331</v>
      </c>
      <c r="AW197" s="51" t="s">
        <v>80</v>
      </c>
      <c r="AX197" s="51" t="s">
        <v>89</v>
      </c>
      <c r="AY197" s="51" t="s">
        <v>848</v>
      </c>
      <c r="AZ197" s="52"/>
      <c r="BA197" s="51" t="s">
        <v>281</v>
      </c>
      <c r="BB197" s="51" t="s">
        <v>179</v>
      </c>
      <c r="BC197" s="52"/>
      <c r="BD197" s="74">
        <v>218.8</v>
      </c>
      <c r="BE197" s="13">
        <f t="shared" si="129"/>
        <v>31.25714285714286</v>
      </c>
    </row>
    <row r="198" spans="1:57" ht="15" hidden="1">
      <c r="A198" s="49" t="s">
        <v>895</v>
      </c>
      <c r="B198" s="95"/>
      <c r="C198" s="50"/>
      <c r="D198" s="49"/>
      <c r="E198" s="49"/>
      <c r="F198" s="31">
        <v>393</v>
      </c>
      <c r="G198" s="57">
        <f t="shared" si="131"/>
        <v>314.39999999999998</v>
      </c>
      <c r="H198" s="58">
        <f t="shared" si="132"/>
        <v>125</v>
      </c>
      <c r="I198" s="59">
        <f t="shared" si="133"/>
        <v>3.1440000000000001</v>
      </c>
      <c r="J198" s="82">
        <f t="shared" si="134"/>
        <v>0.33693448915340496</v>
      </c>
      <c r="K198" s="82"/>
      <c r="L198" s="82"/>
      <c r="M198" s="51" t="s">
        <v>34</v>
      </c>
      <c r="N198" s="51" t="s">
        <v>896</v>
      </c>
      <c r="O198" s="51" t="s">
        <v>485</v>
      </c>
      <c r="P198" s="51" t="s">
        <v>496</v>
      </c>
      <c r="Q198" s="52"/>
      <c r="R198" s="52"/>
      <c r="S198" s="52"/>
      <c r="T198" s="160" t="s">
        <v>897</v>
      </c>
      <c r="U198" s="64">
        <v>2</v>
      </c>
      <c r="V198" s="98"/>
      <c r="W198" s="66"/>
      <c r="X198" s="67"/>
      <c r="Y198" s="70">
        <v>2026</v>
      </c>
      <c r="Z198" s="70"/>
      <c r="AA198" s="68">
        <f t="shared" si="138"/>
        <v>393</v>
      </c>
      <c r="AB198" s="68"/>
      <c r="AC198" s="68"/>
      <c r="AD198" s="67" t="s">
        <v>85</v>
      </c>
      <c r="AE198" s="71" t="str">
        <f t="shared" si="139"/>
        <v>Woning Gildestraat 04</v>
      </c>
      <c r="AF198" s="51" t="s">
        <v>898</v>
      </c>
      <c r="AG198" s="51" t="s">
        <v>85</v>
      </c>
      <c r="AH198" s="51" t="s">
        <v>87</v>
      </c>
      <c r="AI198" s="51"/>
      <c r="AJ198" s="51" t="s">
        <v>110</v>
      </c>
      <c r="AK198" s="51" t="s">
        <v>892</v>
      </c>
      <c r="AL198" s="51" t="s">
        <v>39</v>
      </c>
      <c r="AM198" s="51" t="s">
        <v>74</v>
      </c>
      <c r="AN198" s="51" t="s">
        <v>75</v>
      </c>
      <c r="AO198" s="52"/>
      <c r="AP198" s="52"/>
      <c r="AQ198" s="72">
        <v>125</v>
      </c>
      <c r="AR198" s="73" t="s">
        <v>228</v>
      </c>
      <c r="AS198" s="52"/>
      <c r="AT198" s="52"/>
      <c r="AU198" s="72">
        <v>2014</v>
      </c>
      <c r="AV198" s="73" t="s">
        <v>331</v>
      </c>
      <c r="AW198" s="51" t="s">
        <v>206</v>
      </c>
      <c r="AX198" s="51" t="s">
        <v>89</v>
      </c>
      <c r="AY198" s="51" t="s">
        <v>848</v>
      </c>
      <c r="AZ198" s="72">
        <v>118</v>
      </c>
      <c r="BA198" s="51" t="s">
        <v>281</v>
      </c>
      <c r="BB198" s="51" t="s">
        <v>179</v>
      </c>
      <c r="BC198" s="72">
        <v>0.35</v>
      </c>
      <c r="BD198" s="74">
        <v>3004.8</v>
      </c>
      <c r="BE198" s="13">
        <f t="shared" si="129"/>
        <v>24.038400000000003</v>
      </c>
    </row>
    <row r="199" spans="1:57" ht="15" hidden="1">
      <c r="A199" s="49" t="s">
        <v>899</v>
      </c>
      <c r="B199" s="95"/>
      <c r="C199" s="50"/>
      <c r="D199" s="49"/>
      <c r="E199" s="49"/>
      <c r="F199" s="31">
        <v>131</v>
      </c>
      <c r="G199" s="57">
        <f t="shared" si="131"/>
        <v>1871.4285714285713</v>
      </c>
      <c r="H199" s="58">
        <f t="shared" si="132"/>
        <v>7</v>
      </c>
      <c r="I199" s="59">
        <f t="shared" si="133"/>
        <v>18.714285714285715</v>
      </c>
      <c r="J199" s="82">
        <f t="shared" si="134"/>
        <v>5.6604994177772025E-2</v>
      </c>
      <c r="K199" s="82"/>
      <c r="L199" s="82"/>
      <c r="M199" s="51" t="s">
        <v>34</v>
      </c>
      <c r="N199" s="51" t="s">
        <v>900</v>
      </c>
      <c r="O199" s="51" t="s">
        <v>485</v>
      </c>
      <c r="P199" s="51" t="s">
        <v>496</v>
      </c>
      <c r="Q199" s="52"/>
      <c r="R199" s="52"/>
      <c r="S199" s="52"/>
      <c r="T199" s="160" t="s">
        <v>897</v>
      </c>
      <c r="U199" s="64">
        <v>2</v>
      </c>
      <c r="V199" s="98"/>
      <c r="W199" s="66"/>
      <c r="X199" s="67"/>
      <c r="Y199" s="70">
        <v>2026</v>
      </c>
      <c r="Z199" s="70"/>
      <c r="AA199" s="68">
        <f t="shared" si="138"/>
        <v>131</v>
      </c>
      <c r="AB199" s="68"/>
      <c r="AC199" s="68"/>
      <c r="AD199" s="67" t="s">
        <v>85</v>
      </c>
      <c r="AE199" s="71" t="str">
        <f t="shared" si="139"/>
        <v>Berging Gildestraat 04</v>
      </c>
      <c r="AF199" s="51" t="s">
        <v>898</v>
      </c>
      <c r="AG199" s="51" t="s">
        <v>85</v>
      </c>
      <c r="AH199" s="51" t="s">
        <v>87</v>
      </c>
      <c r="AI199" s="51"/>
      <c r="AJ199" s="51" t="s">
        <v>110</v>
      </c>
      <c r="AK199" s="51" t="s">
        <v>892</v>
      </c>
      <c r="AL199" s="51" t="s">
        <v>39</v>
      </c>
      <c r="AM199" s="51" t="s">
        <v>74</v>
      </c>
      <c r="AN199" s="51" t="s">
        <v>75</v>
      </c>
      <c r="AO199" s="51" t="s">
        <v>40</v>
      </c>
      <c r="AP199" s="52"/>
      <c r="AQ199" s="72">
        <v>7</v>
      </c>
      <c r="AR199" s="73" t="s">
        <v>77</v>
      </c>
      <c r="AS199" s="52"/>
      <c r="AT199" s="52"/>
      <c r="AU199" s="72">
        <v>2014</v>
      </c>
      <c r="AV199" s="73" t="s">
        <v>331</v>
      </c>
      <c r="AW199" s="51" t="s">
        <v>80</v>
      </c>
      <c r="AX199" s="51" t="s">
        <v>89</v>
      </c>
      <c r="AY199" s="51" t="s">
        <v>848</v>
      </c>
      <c r="AZ199" s="52"/>
      <c r="BA199" s="51" t="s">
        <v>281</v>
      </c>
      <c r="BB199" s="51" t="s">
        <v>179</v>
      </c>
      <c r="BC199" s="52"/>
      <c r="BD199" s="74">
        <v>218.8</v>
      </c>
      <c r="BE199" s="13">
        <f t="shared" si="129"/>
        <v>31.25714285714286</v>
      </c>
    </row>
    <row r="200" spans="1:57" ht="15" hidden="1">
      <c r="A200" s="49" t="s">
        <v>901</v>
      </c>
      <c r="B200" s="95"/>
      <c r="C200" s="50"/>
      <c r="D200" s="49"/>
      <c r="E200" s="49"/>
      <c r="F200" s="31">
        <v>393</v>
      </c>
      <c r="G200" s="57">
        <f t="shared" si="131"/>
        <v>314.39999999999998</v>
      </c>
      <c r="H200" s="58">
        <f t="shared" si="132"/>
        <v>125</v>
      </c>
      <c r="I200" s="59">
        <f t="shared" si="133"/>
        <v>3.1440000000000001</v>
      </c>
      <c r="J200" s="82">
        <f t="shared" si="134"/>
        <v>0.33693448915340496</v>
      </c>
      <c r="K200" s="82"/>
      <c r="L200" s="82"/>
      <c r="M200" s="51" t="s">
        <v>34</v>
      </c>
      <c r="N200" s="51" t="s">
        <v>902</v>
      </c>
      <c r="O200" s="51" t="s">
        <v>485</v>
      </c>
      <c r="P200" s="51" t="s">
        <v>499</v>
      </c>
      <c r="Q200" s="52"/>
      <c r="R200" s="52"/>
      <c r="S200" s="52"/>
      <c r="T200" s="160" t="s">
        <v>897</v>
      </c>
      <c r="U200" s="64">
        <v>2</v>
      </c>
      <c r="V200" s="98"/>
      <c r="W200" s="66"/>
      <c r="X200" s="67"/>
      <c r="Y200" s="70">
        <v>2026</v>
      </c>
      <c r="Z200" s="70"/>
      <c r="AA200" s="68">
        <f t="shared" si="138"/>
        <v>393</v>
      </c>
      <c r="AB200" s="68"/>
      <c r="AC200" s="68"/>
      <c r="AD200" s="67" t="s">
        <v>85</v>
      </c>
      <c r="AE200" s="71" t="str">
        <f t="shared" si="139"/>
        <v>Woning Gildestraat 06</v>
      </c>
      <c r="AF200" s="51" t="s">
        <v>903</v>
      </c>
      <c r="AG200" s="51" t="s">
        <v>85</v>
      </c>
      <c r="AH200" s="51" t="s">
        <v>87</v>
      </c>
      <c r="AI200" s="51"/>
      <c r="AJ200" s="51" t="s">
        <v>110</v>
      </c>
      <c r="AK200" s="51" t="s">
        <v>892</v>
      </c>
      <c r="AL200" s="51" t="s">
        <v>39</v>
      </c>
      <c r="AM200" s="51" t="s">
        <v>74</v>
      </c>
      <c r="AN200" s="51" t="s">
        <v>75</v>
      </c>
      <c r="AO200" s="52"/>
      <c r="AP200" s="52"/>
      <c r="AQ200" s="72">
        <v>125</v>
      </c>
      <c r="AR200" s="73" t="s">
        <v>228</v>
      </c>
      <c r="AS200" s="52"/>
      <c r="AT200" s="52"/>
      <c r="AU200" s="72">
        <v>2014</v>
      </c>
      <c r="AV200" s="73" t="s">
        <v>331</v>
      </c>
      <c r="AW200" s="51" t="s">
        <v>206</v>
      </c>
      <c r="AX200" s="51" t="s">
        <v>89</v>
      </c>
      <c r="AY200" s="51" t="s">
        <v>848</v>
      </c>
      <c r="AZ200" s="72">
        <v>118</v>
      </c>
      <c r="BA200" s="51" t="s">
        <v>281</v>
      </c>
      <c r="BB200" s="51" t="s">
        <v>179</v>
      </c>
      <c r="BC200" s="72">
        <v>0.37</v>
      </c>
      <c r="BD200" s="74">
        <v>2846.9</v>
      </c>
      <c r="BE200" s="13">
        <f t="shared" si="129"/>
        <v>22.775200000000002</v>
      </c>
    </row>
    <row r="201" spans="1:57" ht="15" hidden="1">
      <c r="A201" s="49" t="s">
        <v>904</v>
      </c>
      <c r="B201" s="95"/>
      <c r="C201" s="50"/>
      <c r="D201" s="49"/>
      <c r="E201" s="49"/>
      <c r="F201" s="31">
        <v>131</v>
      </c>
      <c r="G201" s="57">
        <f t="shared" si="131"/>
        <v>1871.4285714285713</v>
      </c>
      <c r="H201" s="58">
        <f t="shared" si="132"/>
        <v>7</v>
      </c>
      <c r="I201" s="59">
        <f t="shared" si="133"/>
        <v>18.714285714285715</v>
      </c>
      <c r="J201" s="82">
        <f t="shared" si="134"/>
        <v>5.6604994177772025E-2</v>
      </c>
      <c r="K201" s="82"/>
      <c r="L201" s="82"/>
      <c r="M201" s="51" t="s">
        <v>34</v>
      </c>
      <c r="N201" s="51" t="s">
        <v>905</v>
      </c>
      <c r="O201" s="51" t="s">
        <v>485</v>
      </c>
      <c r="P201" s="51" t="s">
        <v>499</v>
      </c>
      <c r="Q201" s="52"/>
      <c r="R201" s="52"/>
      <c r="S201" s="52"/>
      <c r="T201" s="160" t="s">
        <v>897</v>
      </c>
      <c r="U201" s="64">
        <v>2</v>
      </c>
      <c r="V201" s="98"/>
      <c r="W201" s="66"/>
      <c r="X201" s="67"/>
      <c r="Y201" s="70">
        <v>2026</v>
      </c>
      <c r="Z201" s="70"/>
      <c r="AA201" s="68">
        <f t="shared" si="138"/>
        <v>131</v>
      </c>
      <c r="AB201" s="68"/>
      <c r="AC201" s="68"/>
      <c r="AD201" s="67" t="s">
        <v>85</v>
      </c>
      <c r="AE201" s="71" t="str">
        <f t="shared" si="139"/>
        <v>Berging Gildestraat 06</v>
      </c>
      <c r="AF201" s="51" t="s">
        <v>903</v>
      </c>
      <c r="AG201" s="51" t="s">
        <v>85</v>
      </c>
      <c r="AH201" s="51" t="s">
        <v>87</v>
      </c>
      <c r="AI201" s="51"/>
      <c r="AJ201" s="51" t="s">
        <v>110</v>
      </c>
      <c r="AK201" s="51" t="s">
        <v>892</v>
      </c>
      <c r="AL201" s="51" t="s">
        <v>39</v>
      </c>
      <c r="AM201" s="51" t="s">
        <v>74</v>
      </c>
      <c r="AN201" s="51" t="s">
        <v>75</v>
      </c>
      <c r="AO201" s="51" t="s">
        <v>40</v>
      </c>
      <c r="AP201" s="52"/>
      <c r="AQ201" s="72">
        <v>7</v>
      </c>
      <c r="AR201" s="73" t="s">
        <v>77</v>
      </c>
      <c r="AS201" s="52"/>
      <c r="AT201" s="52"/>
      <c r="AU201" s="72">
        <v>2014</v>
      </c>
      <c r="AV201" s="73" t="s">
        <v>331</v>
      </c>
      <c r="AW201" s="51" t="s">
        <v>80</v>
      </c>
      <c r="AX201" s="51" t="s">
        <v>89</v>
      </c>
      <c r="AY201" s="51" t="s">
        <v>848</v>
      </c>
      <c r="AZ201" s="52"/>
      <c r="BA201" s="51" t="s">
        <v>281</v>
      </c>
      <c r="BB201" s="51" t="s">
        <v>179</v>
      </c>
      <c r="BC201" s="52"/>
      <c r="BD201" s="74">
        <v>203.9</v>
      </c>
      <c r="BE201" s="13">
        <f t="shared" si="129"/>
        <v>29.12857142857143</v>
      </c>
    </row>
    <row r="202" spans="1:57" ht="15" hidden="1">
      <c r="A202" s="260" t="s">
        <v>906</v>
      </c>
      <c r="B202" s="260"/>
      <c r="C202" s="261"/>
      <c r="D202" s="260"/>
      <c r="E202" s="260"/>
      <c r="F202" s="262">
        <v>393</v>
      </c>
      <c r="G202" s="263">
        <f t="shared" si="131"/>
        <v>314.39999999999998</v>
      </c>
      <c r="H202" s="264">
        <f t="shared" si="132"/>
        <v>125</v>
      </c>
      <c r="I202" s="59">
        <f t="shared" si="133"/>
        <v>3.1440000000000001</v>
      </c>
      <c r="J202" s="82">
        <f t="shared" si="134"/>
        <v>0.33693448915340496</v>
      </c>
      <c r="K202" s="82"/>
      <c r="L202" s="82"/>
      <c r="M202" s="265" t="s">
        <v>34</v>
      </c>
      <c r="N202" s="265" t="s">
        <v>907</v>
      </c>
      <c r="O202" s="266" t="s">
        <v>485</v>
      </c>
      <c r="P202" s="267" t="s">
        <v>502</v>
      </c>
      <c r="Q202" s="268"/>
      <c r="R202" s="269"/>
      <c r="S202" s="269"/>
      <c r="T202" s="160" t="s">
        <v>897</v>
      </c>
      <c r="U202" s="64">
        <v>2</v>
      </c>
      <c r="V202" s="98"/>
      <c r="W202" s="271"/>
      <c r="X202" s="67"/>
      <c r="Y202" s="70">
        <v>2026</v>
      </c>
      <c r="Z202" s="70"/>
      <c r="AA202" s="68">
        <f t="shared" si="138"/>
        <v>393</v>
      </c>
      <c r="AB202" s="68"/>
      <c r="AC202" s="68"/>
      <c r="AD202" s="67" t="s">
        <v>85</v>
      </c>
      <c r="AE202" s="71" t="str">
        <f t="shared" si="139"/>
        <v>Woning Gildestraat 08</v>
      </c>
      <c r="AF202" s="272" t="s">
        <v>908</v>
      </c>
      <c r="AG202" s="265" t="s">
        <v>85</v>
      </c>
      <c r="AH202" s="265" t="s">
        <v>87</v>
      </c>
      <c r="AI202" s="265"/>
      <c r="AJ202" s="265" t="s">
        <v>110</v>
      </c>
      <c r="AK202" s="265" t="s">
        <v>892</v>
      </c>
      <c r="AL202" s="273" t="s">
        <v>39</v>
      </c>
      <c r="AM202" s="273" t="s">
        <v>74</v>
      </c>
      <c r="AN202" s="273" t="s">
        <v>75</v>
      </c>
      <c r="AO202" s="274"/>
      <c r="AP202" s="274"/>
      <c r="AQ202" s="275">
        <v>125</v>
      </c>
      <c r="AR202" s="276" t="s">
        <v>228</v>
      </c>
      <c r="AS202" s="274"/>
      <c r="AT202" s="274"/>
      <c r="AU202" s="275">
        <v>2014</v>
      </c>
      <c r="AV202" s="276" t="s">
        <v>331</v>
      </c>
      <c r="AW202" s="273" t="s">
        <v>206</v>
      </c>
      <c r="AX202" s="273" t="s">
        <v>89</v>
      </c>
      <c r="AY202" s="273" t="s">
        <v>848</v>
      </c>
      <c r="AZ202" s="275">
        <v>118</v>
      </c>
      <c r="BA202" s="51" t="s">
        <v>281</v>
      </c>
      <c r="BB202" s="51" t="s">
        <v>179</v>
      </c>
      <c r="BC202" s="72">
        <v>0.37</v>
      </c>
      <c r="BD202" s="74">
        <v>2820</v>
      </c>
      <c r="BE202" s="13">
        <f t="shared" si="129"/>
        <v>22.56</v>
      </c>
    </row>
    <row r="203" spans="1:57" ht="15" hidden="1">
      <c r="A203" s="277" t="s">
        <v>909</v>
      </c>
      <c r="B203" s="277"/>
      <c r="C203" s="278"/>
      <c r="D203" s="277"/>
      <c r="E203" s="277"/>
      <c r="F203" s="279">
        <v>131</v>
      </c>
      <c r="G203" s="280">
        <f t="shared" si="131"/>
        <v>1871.4285714285713</v>
      </c>
      <c r="H203" s="281">
        <f t="shared" si="132"/>
        <v>7</v>
      </c>
      <c r="I203" s="59">
        <f t="shared" si="133"/>
        <v>18.714285714285715</v>
      </c>
      <c r="J203" s="82">
        <f t="shared" si="134"/>
        <v>5.6604994177772025E-2</v>
      </c>
      <c r="K203" s="82"/>
      <c r="L203" s="82"/>
      <c r="M203" s="282" t="s">
        <v>34</v>
      </c>
      <c r="N203" s="282" t="s">
        <v>910</v>
      </c>
      <c r="O203" s="283" t="s">
        <v>485</v>
      </c>
      <c r="P203" s="284" t="s">
        <v>502</v>
      </c>
      <c r="Q203" s="285"/>
      <c r="R203" s="286"/>
      <c r="S203" s="286"/>
      <c r="T203" s="160" t="s">
        <v>897</v>
      </c>
      <c r="U203" s="64">
        <v>2</v>
      </c>
      <c r="V203" s="98"/>
      <c r="W203" s="271"/>
      <c r="X203" s="67"/>
      <c r="Y203" s="70">
        <v>2026</v>
      </c>
      <c r="Z203" s="70"/>
      <c r="AA203" s="68">
        <f t="shared" si="138"/>
        <v>131</v>
      </c>
      <c r="AB203" s="68"/>
      <c r="AC203" s="68"/>
      <c r="AD203" s="67" t="s">
        <v>85</v>
      </c>
      <c r="AE203" s="71" t="str">
        <f t="shared" si="139"/>
        <v>Berging Gildestraat 08</v>
      </c>
      <c r="AF203" s="272" t="s">
        <v>908</v>
      </c>
      <c r="AG203" s="282" t="s">
        <v>85</v>
      </c>
      <c r="AH203" s="265" t="s">
        <v>87</v>
      </c>
      <c r="AI203" s="273"/>
      <c r="AJ203" s="282" t="s">
        <v>110</v>
      </c>
      <c r="AK203" s="282" t="s">
        <v>892</v>
      </c>
      <c r="AL203" s="273" t="s">
        <v>39</v>
      </c>
      <c r="AM203" s="273" t="s">
        <v>74</v>
      </c>
      <c r="AN203" s="273" t="s">
        <v>75</v>
      </c>
      <c r="AO203" s="273" t="s">
        <v>40</v>
      </c>
      <c r="AP203" s="274"/>
      <c r="AQ203" s="275">
        <v>7</v>
      </c>
      <c r="AR203" s="276" t="s">
        <v>77</v>
      </c>
      <c r="AS203" s="274"/>
      <c r="AT203" s="274"/>
      <c r="AU203" s="275">
        <v>2014</v>
      </c>
      <c r="AV203" s="276" t="s">
        <v>331</v>
      </c>
      <c r="AW203" s="273" t="s">
        <v>80</v>
      </c>
      <c r="AX203" s="273" t="s">
        <v>89</v>
      </c>
      <c r="AY203" s="273" t="s">
        <v>848</v>
      </c>
      <c r="AZ203" s="274"/>
      <c r="BA203" s="51" t="s">
        <v>281</v>
      </c>
      <c r="BB203" s="51" t="s">
        <v>179</v>
      </c>
      <c r="BC203" s="52"/>
      <c r="BD203" s="74">
        <v>203.9</v>
      </c>
      <c r="BE203" s="13">
        <f t="shared" si="129"/>
        <v>29.12857142857143</v>
      </c>
    </row>
    <row r="204" spans="1:57" ht="15" hidden="1">
      <c r="A204" s="277" t="s">
        <v>911</v>
      </c>
      <c r="B204" s="277"/>
      <c r="C204" s="278"/>
      <c r="D204" s="277"/>
      <c r="E204" s="277"/>
      <c r="F204" s="279">
        <v>393</v>
      </c>
      <c r="G204" s="280">
        <f t="shared" si="131"/>
        <v>314.39999999999998</v>
      </c>
      <c r="H204" s="281">
        <f t="shared" si="132"/>
        <v>125</v>
      </c>
      <c r="I204" s="59">
        <f t="shared" si="133"/>
        <v>3.1440000000000001</v>
      </c>
      <c r="J204" s="82">
        <f t="shared" si="134"/>
        <v>0.33693448915340496</v>
      </c>
      <c r="K204" s="82"/>
      <c r="L204" s="82"/>
      <c r="M204" s="282" t="s">
        <v>34</v>
      </c>
      <c r="N204" s="282" t="s">
        <v>912</v>
      </c>
      <c r="O204" s="283" t="s">
        <v>485</v>
      </c>
      <c r="P204" s="284" t="s">
        <v>264</v>
      </c>
      <c r="Q204" s="285"/>
      <c r="R204" s="286"/>
      <c r="S204" s="286"/>
      <c r="T204" s="160" t="s">
        <v>897</v>
      </c>
      <c r="U204" s="64">
        <v>2</v>
      </c>
      <c r="V204" s="98"/>
      <c r="W204" s="101"/>
      <c r="X204" s="67"/>
      <c r="Y204" s="70">
        <v>2026</v>
      </c>
      <c r="Z204" s="70"/>
      <c r="AA204" s="68">
        <f t="shared" si="138"/>
        <v>393</v>
      </c>
      <c r="AB204" s="68"/>
      <c r="AC204" s="68"/>
      <c r="AD204" s="67" t="s">
        <v>85</v>
      </c>
      <c r="AE204" s="71" t="str">
        <f t="shared" si="139"/>
        <v>Woning Gildestraat 10</v>
      </c>
      <c r="AF204" s="284" t="s">
        <v>913</v>
      </c>
      <c r="AG204" s="282" t="s">
        <v>85</v>
      </c>
      <c r="AH204" s="282" t="s">
        <v>87</v>
      </c>
      <c r="AI204" s="282"/>
      <c r="AJ204" s="282" t="s">
        <v>110</v>
      </c>
      <c r="AK204" s="282" t="s">
        <v>892</v>
      </c>
      <c r="AL204" s="282" t="s">
        <v>39</v>
      </c>
      <c r="AM204" s="282" t="s">
        <v>74</v>
      </c>
      <c r="AN204" s="282" t="s">
        <v>75</v>
      </c>
      <c r="AO204" s="288"/>
      <c r="AP204" s="288"/>
      <c r="AQ204" s="289">
        <v>125</v>
      </c>
      <c r="AR204" s="290" t="s">
        <v>228</v>
      </c>
      <c r="AS204" s="288"/>
      <c r="AT204" s="288"/>
      <c r="AU204" s="289">
        <v>2014</v>
      </c>
      <c r="AV204" s="290" t="s">
        <v>331</v>
      </c>
      <c r="AW204" s="282" t="s">
        <v>206</v>
      </c>
      <c r="AX204" s="282" t="s">
        <v>89</v>
      </c>
      <c r="AY204" s="282" t="s">
        <v>848</v>
      </c>
      <c r="AZ204" s="289">
        <v>118</v>
      </c>
      <c r="BA204" s="51" t="s">
        <v>281</v>
      </c>
      <c r="BB204" s="51" t="s">
        <v>179</v>
      </c>
      <c r="BC204" s="72">
        <v>0.37</v>
      </c>
      <c r="BD204" s="74">
        <v>2758</v>
      </c>
      <c r="BE204" s="13">
        <f t="shared" si="129"/>
        <v>22.064</v>
      </c>
    </row>
    <row r="205" spans="1:57" ht="15" hidden="1">
      <c r="A205" s="277" t="s">
        <v>914</v>
      </c>
      <c r="B205" s="277"/>
      <c r="C205" s="278"/>
      <c r="D205" s="277"/>
      <c r="E205" s="277"/>
      <c r="F205" s="279">
        <v>131</v>
      </c>
      <c r="G205" s="280">
        <f t="shared" si="131"/>
        <v>1871.4285714285713</v>
      </c>
      <c r="H205" s="281">
        <f t="shared" si="132"/>
        <v>7</v>
      </c>
      <c r="I205" s="59">
        <f t="shared" si="133"/>
        <v>18.714285714285715</v>
      </c>
      <c r="J205" s="82">
        <f t="shared" si="134"/>
        <v>5.6604994177772025E-2</v>
      </c>
      <c r="K205" s="82"/>
      <c r="L205" s="82"/>
      <c r="M205" s="282" t="s">
        <v>34</v>
      </c>
      <c r="N205" s="282" t="s">
        <v>915</v>
      </c>
      <c r="O205" s="283" t="s">
        <v>485</v>
      </c>
      <c r="P205" s="284" t="s">
        <v>264</v>
      </c>
      <c r="Q205" s="285"/>
      <c r="R205" s="286"/>
      <c r="S205" s="286"/>
      <c r="T205" s="160" t="s">
        <v>897</v>
      </c>
      <c r="U205" s="64">
        <v>2</v>
      </c>
      <c r="V205" s="98"/>
      <c r="W205" s="101"/>
      <c r="X205" s="67"/>
      <c r="Y205" s="70">
        <v>2026</v>
      </c>
      <c r="Z205" s="70"/>
      <c r="AA205" s="68">
        <f t="shared" si="138"/>
        <v>131</v>
      </c>
      <c r="AB205" s="68"/>
      <c r="AC205" s="68"/>
      <c r="AD205" s="67" t="s">
        <v>85</v>
      </c>
      <c r="AE205" s="71" t="str">
        <f t="shared" si="139"/>
        <v>Berging Gildestraat 10</v>
      </c>
      <c r="AF205" s="284" t="s">
        <v>913</v>
      </c>
      <c r="AG205" s="282" t="s">
        <v>85</v>
      </c>
      <c r="AH205" s="282" t="s">
        <v>87</v>
      </c>
      <c r="AI205" s="282"/>
      <c r="AJ205" s="282" t="s">
        <v>110</v>
      </c>
      <c r="AK205" s="282" t="s">
        <v>892</v>
      </c>
      <c r="AL205" s="282" t="s">
        <v>39</v>
      </c>
      <c r="AM205" s="282" t="s">
        <v>74</v>
      </c>
      <c r="AN205" s="282" t="s">
        <v>75</v>
      </c>
      <c r="AO205" s="282" t="s">
        <v>40</v>
      </c>
      <c r="AP205" s="288"/>
      <c r="AQ205" s="289">
        <v>7</v>
      </c>
      <c r="AR205" s="290" t="s">
        <v>77</v>
      </c>
      <c r="AS205" s="288"/>
      <c r="AT205" s="288"/>
      <c r="AU205" s="289">
        <v>2014</v>
      </c>
      <c r="AV205" s="290" t="s">
        <v>331</v>
      </c>
      <c r="AW205" s="282" t="s">
        <v>80</v>
      </c>
      <c r="AX205" s="282" t="s">
        <v>89</v>
      </c>
      <c r="AY205" s="282" t="s">
        <v>848</v>
      </c>
      <c r="AZ205" s="288"/>
      <c r="BA205" s="51" t="s">
        <v>281</v>
      </c>
      <c r="BB205" s="51" t="s">
        <v>179</v>
      </c>
      <c r="BC205" s="52"/>
      <c r="BD205" s="74">
        <v>203.9</v>
      </c>
      <c r="BE205" s="13">
        <f t="shared" si="129"/>
        <v>29.12857142857143</v>
      </c>
    </row>
    <row r="206" spans="1:57" ht="15" hidden="1">
      <c r="A206" s="277" t="s">
        <v>916</v>
      </c>
      <c r="B206" s="277"/>
      <c r="C206" s="278"/>
      <c r="D206" s="277"/>
      <c r="E206" s="277"/>
      <c r="F206" s="279">
        <v>393</v>
      </c>
      <c r="G206" s="280">
        <f t="shared" si="131"/>
        <v>314.39999999999998</v>
      </c>
      <c r="H206" s="281">
        <f t="shared" si="132"/>
        <v>125</v>
      </c>
      <c r="I206" s="59">
        <f t="shared" si="133"/>
        <v>3.1440000000000001</v>
      </c>
      <c r="J206" s="82">
        <f t="shared" si="134"/>
        <v>0.33693448915340496</v>
      </c>
      <c r="K206" s="82"/>
      <c r="L206" s="82"/>
      <c r="M206" s="282" t="s">
        <v>34</v>
      </c>
      <c r="N206" s="282" t="s">
        <v>917</v>
      </c>
      <c r="O206" s="283" t="s">
        <v>485</v>
      </c>
      <c r="P206" s="284" t="s">
        <v>507</v>
      </c>
      <c r="Q206" s="285"/>
      <c r="R206" s="286"/>
      <c r="S206" s="286"/>
      <c r="T206" s="160" t="s">
        <v>897</v>
      </c>
      <c r="U206" s="64">
        <v>2</v>
      </c>
      <c r="V206" s="98"/>
      <c r="W206" s="101"/>
      <c r="X206" s="67"/>
      <c r="Y206" s="70">
        <v>2026</v>
      </c>
      <c r="Z206" s="70"/>
      <c r="AA206" s="68">
        <f t="shared" si="138"/>
        <v>393</v>
      </c>
      <c r="AB206" s="68"/>
      <c r="AC206" s="68"/>
      <c r="AD206" s="67" t="s">
        <v>85</v>
      </c>
      <c r="AE206" s="71" t="str">
        <f t="shared" si="139"/>
        <v>Woning Gildestraat 12</v>
      </c>
      <c r="AF206" s="284" t="s">
        <v>918</v>
      </c>
      <c r="AG206" s="282" t="s">
        <v>85</v>
      </c>
      <c r="AH206" s="282" t="s">
        <v>87</v>
      </c>
      <c r="AI206" s="282"/>
      <c r="AJ206" s="282" t="s">
        <v>110</v>
      </c>
      <c r="AK206" s="282" t="s">
        <v>892</v>
      </c>
      <c r="AL206" s="282" t="s">
        <v>39</v>
      </c>
      <c r="AM206" s="282" t="s">
        <v>74</v>
      </c>
      <c r="AN206" s="282" t="s">
        <v>75</v>
      </c>
      <c r="AO206" s="288"/>
      <c r="AP206" s="288"/>
      <c r="AQ206" s="289">
        <v>125</v>
      </c>
      <c r="AR206" s="290" t="s">
        <v>228</v>
      </c>
      <c r="AS206" s="288"/>
      <c r="AT206" s="288"/>
      <c r="AU206" s="289">
        <v>2014</v>
      </c>
      <c r="AV206" s="290" t="s">
        <v>331</v>
      </c>
      <c r="AW206" s="282" t="s">
        <v>206</v>
      </c>
      <c r="AX206" s="282" t="s">
        <v>89</v>
      </c>
      <c r="AY206" s="282" t="s">
        <v>848</v>
      </c>
      <c r="AZ206" s="289">
        <v>118</v>
      </c>
      <c r="BA206" s="51" t="s">
        <v>281</v>
      </c>
      <c r="BB206" s="51" t="s">
        <v>179</v>
      </c>
      <c r="BC206" s="72">
        <v>0.37</v>
      </c>
      <c r="BD206" s="74">
        <v>2820</v>
      </c>
      <c r="BE206" s="13">
        <f t="shared" si="129"/>
        <v>22.56</v>
      </c>
    </row>
    <row r="207" spans="1:57" ht="15" hidden="1">
      <c r="A207" s="277" t="s">
        <v>919</v>
      </c>
      <c r="B207" s="277"/>
      <c r="C207" s="278"/>
      <c r="D207" s="277"/>
      <c r="E207" s="277"/>
      <c r="F207" s="279">
        <v>131</v>
      </c>
      <c r="G207" s="280">
        <f t="shared" si="131"/>
        <v>1871.4285714285713</v>
      </c>
      <c r="H207" s="281">
        <f t="shared" si="132"/>
        <v>7</v>
      </c>
      <c r="I207" s="59">
        <f t="shared" si="133"/>
        <v>18.714285714285715</v>
      </c>
      <c r="J207" s="82">
        <f t="shared" si="134"/>
        <v>5.6604994177772025E-2</v>
      </c>
      <c r="K207" s="82"/>
      <c r="L207" s="82"/>
      <c r="M207" s="282" t="s">
        <v>34</v>
      </c>
      <c r="N207" s="282" t="s">
        <v>920</v>
      </c>
      <c r="O207" s="283" t="s">
        <v>485</v>
      </c>
      <c r="P207" s="284" t="s">
        <v>507</v>
      </c>
      <c r="Q207" s="285"/>
      <c r="R207" s="286"/>
      <c r="S207" s="286"/>
      <c r="T207" s="160" t="s">
        <v>897</v>
      </c>
      <c r="U207" s="64">
        <v>2</v>
      </c>
      <c r="V207" s="98"/>
      <c r="W207" s="101"/>
      <c r="X207" s="67"/>
      <c r="Y207" s="70">
        <v>2026</v>
      </c>
      <c r="Z207" s="70"/>
      <c r="AA207" s="68">
        <f t="shared" si="138"/>
        <v>131</v>
      </c>
      <c r="AB207" s="68"/>
      <c r="AC207" s="68"/>
      <c r="AD207" s="67" t="s">
        <v>85</v>
      </c>
      <c r="AE207" s="71" t="str">
        <f t="shared" si="139"/>
        <v>Berging Gildestraat 12</v>
      </c>
      <c r="AF207" s="284" t="s">
        <v>918</v>
      </c>
      <c r="AG207" s="282" t="s">
        <v>85</v>
      </c>
      <c r="AH207" s="282" t="s">
        <v>87</v>
      </c>
      <c r="AI207" s="282"/>
      <c r="AJ207" s="282" t="s">
        <v>110</v>
      </c>
      <c r="AK207" s="282" t="s">
        <v>892</v>
      </c>
      <c r="AL207" s="282" t="s">
        <v>39</v>
      </c>
      <c r="AM207" s="282" t="s">
        <v>74</v>
      </c>
      <c r="AN207" s="282" t="s">
        <v>75</v>
      </c>
      <c r="AO207" s="282" t="s">
        <v>40</v>
      </c>
      <c r="AP207" s="288"/>
      <c r="AQ207" s="289">
        <v>7</v>
      </c>
      <c r="AR207" s="290" t="s">
        <v>77</v>
      </c>
      <c r="AS207" s="288"/>
      <c r="AT207" s="288"/>
      <c r="AU207" s="289">
        <v>2014</v>
      </c>
      <c r="AV207" s="290" t="s">
        <v>331</v>
      </c>
      <c r="AW207" s="282" t="s">
        <v>80</v>
      </c>
      <c r="AX207" s="282" t="s">
        <v>89</v>
      </c>
      <c r="AY207" s="282" t="s">
        <v>848</v>
      </c>
      <c r="AZ207" s="288"/>
      <c r="BA207" s="51" t="s">
        <v>281</v>
      </c>
      <c r="BB207" s="51" t="s">
        <v>179</v>
      </c>
      <c r="BC207" s="52"/>
      <c r="BD207" s="74">
        <v>203.9</v>
      </c>
      <c r="BE207" s="13">
        <f t="shared" si="129"/>
        <v>29.12857142857143</v>
      </c>
    </row>
    <row r="208" spans="1:57" ht="15" hidden="1">
      <c r="A208" s="277" t="s">
        <v>921</v>
      </c>
      <c r="B208" s="277"/>
      <c r="C208" s="278"/>
      <c r="D208" s="277"/>
      <c r="E208" s="277"/>
      <c r="F208" s="279">
        <v>393</v>
      </c>
      <c r="G208" s="280">
        <f t="shared" si="131"/>
        <v>272.91666666666669</v>
      </c>
      <c r="H208" s="281">
        <f t="shared" si="132"/>
        <v>144</v>
      </c>
      <c r="I208" s="59">
        <f t="shared" si="133"/>
        <v>2.7291666666666665</v>
      </c>
      <c r="J208" s="82">
        <f t="shared" si="134"/>
        <v>0.3881485315047225</v>
      </c>
      <c r="K208" s="82"/>
      <c r="L208" s="82"/>
      <c r="M208" s="282" t="s">
        <v>34</v>
      </c>
      <c r="N208" s="282" t="s">
        <v>922</v>
      </c>
      <c r="O208" s="283" t="s">
        <v>485</v>
      </c>
      <c r="P208" s="284" t="s">
        <v>218</v>
      </c>
      <c r="Q208" s="285"/>
      <c r="R208" s="286"/>
      <c r="S208" s="286"/>
      <c r="T208" s="160" t="s">
        <v>897</v>
      </c>
      <c r="U208" s="64">
        <v>2</v>
      </c>
      <c r="V208" s="98"/>
      <c r="W208" s="101"/>
      <c r="X208" s="67"/>
      <c r="Y208" s="70">
        <v>2026</v>
      </c>
      <c r="Z208" s="70"/>
      <c r="AA208" s="68">
        <f t="shared" si="138"/>
        <v>393</v>
      </c>
      <c r="AB208" s="68"/>
      <c r="AC208" s="68"/>
      <c r="AD208" s="67" t="s">
        <v>85</v>
      </c>
      <c r="AE208" s="71" t="str">
        <f t="shared" si="139"/>
        <v>Woning Gildestraat 14</v>
      </c>
      <c r="AF208" s="284" t="s">
        <v>923</v>
      </c>
      <c r="AG208" s="282" t="s">
        <v>85</v>
      </c>
      <c r="AH208" s="282" t="s">
        <v>87</v>
      </c>
      <c r="AI208" s="282"/>
      <c r="AJ208" s="282" t="s">
        <v>110</v>
      </c>
      <c r="AK208" s="282" t="s">
        <v>892</v>
      </c>
      <c r="AL208" s="282" t="s">
        <v>39</v>
      </c>
      <c r="AM208" s="282" t="s">
        <v>74</v>
      </c>
      <c r="AN208" s="282" t="s">
        <v>75</v>
      </c>
      <c r="AO208" s="282" t="s">
        <v>40</v>
      </c>
      <c r="AP208" s="288"/>
      <c r="AQ208" s="289">
        <v>144</v>
      </c>
      <c r="AR208" s="290" t="s">
        <v>228</v>
      </c>
      <c r="AS208" s="288"/>
      <c r="AT208" s="288"/>
      <c r="AU208" s="289">
        <v>2014</v>
      </c>
      <c r="AV208" s="290" t="s">
        <v>331</v>
      </c>
      <c r="AW208" s="282" t="s">
        <v>206</v>
      </c>
      <c r="AX208" s="282" t="s">
        <v>89</v>
      </c>
      <c r="AY208" s="282" t="s">
        <v>848</v>
      </c>
      <c r="AZ208" s="289">
        <v>138</v>
      </c>
      <c r="BA208" s="51" t="s">
        <v>281</v>
      </c>
      <c r="BB208" s="51" t="s">
        <v>179</v>
      </c>
      <c r="BC208" s="72">
        <v>0.48</v>
      </c>
      <c r="BD208" s="74">
        <v>2977.9</v>
      </c>
      <c r="BE208" s="13">
        <f t="shared" si="129"/>
        <v>20.679861111111112</v>
      </c>
    </row>
    <row r="209" spans="1:60" ht="15" hidden="1">
      <c r="A209" s="277" t="s">
        <v>924</v>
      </c>
      <c r="B209" s="277"/>
      <c r="C209" s="278"/>
      <c r="D209" s="277"/>
      <c r="E209" s="277"/>
      <c r="F209" s="279">
        <v>131</v>
      </c>
      <c r="G209" s="280">
        <f t="shared" si="131"/>
        <v>1871.4285714285713</v>
      </c>
      <c r="H209" s="281">
        <f t="shared" si="132"/>
        <v>7</v>
      </c>
      <c r="I209" s="59">
        <f t="shared" si="133"/>
        <v>18.714285714285715</v>
      </c>
      <c r="J209" s="82">
        <f t="shared" si="134"/>
        <v>5.6604994177772025E-2</v>
      </c>
      <c r="K209" s="82"/>
      <c r="L209" s="82"/>
      <c r="M209" s="282" t="s">
        <v>34</v>
      </c>
      <c r="N209" s="282" t="s">
        <v>925</v>
      </c>
      <c r="O209" s="283" t="s">
        <v>485</v>
      </c>
      <c r="P209" s="284" t="s">
        <v>218</v>
      </c>
      <c r="Q209" s="285"/>
      <c r="R209" s="286"/>
      <c r="S209" s="286"/>
      <c r="T209" s="160" t="s">
        <v>897</v>
      </c>
      <c r="U209" s="64">
        <v>2</v>
      </c>
      <c r="V209" s="98"/>
      <c r="W209" s="101"/>
      <c r="X209" s="67"/>
      <c r="Y209" s="70">
        <v>2026</v>
      </c>
      <c r="Z209" s="70"/>
      <c r="AA209" s="68">
        <f t="shared" si="138"/>
        <v>131</v>
      </c>
      <c r="AB209" s="68"/>
      <c r="AC209" s="68"/>
      <c r="AD209" s="67" t="s">
        <v>85</v>
      </c>
      <c r="AE209" s="71" t="str">
        <f t="shared" si="139"/>
        <v>Berging Gildestraat 14</v>
      </c>
      <c r="AF209" s="284" t="s">
        <v>923</v>
      </c>
      <c r="AG209" s="282" t="s">
        <v>85</v>
      </c>
      <c r="AH209" s="282" t="s">
        <v>87</v>
      </c>
      <c r="AI209" s="282"/>
      <c r="AJ209" s="282" t="s">
        <v>110</v>
      </c>
      <c r="AK209" s="282" t="s">
        <v>892</v>
      </c>
      <c r="AL209" s="282" t="s">
        <v>39</v>
      </c>
      <c r="AM209" s="282" t="s">
        <v>74</v>
      </c>
      <c r="AN209" s="282" t="s">
        <v>75</v>
      </c>
      <c r="AO209" s="282" t="s">
        <v>40</v>
      </c>
      <c r="AP209" s="288"/>
      <c r="AQ209" s="289">
        <v>7</v>
      </c>
      <c r="AR209" s="290" t="s">
        <v>77</v>
      </c>
      <c r="AS209" s="288"/>
      <c r="AT209" s="288"/>
      <c r="AU209" s="289">
        <v>2014</v>
      </c>
      <c r="AV209" s="290" t="s">
        <v>331</v>
      </c>
      <c r="AW209" s="282" t="s">
        <v>80</v>
      </c>
      <c r="AX209" s="282" t="s">
        <v>89</v>
      </c>
      <c r="AY209" s="282" t="s">
        <v>848</v>
      </c>
      <c r="AZ209" s="288"/>
      <c r="BA209" s="51" t="s">
        <v>281</v>
      </c>
      <c r="BB209" s="51" t="s">
        <v>179</v>
      </c>
      <c r="BC209" s="52"/>
      <c r="BD209" s="74">
        <v>203.9</v>
      </c>
      <c r="BE209" s="13">
        <f t="shared" si="129"/>
        <v>29.12857142857143</v>
      </c>
    </row>
    <row r="210" spans="1:60" ht="15" hidden="1">
      <c r="A210" s="277" t="s">
        <v>926</v>
      </c>
      <c r="B210" s="277"/>
      <c r="C210" s="278"/>
      <c r="D210" s="277"/>
      <c r="E210" s="277"/>
      <c r="F210" s="279">
        <v>393</v>
      </c>
      <c r="G210" s="280">
        <f t="shared" si="131"/>
        <v>314.39999999999998</v>
      </c>
      <c r="H210" s="281">
        <f t="shared" si="132"/>
        <v>125</v>
      </c>
      <c r="I210" s="59">
        <f t="shared" si="133"/>
        <v>3.1440000000000001</v>
      </c>
      <c r="J210" s="82">
        <f t="shared" si="134"/>
        <v>0.33693448915340496</v>
      </c>
      <c r="K210" s="82"/>
      <c r="L210" s="82"/>
      <c r="M210" s="282" t="s">
        <v>34</v>
      </c>
      <c r="N210" s="282" t="s">
        <v>927</v>
      </c>
      <c r="O210" s="283" t="s">
        <v>485</v>
      </c>
      <c r="P210" s="284" t="s">
        <v>491</v>
      </c>
      <c r="Q210" s="285"/>
      <c r="R210" s="286"/>
      <c r="S210" s="286"/>
      <c r="T210" s="160" t="s">
        <v>897</v>
      </c>
      <c r="U210" s="64">
        <v>2</v>
      </c>
      <c r="V210" s="98"/>
      <c r="W210" s="66"/>
      <c r="X210" s="67"/>
      <c r="Y210" s="70">
        <v>2026</v>
      </c>
      <c r="Z210" s="70"/>
      <c r="AA210" s="68">
        <f t="shared" si="138"/>
        <v>393</v>
      </c>
      <c r="AB210" s="68"/>
      <c r="AC210" s="68"/>
      <c r="AD210" s="67" t="s">
        <v>85</v>
      </c>
      <c r="AE210" s="71" t="str">
        <f t="shared" si="139"/>
        <v>Woning Gildestraat 16</v>
      </c>
      <c r="AF210" s="284" t="s">
        <v>928</v>
      </c>
      <c r="AG210" s="282" t="s">
        <v>85</v>
      </c>
      <c r="AH210" s="282" t="s">
        <v>87</v>
      </c>
      <c r="AI210" s="282"/>
      <c r="AJ210" s="282" t="s">
        <v>110</v>
      </c>
      <c r="AK210" s="282" t="s">
        <v>892</v>
      </c>
      <c r="AL210" s="282" t="s">
        <v>39</v>
      </c>
      <c r="AM210" s="282" t="s">
        <v>74</v>
      </c>
      <c r="AN210" s="282" t="s">
        <v>75</v>
      </c>
      <c r="AO210" s="288"/>
      <c r="AP210" s="288"/>
      <c r="AQ210" s="289">
        <v>125</v>
      </c>
      <c r="AR210" s="290" t="s">
        <v>228</v>
      </c>
      <c r="AS210" s="288"/>
      <c r="AT210" s="288"/>
      <c r="AU210" s="289">
        <v>2014</v>
      </c>
      <c r="AV210" s="290" t="s">
        <v>331</v>
      </c>
      <c r="AW210" s="282" t="s">
        <v>206</v>
      </c>
      <c r="AX210" s="282" t="s">
        <v>89</v>
      </c>
      <c r="AY210" s="282" t="s">
        <v>848</v>
      </c>
      <c r="AZ210" s="289">
        <v>118</v>
      </c>
      <c r="BA210" s="51" t="s">
        <v>281</v>
      </c>
      <c r="BB210" s="51" t="s">
        <v>179</v>
      </c>
      <c r="BC210" s="72">
        <v>0.43</v>
      </c>
      <c r="BD210" s="74">
        <v>2787.1</v>
      </c>
      <c r="BE210" s="13">
        <f t="shared" si="129"/>
        <v>22.296799999999998</v>
      </c>
    </row>
    <row r="211" spans="1:60" ht="15" hidden="1">
      <c r="A211" s="277" t="s">
        <v>929</v>
      </c>
      <c r="B211" s="277"/>
      <c r="C211" s="278"/>
      <c r="D211" s="277"/>
      <c r="E211" s="277"/>
      <c r="F211" s="279">
        <v>131</v>
      </c>
      <c r="G211" s="280">
        <f t="shared" si="131"/>
        <v>1871.4285714285713</v>
      </c>
      <c r="H211" s="281">
        <f t="shared" si="132"/>
        <v>7</v>
      </c>
      <c r="I211" s="59">
        <f t="shared" si="133"/>
        <v>18.714285714285715</v>
      </c>
      <c r="J211" s="82">
        <f t="shared" si="134"/>
        <v>5.6604994177772025E-2</v>
      </c>
      <c r="K211" s="82"/>
      <c r="L211" s="82"/>
      <c r="M211" s="282" t="s">
        <v>34</v>
      </c>
      <c r="N211" s="282" t="s">
        <v>930</v>
      </c>
      <c r="O211" s="283" t="s">
        <v>485</v>
      </c>
      <c r="P211" s="284" t="s">
        <v>491</v>
      </c>
      <c r="Q211" s="285"/>
      <c r="R211" s="286"/>
      <c r="S211" s="286"/>
      <c r="T211" s="160" t="s">
        <v>897</v>
      </c>
      <c r="U211" s="64">
        <v>2</v>
      </c>
      <c r="V211" s="98"/>
      <c r="W211" s="66"/>
      <c r="X211" s="67"/>
      <c r="Y211" s="70">
        <v>2026</v>
      </c>
      <c r="Z211" s="70"/>
      <c r="AA211" s="68">
        <f t="shared" si="138"/>
        <v>131</v>
      </c>
      <c r="AB211" s="68"/>
      <c r="AC211" s="68"/>
      <c r="AD211" s="67" t="s">
        <v>85</v>
      </c>
      <c r="AE211" s="71" t="str">
        <f t="shared" si="139"/>
        <v>Berging Gildestraat 16</v>
      </c>
      <c r="AF211" s="284" t="s">
        <v>928</v>
      </c>
      <c r="AG211" s="282" t="s">
        <v>85</v>
      </c>
      <c r="AH211" s="282" t="s">
        <v>87</v>
      </c>
      <c r="AI211" s="282"/>
      <c r="AJ211" s="282" t="s">
        <v>110</v>
      </c>
      <c r="AK211" s="282" t="s">
        <v>892</v>
      </c>
      <c r="AL211" s="282" t="s">
        <v>39</v>
      </c>
      <c r="AM211" s="282" t="s">
        <v>74</v>
      </c>
      <c r="AN211" s="282" t="s">
        <v>75</v>
      </c>
      <c r="AO211" s="282" t="s">
        <v>40</v>
      </c>
      <c r="AP211" s="288"/>
      <c r="AQ211" s="289">
        <v>7</v>
      </c>
      <c r="AR211" s="290" t="s">
        <v>77</v>
      </c>
      <c r="AS211" s="288"/>
      <c r="AT211" s="288"/>
      <c r="AU211" s="289">
        <v>2014</v>
      </c>
      <c r="AV211" s="290" t="s">
        <v>331</v>
      </c>
      <c r="AW211" s="282" t="s">
        <v>80</v>
      </c>
      <c r="AX211" s="282" t="s">
        <v>89</v>
      </c>
      <c r="AY211" s="282" t="s">
        <v>848</v>
      </c>
      <c r="AZ211" s="288"/>
      <c r="BA211" s="51" t="s">
        <v>281</v>
      </c>
      <c r="BB211" s="51" t="s">
        <v>179</v>
      </c>
      <c r="BC211" s="52"/>
      <c r="BD211" s="74">
        <v>203.9</v>
      </c>
      <c r="BE211" s="13">
        <f t="shared" si="129"/>
        <v>29.12857142857143</v>
      </c>
    </row>
    <row r="212" spans="1:60" ht="15" hidden="1">
      <c r="A212" s="277">
        <v>8300101</v>
      </c>
      <c r="B212" s="277"/>
      <c r="C212" s="278"/>
      <c r="D212" s="277"/>
      <c r="E212" s="277"/>
      <c r="F212" s="282" t="s">
        <v>33</v>
      </c>
      <c r="G212" s="282"/>
      <c r="H212" s="282"/>
      <c r="I212" s="282"/>
      <c r="J212" s="282"/>
      <c r="K212" s="282"/>
      <c r="L212" s="282"/>
      <c r="M212" s="282" t="s">
        <v>34</v>
      </c>
      <c r="N212" s="282" t="s">
        <v>931</v>
      </c>
      <c r="O212" s="283" t="s">
        <v>196</v>
      </c>
      <c r="P212" s="284" t="s">
        <v>197</v>
      </c>
      <c r="Q212" s="285"/>
      <c r="R212" s="285"/>
      <c r="S212" s="285"/>
      <c r="T212" s="291"/>
      <c r="U212" s="291"/>
      <c r="V212" s="291"/>
      <c r="W212" s="291"/>
      <c r="X212" s="291"/>
      <c r="Y212" s="291"/>
      <c r="Z212" s="291"/>
      <c r="AA212" s="291"/>
      <c r="AB212" s="291"/>
      <c r="AC212" s="291"/>
      <c r="AD212" s="291"/>
      <c r="AE212" s="291"/>
      <c r="AF212" s="288"/>
      <c r="AG212" s="288"/>
      <c r="AH212" s="288"/>
      <c r="AI212" s="288"/>
      <c r="AJ212" s="288"/>
      <c r="AK212" s="288"/>
      <c r="AL212" s="282" t="s">
        <v>39</v>
      </c>
      <c r="AM212" s="288"/>
      <c r="AN212" s="288"/>
      <c r="AO212" s="282" t="s">
        <v>40</v>
      </c>
      <c r="AP212" s="288"/>
      <c r="AQ212" s="288"/>
      <c r="AR212" s="288"/>
      <c r="AS212" s="288"/>
      <c r="AT212" s="288"/>
      <c r="AU212" s="288"/>
      <c r="AV212" s="288"/>
      <c r="AW212" s="288"/>
      <c r="AX212" s="288"/>
      <c r="AY212" s="288"/>
      <c r="AZ212" s="288"/>
      <c r="BA212" s="51" t="s">
        <v>182</v>
      </c>
      <c r="BB212" s="52"/>
      <c r="BC212" s="52"/>
      <c r="BD212" s="53">
        <v>19135</v>
      </c>
      <c r="BE212" s="54" t="str">
        <f t="shared" si="129"/>
        <v/>
      </c>
    </row>
    <row r="213" spans="1:60" ht="15" hidden="1">
      <c r="A213" s="277" t="s">
        <v>932</v>
      </c>
      <c r="B213" s="277"/>
      <c r="C213" s="278"/>
      <c r="D213" s="277"/>
      <c r="E213" s="277"/>
      <c r="F213" s="279">
        <v>393</v>
      </c>
      <c r="G213" s="280">
        <f>100*F213/AQ213</f>
        <v>314.39999999999998</v>
      </c>
      <c r="H213" s="281">
        <f>AQ213</f>
        <v>125</v>
      </c>
      <c r="I213" s="59">
        <f>F213/H213</f>
        <v>3.1440000000000001</v>
      </c>
      <c r="J213" s="82">
        <f>$J$6/(I213*1.18)</f>
        <v>0.33693448915340496</v>
      </c>
      <c r="K213" s="82"/>
      <c r="L213" s="82"/>
      <c r="M213" s="282" t="s">
        <v>34</v>
      </c>
      <c r="N213" s="282" t="s">
        <v>933</v>
      </c>
      <c r="O213" s="283" t="s">
        <v>485</v>
      </c>
      <c r="P213" s="284" t="s">
        <v>510</v>
      </c>
      <c r="Q213" s="285"/>
      <c r="R213" s="286"/>
      <c r="S213" s="286"/>
      <c r="T213" s="160" t="s">
        <v>897</v>
      </c>
      <c r="U213" s="64">
        <v>2</v>
      </c>
      <c r="V213" s="98"/>
      <c r="W213" s="66"/>
      <c r="X213" s="67"/>
      <c r="Y213" s="70">
        <v>2026</v>
      </c>
      <c r="Z213" s="70"/>
      <c r="AA213" s="68">
        <f>F213</f>
        <v>393</v>
      </c>
      <c r="AB213" s="68"/>
      <c r="AC213" s="68"/>
      <c r="AD213" s="67" t="s">
        <v>85</v>
      </c>
      <c r="AE213" s="71" t="str">
        <f>N213</f>
        <v>Woning Gildestraat 18</v>
      </c>
      <c r="AF213" s="284" t="s">
        <v>934</v>
      </c>
      <c r="AG213" s="282" t="s">
        <v>85</v>
      </c>
      <c r="AH213" s="282" t="s">
        <v>87</v>
      </c>
      <c r="AI213" s="282"/>
      <c r="AJ213" s="282" t="s">
        <v>110</v>
      </c>
      <c r="AK213" s="282" t="s">
        <v>892</v>
      </c>
      <c r="AL213" s="282" t="s">
        <v>39</v>
      </c>
      <c r="AM213" s="282" t="s">
        <v>74</v>
      </c>
      <c r="AN213" s="282" t="s">
        <v>75</v>
      </c>
      <c r="AO213" s="288"/>
      <c r="AP213" s="288"/>
      <c r="AQ213" s="289">
        <v>125</v>
      </c>
      <c r="AR213" s="290" t="s">
        <v>228</v>
      </c>
      <c r="AS213" s="288"/>
      <c r="AT213" s="288"/>
      <c r="AU213" s="289">
        <v>2014</v>
      </c>
      <c r="AV213" s="290" t="s">
        <v>331</v>
      </c>
      <c r="AW213" s="282" t="s">
        <v>206</v>
      </c>
      <c r="AX213" s="282" t="s">
        <v>89</v>
      </c>
      <c r="AY213" s="282" t="s">
        <v>848</v>
      </c>
      <c r="AZ213" s="289">
        <v>118</v>
      </c>
      <c r="BA213" s="51" t="s">
        <v>281</v>
      </c>
      <c r="BB213" s="51" t="s">
        <v>179</v>
      </c>
      <c r="BC213" s="72">
        <v>0.37</v>
      </c>
      <c r="BD213" s="74">
        <v>2764</v>
      </c>
      <c r="BE213" s="13">
        <f t="shared" si="129"/>
        <v>22.111999999999998</v>
      </c>
    </row>
    <row r="214" spans="1:60" ht="15" hidden="1">
      <c r="A214" s="277" t="s">
        <v>935</v>
      </c>
      <c r="B214" s="277"/>
      <c r="C214" s="278"/>
      <c r="D214" s="277"/>
      <c r="E214" s="277"/>
      <c r="F214" s="279">
        <v>131</v>
      </c>
      <c r="G214" s="280">
        <f>100*F214/AQ214</f>
        <v>1871.4285714285713</v>
      </c>
      <c r="H214" s="281">
        <f>AQ214</f>
        <v>7</v>
      </c>
      <c r="I214" s="59">
        <f>F214/H214</f>
        <v>18.714285714285715</v>
      </c>
      <c r="J214" s="82">
        <f>$J$6/(I214*1.18)</f>
        <v>5.6604994177772025E-2</v>
      </c>
      <c r="K214" s="82"/>
      <c r="L214" s="82"/>
      <c r="M214" s="282" t="s">
        <v>34</v>
      </c>
      <c r="N214" s="282" t="s">
        <v>936</v>
      </c>
      <c r="O214" s="283" t="s">
        <v>485</v>
      </c>
      <c r="P214" s="284" t="s">
        <v>510</v>
      </c>
      <c r="Q214" s="285"/>
      <c r="R214" s="286"/>
      <c r="S214" s="286"/>
      <c r="T214" s="160" t="s">
        <v>897</v>
      </c>
      <c r="U214" s="64">
        <v>2</v>
      </c>
      <c r="V214" s="98"/>
      <c r="W214" s="66"/>
      <c r="X214" s="67"/>
      <c r="Y214" s="70">
        <v>2026</v>
      </c>
      <c r="Z214" s="70"/>
      <c r="AA214" s="68">
        <f>F214</f>
        <v>131</v>
      </c>
      <c r="AB214" s="68"/>
      <c r="AC214" s="68"/>
      <c r="AD214" s="67" t="s">
        <v>85</v>
      </c>
      <c r="AE214" s="71" t="str">
        <f>N214</f>
        <v>Berging Gildestraat 18</v>
      </c>
      <c r="AF214" s="284" t="s">
        <v>934</v>
      </c>
      <c r="AG214" s="282" t="s">
        <v>85</v>
      </c>
      <c r="AH214" s="282" t="s">
        <v>87</v>
      </c>
      <c r="AI214" s="282"/>
      <c r="AJ214" s="282" t="s">
        <v>110</v>
      </c>
      <c r="AK214" s="282" t="s">
        <v>892</v>
      </c>
      <c r="AL214" s="282" t="s">
        <v>39</v>
      </c>
      <c r="AM214" s="282" t="s">
        <v>74</v>
      </c>
      <c r="AN214" s="282" t="s">
        <v>75</v>
      </c>
      <c r="AO214" s="282" t="s">
        <v>40</v>
      </c>
      <c r="AP214" s="288"/>
      <c r="AQ214" s="289">
        <v>7</v>
      </c>
      <c r="AR214" s="290" t="s">
        <v>77</v>
      </c>
      <c r="AS214" s="288"/>
      <c r="AT214" s="288"/>
      <c r="AU214" s="289">
        <v>2014</v>
      </c>
      <c r="AV214" s="290" t="s">
        <v>331</v>
      </c>
      <c r="AW214" s="282" t="s">
        <v>80</v>
      </c>
      <c r="AX214" s="282" t="s">
        <v>89</v>
      </c>
      <c r="AY214" s="282" t="s">
        <v>848</v>
      </c>
      <c r="AZ214" s="288"/>
      <c r="BA214" s="51" t="s">
        <v>281</v>
      </c>
      <c r="BB214" s="51" t="s">
        <v>179</v>
      </c>
      <c r="BC214" s="52"/>
      <c r="BD214" s="74">
        <v>203.9</v>
      </c>
      <c r="BE214" s="13">
        <f t="shared" si="129"/>
        <v>29.12857142857143</v>
      </c>
    </row>
    <row r="215" spans="1:60" ht="15" hidden="1">
      <c r="A215" s="277" t="s">
        <v>710</v>
      </c>
      <c r="B215" s="277"/>
      <c r="C215" s="278"/>
      <c r="D215" s="277"/>
      <c r="E215" s="277"/>
      <c r="F215" s="282" t="s">
        <v>33</v>
      </c>
      <c r="G215" s="282"/>
      <c r="H215" s="282"/>
      <c r="I215" s="282"/>
      <c r="J215" s="282"/>
      <c r="K215" s="282"/>
      <c r="L215" s="282"/>
      <c r="M215" s="282" t="s">
        <v>34</v>
      </c>
      <c r="N215" s="282" t="s">
        <v>937</v>
      </c>
      <c r="O215" s="283" t="s">
        <v>706</v>
      </c>
      <c r="P215" s="284" t="s">
        <v>707</v>
      </c>
      <c r="Q215" s="285"/>
      <c r="R215" s="285"/>
      <c r="S215" s="285"/>
      <c r="T215" s="291"/>
      <c r="U215" s="291"/>
      <c r="V215" s="291"/>
      <c r="W215" s="291"/>
      <c r="X215" s="291"/>
      <c r="Y215" s="291"/>
      <c r="Z215" s="291"/>
      <c r="AA215" s="291"/>
      <c r="AB215" s="291"/>
      <c r="AC215" s="291"/>
      <c r="AD215" s="291"/>
      <c r="AE215" s="291"/>
      <c r="AF215" s="288"/>
      <c r="AG215" s="288"/>
      <c r="AH215" s="288"/>
      <c r="AI215" s="288"/>
      <c r="AJ215" s="288"/>
      <c r="AK215" s="288"/>
      <c r="AL215" s="282" t="s">
        <v>255</v>
      </c>
      <c r="AM215" s="288"/>
      <c r="AN215" s="288"/>
      <c r="AO215" s="288"/>
      <c r="AP215" s="282" t="s">
        <v>474</v>
      </c>
      <c r="AQ215" s="288"/>
      <c r="AR215" s="288"/>
      <c r="AS215" s="288"/>
      <c r="AT215" s="288"/>
      <c r="AU215" s="288"/>
      <c r="AV215" s="288"/>
      <c r="AW215" s="288"/>
      <c r="AX215" s="288"/>
      <c r="AY215" s="288"/>
      <c r="AZ215" s="288"/>
      <c r="BA215" s="51" t="s">
        <v>219</v>
      </c>
      <c r="BB215" s="52"/>
      <c r="BC215" s="52"/>
      <c r="BD215" s="53" t="s">
        <v>1350</v>
      </c>
      <c r="BE215" s="54" t="str">
        <f t="shared" si="129"/>
        <v/>
      </c>
    </row>
    <row r="216" spans="1:60" ht="15" hidden="1">
      <c r="A216" s="277" t="s">
        <v>938</v>
      </c>
      <c r="B216" s="277"/>
      <c r="C216" s="278"/>
      <c r="D216" s="277"/>
      <c r="E216" s="277"/>
      <c r="F216" s="279">
        <v>393</v>
      </c>
      <c r="G216" s="280">
        <f>100*F216/AQ216</f>
        <v>314.39999999999998</v>
      </c>
      <c r="H216" s="281">
        <f>AQ216</f>
        <v>125</v>
      </c>
      <c r="I216" s="59">
        <f>F216/H216</f>
        <v>3.1440000000000001</v>
      </c>
      <c r="J216" s="82">
        <f>$J$6/(I216*1.18)</f>
        <v>0.33693448915340496</v>
      </c>
      <c r="K216" s="82"/>
      <c r="L216" s="82"/>
      <c r="M216" s="282" t="s">
        <v>34</v>
      </c>
      <c r="N216" s="282" t="s">
        <v>939</v>
      </c>
      <c r="O216" s="283" t="s">
        <v>485</v>
      </c>
      <c r="P216" s="284" t="s">
        <v>114</v>
      </c>
      <c r="Q216" s="285"/>
      <c r="R216" s="286"/>
      <c r="S216" s="286"/>
      <c r="T216" s="160" t="s">
        <v>897</v>
      </c>
      <c r="U216" s="64">
        <v>2</v>
      </c>
      <c r="V216" s="98"/>
      <c r="W216" s="66"/>
      <c r="X216" s="67"/>
      <c r="Y216" s="70">
        <v>2026</v>
      </c>
      <c r="Z216" s="70"/>
      <c r="AA216" s="68">
        <f>F216</f>
        <v>393</v>
      </c>
      <c r="AB216" s="68"/>
      <c r="AC216" s="68"/>
      <c r="AD216" s="67" t="s">
        <v>85</v>
      </c>
      <c r="AE216" s="71" t="str">
        <f>N216</f>
        <v>Woning Gildestraat 20</v>
      </c>
      <c r="AF216" s="284" t="s">
        <v>940</v>
      </c>
      <c r="AG216" s="282" t="s">
        <v>85</v>
      </c>
      <c r="AH216" s="282" t="s">
        <v>87</v>
      </c>
      <c r="AI216" s="282"/>
      <c r="AJ216" s="282" t="s">
        <v>110</v>
      </c>
      <c r="AK216" s="282" t="s">
        <v>892</v>
      </c>
      <c r="AL216" s="282" t="s">
        <v>39</v>
      </c>
      <c r="AM216" s="282" t="s">
        <v>74</v>
      </c>
      <c r="AN216" s="282" t="s">
        <v>75</v>
      </c>
      <c r="AO216" s="288"/>
      <c r="AP216" s="288"/>
      <c r="AQ216" s="289">
        <v>125</v>
      </c>
      <c r="AR216" s="290" t="s">
        <v>228</v>
      </c>
      <c r="AS216" s="288"/>
      <c r="AT216" s="288"/>
      <c r="AU216" s="289">
        <v>2014</v>
      </c>
      <c r="AV216" s="290" t="s">
        <v>331</v>
      </c>
      <c r="AW216" s="282" t="s">
        <v>206</v>
      </c>
      <c r="AX216" s="282" t="s">
        <v>89</v>
      </c>
      <c r="AY216" s="282" t="s">
        <v>848</v>
      </c>
      <c r="AZ216" s="289">
        <v>118</v>
      </c>
      <c r="BA216" s="51" t="s">
        <v>281</v>
      </c>
      <c r="BB216" s="51" t="s">
        <v>179</v>
      </c>
      <c r="BC216" s="72">
        <v>0.44</v>
      </c>
      <c r="BD216" s="74">
        <v>2842.4</v>
      </c>
      <c r="BE216" s="13">
        <f t="shared" si="129"/>
        <v>22.7392</v>
      </c>
    </row>
    <row r="217" spans="1:60" ht="15" hidden="1">
      <c r="A217" s="277" t="s">
        <v>941</v>
      </c>
      <c r="B217" s="277"/>
      <c r="C217" s="278"/>
      <c r="D217" s="277"/>
      <c r="E217" s="277"/>
      <c r="F217" s="279">
        <v>131</v>
      </c>
      <c r="G217" s="280">
        <f>100*F217/AQ217</f>
        <v>1871.4285714285713</v>
      </c>
      <c r="H217" s="281">
        <f>AQ217</f>
        <v>7</v>
      </c>
      <c r="I217" s="59">
        <f>F217/H217</f>
        <v>18.714285714285715</v>
      </c>
      <c r="J217" s="82">
        <f>$J$6/(I217*1.18)</f>
        <v>5.6604994177772025E-2</v>
      </c>
      <c r="K217" s="82"/>
      <c r="L217" s="82"/>
      <c r="M217" s="282" t="s">
        <v>34</v>
      </c>
      <c r="N217" s="282" t="s">
        <v>942</v>
      </c>
      <c r="O217" s="283" t="s">
        <v>485</v>
      </c>
      <c r="P217" s="284" t="s">
        <v>114</v>
      </c>
      <c r="Q217" s="285"/>
      <c r="R217" s="286"/>
      <c r="S217" s="286"/>
      <c r="T217" s="160" t="s">
        <v>897</v>
      </c>
      <c r="U217" s="64">
        <v>2</v>
      </c>
      <c r="V217" s="98"/>
      <c r="W217" s="292"/>
      <c r="X217" s="67"/>
      <c r="Y217" s="70">
        <v>2026</v>
      </c>
      <c r="Z217" s="70"/>
      <c r="AA217" s="68">
        <f>F217</f>
        <v>131</v>
      </c>
      <c r="AB217" s="68"/>
      <c r="AC217" s="68"/>
      <c r="AD217" s="67" t="s">
        <v>85</v>
      </c>
      <c r="AE217" s="71" t="str">
        <f>N217</f>
        <v>Berging Gildestraat 20</v>
      </c>
      <c r="AF217" s="284" t="s">
        <v>940</v>
      </c>
      <c r="AG217" s="282" t="s">
        <v>85</v>
      </c>
      <c r="AH217" s="282" t="s">
        <v>87</v>
      </c>
      <c r="AI217" s="282"/>
      <c r="AJ217" s="282" t="s">
        <v>110</v>
      </c>
      <c r="AK217" s="282" t="s">
        <v>892</v>
      </c>
      <c r="AL217" s="282" t="s">
        <v>39</v>
      </c>
      <c r="AM217" s="282" t="s">
        <v>74</v>
      </c>
      <c r="AN217" s="282" t="s">
        <v>75</v>
      </c>
      <c r="AO217" s="282" t="s">
        <v>40</v>
      </c>
      <c r="AP217" s="288"/>
      <c r="AQ217" s="289">
        <v>7</v>
      </c>
      <c r="AR217" s="290" t="s">
        <v>77</v>
      </c>
      <c r="AS217" s="288"/>
      <c r="AT217" s="288"/>
      <c r="AU217" s="289">
        <v>2014</v>
      </c>
      <c r="AV217" s="290" t="s">
        <v>331</v>
      </c>
      <c r="AW217" s="282" t="s">
        <v>80</v>
      </c>
      <c r="AX217" s="282" t="s">
        <v>89</v>
      </c>
      <c r="AY217" s="282" t="s">
        <v>848</v>
      </c>
      <c r="AZ217" s="288"/>
      <c r="BA217" s="51" t="s">
        <v>281</v>
      </c>
      <c r="BB217" s="51" t="s">
        <v>179</v>
      </c>
      <c r="BC217" s="52"/>
      <c r="BD217" s="74">
        <v>203.9</v>
      </c>
      <c r="BE217" s="13">
        <f t="shared" si="129"/>
        <v>29.12857142857143</v>
      </c>
    </row>
    <row r="218" spans="1:60" ht="15" hidden="1">
      <c r="A218" s="277" t="s">
        <v>354</v>
      </c>
      <c r="B218" s="277"/>
      <c r="C218" s="278"/>
      <c r="D218" s="277"/>
      <c r="E218" s="277"/>
      <c r="F218" s="282" t="s">
        <v>33</v>
      </c>
      <c r="G218" s="282"/>
      <c r="H218" s="282"/>
      <c r="I218" s="282"/>
      <c r="J218" s="282"/>
      <c r="K218" s="282"/>
      <c r="L218" s="282"/>
      <c r="M218" s="282" t="s">
        <v>34</v>
      </c>
      <c r="N218" s="282" t="s">
        <v>943</v>
      </c>
      <c r="O218" s="283" t="s">
        <v>350</v>
      </c>
      <c r="P218" s="284" t="s">
        <v>351</v>
      </c>
      <c r="Q218" s="285"/>
      <c r="R218" s="285"/>
      <c r="S218" s="285"/>
      <c r="T218" s="291"/>
      <c r="U218" s="291"/>
      <c r="V218" s="291"/>
      <c r="W218" s="291"/>
      <c r="X218" s="291"/>
      <c r="Y218" s="291"/>
      <c r="Z218" s="291"/>
      <c r="AA218" s="291"/>
      <c r="AB218" s="291"/>
      <c r="AC218" s="291"/>
      <c r="AD218" s="291"/>
      <c r="AE218" s="291"/>
      <c r="AF218" s="288"/>
      <c r="AG218" s="288"/>
      <c r="AH218" s="288"/>
      <c r="AI218" s="288"/>
      <c r="AJ218" s="288"/>
      <c r="AK218" s="288"/>
      <c r="AL218" s="282" t="s">
        <v>39</v>
      </c>
      <c r="AM218" s="288"/>
      <c r="AN218" s="288"/>
      <c r="AO218" s="282" t="s">
        <v>40</v>
      </c>
      <c r="AP218" s="288"/>
      <c r="AQ218" s="288"/>
      <c r="AR218" s="288"/>
      <c r="AS218" s="288"/>
      <c r="AT218" s="288"/>
      <c r="AU218" s="288"/>
      <c r="AV218" s="288"/>
      <c r="AW218" s="288"/>
      <c r="AX218" s="288"/>
      <c r="AY218" s="288"/>
      <c r="AZ218" s="288"/>
      <c r="BA218" s="51" t="s">
        <v>250</v>
      </c>
      <c r="BB218" s="52"/>
      <c r="BC218" s="52"/>
      <c r="BD218" s="53" t="s">
        <v>1350</v>
      </c>
      <c r="BE218" s="54" t="str">
        <f t="shared" si="129"/>
        <v/>
      </c>
    </row>
    <row r="219" spans="1:60" ht="18.75">
      <c r="A219" s="293" t="s">
        <v>944</v>
      </c>
      <c r="B219" s="259"/>
      <c r="C219" s="257">
        <v>26.1</v>
      </c>
      <c r="D219" s="94">
        <f>F219/$D$5</f>
        <v>4.3666666666666663</v>
      </c>
      <c r="E219" s="95">
        <f>F219</f>
        <v>393</v>
      </c>
      <c r="F219" s="279">
        <v>393</v>
      </c>
      <c r="G219" s="280">
        <f>100*F219/AQ219</f>
        <v>272.91666666666669</v>
      </c>
      <c r="H219" s="281">
        <f>AQ219</f>
        <v>144</v>
      </c>
      <c r="I219" s="59">
        <f>F219/H219</f>
        <v>2.7291666666666665</v>
      </c>
      <c r="J219" s="82">
        <f>$J$6/(I219*1.18)</f>
        <v>0.3881485315047225</v>
      </c>
      <c r="K219" s="96">
        <f>L219-F219</f>
        <v>-393</v>
      </c>
      <c r="L219" s="97">
        <f>AC219</f>
        <v>0</v>
      </c>
      <c r="M219" s="282" t="s">
        <v>34</v>
      </c>
      <c r="N219" s="282" t="s">
        <v>945</v>
      </c>
      <c r="O219" s="283" t="s">
        <v>873</v>
      </c>
      <c r="P219" s="284" t="s">
        <v>874</v>
      </c>
      <c r="Q219" s="285"/>
      <c r="R219" s="52" t="str">
        <f t="shared" ref="R219" si="140">CONCATENATE(O219," ",P219,Q219)</f>
        <v>Noorderplantsoen 29</v>
      </c>
      <c r="S219" s="286"/>
      <c r="T219" s="100"/>
      <c r="U219" s="120">
        <v>2</v>
      </c>
      <c r="V219" s="98" t="s">
        <v>38</v>
      </c>
      <c r="W219" s="101">
        <v>2027</v>
      </c>
      <c r="X219" s="67"/>
      <c r="Y219" s="70">
        <v>2026</v>
      </c>
      <c r="Z219" s="69"/>
      <c r="AA219" s="258">
        <f>F219</f>
        <v>393</v>
      </c>
      <c r="AB219" s="258"/>
      <c r="AC219" s="258"/>
      <c r="AD219" s="67" t="s">
        <v>85</v>
      </c>
      <c r="AE219" s="71" t="str">
        <f>N219</f>
        <v>Woning Noorderplantsoen 29</v>
      </c>
      <c r="AF219" s="284" t="s">
        <v>946</v>
      </c>
      <c r="AG219" s="282" t="s">
        <v>85</v>
      </c>
      <c r="AH219" s="503" t="s">
        <v>87</v>
      </c>
      <c r="AI219" s="282"/>
      <c r="AJ219" s="282" t="s">
        <v>110</v>
      </c>
      <c r="AK219" s="282" t="s">
        <v>892</v>
      </c>
      <c r="AL219" s="282" t="s">
        <v>39</v>
      </c>
      <c r="AM219" s="282" t="s">
        <v>74</v>
      </c>
      <c r="AN219" s="282" t="s">
        <v>75</v>
      </c>
      <c r="AO219" s="282" t="s">
        <v>40</v>
      </c>
      <c r="AP219" s="288"/>
      <c r="AQ219" s="289">
        <v>144</v>
      </c>
      <c r="AR219" s="290" t="s">
        <v>228</v>
      </c>
      <c r="AS219" s="288"/>
      <c r="AT219" s="288"/>
      <c r="AU219" s="289">
        <v>2014</v>
      </c>
      <c r="AV219" s="290" t="s">
        <v>331</v>
      </c>
      <c r="AW219" s="282" t="s">
        <v>206</v>
      </c>
      <c r="AX219" s="282" t="s">
        <v>89</v>
      </c>
      <c r="AY219" s="282" t="s">
        <v>848</v>
      </c>
      <c r="AZ219" s="289">
        <v>111</v>
      </c>
      <c r="BA219" s="51" t="s">
        <v>281</v>
      </c>
      <c r="BB219" s="51" t="s">
        <v>179</v>
      </c>
      <c r="BC219" s="72">
        <v>0.46</v>
      </c>
      <c r="BD219" s="74">
        <v>3801.7</v>
      </c>
      <c r="BE219" s="13">
        <f t="shared" ref="BE219:BE250" si="141">IFERROR(BD219/AQ219,"")</f>
        <v>26.400694444444444</v>
      </c>
    </row>
    <row r="220" spans="1:60" ht="15" hidden="1">
      <c r="A220" s="277" t="s">
        <v>132</v>
      </c>
      <c r="B220" s="277"/>
      <c r="C220" s="278"/>
      <c r="D220" s="277"/>
      <c r="E220" s="277"/>
      <c r="F220" s="282" t="s">
        <v>33</v>
      </c>
      <c r="G220" s="282"/>
      <c r="H220" s="282"/>
      <c r="I220" s="282"/>
      <c r="J220" s="282"/>
      <c r="K220" s="282"/>
      <c r="L220" s="282"/>
      <c r="M220" s="282" t="s">
        <v>34</v>
      </c>
      <c r="N220" s="282" t="s">
        <v>129</v>
      </c>
      <c r="O220" s="283" t="s">
        <v>947</v>
      </c>
      <c r="P220" s="284" t="s">
        <v>55</v>
      </c>
      <c r="Q220" s="285"/>
      <c r="R220" s="285"/>
      <c r="S220" s="285"/>
      <c r="T220" s="291"/>
      <c r="U220" s="291"/>
      <c r="V220" s="291"/>
      <c r="W220" s="291"/>
      <c r="X220" s="291"/>
      <c r="Y220" s="291"/>
      <c r="Z220" s="291"/>
      <c r="AA220" s="291"/>
      <c r="AB220" s="291"/>
      <c r="AC220" s="291"/>
      <c r="AD220" s="291"/>
      <c r="AE220" s="291"/>
      <c r="AF220" s="288"/>
      <c r="AG220" s="288"/>
      <c r="AH220" s="288"/>
      <c r="AI220" s="288"/>
      <c r="AJ220" s="288"/>
      <c r="AK220" s="288"/>
      <c r="AL220" s="288"/>
      <c r="AM220" s="288"/>
      <c r="AN220" s="288"/>
      <c r="AO220" s="288"/>
      <c r="AP220" s="288"/>
      <c r="AQ220" s="288"/>
      <c r="AR220" s="288"/>
      <c r="AS220" s="288"/>
      <c r="AT220" s="288"/>
      <c r="AU220" s="288"/>
      <c r="AV220" s="288"/>
      <c r="AW220" s="288"/>
      <c r="AX220" s="288"/>
      <c r="AY220" s="288"/>
      <c r="AZ220" s="288"/>
      <c r="BA220" s="52"/>
      <c r="BB220" s="52"/>
      <c r="BC220" s="52"/>
      <c r="BD220" s="53" t="s">
        <v>1350</v>
      </c>
      <c r="BE220" s="54" t="str">
        <f t="shared" si="141"/>
        <v/>
      </c>
    </row>
    <row r="221" spans="1:60" ht="18.75">
      <c r="A221" s="293" t="s">
        <v>948</v>
      </c>
      <c r="B221" s="259"/>
      <c r="C221" s="257">
        <v>26.1</v>
      </c>
      <c r="D221" s="94">
        <f>F221/$D$5</f>
        <v>1.4555555555555555</v>
      </c>
      <c r="E221" s="95">
        <f>F221</f>
        <v>131</v>
      </c>
      <c r="F221" s="279">
        <v>131</v>
      </c>
      <c r="G221" s="280">
        <f>100*F221/AQ221</f>
        <v>1871.4285714285713</v>
      </c>
      <c r="H221" s="281">
        <f>AQ221</f>
        <v>7</v>
      </c>
      <c r="I221" s="59">
        <f>F221/H221</f>
        <v>18.714285714285715</v>
      </c>
      <c r="J221" s="82">
        <f>$J$6/(I221*1.18)</f>
        <v>5.6604994177772025E-2</v>
      </c>
      <c r="K221" s="96">
        <f>L221-F221</f>
        <v>-131</v>
      </c>
      <c r="L221" s="97">
        <f>AC221</f>
        <v>0</v>
      </c>
      <c r="M221" s="282" t="s">
        <v>34</v>
      </c>
      <c r="N221" s="282" t="s">
        <v>949</v>
      </c>
      <c r="O221" s="283" t="s">
        <v>873</v>
      </c>
      <c r="P221" s="284" t="s">
        <v>874</v>
      </c>
      <c r="Q221" s="285"/>
      <c r="R221" s="52" t="str">
        <f t="shared" ref="R221" si="142">CONCATENATE(O221," ",P221,Q221)</f>
        <v>Noorderplantsoen 29</v>
      </c>
      <c r="S221" s="286"/>
      <c r="T221" s="100"/>
      <c r="U221" s="120">
        <v>2</v>
      </c>
      <c r="V221" s="98" t="s">
        <v>38</v>
      </c>
      <c r="W221" s="101">
        <v>2027</v>
      </c>
      <c r="X221" s="67"/>
      <c r="Y221" s="70">
        <v>2026</v>
      </c>
      <c r="Z221" s="69"/>
      <c r="AA221" s="258">
        <f>F221</f>
        <v>131</v>
      </c>
      <c r="AB221" s="258"/>
      <c r="AC221" s="258"/>
      <c r="AD221" s="67" t="s">
        <v>85</v>
      </c>
      <c r="AE221" s="71" t="str">
        <f>N221</f>
        <v>Berging Noorderplantsoen 29</v>
      </c>
      <c r="AF221" s="284" t="s">
        <v>946</v>
      </c>
      <c r="AG221" s="282" t="s">
        <v>85</v>
      </c>
      <c r="AH221" s="503" t="s">
        <v>87</v>
      </c>
      <c r="AI221" s="282"/>
      <c r="AJ221" s="282" t="s">
        <v>110</v>
      </c>
      <c r="AK221" s="282" t="s">
        <v>892</v>
      </c>
      <c r="AL221" s="282" t="s">
        <v>39</v>
      </c>
      <c r="AM221" s="282" t="s">
        <v>74</v>
      </c>
      <c r="AN221" s="282" t="s">
        <v>75</v>
      </c>
      <c r="AO221" s="282" t="s">
        <v>40</v>
      </c>
      <c r="AP221" s="288"/>
      <c r="AQ221" s="289">
        <v>7</v>
      </c>
      <c r="AR221" s="290" t="s">
        <v>77</v>
      </c>
      <c r="AS221" s="288"/>
      <c r="AT221" s="288"/>
      <c r="AU221" s="289">
        <v>2014</v>
      </c>
      <c r="AV221" s="290" t="s">
        <v>331</v>
      </c>
      <c r="AW221" s="282" t="s">
        <v>80</v>
      </c>
      <c r="AX221" s="282" t="s">
        <v>89</v>
      </c>
      <c r="AY221" s="282" t="s">
        <v>848</v>
      </c>
      <c r="AZ221" s="288"/>
      <c r="BA221" s="51" t="s">
        <v>281</v>
      </c>
      <c r="BB221" s="51" t="s">
        <v>179</v>
      </c>
      <c r="BC221" s="52"/>
      <c r="BD221" s="74">
        <v>218.8</v>
      </c>
      <c r="BE221" s="13">
        <f t="shared" si="141"/>
        <v>31.25714285714286</v>
      </c>
    </row>
    <row r="222" spans="1:60" ht="15" hidden="1">
      <c r="A222" s="277" t="s">
        <v>766</v>
      </c>
      <c r="B222" s="277"/>
      <c r="C222" s="278"/>
      <c r="D222" s="277"/>
      <c r="E222" s="277"/>
      <c r="F222" s="282" t="s">
        <v>33</v>
      </c>
      <c r="G222" s="282"/>
      <c r="H222" s="282"/>
      <c r="I222" s="282"/>
      <c r="J222" s="282"/>
      <c r="K222" s="282"/>
      <c r="L222" s="282"/>
      <c r="M222" s="282" t="s">
        <v>34</v>
      </c>
      <c r="N222" s="282" t="s">
        <v>950</v>
      </c>
      <c r="O222" s="283" t="s">
        <v>763</v>
      </c>
      <c r="P222" s="284" t="s">
        <v>764</v>
      </c>
      <c r="Q222" s="285"/>
      <c r="R222" s="285"/>
      <c r="S222" s="285"/>
      <c r="T222" s="291"/>
      <c r="U222" s="291"/>
      <c r="V222" s="291"/>
      <c r="W222" s="291"/>
      <c r="X222" s="291"/>
      <c r="Y222" s="291"/>
      <c r="Z222" s="291"/>
      <c r="AA222" s="291"/>
      <c r="AB222" s="291"/>
      <c r="AC222" s="291"/>
      <c r="AD222" s="291"/>
      <c r="AE222" s="291"/>
      <c r="AF222" s="288"/>
      <c r="AG222" s="288"/>
      <c r="AH222" s="288"/>
      <c r="AI222" s="288"/>
      <c r="AJ222" s="282" t="s">
        <v>379</v>
      </c>
      <c r="AK222" s="288"/>
      <c r="AL222" s="282" t="s">
        <v>39</v>
      </c>
      <c r="AM222" s="288"/>
      <c r="AN222" s="288"/>
      <c r="AO222" s="282" t="s">
        <v>40</v>
      </c>
      <c r="AP222" s="288"/>
      <c r="AQ222" s="288"/>
      <c r="AR222" s="288"/>
      <c r="AS222" s="288"/>
      <c r="AT222" s="288"/>
      <c r="AU222" s="288"/>
      <c r="AV222" s="288"/>
      <c r="AW222" s="282" t="s">
        <v>206</v>
      </c>
      <c r="AX222" s="282" t="s">
        <v>89</v>
      </c>
      <c r="AY222" s="282" t="s">
        <v>380</v>
      </c>
      <c r="AZ222" s="288"/>
      <c r="BA222" s="51" t="s">
        <v>219</v>
      </c>
      <c r="BB222" s="52"/>
      <c r="BC222" s="72">
        <v>1.05</v>
      </c>
      <c r="BD222" s="53" t="s">
        <v>1350</v>
      </c>
      <c r="BE222" s="54" t="str">
        <f t="shared" si="141"/>
        <v/>
      </c>
    </row>
    <row r="223" spans="1:60" ht="15" hidden="1">
      <c r="A223" s="277" t="s">
        <v>951</v>
      </c>
      <c r="B223" s="277"/>
      <c r="C223" s="278"/>
      <c r="D223" s="277"/>
      <c r="E223" s="277"/>
      <c r="F223" s="279">
        <v>393</v>
      </c>
      <c r="G223" s="280">
        <f>100*F223/AQ223</f>
        <v>314.39999999999998</v>
      </c>
      <c r="H223" s="281">
        <f>AQ223</f>
        <v>125</v>
      </c>
      <c r="I223" s="59">
        <f>F223/H223</f>
        <v>3.1440000000000001</v>
      </c>
      <c r="J223" s="82">
        <f>$J$6/(I223*1.18)</f>
        <v>0.33693448915340496</v>
      </c>
      <c r="K223" s="82"/>
      <c r="L223" s="82"/>
      <c r="M223" s="282" t="s">
        <v>34</v>
      </c>
      <c r="N223" s="282" t="s">
        <v>952</v>
      </c>
      <c r="O223" s="283" t="s">
        <v>873</v>
      </c>
      <c r="P223" s="284" t="s">
        <v>641</v>
      </c>
      <c r="Q223" s="285"/>
      <c r="R223" s="286"/>
      <c r="S223" s="286"/>
      <c r="T223" s="160" t="s">
        <v>897</v>
      </c>
      <c r="U223" s="64">
        <v>2</v>
      </c>
      <c r="V223" s="98"/>
      <c r="W223" s="66"/>
      <c r="X223" s="67"/>
      <c r="Y223" s="70">
        <v>2026</v>
      </c>
      <c r="Z223" s="70"/>
      <c r="AA223" s="68">
        <f>F223</f>
        <v>393</v>
      </c>
      <c r="AB223" s="68"/>
      <c r="AC223" s="68"/>
      <c r="AD223" s="67" t="s">
        <v>85</v>
      </c>
      <c r="AE223" s="71" t="str">
        <f>N223</f>
        <v>Woning Noorderplantsoen 31</v>
      </c>
      <c r="AF223" s="284" t="s">
        <v>953</v>
      </c>
      <c r="AG223" s="282" t="s">
        <v>85</v>
      </c>
      <c r="AH223" s="282" t="s">
        <v>87</v>
      </c>
      <c r="AI223" s="282"/>
      <c r="AJ223" s="282" t="s">
        <v>110</v>
      </c>
      <c r="AK223" s="282" t="s">
        <v>892</v>
      </c>
      <c r="AL223" s="282" t="s">
        <v>39</v>
      </c>
      <c r="AM223" s="282" t="s">
        <v>74</v>
      </c>
      <c r="AN223" s="282" t="s">
        <v>75</v>
      </c>
      <c r="AO223" s="282" t="s">
        <v>40</v>
      </c>
      <c r="AP223" s="288"/>
      <c r="AQ223" s="289">
        <v>125</v>
      </c>
      <c r="AR223" s="290" t="s">
        <v>228</v>
      </c>
      <c r="AS223" s="288"/>
      <c r="AT223" s="288"/>
      <c r="AU223" s="289">
        <v>2014</v>
      </c>
      <c r="AV223" s="290" t="s">
        <v>331</v>
      </c>
      <c r="AW223" s="282" t="s">
        <v>206</v>
      </c>
      <c r="AX223" s="282" t="s">
        <v>89</v>
      </c>
      <c r="AY223" s="282" t="s">
        <v>848</v>
      </c>
      <c r="AZ223" s="289">
        <v>111</v>
      </c>
      <c r="BA223" s="51" t="s">
        <v>281</v>
      </c>
      <c r="BB223" s="51" t="s">
        <v>179</v>
      </c>
      <c r="BC223" s="72">
        <v>0.35</v>
      </c>
      <c r="BD223" s="74">
        <v>3109</v>
      </c>
      <c r="BE223" s="13">
        <f t="shared" si="141"/>
        <v>24.872</v>
      </c>
    </row>
    <row r="224" spans="1:60" ht="15" hidden="1">
      <c r="A224" s="277" t="s">
        <v>574</v>
      </c>
      <c r="B224" s="277"/>
      <c r="C224" s="278"/>
      <c r="D224" s="277"/>
      <c r="E224" s="277"/>
      <c r="F224" s="282" t="s">
        <v>33</v>
      </c>
      <c r="G224" s="282"/>
      <c r="H224" s="282"/>
      <c r="I224" s="282"/>
      <c r="J224" s="282"/>
      <c r="K224" s="282"/>
      <c r="L224" s="282"/>
      <c r="M224" s="282" t="s">
        <v>34</v>
      </c>
      <c r="N224" s="282" t="s">
        <v>954</v>
      </c>
      <c r="O224" s="283" t="s">
        <v>955</v>
      </c>
      <c r="P224" s="284" t="s">
        <v>343</v>
      </c>
      <c r="Q224" s="285"/>
      <c r="R224" s="285"/>
      <c r="S224" s="285"/>
      <c r="T224" s="291"/>
      <c r="U224" s="291"/>
      <c r="V224" s="291"/>
      <c r="W224" s="291"/>
      <c r="X224" s="291"/>
      <c r="Y224" s="291"/>
      <c r="Z224" s="291"/>
      <c r="AA224" s="291"/>
      <c r="AB224" s="291"/>
      <c r="AC224" s="291"/>
      <c r="AD224" s="291"/>
      <c r="AE224" s="291"/>
      <c r="AF224" s="288"/>
      <c r="AG224" s="288"/>
      <c r="AH224" s="288"/>
      <c r="AI224" s="288"/>
      <c r="AJ224" s="288"/>
      <c r="AK224" s="288"/>
      <c r="AL224" s="282" t="s">
        <v>39</v>
      </c>
      <c r="AM224" s="288"/>
      <c r="AN224" s="288"/>
      <c r="AO224" s="282" t="s">
        <v>50</v>
      </c>
      <c r="AP224" s="282" t="s">
        <v>51</v>
      </c>
      <c r="AQ224" s="288"/>
      <c r="AR224" s="288"/>
      <c r="AS224" s="288"/>
      <c r="AT224" s="288"/>
      <c r="AU224" s="288"/>
      <c r="AV224" s="288"/>
      <c r="AW224" s="288"/>
      <c r="AX224" s="288"/>
      <c r="AY224" s="288"/>
      <c r="AZ224" s="288"/>
      <c r="BA224" s="51" t="s">
        <v>418</v>
      </c>
      <c r="BB224" s="52"/>
      <c r="BC224" s="52"/>
      <c r="BD224" s="53" t="s">
        <v>1350</v>
      </c>
      <c r="BE224" s="54" t="str">
        <f t="shared" si="141"/>
        <v/>
      </c>
      <c r="BF224" s="22"/>
      <c r="BG224" s="22"/>
      <c r="BH224" s="22"/>
    </row>
    <row r="225" spans="1:60" ht="15" hidden="1">
      <c r="A225" s="277" t="s">
        <v>956</v>
      </c>
      <c r="B225" s="277"/>
      <c r="C225" s="278"/>
      <c r="D225" s="277"/>
      <c r="E225" s="277"/>
      <c r="F225" s="279">
        <v>131</v>
      </c>
      <c r="G225" s="280">
        <f>100*F225/AQ225</f>
        <v>1871.4285714285713</v>
      </c>
      <c r="H225" s="281">
        <f>AQ225</f>
        <v>7</v>
      </c>
      <c r="I225" s="59">
        <f>F225/H225</f>
        <v>18.714285714285715</v>
      </c>
      <c r="J225" s="82">
        <f>$J$6/(I225*1.18)</f>
        <v>5.6604994177772025E-2</v>
      </c>
      <c r="K225" s="82"/>
      <c r="L225" s="82"/>
      <c r="M225" s="282" t="s">
        <v>34</v>
      </c>
      <c r="N225" s="282" t="s">
        <v>957</v>
      </c>
      <c r="O225" s="283" t="s">
        <v>873</v>
      </c>
      <c r="P225" s="284" t="s">
        <v>641</v>
      </c>
      <c r="Q225" s="285"/>
      <c r="R225" s="286"/>
      <c r="S225" s="286"/>
      <c r="T225" s="160" t="s">
        <v>897</v>
      </c>
      <c r="U225" s="64">
        <v>2</v>
      </c>
      <c r="V225" s="98"/>
      <c r="W225" s="66"/>
      <c r="X225" s="67"/>
      <c r="Y225" s="70">
        <v>2026</v>
      </c>
      <c r="Z225" s="70"/>
      <c r="AA225" s="68">
        <f>F225</f>
        <v>131</v>
      </c>
      <c r="AB225" s="68"/>
      <c r="AC225" s="68"/>
      <c r="AD225" s="67" t="s">
        <v>85</v>
      </c>
      <c r="AE225" s="71" t="str">
        <f>N225</f>
        <v>Berging Noorderplantsoen 31</v>
      </c>
      <c r="AF225" s="284" t="s">
        <v>953</v>
      </c>
      <c r="AG225" s="282" t="s">
        <v>85</v>
      </c>
      <c r="AH225" s="282" t="s">
        <v>87</v>
      </c>
      <c r="AI225" s="282"/>
      <c r="AJ225" s="282" t="s">
        <v>110</v>
      </c>
      <c r="AK225" s="282" t="s">
        <v>892</v>
      </c>
      <c r="AL225" s="282" t="s">
        <v>39</v>
      </c>
      <c r="AM225" s="282" t="s">
        <v>74</v>
      </c>
      <c r="AN225" s="282" t="s">
        <v>75</v>
      </c>
      <c r="AO225" s="282" t="s">
        <v>40</v>
      </c>
      <c r="AP225" s="288"/>
      <c r="AQ225" s="289">
        <v>7</v>
      </c>
      <c r="AR225" s="290" t="s">
        <v>77</v>
      </c>
      <c r="AS225" s="288"/>
      <c r="AT225" s="288"/>
      <c r="AU225" s="289">
        <v>2014</v>
      </c>
      <c r="AV225" s="290" t="s">
        <v>331</v>
      </c>
      <c r="AW225" s="282" t="s">
        <v>80</v>
      </c>
      <c r="AX225" s="282" t="s">
        <v>89</v>
      </c>
      <c r="AY225" s="282" t="s">
        <v>848</v>
      </c>
      <c r="AZ225" s="288"/>
      <c r="BA225" s="51" t="s">
        <v>281</v>
      </c>
      <c r="BB225" s="51" t="s">
        <v>179</v>
      </c>
      <c r="BC225" s="52"/>
      <c r="BD225" s="74">
        <v>218.8</v>
      </c>
      <c r="BE225" s="13">
        <f t="shared" si="141"/>
        <v>31.25714285714286</v>
      </c>
    </row>
    <row r="226" spans="1:60" ht="15" hidden="1">
      <c r="A226" s="277" t="s">
        <v>385</v>
      </c>
      <c r="B226" s="277"/>
      <c r="C226" s="278"/>
      <c r="D226" s="277"/>
      <c r="E226" s="277"/>
      <c r="F226" s="282" t="s">
        <v>33</v>
      </c>
      <c r="G226" s="282"/>
      <c r="H226" s="282"/>
      <c r="I226" s="282"/>
      <c r="J226" s="282"/>
      <c r="K226" s="282"/>
      <c r="L226" s="282"/>
      <c r="M226" s="282" t="s">
        <v>34</v>
      </c>
      <c r="N226" s="282" t="s">
        <v>958</v>
      </c>
      <c r="O226" s="283" t="s">
        <v>383</v>
      </c>
      <c r="P226" s="284" t="s">
        <v>235</v>
      </c>
      <c r="Q226" s="284" t="s">
        <v>56</v>
      </c>
      <c r="R226" s="284"/>
      <c r="S226" s="285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288"/>
      <c r="AH226" s="288"/>
      <c r="AI226" s="288"/>
      <c r="AJ226" s="288"/>
      <c r="AK226" s="288"/>
      <c r="AL226" s="282" t="s">
        <v>39</v>
      </c>
      <c r="AM226" s="288"/>
      <c r="AN226" s="288"/>
      <c r="AO226" s="282" t="s">
        <v>50</v>
      </c>
      <c r="AP226" s="288"/>
      <c r="AQ226" s="288"/>
      <c r="AR226" s="288"/>
      <c r="AS226" s="288"/>
      <c r="AT226" s="288"/>
      <c r="AU226" s="288"/>
      <c r="AV226" s="288"/>
      <c r="AW226" s="288"/>
      <c r="AX226" s="288"/>
      <c r="AY226" s="288"/>
      <c r="AZ226" s="288"/>
      <c r="BA226" s="51" t="s">
        <v>250</v>
      </c>
      <c r="BB226" s="52"/>
      <c r="BC226" s="52"/>
      <c r="BD226" s="53" t="s">
        <v>1350</v>
      </c>
      <c r="BE226" s="54" t="str">
        <f t="shared" si="141"/>
        <v/>
      </c>
    </row>
    <row r="227" spans="1:60" ht="15" hidden="1">
      <c r="A227" s="277" t="s">
        <v>959</v>
      </c>
      <c r="B227" s="277"/>
      <c r="C227" s="278"/>
      <c r="D227" s="277"/>
      <c r="E227" s="277"/>
      <c r="F227" s="279">
        <v>393</v>
      </c>
      <c r="G227" s="280">
        <f t="shared" ref="G227:G232" si="143">100*F227/AQ227</f>
        <v>314.39999999999998</v>
      </c>
      <c r="H227" s="281">
        <f t="shared" ref="H227:H232" si="144">AQ227</f>
        <v>125</v>
      </c>
      <c r="I227" s="59">
        <f t="shared" ref="I227:I232" si="145">F227/H227</f>
        <v>3.1440000000000001</v>
      </c>
      <c r="J227" s="82">
        <f t="shared" ref="J227:J232" si="146">$J$6/(I227*1.18)</f>
        <v>0.33693448915340496</v>
      </c>
      <c r="K227" s="82"/>
      <c r="L227" s="82"/>
      <c r="M227" s="282" t="s">
        <v>34</v>
      </c>
      <c r="N227" s="282" t="s">
        <v>960</v>
      </c>
      <c r="O227" s="283" t="s">
        <v>873</v>
      </c>
      <c r="P227" s="284" t="s">
        <v>197</v>
      </c>
      <c r="Q227" s="285"/>
      <c r="R227" s="286"/>
      <c r="S227" s="286"/>
      <c r="T227" s="160" t="s">
        <v>897</v>
      </c>
      <c r="U227" s="64">
        <v>2</v>
      </c>
      <c r="V227" s="98"/>
      <c r="W227" s="66"/>
      <c r="X227" s="67"/>
      <c r="Y227" s="70">
        <v>2026</v>
      </c>
      <c r="Z227" s="70"/>
      <c r="AA227" s="68">
        <f t="shared" ref="AA227:AA232" si="147">F227</f>
        <v>393</v>
      </c>
      <c r="AB227" s="68"/>
      <c r="AC227" s="68"/>
      <c r="AD227" s="67" t="s">
        <v>85</v>
      </c>
      <c r="AE227" s="71" t="str">
        <f t="shared" ref="AE227:AE232" si="148">N227</f>
        <v>Woning Noorderplantsoen 33</v>
      </c>
      <c r="AF227" s="284" t="s">
        <v>961</v>
      </c>
      <c r="AG227" s="282" t="s">
        <v>85</v>
      </c>
      <c r="AH227" s="282" t="s">
        <v>87</v>
      </c>
      <c r="AI227" s="282"/>
      <c r="AJ227" s="282" t="s">
        <v>110</v>
      </c>
      <c r="AK227" s="282" t="s">
        <v>892</v>
      </c>
      <c r="AL227" s="282" t="s">
        <v>39</v>
      </c>
      <c r="AM227" s="282" t="s">
        <v>74</v>
      </c>
      <c r="AN227" s="282" t="s">
        <v>75</v>
      </c>
      <c r="AO227" s="282" t="s">
        <v>40</v>
      </c>
      <c r="AP227" s="288"/>
      <c r="AQ227" s="289">
        <v>125</v>
      </c>
      <c r="AR227" s="290" t="s">
        <v>228</v>
      </c>
      <c r="AS227" s="288"/>
      <c r="AT227" s="288"/>
      <c r="AU227" s="289">
        <v>2014</v>
      </c>
      <c r="AV227" s="290" t="s">
        <v>331</v>
      </c>
      <c r="AW227" s="282" t="s">
        <v>206</v>
      </c>
      <c r="AX227" s="282" t="s">
        <v>89</v>
      </c>
      <c r="AY227" s="282" t="s">
        <v>848</v>
      </c>
      <c r="AZ227" s="289">
        <v>111</v>
      </c>
      <c r="BA227" s="51" t="s">
        <v>281</v>
      </c>
      <c r="BB227" s="51" t="s">
        <v>179</v>
      </c>
      <c r="BC227" s="72">
        <v>0.35</v>
      </c>
      <c r="BD227" s="74">
        <v>3094.6</v>
      </c>
      <c r="BE227" s="13">
        <f t="shared" si="141"/>
        <v>24.756799999999998</v>
      </c>
      <c r="BF227" s="22"/>
      <c r="BG227" s="22"/>
      <c r="BH227" s="22"/>
    </row>
    <row r="228" spans="1:60" ht="15" hidden="1">
      <c r="A228" s="277" t="s">
        <v>962</v>
      </c>
      <c r="B228" s="277"/>
      <c r="C228" s="278"/>
      <c r="D228" s="277"/>
      <c r="E228" s="277"/>
      <c r="F228" s="279">
        <v>131</v>
      </c>
      <c r="G228" s="280">
        <f t="shared" si="143"/>
        <v>1871.4285714285713</v>
      </c>
      <c r="H228" s="281">
        <f t="shared" si="144"/>
        <v>7</v>
      </c>
      <c r="I228" s="59">
        <f t="shared" si="145"/>
        <v>18.714285714285715</v>
      </c>
      <c r="J228" s="82">
        <f t="shared" si="146"/>
        <v>5.6604994177772025E-2</v>
      </c>
      <c r="K228" s="82"/>
      <c r="L228" s="82"/>
      <c r="M228" s="282" t="s">
        <v>34</v>
      </c>
      <c r="N228" s="282" t="s">
        <v>963</v>
      </c>
      <c r="O228" s="283" t="s">
        <v>873</v>
      </c>
      <c r="P228" s="284" t="s">
        <v>197</v>
      </c>
      <c r="Q228" s="285"/>
      <c r="R228" s="286"/>
      <c r="S228" s="286"/>
      <c r="T228" s="160" t="s">
        <v>897</v>
      </c>
      <c r="U228" s="64">
        <v>2</v>
      </c>
      <c r="V228" s="98"/>
      <c r="W228" s="66"/>
      <c r="X228" s="67"/>
      <c r="Y228" s="70">
        <v>2026</v>
      </c>
      <c r="Z228" s="70"/>
      <c r="AA228" s="68">
        <f t="shared" si="147"/>
        <v>131</v>
      </c>
      <c r="AB228" s="68"/>
      <c r="AC228" s="68"/>
      <c r="AD228" s="67" t="s">
        <v>85</v>
      </c>
      <c r="AE228" s="71" t="str">
        <f t="shared" si="148"/>
        <v>Berging Noorderplantsoen 33</v>
      </c>
      <c r="AF228" s="284" t="s">
        <v>961</v>
      </c>
      <c r="AG228" s="282" t="s">
        <v>85</v>
      </c>
      <c r="AH228" s="282" t="s">
        <v>87</v>
      </c>
      <c r="AI228" s="282"/>
      <c r="AJ228" s="282" t="s">
        <v>110</v>
      </c>
      <c r="AK228" s="282" t="s">
        <v>892</v>
      </c>
      <c r="AL228" s="282" t="s">
        <v>39</v>
      </c>
      <c r="AM228" s="282" t="s">
        <v>74</v>
      </c>
      <c r="AN228" s="282" t="s">
        <v>75</v>
      </c>
      <c r="AO228" s="282" t="s">
        <v>40</v>
      </c>
      <c r="AP228" s="288"/>
      <c r="AQ228" s="289">
        <v>7</v>
      </c>
      <c r="AR228" s="290" t="s">
        <v>77</v>
      </c>
      <c r="AS228" s="288"/>
      <c r="AT228" s="288"/>
      <c r="AU228" s="289">
        <v>2014</v>
      </c>
      <c r="AV228" s="290" t="s">
        <v>331</v>
      </c>
      <c r="AW228" s="282" t="s">
        <v>80</v>
      </c>
      <c r="AX228" s="282" t="s">
        <v>89</v>
      </c>
      <c r="AY228" s="282" t="s">
        <v>848</v>
      </c>
      <c r="AZ228" s="288"/>
      <c r="BA228" s="51" t="s">
        <v>281</v>
      </c>
      <c r="BB228" s="51" t="s">
        <v>179</v>
      </c>
      <c r="BC228" s="52"/>
      <c r="BD228" s="74">
        <v>218.8</v>
      </c>
      <c r="BE228" s="13">
        <f t="shared" si="141"/>
        <v>31.25714285714286</v>
      </c>
    </row>
    <row r="229" spans="1:60" ht="15" hidden="1">
      <c r="A229" s="277" t="s">
        <v>964</v>
      </c>
      <c r="B229" s="277"/>
      <c r="C229" s="278"/>
      <c r="D229" s="277"/>
      <c r="E229" s="277"/>
      <c r="F229" s="279">
        <v>393</v>
      </c>
      <c r="G229" s="280">
        <f t="shared" si="143"/>
        <v>314.39999999999998</v>
      </c>
      <c r="H229" s="281">
        <f t="shared" si="144"/>
        <v>125</v>
      </c>
      <c r="I229" s="59">
        <f t="shared" si="145"/>
        <v>3.1440000000000001</v>
      </c>
      <c r="J229" s="82">
        <f t="shared" si="146"/>
        <v>0.33693448915340496</v>
      </c>
      <c r="K229" s="82"/>
      <c r="L229" s="82"/>
      <c r="M229" s="282" t="s">
        <v>34</v>
      </c>
      <c r="N229" s="282" t="s">
        <v>965</v>
      </c>
      <c r="O229" s="283" t="s">
        <v>873</v>
      </c>
      <c r="P229" s="284" t="s">
        <v>279</v>
      </c>
      <c r="Q229" s="285"/>
      <c r="R229" s="286"/>
      <c r="S229" s="286"/>
      <c r="T229" s="160" t="s">
        <v>897</v>
      </c>
      <c r="U229" s="64">
        <v>2</v>
      </c>
      <c r="V229" s="98"/>
      <c r="W229" s="66"/>
      <c r="X229" s="67"/>
      <c r="Y229" s="70">
        <v>2026</v>
      </c>
      <c r="Z229" s="70"/>
      <c r="AA229" s="68">
        <f t="shared" si="147"/>
        <v>393</v>
      </c>
      <c r="AB229" s="68"/>
      <c r="AC229" s="68"/>
      <c r="AD229" s="67" t="s">
        <v>85</v>
      </c>
      <c r="AE229" s="71" t="str">
        <f t="shared" si="148"/>
        <v>Woning Noorderplantsoen 35</v>
      </c>
      <c r="AF229" s="284" t="s">
        <v>966</v>
      </c>
      <c r="AG229" s="282" t="s">
        <v>85</v>
      </c>
      <c r="AH229" s="282" t="s">
        <v>87</v>
      </c>
      <c r="AI229" s="282"/>
      <c r="AJ229" s="282" t="s">
        <v>110</v>
      </c>
      <c r="AK229" s="282" t="s">
        <v>892</v>
      </c>
      <c r="AL229" s="282" t="s">
        <v>39</v>
      </c>
      <c r="AM229" s="282" t="s">
        <v>74</v>
      </c>
      <c r="AN229" s="282" t="s">
        <v>75</v>
      </c>
      <c r="AO229" s="282" t="s">
        <v>40</v>
      </c>
      <c r="AP229" s="288"/>
      <c r="AQ229" s="289">
        <v>125</v>
      </c>
      <c r="AR229" s="290" t="s">
        <v>228</v>
      </c>
      <c r="AS229" s="288"/>
      <c r="AT229" s="288"/>
      <c r="AU229" s="289">
        <v>2014</v>
      </c>
      <c r="AV229" s="290" t="s">
        <v>331</v>
      </c>
      <c r="AW229" s="282" t="s">
        <v>206</v>
      </c>
      <c r="AX229" s="282" t="s">
        <v>89</v>
      </c>
      <c r="AY229" s="282" t="s">
        <v>848</v>
      </c>
      <c r="AZ229" s="289">
        <v>111</v>
      </c>
      <c r="BA229" s="51" t="s">
        <v>281</v>
      </c>
      <c r="BB229" s="51" t="s">
        <v>179</v>
      </c>
      <c r="BC229" s="72">
        <v>0.35</v>
      </c>
      <c r="BD229" s="74">
        <v>3109</v>
      </c>
      <c r="BE229" s="13">
        <f t="shared" si="141"/>
        <v>24.872</v>
      </c>
    </row>
    <row r="230" spans="1:60" ht="15" hidden="1">
      <c r="A230" s="277" t="s">
        <v>967</v>
      </c>
      <c r="B230" s="277"/>
      <c r="C230" s="278"/>
      <c r="D230" s="277"/>
      <c r="E230" s="277"/>
      <c r="F230" s="279">
        <v>131</v>
      </c>
      <c r="G230" s="280">
        <f t="shared" si="143"/>
        <v>1871.4285714285713</v>
      </c>
      <c r="H230" s="281">
        <f t="shared" si="144"/>
        <v>7</v>
      </c>
      <c r="I230" s="59">
        <f t="shared" si="145"/>
        <v>18.714285714285715</v>
      </c>
      <c r="J230" s="82">
        <f t="shared" si="146"/>
        <v>5.6604994177772025E-2</v>
      </c>
      <c r="K230" s="82"/>
      <c r="L230" s="82"/>
      <c r="M230" s="282" t="s">
        <v>34</v>
      </c>
      <c r="N230" s="282" t="s">
        <v>968</v>
      </c>
      <c r="O230" s="283" t="s">
        <v>873</v>
      </c>
      <c r="P230" s="284" t="s">
        <v>279</v>
      </c>
      <c r="Q230" s="285"/>
      <c r="R230" s="286"/>
      <c r="S230" s="286"/>
      <c r="T230" s="160" t="s">
        <v>897</v>
      </c>
      <c r="U230" s="64">
        <v>2</v>
      </c>
      <c r="V230" s="98"/>
      <c r="W230" s="66"/>
      <c r="X230" s="67"/>
      <c r="Y230" s="70">
        <v>2026</v>
      </c>
      <c r="Z230" s="70"/>
      <c r="AA230" s="68">
        <f t="shared" si="147"/>
        <v>131</v>
      </c>
      <c r="AB230" s="68"/>
      <c r="AC230" s="68"/>
      <c r="AD230" s="67" t="s">
        <v>85</v>
      </c>
      <c r="AE230" s="71" t="str">
        <f t="shared" si="148"/>
        <v>Berging Noorderplantsoen 35</v>
      </c>
      <c r="AF230" s="284" t="s">
        <v>966</v>
      </c>
      <c r="AG230" s="282" t="s">
        <v>85</v>
      </c>
      <c r="AH230" s="282" t="s">
        <v>87</v>
      </c>
      <c r="AI230" s="282"/>
      <c r="AJ230" s="282" t="s">
        <v>110</v>
      </c>
      <c r="AK230" s="282" t="s">
        <v>892</v>
      </c>
      <c r="AL230" s="282" t="s">
        <v>39</v>
      </c>
      <c r="AM230" s="282" t="s">
        <v>74</v>
      </c>
      <c r="AN230" s="282" t="s">
        <v>75</v>
      </c>
      <c r="AO230" s="282" t="s">
        <v>40</v>
      </c>
      <c r="AP230" s="288"/>
      <c r="AQ230" s="289">
        <v>7</v>
      </c>
      <c r="AR230" s="290" t="s">
        <v>77</v>
      </c>
      <c r="AS230" s="288"/>
      <c r="AT230" s="288"/>
      <c r="AU230" s="289">
        <v>2014</v>
      </c>
      <c r="AV230" s="290" t="s">
        <v>331</v>
      </c>
      <c r="AW230" s="282" t="s">
        <v>80</v>
      </c>
      <c r="AX230" s="282" t="s">
        <v>89</v>
      </c>
      <c r="AY230" s="282" t="s">
        <v>848</v>
      </c>
      <c r="AZ230" s="288"/>
      <c r="BA230" s="51" t="s">
        <v>281</v>
      </c>
      <c r="BB230" s="51" t="s">
        <v>179</v>
      </c>
      <c r="BC230" s="52"/>
      <c r="BD230" s="74">
        <v>218.8</v>
      </c>
      <c r="BE230" s="13">
        <f t="shared" si="141"/>
        <v>31.25714285714286</v>
      </c>
    </row>
    <row r="231" spans="1:60" ht="15" hidden="1">
      <c r="A231" s="277" t="s">
        <v>969</v>
      </c>
      <c r="B231" s="277"/>
      <c r="C231" s="278"/>
      <c r="D231" s="277"/>
      <c r="E231" s="277"/>
      <c r="F231" s="279">
        <v>393</v>
      </c>
      <c r="G231" s="280">
        <f t="shared" si="143"/>
        <v>314.39999999999998</v>
      </c>
      <c r="H231" s="281">
        <f t="shared" si="144"/>
        <v>125</v>
      </c>
      <c r="I231" s="59">
        <f t="shared" si="145"/>
        <v>3.1440000000000001</v>
      </c>
      <c r="J231" s="82">
        <f t="shared" si="146"/>
        <v>0.33693448915340496</v>
      </c>
      <c r="K231" s="82"/>
      <c r="L231" s="82"/>
      <c r="M231" s="282" t="s">
        <v>34</v>
      </c>
      <c r="N231" s="282" t="s">
        <v>970</v>
      </c>
      <c r="O231" s="283" t="s">
        <v>873</v>
      </c>
      <c r="P231" s="284" t="s">
        <v>886</v>
      </c>
      <c r="Q231" s="285"/>
      <c r="R231" s="286"/>
      <c r="S231" s="286"/>
      <c r="T231" s="160" t="s">
        <v>897</v>
      </c>
      <c r="U231" s="64">
        <v>2</v>
      </c>
      <c r="V231" s="98"/>
      <c r="W231" s="66"/>
      <c r="X231" s="67"/>
      <c r="Y231" s="70">
        <v>2026</v>
      </c>
      <c r="Z231" s="70"/>
      <c r="AA231" s="68">
        <f t="shared" si="147"/>
        <v>393</v>
      </c>
      <c r="AB231" s="68"/>
      <c r="AC231" s="68"/>
      <c r="AD231" s="67" t="s">
        <v>85</v>
      </c>
      <c r="AE231" s="71" t="str">
        <f t="shared" si="148"/>
        <v>Woning Noorderplantsoen 37</v>
      </c>
      <c r="AF231" s="284" t="s">
        <v>971</v>
      </c>
      <c r="AG231" s="282" t="s">
        <v>85</v>
      </c>
      <c r="AH231" s="282" t="s">
        <v>87</v>
      </c>
      <c r="AI231" s="282"/>
      <c r="AJ231" s="282" t="s">
        <v>110</v>
      </c>
      <c r="AK231" s="282" t="s">
        <v>892</v>
      </c>
      <c r="AL231" s="282" t="s">
        <v>39</v>
      </c>
      <c r="AM231" s="282" t="s">
        <v>74</v>
      </c>
      <c r="AN231" s="282" t="s">
        <v>75</v>
      </c>
      <c r="AO231" s="282" t="s">
        <v>40</v>
      </c>
      <c r="AP231" s="288"/>
      <c r="AQ231" s="289">
        <v>125</v>
      </c>
      <c r="AR231" s="290" t="s">
        <v>228</v>
      </c>
      <c r="AS231" s="288"/>
      <c r="AT231" s="288"/>
      <c r="AU231" s="289">
        <v>2014</v>
      </c>
      <c r="AV231" s="290" t="s">
        <v>331</v>
      </c>
      <c r="AW231" s="282" t="s">
        <v>206</v>
      </c>
      <c r="AX231" s="282" t="s">
        <v>89</v>
      </c>
      <c r="AY231" s="282" t="s">
        <v>848</v>
      </c>
      <c r="AZ231" s="289">
        <v>111</v>
      </c>
      <c r="BA231" s="51" t="s">
        <v>281</v>
      </c>
      <c r="BB231" s="51" t="s">
        <v>179</v>
      </c>
      <c r="BC231" s="72">
        <v>0.35</v>
      </c>
      <c r="BD231" s="74">
        <v>3109</v>
      </c>
      <c r="BE231" s="13">
        <f t="shared" si="141"/>
        <v>24.872</v>
      </c>
    </row>
    <row r="232" spans="1:60" ht="15" hidden="1">
      <c r="A232" s="277" t="s">
        <v>972</v>
      </c>
      <c r="B232" s="277"/>
      <c r="C232" s="278"/>
      <c r="D232" s="277"/>
      <c r="E232" s="277"/>
      <c r="F232" s="279">
        <v>131</v>
      </c>
      <c r="G232" s="280">
        <f t="shared" si="143"/>
        <v>1871.4285714285713</v>
      </c>
      <c r="H232" s="281">
        <f t="shared" si="144"/>
        <v>7</v>
      </c>
      <c r="I232" s="59">
        <f t="shared" si="145"/>
        <v>18.714285714285715</v>
      </c>
      <c r="J232" s="82">
        <f t="shared" si="146"/>
        <v>5.6604994177772025E-2</v>
      </c>
      <c r="K232" s="82"/>
      <c r="L232" s="82"/>
      <c r="M232" s="282" t="s">
        <v>34</v>
      </c>
      <c r="N232" s="282" t="s">
        <v>973</v>
      </c>
      <c r="O232" s="283" t="s">
        <v>873</v>
      </c>
      <c r="P232" s="284" t="s">
        <v>886</v>
      </c>
      <c r="Q232" s="285"/>
      <c r="R232" s="286"/>
      <c r="S232" s="286"/>
      <c r="T232" s="160" t="s">
        <v>897</v>
      </c>
      <c r="U232" s="64">
        <v>2</v>
      </c>
      <c r="V232" s="98"/>
      <c r="W232" s="66"/>
      <c r="X232" s="67"/>
      <c r="Y232" s="70">
        <v>2026</v>
      </c>
      <c r="Z232" s="70"/>
      <c r="AA232" s="68">
        <f t="shared" si="147"/>
        <v>131</v>
      </c>
      <c r="AB232" s="68"/>
      <c r="AC232" s="68"/>
      <c r="AD232" s="67" t="s">
        <v>85</v>
      </c>
      <c r="AE232" s="71" t="str">
        <f t="shared" si="148"/>
        <v>Berging Noorderplantsoen 37</v>
      </c>
      <c r="AF232" s="284" t="s">
        <v>971</v>
      </c>
      <c r="AG232" s="282" t="s">
        <v>85</v>
      </c>
      <c r="AH232" s="282" t="s">
        <v>87</v>
      </c>
      <c r="AI232" s="282"/>
      <c r="AJ232" s="282" t="s">
        <v>110</v>
      </c>
      <c r="AK232" s="282" t="s">
        <v>892</v>
      </c>
      <c r="AL232" s="282" t="s">
        <v>39</v>
      </c>
      <c r="AM232" s="282" t="s">
        <v>74</v>
      </c>
      <c r="AN232" s="282" t="s">
        <v>75</v>
      </c>
      <c r="AO232" s="282" t="s">
        <v>40</v>
      </c>
      <c r="AP232" s="288"/>
      <c r="AQ232" s="289">
        <v>7</v>
      </c>
      <c r="AR232" s="290" t="s">
        <v>77</v>
      </c>
      <c r="AS232" s="288"/>
      <c r="AT232" s="288"/>
      <c r="AU232" s="289">
        <v>2014</v>
      </c>
      <c r="AV232" s="290" t="s">
        <v>331</v>
      </c>
      <c r="AW232" s="282" t="s">
        <v>80</v>
      </c>
      <c r="AX232" s="282" t="s">
        <v>89</v>
      </c>
      <c r="AY232" s="282" t="s">
        <v>848</v>
      </c>
      <c r="AZ232" s="288"/>
      <c r="BA232" s="51" t="s">
        <v>281</v>
      </c>
      <c r="BB232" s="51" t="s">
        <v>179</v>
      </c>
      <c r="BC232" s="52"/>
      <c r="BD232" s="74">
        <v>218.8</v>
      </c>
      <c r="BE232" s="13">
        <f t="shared" si="141"/>
        <v>31.25714285714286</v>
      </c>
    </row>
    <row r="233" spans="1:60" ht="15" hidden="1">
      <c r="A233" s="277" t="s">
        <v>865</v>
      </c>
      <c r="B233" s="277"/>
      <c r="C233" s="278"/>
      <c r="D233" s="277"/>
      <c r="E233" s="277"/>
      <c r="F233" s="282" t="s">
        <v>33</v>
      </c>
      <c r="G233" s="282"/>
      <c r="H233" s="282"/>
      <c r="I233" s="282"/>
      <c r="J233" s="282"/>
      <c r="K233" s="282"/>
      <c r="L233" s="282"/>
      <c r="M233" s="282" t="s">
        <v>34</v>
      </c>
      <c r="N233" s="282" t="s">
        <v>974</v>
      </c>
      <c r="O233" s="283" t="s">
        <v>863</v>
      </c>
      <c r="P233" s="284" t="s">
        <v>433</v>
      </c>
      <c r="Q233" s="285"/>
      <c r="R233" s="285"/>
      <c r="S233" s="285"/>
      <c r="T233" s="291"/>
      <c r="U233" s="291"/>
      <c r="V233" s="291"/>
      <c r="W233" s="291"/>
      <c r="X233" s="291"/>
      <c r="Y233" s="291"/>
      <c r="Z233" s="291"/>
      <c r="AA233" s="291"/>
      <c r="AB233" s="291"/>
      <c r="AC233" s="291"/>
      <c r="AD233" s="291"/>
      <c r="AE233" s="291"/>
      <c r="AF233" s="288"/>
      <c r="AG233" s="288"/>
      <c r="AH233" s="288"/>
      <c r="AI233" s="288"/>
      <c r="AJ233" s="288"/>
      <c r="AK233" s="288"/>
      <c r="AL233" s="282" t="s">
        <v>39</v>
      </c>
      <c r="AM233" s="288"/>
      <c r="AN233" s="288"/>
      <c r="AO233" s="282" t="s">
        <v>40</v>
      </c>
      <c r="AP233" s="288"/>
      <c r="AQ233" s="288"/>
      <c r="AR233" s="288"/>
      <c r="AS233" s="288"/>
      <c r="AT233" s="288"/>
      <c r="AU233" s="288"/>
      <c r="AV233" s="288"/>
      <c r="AW233" s="282" t="s">
        <v>480</v>
      </c>
      <c r="AX233" s="288"/>
      <c r="AY233" s="288"/>
      <c r="AZ233" s="288"/>
      <c r="BA233" s="51" t="s">
        <v>219</v>
      </c>
      <c r="BB233" s="52"/>
      <c r="BC233" s="52"/>
      <c r="BD233" s="53" t="s">
        <v>1350</v>
      </c>
      <c r="BE233" s="54" t="str">
        <f t="shared" si="141"/>
        <v/>
      </c>
    </row>
    <row r="234" spans="1:60" ht="15" hidden="1">
      <c r="A234" s="277" t="s">
        <v>975</v>
      </c>
      <c r="B234" s="277"/>
      <c r="C234" s="278"/>
      <c r="D234" s="277"/>
      <c r="E234" s="277"/>
      <c r="F234" s="279">
        <v>393</v>
      </c>
      <c r="G234" s="280">
        <f>100*F234/AQ234</f>
        <v>314.39999999999998</v>
      </c>
      <c r="H234" s="281">
        <f>AQ234</f>
        <v>125</v>
      </c>
      <c r="I234" s="59">
        <f>F234/H234</f>
        <v>3.1440000000000001</v>
      </c>
      <c r="J234" s="82">
        <f>$J$6/(I234*1.18)</f>
        <v>0.33693448915340496</v>
      </c>
      <c r="K234" s="82"/>
      <c r="L234" s="82"/>
      <c r="M234" s="282" t="s">
        <v>34</v>
      </c>
      <c r="N234" s="282" t="s">
        <v>976</v>
      </c>
      <c r="O234" s="283" t="s">
        <v>873</v>
      </c>
      <c r="P234" s="284" t="s">
        <v>127</v>
      </c>
      <c r="Q234" s="285"/>
      <c r="R234" s="286"/>
      <c r="S234" s="286"/>
      <c r="T234" s="160" t="s">
        <v>897</v>
      </c>
      <c r="U234" s="64">
        <v>2</v>
      </c>
      <c r="V234" s="98"/>
      <c r="W234" s="66"/>
      <c r="X234" s="67"/>
      <c r="Y234" s="70">
        <v>2026</v>
      </c>
      <c r="Z234" s="70"/>
      <c r="AA234" s="68">
        <f>F234</f>
        <v>393</v>
      </c>
      <c r="AB234" s="68"/>
      <c r="AC234" s="68"/>
      <c r="AD234" s="67" t="s">
        <v>85</v>
      </c>
      <c r="AE234" s="71" t="str">
        <f>N234</f>
        <v>Woning Noorderplantsoen 39</v>
      </c>
      <c r="AF234" s="284" t="s">
        <v>977</v>
      </c>
      <c r="AG234" s="282" t="s">
        <v>85</v>
      </c>
      <c r="AH234" s="282" t="s">
        <v>87</v>
      </c>
      <c r="AI234" s="282"/>
      <c r="AJ234" s="282" t="s">
        <v>110</v>
      </c>
      <c r="AK234" s="282" t="s">
        <v>892</v>
      </c>
      <c r="AL234" s="282" t="s">
        <v>39</v>
      </c>
      <c r="AM234" s="282" t="s">
        <v>74</v>
      </c>
      <c r="AN234" s="282" t="s">
        <v>75</v>
      </c>
      <c r="AO234" s="282" t="s">
        <v>40</v>
      </c>
      <c r="AP234" s="288"/>
      <c r="AQ234" s="289">
        <v>125</v>
      </c>
      <c r="AR234" s="290" t="s">
        <v>228</v>
      </c>
      <c r="AS234" s="288"/>
      <c r="AT234" s="288"/>
      <c r="AU234" s="289">
        <v>2014</v>
      </c>
      <c r="AV234" s="290" t="s">
        <v>331</v>
      </c>
      <c r="AW234" s="282" t="s">
        <v>206</v>
      </c>
      <c r="AX234" s="282" t="s">
        <v>89</v>
      </c>
      <c r="AY234" s="282" t="s">
        <v>848</v>
      </c>
      <c r="AZ234" s="289">
        <v>111</v>
      </c>
      <c r="BA234" s="51" t="s">
        <v>281</v>
      </c>
      <c r="BB234" s="51" t="s">
        <v>179</v>
      </c>
      <c r="BC234" s="72">
        <v>0.35</v>
      </c>
      <c r="BD234" s="74">
        <v>3109</v>
      </c>
      <c r="BE234" s="13">
        <f t="shared" si="141"/>
        <v>24.872</v>
      </c>
    </row>
    <row r="235" spans="1:60" ht="15" hidden="1">
      <c r="A235" s="277" t="s">
        <v>978</v>
      </c>
      <c r="B235" s="277"/>
      <c r="C235" s="278"/>
      <c r="D235" s="277"/>
      <c r="E235" s="277"/>
      <c r="F235" s="282" t="s">
        <v>33</v>
      </c>
      <c r="G235" s="282"/>
      <c r="H235" s="282"/>
      <c r="I235" s="282"/>
      <c r="J235" s="282"/>
      <c r="K235" s="282"/>
      <c r="L235" s="282"/>
      <c r="M235" s="282" t="s">
        <v>34</v>
      </c>
      <c r="N235" s="282" t="s">
        <v>979</v>
      </c>
      <c r="O235" s="283" t="s">
        <v>980</v>
      </c>
      <c r="P235" s="284" t="s">
        <v>981</v>
      </c>
      <c r="Q235" s="285"/>
      <c r="R235" s="285"/>
      <c r="S235" s="285"/>
      <c r="T235" s="294"/>
      <c r="U235" s="294"/>
      <c r="V235" s="294"/>
      <c r="W235" s="294"/>
      <c r="X235" s="294"/>
      <c r="Y235" s="294"/>
      <c r="Z235" s="294"/>
      <c r="AA235" s="294"/>
      <c r="AB235" s="294"/>
      <c r="AC235" s="294"/>
      <c r="AD235" s="294"/>
      <c r="AE235" s="294"/>
      <c r="AF235" s="288"/>
      <c r="AG235" s="288"/>
      <c r="AH235" s="288"/>
      <c r="AI235" s="288"/>
      <c r="AJ235" s="288"/>
      <c r="AK235" s="288"/>
      <c r="AL235" s="282" t="s">
        <v>39</v>
      </c>
      <c r="AM235" s="288"/>
      <c r="AN235" s="288"/>
      <c r="AO235" s="282" t="s">
        <v>144</v>
      </c>
      <c r="AP235" s="288"/>
      <c r="AQ235" s="288"/>
      <c r="AR235" s="288"/>
      <c r="AS235" s="288"/>
      <c r="AT235" s="288"/>
      <c r="AU235" s="288"/>
      <c r="AV235" s="288"/>
      <c r="AW235" s="288"/>
      <c r="AX235" s="288"/>
      <c r="AY235" s="288"/>
      <c r="AZ235" s="288"/>
      <c r="BA235" s="51" t="s">
        <v>281</v>
      </c>
      <c r="BB235" s="52"/>
      <c r="BC235" s="52"/>
      <c r="BD235" s="53" t="s">
        <v>1350</v>
      </c>
      <c r="BE235" s="54" t="str">
        <f t="shared" si="141"/>
        <v/>
      </c>
    </row>
    <row r="236" spans="1:60" ht="15" hidden="1">
      <c r="A236" s="277" t="s">
        <v>982</v>
      </c>
      <c r="B236" s="277"/>
      <c r="C236" s="278"/>
      <c r="D236" s="277"/>
      <c r="E236" s="277"/>
      <c r="F236" s="282" t="s">
        <v>33</v>
      </c>
      <c r="G236" s="282"/>
      <c r="H236" s="282"/>
      <c r="I236" s="282"/>
      <c r="J236" s="282"/>
      <c r="K236" s="282"/>
      <c r="L236" s="282"/>
      <c r="M236" s="282" t="s">
        <v>34</v>
      </c>
      <c r="N236" s="282" t="s">
        <v>983</v>
      </c>
      <c r="O236" s="283" t="s">
        <v>980</v>
      </c>
      <c r="P236" s="284" t="s">
        <v>984</v>
      </c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  <c r="AB236" s="285"/>
      <c r="AC236" s="285"/>
      <c r="AD236" s="285"/>
      <c r="AE236" s="285"/>
      <c r="AF236" s="288"/>
      <c r="AG236" s="288"/>
      <c r="AH236" s="288"/>
      <c r="AI236" s="288"/>
      <c r="AJ236" s="288"/>
      <c r="AK236" s="288"/>
      <c r="AL236" s="282" t="s">
        <v>39</v>
      </c>
      <c r="AM236" s="288"/>
      <c r="AN236" s="288"/>
      <c r="AO236" s="282" t="s">
        <v>144</v>
      </c>
      <c r="AP236" s="288"/>
      <c r="AQ236" s="288"/>
      <c r="AR236" s="288"/>
      <c r="AS236" s="288"/>
      <c r="AT236" s="288"/>
      <c r="AU236" s="288"/>
      <c r="AV236" s="288"/>
      <c r="AW236" s="288"/>
      <c r="AX236" s="288"/>
      <c r="AY236" s="288"/>
      <c r="AZ236" s="288"/>
      <c r="BA236" s="51" t="s">
        <v>281</v>
      </c>
      <c r="BB236" s="52"/>
      <c r="BC236" s="52"/>
      <c r="BD236" s="53" t="s">
        <v>1350</v>
      </c>
      <c r="BE236" s="54" t="str">
        <f t="shared" si="141"/>
        <v/>
      </c>
    </row>
    <row r="237" spans="1:60" ht="15" hidden="1">
      <c r="A237" s="277" t="s">
        <v>985</v>
      </c>
      <c r="B237" s="277"/>
      <c r="C237" s="278"/>
      <c r="D237" s="277"/>
      <c r="E237" s="277"/>
      <c r="F237" s="282" t="s">
        <v>33</v>
      </c>
      <c r="G237" s="282"/>
      <c r="H237" s="282"/>
      <c r="I237" s="282"/>
      <c r="J237" s="282"/>
      <c r="K237" s="282"/>
      <c r="L237" s="282"/>
      <c r="M237" s="282" t="s">
        <v>34</v>
      </c>
      <c r="N237" s="282" t="s">
        <v>986</v>
      </c>
      <c r="O237" s="283" t="s">
        <v>980</v>
      </c>
      <c r="P237" s="284" t="s">
        <v>987</v>
      </c>
      <c r="Q237" s="285"/>
      <c r="R237" s="285"/>
      <c r="S237" s="285"/>
      <c r="T237" s="295"/>
      <c r="U237" s="295"/>
      <c r="V237" s="295"/>
      <c r="W237" s="295"/>
      <c r="X237" s="295"/>
      <c r="Y237" s="295"/>
      <c r="Z237" s="295"/>
      <c r="AA237" s="295"/>
      <c r="AB237" s="295"/>
      <c r="AC237" s="295"/>
      <c r="AD237" s="295"/>
      <c r="AE237" s="295"/>
      <c r="AF237" s="288"/>
      <c r="AG237" s="288"/>
      <c r="AH237" s="288"/>
      <c r="AI237" s="288"/>
      <c r="AJ237" s="288"/>
      <c r="AK237" s="288"/>
      <c r="AL237" s="288"/>
      <c r="AM237" s="288"/>
      <c r="AN237" s="288"/>
      <c r="AO237" s="288"/>
      <c r="AP237" s="288"/>
      <c r="AQ237" s="288"/>
      <c r="AR237" s="288"/>
      <c r="AS237" s="288"/>
      <c r="AT237" s="288"/>
      <c r="AU237" s="288"/>
      <c r="AV237" s="288"/>
      <c r="AW237" s="288"/>
      <c r="AX237" s="288"/>
      <c r="AY237" s="288"/>
      <c r="AZ237" s="288"/>
      <c r="BA237" s="52"/>
      <c r="BB237" s="52"/>
      <c r="BC237" s="52"/>
      <c r="BD237" s="53" t="s">
        <v>1350</v>
      </c>
      <c r="BE237" s="54" t="str">
        <f t="shared" si="141"/>
        <v/>
      </c>
    </row>
    <row r="238" spans="1:60" ht="15" hidden="1">
      <c r="A238" s="277" t="s">
        <v>988</v>
      </c>
      <c r="B238" s="277"/>
      <c r="C238" s="278"/>
      <c r="D238" s="277"/>
      <c r="E238" s="277"/>
      <c r="F238" s="279">
        <v>131</v>
      </c>
      <c r="G238" s="280">
        <f t="shared" ref="G238:G254" si="149">100*F238/AQ238</f>
        <v>1871.4285714285713</v>
      </c>
      <c r="H238" s="281">
        <f t="shared" ref="H238:H254" si="150">AQ238</f>
        <v>7</v>
      </c>
      <c r="I238" s="59">
        <f t="shared" ref="I238:I254" si="151">F238/H238</f>
        <v>18.714285714285715</v>
      </c>
      <c r="J238" s="82">
        <f t="shared" ref="J238:J254" si="152">$J$6/(I238*1.18)</f>
        <v>5.6604994177772025E-2</v>
      </c>
      <c r="K238" s="82"/>
      <c r="L238" s="82"/>
      <c r="M238" s="282" t="s">
        <v>34</v>
      </c>
      <c r="N238" s="282" t="s">
        <v>989</v>
      </c>
      <c r="O238" s="283" t="s">
        <v>873</v>
      </c>
      <c r="P238" s="284" t="s">
        <v>127</v>
      </c>
      <c r="Q238" s="285"/>
      <c r="R238" s="286"/>
      <c r="S238" s="286"/>
      <c r="T238" s="160" t="s">
        <v>897</v>
      </c>
      <c r="U238" s="64">
        <v>2</v>
      </c>
      <c r="V238" s="98"/>
      <c r="W238" s="66"/>
      <c r="X238" s="67"/>
      <c r="Y238" s="70">
        <v>2026</v>
      </c>
      <c r="Z238" s="70"/>
      <c r="AA238" s="68">
        <f t="shared" ref="AA238:AA254" si="153">F238</f>
        <v>131</v>
      </c>
      <c r="AB238" s="68"/>
      <c r="AC238" s="68"/>
      <c r="AD238" s="67" t="s">
        <v>85</v>
      </c>
      <c r="AE238" s="71" t="str">
        <f t="shared" ref="AE238:AE245" si="154">N238</f>
        <v>Berging Noorderplantsoen 39</v>
      </c>
      <c r="AF238" s="284" t="s">
        <v>977</v>
      </c>
      <c r="AG238" s="282" t="s">
        <v>85</v>
      </c>
      <c r="AH238" s="282" t="s">
        <v>87</v>
      </c>
      <c r="AI238" s="282"/>
      <c r="AJ238" s="282" t="s">
        <v>110</v>
      </c>
      <c r="AK238" s="282" t="s">
        <v>892</v>
      </c>
      <c r="AL238" s="282" t="s">
        <v>39</v>
      </c>
      <c r="AM238" s="282" t="s">
        <v>74</v>
      </c>
      <c r="AN238" s="282" t="s">
        <v>75</v>
      </c>
      <c r="AO238" s="282" t="s">
        <v>40</v>
      </c>
      <c r="AP238" s="288"/>
      <c r="AQ238" s="289">
        <v>7</v>
      </c>
      <c r="AR238" s="290" t="s">
        <v>77</v>
      </c>
      <c r="AS238" s="288"/>
      <c r="AT238" s="288"/>
      <c r="AU238" s="289">
        <v>2014</v>
      </c>
      <c r="AV238" s="290" t="s">
        <v>331</v>
      </c>
      <c r="AW238" s="282" t="s">
        <v>80</v>
      </c>
      <c r="AX238" s="282" t="s">
        <v>89</v>
      </c>
      <c r="AY238" s="282" t="s">
        <v>848</v>
      </c>
      <c r="AZ238" s="288"/>
      <c r="BA238" s="51" t="s">
        <v>281</v>
      </c>
      <c r="BB238" s="51" t="s">
        <v>179</v>
      </c>
      <c r="BC238" s="52"/>
      <c r="BD238" s="74">
        <v>218.8</v>
      </c>
      <c r="BE238" s="13">
        <f t="shared" si="141"/>
        <v>31.25714285714286</v>
      </c>
    </row>
    <row r="239" spans="1:60" ht="15" hidden="1">
      <c r="A239" s="277" t="s">
        <v>990</v>
      </c>
      <c r="B239" s="277"/>
      <c r="C239" s="278"/>
      <c r="D239" s="277"/>
      <c r="E239" s="277"/>
      <c r="F239" s="279">
        <v>393</v>
      </c>
      <c r="G239" s="280">
        <f t="shared" si="149"/>
        <v>302.30769230769232</v>
      </c>
      <c r="H239" s="281">
        <f t="shared" si="150"/>
        <v>130</v>
      </c>
      <c r="I239" s="59">
        <f t="shared" si="151"/>
        <v>3.023076923076923</v>
      </c>
      <c r="J239" s="82">
        <f t="shared" si="152"/>
        <v>0.35041186871954116</v>
      </c>
      <c r="K239" s="82"/>
      <c r="L239" s="82"/>
      <c r="M239" s="282" t="s">
        <v>34</v>
      </c>
      <c r="N239" s="282" t="s">
        <v>991</v>
      </c>
      <c r="O239" s="283" t="s">
        <v>873</v>
      </c>
      <c r="P239" s="284" t="s">
        <v>877</v>
      </c>
      <c r="Q239" s="285"/>
      <c r="R239" s="286"/>
      <c r="S239" s="286"/>
      <c r="T239" s="160" t="s">
        <v>897</v>
      </c>
      <c r="U239" s="64">
        <v>2</v>
      </c>
      <c r="V239" s="98"/>
      <c r="W239" s="66"/>
      <c r="X239" s="67"/>
      <c r="Y239" s="70">
        <v>2026</v>
      </c>
      <c r="Z239" s="70"/>
      <c r="AA239" s="68">
        <f t="shared" si="153"/>
        <v>393</v>
      </c>
      <c r="AB239" s="68"/>
      <c r="AC239" s="68"/>
      <c r="AD239" s="67" t="s">
        <v>85</v>
      </c>
      <c r="AE239" s="71" t="str">
        <f t="shared" si="154"/>
        <v>Woning Noorderplantsoen 41</v>
      </c>
      <c r="AF239" s="284" t="s">
        <v>992</v>
      </c>
      <c r="AG239" s="282" t="s">
        <v>85</v>
      </c>
      <c r="AH239" s="282" t="s">
        <v>87</v>
      </c>
      <c r="AI239" s="282"/>
      <c r="AJ239" s="282" t="s">
        <v>110</v>
      </c>
      <c r="AK239" s="282" t="s">
        <v>892</v>
      </c>
      <c r="AL239" s="282" t="s">
        <v>39</v>
      </c>
      <c r="AM239" s="282" t="s">
        <v>74</v>
      </c>
      <c r="AN239" s="282" t="s">
        <v>75</v>
      </c>
      <c r="AO239" s="282" t="s">
        <v>40</v>
      </c>
      <c r="AP239" s="288"/>
      <c r="AQ239" s="289">
        <v>130</v>
      </c>
      <c r="AR239" s="290" t="s">
        <v>228</v>
      </c>
      <c r="AS239" s="288"/>
      <c r="AT239" s="288"/>
      <c r="AU239" s="289">
        <v>2014</v>
      </c>
      <c r="AV239" s="290" t="s">
        <v>331</v>
      </c>
      <c r="AW239" s="282" t="s">
        <v>206</v>
      </c>
      <c r="AX239" s="282" t="s">
        <v>89</v>
      </c>
      <c r="AY239" s="282" t="s">
        <v>848</v>
      </c>
      <c r="AZ239" s="289">
        <v>111</v>
      </c>
      <c r="BA239" s="51" t="s">
        <v>281</v>
      </c>
      <c r="BB239" s="51" t="s">
        <v>179</v>
      </c>
      <c r="BC239" s="72">
        <v>0.4</v>
      </c>
      <c r="BD239" s="74">
        <v>3126.8</v>
      </c>
      <c r="BE239" s="13">
        <f t="shared" si="141"/>
        <v>24.052307692307693</v>
      </c>
    </row>
    <row r="240" spans="1:60" ht="15" hidden="1">
      <c r="A240" s="277" t="s">
        <v>993</v>
      </c>
      <c r="B240" s="277"/>
      <c r="C240" s="278"/>
      <c r="D240" s="277"/>
      <c r="E240" s="277"/>
      <c r="F240" s="279">
        <v>131</v>
      </c>
      <c r="G240" s="280">
        <f t="shared" si="149"/>
        <v>1871.4285714285713</v>
      </c>
      <c r="H240" s="281">
        <f t="shared" si="150"/>
        <v>7</v>
      </c>
      <c r="I240" s="59">
        <f t="shared" si="151"/>
        <v>18.714285714285715</v>
      </c>
      <c r="J240" s="82">
        <f t="shared" si="152"/>
        <v>5.6604994177772025E-2</v>
      </c>
      <c r="K240" s="82"/>
      <c r="L240" s="82"/>
      <c r="M240" s="282" t="s">
        <v>34</v>
      </c>
      <c r="N240" s="282" t="s">
        <v>994</v>
      </c>
      <c r="O240" s="283" t="s">
        <v>873</v>
      </c>
      <c r="P240" s="284" t="s">
        <v>877</v>
      </c>
      <c r="Q240" s="285"/>
      <c r="R240" s="286"/>
      <c r="S240" s="286"/>
      <c r="T240" s="160" t="s">
        <v>897</v>
      </c>
      <c r="U240" s="64">
        <v>2</v>
      </c>
      <c r="V240" s="98"/>
      <c r="W240" s="66"/>
      <c r="X240" s="67"/>
      <c r="Y240" s="70">
        <v>2026</v>
      </c>
      <c r="Z240" s="70"/>
      <c r="AA240" s="68">
        <f t="shared" si="153"/>
        <v>131</v>
      </c>
      <c r="AB240" s="68"/>
      <c r="AC240" s="68"/>
      <c r="AD240" s="67" t="s">
        <v>85</v>
      </c>
      <c r="AE240" s="71" t="str">
        <f t="shared" si="154"/>
        <v>Berging Noorderplantsoen 41</v>
      </c>
      <c r="AF240" s="284" t="s">
        <v>995</v>
      </c>
      <c r="AG240" s="282" t="s">
        <v>85</v>
      </c>
      <c r="AH240" s="282" t="s">
        <v>87</v>
      </c>
      <c r="AI240" s="282"/>
      <c r="AJ240" s="282" t="s">
        <v>110</v>
      </c>
      <c r="AK240" s="282" t="s">
        <v>892</v>
      </c>
      <c r="AL240" s="282" t="s">
        <v>39</v>
      </c>
      <c r="AM240" s="282" t="s">
        <v>74</v>
      </c>
      <c r="AN240" s="282" t="s">
        <v>75</v>
      </c>
      <c r="AO240" s="282" t="s">
        <v>40</v>
      </c>
      <c r="AP240" s="288"/>
      <c r="AQ240" s="289">
        <v>7</v>
      </c>
      <c r="AR240" s="290" t="s">
        <v>77</v>
      </c>
      <c r="AS240" s="288"/>
      <c r="AT240" s="288"/>
      <c r="AU240" s="289">
        <v>2014</v>
      </c>
      <c r="AV240" s="290" t="s">
        <v>331</v>
      </c>
      <c r="AW240" s="282" t="s">
        <v>80</v>
      </c>
      <c r="AX240" s="282" t="s">
        <v>89</v>
      </c>
      <c r="AY240" s="282" t="s">
        <v>848</v>
      </c>
      <c r="AZ240" s="288"/>
      <c r="BA240" s="51" t="s">
        <v>281</v>
      </c>
      <c r="BB240" s="51" t="s">
        <v>179</v>
      </c>
      <c r="BC240" s="52"/>
      <c r="BD240" s="74">
        <v>218.8</v>
      </c>
      <c r="BE240" s="13">
        <f t="shared" si="141"/>
        <v>31.25714285714286</v>
      </c>
    </row>
    <row r="241" spans="1:60" ht="18.75">
      <c r="A241" s="293" t="s">
        <v>996</v>
      </c>
      <c r="B241" s="259"/>
      <c r="C241" s="257">
        <v>26.1</v>
      </c>
      <c r="D241" s="94">
        <f>F241/$D$5</f>
        <v>4.3666666666666663</v>
      </c>
      <c r="E241" s="95">
        <f t="shared" ref="E241:E242" si="155">F241</f>
        <v>393</v>
      </c>
      <c r="F241" s="279">
        <v>393</v>
      </c>
      <c r="G241" s="280">
        <f t="shared" si="149"/>
        <v>302.30769230769232</v>
      </c>
      <c r="H241" s="281">
        <f t="shared" si="150"/>
        <v>130</v>
      </c>
      <c r="I241" s="59">
        <f t="shared" si="151"/>
        <v>3.023076923076923</v>
      </c>
      <c r="J241" s="82">
        <f t="shared" si="152"/>
        <v>0.35041186871954116</v>
      </c>
      <c r="K241" s="96">
        <f t="shared" ref="K241:K242" si="156">L241-F241</f>
        <v>-393</v>
      </c>
      <c r="L241" s="97">
        <f t="shared" ref="L241:L242" si="157">AC241</f>
        <v>0</v>
      </c>
      <c r="M241" s="282" t="s">
        <v>34</v>
      </c>
      <c r="N241" s="282" t="s">
        <v>997</v>
      </c>
      <c r="O241" s="283" t="s">
        <v>732</v>
      </c>
      <c r="P241" s="284" t="s">
        <v>486</v>
      </c>
      <c r="Q241" s="285"/>
      <c r="R241" s="52" t="str">
        <f t="shared" ref="R241:R242" si="158">CONCATENATE(O241," ",P241,Q241)</f>
        <v>Schoolstraat 02</v>
      </c>
      <c r="S241" s="286"/>
      <c r="T241" s="270"/>
      <c r="U241" s="120">
        <v>2</v>
      </c>
      <c r="V241" s="98" t="s">
        <v>38</v>
      </c>
      <c r="W241" s="101">
        <v>2027</v>
      </c>
      <c r="X241" s="67"/>
      <c r="Y241" s="70">
        <v>2026</v>
      </c>
      <c r="Z241" s="69"/>
      <c r="AA241" s="258">
        <f t="shared" si="153"/>
        <v>393</v>
      </c>
      <c r="AB241" s="258"/>
      <c r="AC241" s="258"/>
      <c r="AD241" s="67" t="s">
        <v>85</v>
      </c>
      <c r="AE241" s="71" t="str">
        <f t="shared" si="154"/>
        <v>Woning Schoolstraat 02</v>
      </c>
      <c r="AF241" s="284" t="s">
        <v>998</v>
      </c>
      <c r="AG241" s="282" t="s">
        <v>85</v>
      </c>
      <c r="AH241" s="503" t="s">
        <v>87</v>
      </c>
      <c r="AI241" s="282"/>
      <c r="AJ241" s="282" t="s">
        <v>110</v>
      </c>
      <c r="AK241" s="282" t="s">
        <v>892</v>
      </c>
      <c r="AL241" s="282" t="s">
        <v>39</v>
      </c>
      <c r="AM241" s="282" t="s">
        <v>74</v>
      </c>
      <c r="AN241" s="282" t="s">
        <v>75</v>
      </c>
      <c r="AO241" s="282" t="s">
        <v>40</v>
      </c>
      <c r="AP241" s="288"/>
      <c r="AQ241" s="289">
        <v>130</v>
      </c>
      <c r="AR241" s="290" t="s">
        <v>228</v>
      </c>
      <c r="AS241" s="288"/>
      <c r="AT241" s="288"/>
      <c r="AU241" s="289">
        <v>2014</v>
      </c>
      <c r="AV241" s="290" t="s">
        <v>331</v>
      </c>
      <c r="AW241" s="282" t="s">
        <v>206</v>
      </c>
      <c r="AX241" s="282" t="s">
        <v>89</v>
      </c>
      <c r="AY241" s="282" t="s">
        <v>848</v>
      </c>
      <c r="AZ241" s="289">
        <v>134</v>
      </c>
      <c r="BA241" s="51" t="s">
        <v>281</v>
      </c>
      <c r="BB241" s="51" t="s">
        <v>179</v>
      </c>
      <c r="BC241" s="72">
        <v>0.42</v>
      </c>
      <c r="BD241" s="74">
        <v>3555.3</v>
      </c>
      <c r="BE241" s="13">
        <f t="shared" si="141"/>
        <v>27.348461538461539</v>
      </c>
    </row>
    <row r="242" spans="1:60" ht="18.75">
      <c r="A242" s="293" t="s">
        <v>999</v>
      </c>
      <c r="B242" s="259"/>
      <c r="C242" s="257">
        <v>26.1</v>
      </c>
      <c r="D242" s="94">
        <f>F242/$D$5</f>
        <v>1.4555555555555555</v>
      </c>
      <c r="E242" s="95">
        <f t="shared" si="155"/>
        <v>131</v>
      </c>
      <c r="F242" s="279">
        <v>131</v>
      </c>
      <c r="G242" s="280">
        <f t="shared" si="149"/>
        <v>1871.4285714285713</v>
      </c>
      <c r="H242" s="281">
        <f t="shared" si="150"/>
        <v>7</v>
      </c>
      <c r="I242" s="59">
        <f t="shared" si="151"/>
        <v>18.714285714285715</v>
      </c>
      <c r="J242" s="82">
        <f t="shared" si="152"/>
        <v>5.6604994177772025E-2</v>
      </c>
      <c r="K242" s="96">
        <f t="shared" si="156"/>
        <v>-131</v>
      </c>
      <c r="L242" s="97">
        <f t="shared" si="157"/>
        <v>0</v>
      </c>
      <c r="M242" s="282" t="s">
        <v>34</v>
      </c>
      <c r="N242" s="282" t="s">
        <v>1000</v>
      </c>
      <c r="O242" s="283" t="s">
        <v>732</v>
      </c>
      <c r="P242" s="284" t="s">
        <v>486</v>
      </c>
      <c r="Q242" s="285"/>
      <c r="R242" s="52" t="str">
        <f t="shared" si="158"/>
        <v>Schoolstraat 02</v>
      </c>
      <c r="S242" s="286"/>
      <c r="T242" s="287"/>
      <c r="U242" s="120">
        <v>2</v>
      </c>
      <c r="V242" s="98" t="s">
        <v>38</v>
      </c>
      <c r="W242" s="101">
        <v>2027</v>
      </c>
      <c r="X242" s="67"/>
      <c r="Y242" s="70">
        <v>2026</v>
      </c>
      <c r="Z242" s="69"/>
      <c r="AA242" s="258">
        <f t="shared" si="153"/>
        <v>131</v>
      </c>
      <c r="AB242" s="258"/>
      <c r="AC242" s="258"/>
      <c r="AD242" s="67" t="s">
        <v>85</v>
      </c>
      <c r="AE242" s="71" t="str">
        <f t="shared" si="154"/>
        <v>Berging Schoolstraat 02</v>
      </c>
      <c r="AF242" s="284" t="s">
        <v>998</v>
      </c>
      <c r="AG242" s="282" t="s">
        <v>85</v>
      </c>
      <c r="AH242" s="503" t="s">
        <v>87</v>
      </c>
      <c r="AI242" s="282"/>
      <c r="AJ242" s="282" t="s">
        <v>110</v>
      </c>
      <c r="AK242" s="282" t="s">
        <v>892</v>
      </c>
      <c r="AL242" s="282" t="s">
        <v>39</v>
      </c>
      <c r="AM242" s="282" t="s">
        <v>74</v>
      </c>
      <c r="AN242" s="282" t="s">
        <v>75</v>
      </c>
      <c r="AO242" s="282" t="s">
        <v>40</v>
      </c>
      <c r="AP242" s="288"/>
      <c r="AQ242" s="289">
        <v>7</v>
      </c>
      <c r="AR242" s="290" t="s">
        <v>77</v>
      </c>
      <c r="AS242" s="288"/>
      <c r="AT242" s="288"/>
      <c r="AU242" s="289">
        <v>2014</v>
      </c>
      <c r="AV242" s="290" t="s">
        <v>331</v>
      </c>
      <c r="AW242" s="282" t="s">
        <v>80</v>
      </c>
      <c r="AX242" s="282" t="s">
        <v>89</v>
      </c>
      <c r="AY242" s="282" t="s">
        <v>848</v>
      </c>
      <c r="AZ242" s="288"/>
      <c r="BA242" s="51" t="s">
        <v>281</v>
      </c>
      <c r="BB242" s="51" t="s">
        <v>179</v>
      </c>
      <c r="BC242" s="52"/>
      <c r="BD242" s="74">
        <v>218.8</v>
      </c>
      <c r="BE242" s="13">
        <f t="shared" si="141"/>
        <v>31.25714285714286</v>
      </c>
    </row>
    <row r="243" spans="1:60" ht="15" hidden="1">
      <c r="A243" s="277" t="s">
        <v>1001</v>
      </c>
      <c r="B243" s="277"/>
      <c r="C243" s="278"/>
      <c r="D243" s="277"/>
      <c r="E243" s="277"/>
      <c r="F243" s="279">
        <v>393</v>
      </c>
      <c r="G243" s="280">
        <f t="shared" si="149"/>
        <v>314.39999999999998</v>
      </c>
      <c r="H243" s="281">
        <f t="shared" si="150"/>
        <v>125</v>
      </c>
      <c r="I243" s="59">
        <f t="shared" si="151"/>
        <v>3.1440000000000001</v>
      </c>
      <c r="J243" s="82">
        <f t="shared" si="152"/>
        <v>0.33693448915340496</v>
      </c>
      <c r="K243" s="82"/>
      <c r="L243" s="82"/>
      <c r="M243" s="282" t="s">
        <v>34</v>
      </c>
      <c r="N243" s="282" t="s">
        <v>1002</v>
      </c>
      <c r="O243" s="283" t="s">
        <v>732</v>
      </c>
      <c r="P243" s="284" t="s">
        <v>496</v>
      </c>
      <c r="Q243" s="285"/>
      <c r="R243" s="286"/>
      <c r="S243" s="286"/>
      <c r="T243" s="160" t="s">
        <v>897</v>
      </c>
      <c r="U243" s="64">
        <v>2</v>
      </c>
      <c r="V243" s="98"/>
      <c r="W243" s="101"/>
      <c r="X243" s="67"/>
      <c r="Y243" s="70">
        <v>2026</v>
      </c>
      <c r="Z243" s="70"/>
      <c r="AA243" s="68">
        <f t="shared" si="153"/>
        <v>393</v>
      </c>
      <c r="AB243" s="68"/>
      <c r="AC243" s="68"/>
      <c r="AD243" s="67" t="s">
        <v>85</v>
      </c>
      <c r="AE243" s="71" t="str">
        <f t="shared" si="154"/>
        <v>Woning Schoolstraat 04</v>
      </c>
      <c r="AF243" s="284" t="s">
        <v>1003</v>
      </c>
      <c r="AG243" s="282" t="s">
        <v>85</v>
      </c>
      <c r="AH243" s="282" t="s">
        <v>87</v>
      </c>
      <c r="AI243" s="282"/>
      <c r="AJ243" s="282" t="s">
        <v>110</v>
      </c>
      <c r="AK243" s="282" t="s">
        <v>892</v>
      </c>
      <c r="AL243" s="282" t="s">
        <v>39</v>
      </c>
      <c r="AM243" s="282" t="s">
        <v>74</v>
      </c>
      <c r="AN243" s="282" t="s">
        <v>75</v>
      </c>
      <c r="AO243" s="282" t="s">
        <v>40</v>
      </c>
      <c r="AP243" s="288"/>
      <c r="AQ243" s="289">
        <v>125</v>
      </c>
      <c r="AR243" s="290" t="s">
        <v>228</v>
      </c>
      <c r="AS243" s="288"/>
      <c r="AT243" s="288"/>
      <c r="AU243" s="289">
        <v>2014</v>
      </c>
      <c r="AV243" s="290" t="s">
        <v>331</v>
      </c>
      <c r="AW243" s="282" t="s">
        <v>206</v>
      </c>
      <c r="AX243" s="282" t="s">
        <v>89</v>
      </c>
      <c r="AY243" s="282" t="s">
        <v>848</v>
      </c>
      <c r="AZ243" s="289">
        <v>106</v>
      </c>
      <c r="BA243" s="51" t="s">
        <v>281</v>
      </c>
      <c r="BB243" s="51" t="s">
        <v>179</v>
      </c>
      <c r="BC243" s="72">
        <v>0.32</v>
      </c>
      <c r="BD243" s="74">
        <v>2803.1</v>
      </c>
      <c r="BE243" s="13">
        <f t="shared" si="141"/>
        <v>22.424799999999998</v>
      </c>
    </row>
    <row r="244" spans="1:60" ht="15" hidden="1">
      <c r="A244" s="277" t="s">
        <v>1004</v>
      </c>
      <c r="B244" s="277"/>
      <c r="C244" s="278"/>
      <c r="D244" s="277"/>
      <c r="E244" s="277"/>
      <c r="F244" s="279">
        <v>131</v>
      </c>
      <c r="G244" s="280">
        <f t="shared" si="149"/>
        <v>1871.4285714285713</v>
      </c>
      <c r="H244" s="281">
        <f t="shared" si="150"/>
        <v>7</v>
      </c>
      <c r="I244" s="59">
        <f t="shared" si="151"/>
        <v>18.714285714285715</v>
      </c>
      <c r="J244" s="82">
        <f t="shared" si="152"/>
        <v>5.6604994177772025E-2</v>
      </c>
      <c r="K244" s="82"/>
      <c r="L244" s="82"/>
      <c r="M244" s="282" t="s">
        <v>34</v>
      </c>
      <c r="N244" s="282" t="s">
        <v>1005</v>
      </c>
      <c r="O244" s="283" t="s">
        <v>732</v>
      </c>
      <c r="P244" s="284" t="s">
        <v>496</v>
      </c>
      <c r="Q244" s="285"/>
      <c r="R244" s="286"/>
      <c r="S244" s="286"/>
      <c r="T244" s="160" t="s">
        <v>897</v>
      </c>
      <c r="U244" s="64">
        <v>2</v>
      </c>
      <c r="V244" s="98"/>
      <c r="W244" s="101"/>
      <c r="X244" s="67"/>
      <c r="Y244" s="70">
        <v>2026</v>
      </c>
      <c r="Z244" s="70"/>
      <c r="AA244" s="68">
        <f t="shared" si="153"/>
        <v>131</v>
      </c>
      <c r="AB244" s="68"/>
      <c r="AC244" s="68"/>
      <c r="AD244" s="67" t="s">
        <v>85</v>
      </c>
      <c r="AE244" s="71" t="str">
        <f t="shared" si="154"/>
        <v>Berging Schoolstraat 04</v>
      </c>
      <c r="AF244" s="284" t="s">
        <v>1003</v>
      </c>
      <c r="AG244" s="282" t="s">
        <v>85</v>
      </c>
      <c r="AH244" s="282" t="s">
        <v>87</v>
      </c>
      <c r="AI244" s="282"/>
      <c r="AJ244" s="282" t="s">
        <v>110</v>
      </c>
      <c r="AK244" s="282" t="s">
        <v>892</v>
      </c>
      <c r="AL244" s="282" t="s">
        <v>39</v>
      </c>
      <c r="AM244" s="282" t="s">
        <v>74</v>
      </c>
      <c r="AN244" s="282" t="s">
        <v>75</v>
      </c>
      <c r="AO244" s="282" t="s">
        <v>40</v>
      </c>
      <c r="AP244" s="288"/>
      <c r="AQ244" s="289">
        <v>7</v>
      </c>
      <c r="AR244" s="290" t="s">
        <v>77</v>
      </c>
      <c r="AS244" s="288"/>
      <c r="AT244" s="288"/>
      <c r="AU244" s="289">
        <v>2014</v>
      </c>
      <c r="AV244" s="290" t="s">
        <v>331</v>
      </c>
      <c r="AW244" s="282" t="s">
        <v>80</v>
      </c>
      <c r="AX244" s="282" t="s">
        <v>89</v>
      </c>
      <c r="AY244" s="282" t="s">
        <v>848</v>
      </c>
      <c r="AZ244" s="288"/>
      <c r="BA244" s="51" t="s">
        <v>281</v>
      </c>
      <c r="BB244" s="51" t="s">
        <v>179</v>
      </c>
      <c r="BC244" s="52"/>
      <c r="BD244" s="74">
        <v>218.8</v>
      </c>
      <c r="BE244" s="13">
        <f t="shared" si="141"/>
        <v>31.25714285714286</v>
      </c>
      <c r="BF244" s="22"/>
      <c r="BG244" s="22"/>
      <c r="BH244" s="22"/>
    </row>
    <row r="245" spans="1:60" ht="15" hidden="1">
      <c r="A245" s="277" t="s">
        <v>1006</v>
      </c>
      <c r="B245" s="277"/>
      <c r="C245" s="278"/>
      <c r="D245" s="277"/>
      <c r="E245" s="277"/>
      <c r="F245" s="279">
        <v>393</v>
      </c>
      <c r="G245" s="280">
        <f t="shared" si="149"/>
        <v>314.39999999999998</v>
      </c>
      <c r="H245" s="281">
        <f t="shared" si="150"/>
        <v>125</v>
      </c>
      <c r="I245" s="59">
        <f t="shared" si="151"/>
        <v>3.1440000000000001</v>
      </c>
      <c r="J245" s="82">
        <f t="shared" si="152"/>
        <v>0.33693448915340496</v>
      </c>
      <c r="K245" s="82"/>
      <c r="L245" s="82"/>
      <c r="M245" s="282" t="s">
        <v>34</v>
      </c>
      <c r="N245" s="282" t="s">
        <v>1007</v>
      </c>
      <c r="O245" s="283" t="s">
        <v>732</v>
      </c>
      <c r="P245" s="284" t="s">
        <v>499</v>
      </c>
      <c r="Q245" s="285"/>
      <c r="R245" s="286"/>
      <c r="S245" s="286"/>
      <c r="T245" s="160" t="s">
        <v>897</v>
      </c>
      <c r="U245" s="64">
        <v>2</v>
      </c>
      <c r="V245" s="98"/>
      <c r="W245" s="101"/>
      <c r="X245" s="67"/>
      <c r="Y245" s="70">
        <v>2026</v>
      </c>
      <c r="Z245" s="70"/>
      <c r="AA245" s="68">
        <f t="shared" si="153"/>
        <v>393</v>
      </c>
      <c r="AB245" s="68"/>
      <c r="AC245" s="68"/>
      <c r="AD245" s="67" t="s">
        <v>85</v>
      </c>
      <c r="AE245" s="71" t="str">
        <f t="shared" si="154"/>
        <v>Woning Schoolstraat 06</v>
      </c>
      <c r="AF245" s="284" t="s">
        <v>1008</v>
      </c>
      <c r="AG245" s="282" t="s">
        <v>85</v>
      </c>
      <c r="AH245" s="282" t="s">
        <v>87</v>
      </c>
      <c r="AI245" s="282"/>
      <c r="AJ245" s="282" t="s">
        <v>110</v>
      </c>
      <c r="AK245" s="282" t="s">
        <v>892</v>
      </c>
      <c r="AL245" s="282" t="s">
        <v>39</v>
      </c>
      <c r="AM245" s="282" t="s">
        <v>74</v>
      </c>
      <c r="AN245" s="282" t="s">
        <v>75</v>
      </c>
      <c r="AO245" s="282" t="s">
        <v>40</v>
      </c>
      <c r="AP245" s="288"/>
      <c r="AQ245" s="289">
        <v>125</v>
      </c>
      <c r="AR245" s="290" t="s">
        <v>228</v>
      </c>
      <c r="AS245" s="288"/>
      <c r="AT245" s="288"/>
      <c r="AU245" s="289">
        <v>2014</v>
      </c>
      <c r="AV245" s="290" t="s">
        <v>331</v>
      </c>
      <c r="AW245" s="282" t="s">
        <v>206</v>
      </c>
      <c r="AX245" s="282" t="s">
        <v>89</v>
      </c>
      <c r="AY245" s="282" t="s">
        <v>848</v>
      </c>
      <c r="AZ245" s="289">
        <v>106</v>
      </c>
      <c r="BA245" s="51" t="s">
        <v>281</v>
      </c>
      <c r="BB245" s="51" t="s">
        <v>179</v>
      </c>
      <c r="BC245" s="72">
        <v>0.32</v>
      </c>
      <c r="BD245" s="74">
        <v>2813.1</v>
      </c>
      <c r="BE245" s="13">
        <f t="shared" si="141"/>
        <v>22.504799999999999</v>
      </c>
      <c r="BF245" s="22"/>
      <c r="BG245" s="22"/>
      <c r="BH245" s="22"/>
    </row>
    <row r="246" spans="1:60" ht="15" hidden="1">
      <c r="A246" s="277" t="s">
        <v>1009</v>
      </c>
      <c r="B246" s="277"/>
      <c r="C246" s="278"/>
      <c r="D246" s="277"/>
      <c r="E246" s="277"/>
      <c r="F246" s="279">
        <v>131</v>
      </c>
      <c r="G246" s="280">
        <f t="shared" si="149"/>
        <v>1871.4285714285713</v>
      </c>
      <c r="H246" s="281">
        <f t="shared" si="150"/>
        <v>7</v>
      </c>
      <c r="I246" s="59">
        <f t="shared" si="151"/>
        <v>18.714285714285715</v>
      </c>
      <c r="J246" s="82">
        <f t="shared" si="152"/>
        <v>5.6604994177772025E-2</v>
      </c>
      <c r="K246" s="82"/>
      <c r="L246" s="82"/>
      <c r="M246" s="282" t="s">
        <v>34</v>
      </c>
      <c r="N246" s="282" t="s">
        <v>1010</v>
      </c>
      <c r="O246" s="283" t="s">
        <v>732</v>
      </c>
      <c r="P246" s="284" t="s">
        <v>499</v>
      </c>
      <c r="Q246" s="285"/>
      <c r="R246" s="286"/>
      <c r="S246" s="296" t="s">
        <v>67</v>
      </c>
      <c r="T246" s="160" t="s">
        <v>897</v>
      </c>
      <c r="U246" s="64">
        <v>2</v>
      </c>
      <c r="V246" s="98"/>
      <c r="W246" s="297"/>
      <c r="X246" s="128"/>
      <c r="Y246" s="70">
        <v>2026</v>
      </c>
      <c r="Z246" s="70"/>
      <c r="AA246" s="68">
        <f t="shared" si="153"/>
        <v>131</v>
      </c>
      <c r="AB246" s="68"/>
      <c r="AC246" s="68"/>
      <c r="AD246" s="67" t="s">
        <v>85</v>
      </c>
      <c r="AE246" s="71" t="s">
        <v>1011</v>
      </c>
      <c r="AF246" s="284" t="s">
        <v>1008</v>
      </c>
      <c r="AG246" s="282" t="s">
        <v>85</v>
      </c>
      <c r="AH246" s="282" t="s">
        <v>87</v>
      </c>
      <c r="AI246" s="282"/>
      <c r="AJ246" s="282" t="s">
        <v>110</v>
      </c>
      <c r="AK246" s="282" t="s">
        <v>892</v>
      </c>
      <c r="AL246" s="282" t="s">
        <v>39</v>
      </c>
      <c r="AM246" s="282" t="s">
        <v>74</v>
      </c>
      <c r="AN246" s="282" t="s">
        <v>75</v>
      </c>
      <c r="AO246" s="282" t="s">
        <v>40</v>
      </c>
      <c r="AP246" s="288"/>
      <c r="AQ246" s="289">
        <v>7</v>
      </c>
      <c r="AR246" s="290" t="s">
        <v>77</v>
      </c>
      <c r="AS246" s="288"/>
      <c r="AT246" s="288"/>
      <c r="AU246" s="289">
        <v>2014</v>
      </c>
      <c r="AV246" s="290" t="s">
        <v>331</v>
      </c>
      <c r="AW246" s="282" t="s">
        <v>80</v>
      </c>
      <c r="AX246" s="282" t="s">
        <v>89</v>
      </c>
      <c r="AY246" s="282" t="s">
        <v>848</v>
      </c>
      <c r="AZ246" s="288"/>
      <c r="BA246" s="51" t="s">
        <v>281</v>
      </c>
      <c r="BB246" s="51" t="s">
        <v>179</v>
      </c>
      <c r="BC246" s="52"/>
      <c r="BD246" s="74">
        <v>218.8</v>
      </c>
      <c r="BE246" s="13">
        <f t="shared" si="141"/>
        <v>31.25714285714286</v>
      </c>
      <c r="BF246" s="22"/>
      <c r="BG246" s="22"/>
      <c r="BH246" s="22"/>
    </row>
    <row r="247" spans="1:60" ht="15" hidden="1">
      <c r="A247" s="277" t="s">
        <v>1012</v>
      </c>
      <c r="B247" s="277"/>
      <c r="C247" s="278"/>
      <c r="D247" s="277"/>
      <c r="E247" s="277"/>
      <c r="F247" s="279">
        <v>393</v>
      </c>
      <c r="G247" s="280">
        <f t="shared" si="149"/>
        <v>314.39999999999998</v>
      </c>
      <c r="H247" s="281">
        <f t="shared" si="150"/>
        <v>125</v>
      </c>
      <c r="I247" s="59">
        <f t="shared" si="151"/>
        <v>3.1440000000000001</v>
      </c>
      <c r="J247" s="82">
        <f t="shared" si="152"/>
        <v>0.33693448915340496</v>
      </c>
      <c r="K247" s="82"/>
      <c r="L247" s="82"/>
      <c r="M247" s="282" t="s">
        <v>34</v>
      </c>
      <c r="N247" s="282" t="s">
        <v>1013</v>
      </c>
      <c r="O247" s="283" t="s">
        <v>732</v>
      </c>
      <c r="P247" s="284" t="s">
        <v>502</v>
      </c>
      <c r="Q247" s="285"/>
      <c r="R247" s="286"/>
      <c r="S247" s="286"/>
      <c r="T247" s="160" t="s">
        <v>897</v>
      </c>
      <c r="U247" s="64">
        <v>2</v>
      </c>
      <c r="V247" s="98"/>
      <c r="W247" s="101"/>
      <c r="X247" s="67"/>
      <c r="Y247" s="70">
        <v>2026</v>
      </c>
      <c r="Z247" s="70"/>
      <c r="AA247" s="68">
        <f t="shared" si="153"/>
        <v>393</v>
      </c>
      <c r="AB247" s="68"/>
      <c r="AC247" s="68"/>
      <c r="AD247" s="67" t="s">
        <v>85</v>
      </c>
      <c r="AE247" s="71" t="str">
        <f t="shared" ref="AE247:AE254" si="159">N247</f>
        <v>Woning Schoolstraat 08</v>
      </c>
      <c r="AF247" s="284" t="s">
        <v>1014</v>
      </c>
      <c r="AG247" s="282" t="s">
        <v>85</v>
      </c>
      <c r="AH247" s="282" t="s">
        <v>87</v>
      </c>
      <c r="AI247" s="282"/>
      <c r="AJ247" s="282" t="s">
        <v>110</v>
      </c>
      <c r="AK247" s="282" t="s">
        <v>892</v>
      </c>
      <c r="AL247" s="282" t="s">
        <v>39</v>
      </c>
      <c r="AM247" s="282" t="s">
        <v>74</v>
      </c>
      <c r="AN247" s="282" t="s">
        <v>75</v>
      </c>
      <c r="AO247" s="282" t="s">
        <v>40</v>
      </c>
      <c r="AP247" s="288"/>
      <c r="AQ247" s="289">
        <v>125</v>
      </c>
      <c r="AR247" s="290" t="s">
        <v>228</v>
      </c>
      <c r="AS247" s="288"/>
      <c r="AT247" s="288"/>
      <c r="AU247" s="289">
        <v>2014</v>
      </c>
      <c r="AV247" s="290" t="s">
        <v>331</v>
      </c>
      <c r="AW247" s="282" t="s">
        <v>206</v>
      </c>
      <c r="AX247" s="282" t="s">
        <v>89</v>
      </c>
      <c r="AY247" s="282" t="s">
        <v>848</v>
      </c>
      <c r="AZ247" s="289">
        <v>106</v>
      </c>
      <c r="BA247" s="51" t="s">
        <v>281</v>
      </c>
      <c r="BB247" s="51" t="s">
        <v>179</v>
      </c>
      <c r="BC247" s="72">
        <v>0.32</v>
      </c>
      <c r="BD247" s="74">
        <v>2803.1</v>
      </c>
      <c r="BE247" s="13">
        <f t="shared" si="141"/>
        <v>22.424799999999998</v>
      </c>
      <c r="BF247" s="22"/>
      <c r="BG247" s="22"/>
      <c r="BH247" s="22"/>
    </row>
    <row r="248" spans="1:60" ht="15" hidden="1">
      <c r="A248" s="277" t="s">
        <v>1015</v>
      </c>
      <c r="B248" s="277"/>
      <c r="C248" s="278"/>
      <c r="D248" s="277"/>
      <c r="E248" s="277"/>
      <c r="F248" s="279">
        <v>131</v>
      </c>
      <c r="G248" s="280">
        <f t="shared" si="149"/>
        <v>1871.4285714285713</v>
      </c>
      <c r="H248" s="281">
        <f t="shared" si="150"/>
        <v>7</v>
      </c>
      <c r="I248" s="59">
        <f t="shared" si="151"/>
        <v>18.714285714285715</v>
      </c>
      <c r="J248" s="82">
        <f t="shared" si="152"/>
        <v>5.6604994177772025E-2</v>
      </c>
      <c r="K248" s="82"/>
      <c r="L248" s="82"/>
      <c r="M248" s="282" t="s">
        <v>34</v>
      </c>
      <c r="N248" s="282" t="s">
        <v>1016</v>
      </c>
      <c r="O248" s="283" t="s">
        <v>732</v>
      </c>
      <c r="P248" s="284" t="s">
        <v>502</v>
      </c>
      <c r="Q248" s="285"/>
      <c r="R248" s="286"/>
      <c r="S248" s="286"/>
      <c r="T248" s="160" t="s">
        <v>897</v>
      </c>
      <c r="U248" s="64">
        <v>2</v>
      </c>
      <c r="V248" s="98"/>
      <c r="W248" s="101"/>
      <c r="X248" s="67"/>
      <c r="Y248" s="70">
        <v>2026</v>
      </c>
      <c r="Z248" s="70"/>
      <c r="AA248" s="68">
        <f t="shared" si="153"/>
        <v>131</v>
      </c>
      <c r="AB248" s="68"/>
      <c r="AC248" s="68"/>
      <c r="AD248" s="67" t="s">
        <v>85</v>
      </c>
      <c r="AE248" s="71" t="str">
        <f t="shared" si="159"/>
        <v>Berging Schoolstraat 08</v>
      </c>
      <c r="AF248" s="284" t="s">
        <v>1014</v>
      </c>
      <c r="AG248" s="282" t="s">
        <v>85</v>
      </c>
      <c r="AH248" s="282" t="s">
        <v>87</v>
      </c>
      <c r="AI248" s="282"/>
      <c r="AJ248" s="282" t="s">
        <v>110</v>
      </c>
      <c r="AK248" s="282" t="s">
        <v>892</v>
      </c>
      <c r="AL248" s="282" t="s">
        <v>39</v>
      </c>
      <c r="AM248" s="282" t="s">
        <v>74</v>
      </c>
      <c r="AN248" s="282" t="s">
        <v>75</v>
      </c>
      <c r="AO248" s="282" t="s">
        <v>40</v>
      </c>
      <c r="AP248" s="288"/>
      <c r="AQ248" s="289">
        <v>7</v>
      </c>
      <c r="AR248" s="290" t="s">
        <v>77</v>
      </c>
      <c r="AS248" s="288"/>
      <c r="AT248" s="288"/>
      <c r="AU248" s="289">
        <v>2014</v>
      </c>
      <c r="AV248" s="290" t="s">
        <v>331</v>
      </c>
      <c r="AW248" s="282" t="s">
        <v>80</v>
      </c>
      <c r="AX248" s="288"/>
      <c r="AY248" s="282" t="s">
        <v>848</v>
      </c>
      <c r="AZ248" s="288"/>
      <c r="BA248" s="51" t="s">
        <v>281</v>
      </c>
      <c r="BB248" s="51" t="s">
        <v>179</v>
      </c>
      <c r="BC248" s="52"/>
      <c r="BD248" s="74">
        <v>218.8</v>
      </c>
      <c r="BE248" s="13">
        <f t="shared" si="141"/>
        <v>31.25714285714286</v>
      </c>
      <c r="BF248" s="22"/>
      <c r="BG248" s="22"/>
      <c r="BH248" s="22"/>
    </row>
    <row r="249" spans="1:60" ht="15" hidden="1">
      <c r="A249" s="277" t="s">
        <v>1017</v>
      </c>
      <c r="B249" s="277"/>
      <c r="C249" s="278"/>
      <c r="D249" s="277"/>
      <c r="E249" s="277"/>
      <c r="F249" s="279">
        <v>393</v>
      </c>
      <c r="G249" s="280">
        <f t="shared" si="149"/>
        <v>314.39999999999998</v>
      </c>
      <c r="H249" s="281">
        <f t="shared" si="150"/>
        <v>125</v>
      </c>
      <c r="I249" s="59">
        <f t="shared" si="151"/>
        <v>3.1440000000000001</v>
      </c>
      <c r="J249" s="82">
        <f t="shared" si="152"/>
        <v>0.33693448915340496</v>
      </c>
      <c r="K249" s="82"/>
      <c r="L249" s="82"/>
      <c r="M249" s="282" t="s">
        <v>34</v>
      </c>
      <c r="N249" s="282" t="s">
        <v>1018</v>
      </c>
      <c r="O249" s="283" t="s">
        <v>732</v>
      </c>
      <c r="P249" s="284" t="s">
        <v>264</v>
      </c>
      <c r="Q249" s="285"/>
      <c r="R249" s="286"/>
      <c r="S249" s="286"/>
      <c r="T249" s="160" t="s">
        <v>897</v>
      </c>
      <c r="U249" s="64">
        <v>2</v>
      </c>
      <c r="V249" s="98"/>
      <c r="W249" s="101"/>
      <c r="X249" s="67"/>
      <c r="Y249" s="70">
        <v>2026</v>
      </c>
      <c r="Z249" s="70"/>
      <c r="AA249" s="68">
        <f t="shared" si="153"/>
        <v>393</v>
      </c>
      <c r="AB249" s="68"/>
      <c r="AC249" s="68"/>
      <c r="AD249" s="67" t="s">
        <v>85</v>
      </c>
      <c r="AE249" s="71" t="str">
        <f t="shared" si="159"/>
        <v>Woning Schoolstraat 10</v>
      </c>
      <c r="AF249" s="284" t="s">
        <v>1019</v>
      </c>
      <c r="AG249" s="282" t="s">
        <v>85</v>
      </c>
      <c r="AH249" s="282" t="s">
        <v>87</v>
      </c>
      <c r="AI249" s="282"/>
      <c r="AJ249" s="282" t="s">
        <v>110</v>
      </c>
      <c r="AK249" s="282" t="s">
        <v>892</v>
      </c>
      <c r="AL249" s="282" t="s">
        <v>39</v>
      </c>
      <c r="AM249" s="282" t="s">
        <v>74</v>
      </c>
      <c r="AN249" s="282" t="s">
        <v>75</v>
      </c>
      <c r="AO249" s="282" t="s">
        <v>40</v>
      </c>
      <c r="AP249" s="288"/>
      <c r="AQ249" s="289">
        <v>125</v>
      </c>
      <c r="AR249" s="290" t="s">
        <v>228</v>
      </c>
      <c r="AS249" s="288"/>
      <c r="AT249" s="288"/>
      <c r="AU249" s="289">
        <v>2014</v>
      </c>
      <c r="AV249" s="290" t="s">
        <v>331</v>
      </c>
      <c r="AW249" s="282" t="s">
        <v>206</v>
      </c>
      <c r="AX249" s="282" t="s">
        <v>89</v>
      </c>
      <c r="AY249" s="282" t="s">
        <v>848</v>
      </c>
      <c r="AZ249" s="289">
        <v>106</v>
      </c>
      <c r="BA249" s="51" t="s">
        <v>281</v>
      </c>
      <c r="BB249" s="51" t="s">
        <v>179</v>
      </c>
      <c r="BC249" s="72">
        <v>0.32</v>
      </c>
      <c r="BD249" s="74">
        <v>4947.5</v>
      </c>
      <c r="BE249" s="13">
        <f t="shared" si="141"/>
        <v>39.58</v>
      </c>
      <c r="BF249" s="22"/>
      <c r="BG249" s="22"/>
      <c r="BH249" s="22"/>
    </row>
    <row r="250" spans="1:60" ht="15" hidden="1">
      <c r="A250" s="277" t="s">
        <v>1020</v>
      </c>
      <c r="B250" s="277"/>
      <c r="C250" s="278"/>
      <c r="D250" s="277"/>
      <c r="E250" s="277"/>
      <c r="F250" s="279">
        <v>131</v>
      </c>
      <c r="G250" s="280">
        <f t="shared" si="149"/>
        <v>1871.4285714285713</v>
      </c>
      <c r="H250" s="281">
        <f t="shared" si="150"/>
        <v>7</v>
      </c>
      <c r="I250" s="59">
        <f t="shared" si="151"/>
        <v>18.714285714285715</v>
      </c>
      <c r="J250" s="82">
        <f t="shared" si="152"/>
        <v>5.6604994177772025E-2</v>
      </c>
      <c r="K250" s="82"/>
      <c r="L250" s="82"/>
      <c r="M250" s="282" t="s">
        <v>34</v>
      </c>
      <c r="N250" s="282" t="s">
        <v>1021</v>
      </c>
      <c r="O250" s="283" t="s">
        <v>732</v>
      </c>
      <c r="P250" s="284" t="s">
        <v>264</v>
      </c>
      <c r="Q250" s="285"/>
      <c r="R250" s="286"/>
      <c r="S250" s="286"/>
      <c r="T250" s="160" t="s">
        <v>897</v>
      </c>
      <c r="U250" s="64">
        <v>2</v>
      </c>
      <c r="V250" s="98"/>
      <c r="W250" s="101"/>
      <c r="X250" s="67"/>
      <c r="Y250" s="70">
        <v>2026</v>
      </c>
      <c r="Z250" s="70"/>
      <c r="AA250" s="68">
        <f t="shared" si="153"/>
        <v>131</v>
      </c>
      <c r="AB250" s="68"/>
      <c r="AC250" s="68"/>
      <c r="AD250" s="67" t="s">
        <v>85</v>
      </c>
      <c r="AE250" s="71" t="str">
        <f t="shared" si="159"/>
        <v>Berging Schoolstraat 10</v>
      </c>
      <c r="AF250" s="284" t="s">
        <v>1019</v>
      </c>
      <c r="AG250" s="282" t="s">
        <v>85</v>
      </c>
      <c r="AH250" s="282" t="s">
        <v>87</v>
      </c>
      <c r="AI250" s="282"/>
      <c r="AJ250" s="282" t="s">
        <v>110</v>
      </c>
      <c r="AK250" s="282" t="s">
        <v>892</v>
      </c>
      <c r="AL250" s="282" t="s">
        <v>39</v>
      </c>
      <c r="AM250" s="282" t="s">
        <v>74</v>
      </c>
      <c r="AN250" s="282" t="s">
        <v>75</v>
      </c>
      <c r="AO250" s="282" t="s">
        <v>40</v>
      </c>
      <c r="AP250" s="288"/>
      <c r="AQ250" s="289">
        <v>7</v>
      </c>
      <c r="AR250" s="290" t="s">
        <v>77</v>
      </c>
      <c r="AS250" s="288"/>
      <c r="AT250" s="288"/>
      <c r="AU250" s="289">
        <v>2014</v>
      </c>
      <c r="AV250" s="290" t="s">
        <v>331</v>
      </c>
      <c r="AW250" s="282" t="s">
        <v>80</v>
      </c>
      <c r="AX250" s="282" t="s">
        <v>89</v>
      </c>
      <c r="AY250" s="282" t="s">
        <v>848</v>
      </c>
      <c r="AZ250" s="288"/>
      <c r="BA250" s="51" t="s">
        <v>281</v>
      </c>
      <c r="BB250" s="51" t="s">
        <v>179</v>
      </c>
      <c r="BC250" s="52"/>
      <c r="BD250" s="74">
        <v>218.8</v>
      </c>
      <c r="BE250" s="13">
        <f t="shared" si="141"/>
        <v>31.25714285714286</v>
      </c>
    </row>
    <row r="251" spans="1:60" ht="15" hidden="1">
      <c r="A251" s="277" t="s">
        <v>1022</v>
      </c>
      <c r="B251" s="277"/>
      <c r="C251" s="278"/>
      <c r="D251" s="277"/>
      <c r="E251" s="277"/>
      <c r="F251" s="279">
        <v>393</v>
      </c>
      <c r="G251" s="280">
        <f t="shared" si="149"/>
        <v>314.39999999999998</v>
      </c>
      <c r="H251" s="281">
        <f t="shared" si="150"/>
        <v>125</v>
      </c>
      <c r="I251" s="59">
        <f t="shared" si="151"/>
        <v>3.1440000000000001</v>
      </c>
      <c r="J251" s="82">
        <f t="shared" si="152"/>
        <v>0.33693448915340496</v>
      </c>
      <c r="K251" s="82"/>
      <c r="L251" s="82"/>
      <c r="M251" s="282" t="s">
        <v>34</v>
      </c>
      <c r="N251" s="282" t="s">
        <v>1023</v>
      </c>
      <c r="O251" s="283" t="s">
        <v>732</v>
      </c>
      <c r="P251" s="284" t="s">
        <v>507</v>
      </c>
      <c r="Q251" s="285"/>
      <c r="R251" s="286"/>
      <c r="S251" s="286"/>
      <c r="T251" s="160" t="s">
        <v>897</v>
      </c>
      <c r="U251" s="64">
        <v>2</v>
      </c>
      <c r="V251" s="98"/>
      <c r="W251" s="101"/>
      <c r="X251" s="67"/>
      <c r="Y251" s="70">
        <v>2026</v>
      </c>
      <c r="Z251" s="70"/>
      <c r="AA251" s="68">
        <f t="shared" si="153"/>
        <v>393</v>
      </c>
      <c r="AB251" s="68"/>
      <c r="AC251" s="68"/>
      <c r="AD251" s="67" t="s">
        <v>85</v>
      </c>
      <c r="AE251" s="71" t="str">
        <f t="shared" si="159"/>
        <v>Woning Schoolstraat 12</v>
      </c>
      <c r="AF251" s="284" t="s">
        <v>1024</v>
      </c>
      <c r="AG251" s="282" t="s">
        <v>85</v>
      </c>
      <c r="AH251" s="282" t="s">
        <v>87</v>
      </c>
      <c r="AI251" s="282"/>
      <c r="AJ251" s="282" t="s">
        <v>110</v>
      </c>
      <c r="AK251" s="282" t="s">
        <v>892</v>
      </c>
      <c r="AL251" s="282" t="s">
        <v>39</v>
      </c>
      <c r="AM251" s="282" t="s">
        <v>74</v>
      </c>
      <c r="AN251" s="282" t="s">
        <v>75</v>
      </c>
      <c r="AO251" s="282" t="s">
        <v>40</v>
      </c>
      <c r="AP251" s="288"/>
      <c r="AQ251" s="289">
        <v>125</v>
      </c>
      <c r="AR251" s="290" t="s">
        <v>228</v>
      </c>
      <c r="AS251" s="288"/>
      <c r="AT251" s="288"/>
      <c r="AU251" s="289">
        <v>2014</v>
      </c>
      <c r="AV251" s="290" t="s">
        <v>331</v>
      </c>
      <c r="AW251" s="282" t="s">
        <v>206</v>
      </c>
      <c r="AX251" s="282" t="s">
        <v>89</v>
      </c>
      <c r="AY251" s="282" t="s">
        <v>848</v>
      </c>
      <c r="AZ251" s="289">
        <v>106</v>
      </c>
      <c r="BA251" s="51" t="s">
        <v>281</v>
      </c>
      <c r="BB251" s="51" t="s">
        <v>179</v>
      </c>
      <c r="BC251" s="72">
        <v>0.34</v>
      </c>
      <c r="BD251" s="74">
        <v>2876.2</v>
      </c>
      <c r="BE251" s="13">
        <f t="shared" ref="BE251:BE274" si="160">IFERROR(BD251/AQ251,"")</f>
        <v>23.009599999999999</v>
      </c>
    </row>
    <row r="252" spans="1:60" ht="15" hidden="1">
      <c r="A252" s="277" t="s">
        <v>1025</v>
      </c>
      <c r="B252" s="277"/>
      <c r="C252" s="278"/>
      <c r="D252" s="277"/>
      <c r="E252" s="277"/>
      <c r="F252" s="279">
        <v>131</v>
      </c>
      <c r="G252" s="280">
        <f t="shared" si="149"/>
        <v>1871.4285714285713</v>
      </c>
      <c r="H252" s="281">
        <f t="shared" si="150"/>
        <v>7</v>
      </c>
      <c r="I252" s="59">
        <f t="shared" si="151"/>
        <v>18.714285714285715</v>
      </c>
      <c r="J252" s="82">
        <f t="shared" si="152"/>
        <v>5.6604994177772025E-2</v>
      </c>
      <c r="K252" s="82"/>
      <c r="L252" s="82"/>
      <c r="M252" s="282" t="s">
        <v>34</v>
      </c>
      <c r="N252" s="282" t="s">
        <v>1026</v>
      </c>
      <c r="O252" s="283" t="s">
        <v>732</v>
      </c>
      <c r="P252" s="284" t="s">
        <v>507</v>
      </c>
      <c r="Q252" s="285"/>
      <c r="R252" s="286"/>
      <c r="S252" s="286"/>
      <c r="T252" s="160" t="s">
        <v>897</v>
      </c>
      <c r="U252" s="64">
        <v>2</v>
      </c>
      <c r="V252" s="98"/>
      <c r="W252" s="101"/>
      <c r="X252" s="67"/>
      <c r="Y252" s="70">
        <v>2026</v>
      </c>
      <c r="Z252" s="70"/>
      <c r="AA252" s="68">
        <f t="shared" si="153"/>
        <v>131</v>
      </c>
      <c r="AB252" s="68"/>
      <c r="AC252" s="68"/>
      <c r="AD252" s="67" t="s">
        <v>85</v>
      </c>
      <c r="AE252" s="71" t="str">
        <f t="shared" si="159"/>
        <v>Berging Schoolstraat 12</v>
      </c>
      <c r="AF252" s="284" t="s">
        <v>1024</v>
      </c>
      <c r="AG252" s="282" t="s">
        <v>85</v>
      </c>
      <c r="AH252" s="282" t="s">
        <v>87</v>
      </c>
      <c r="AI252" s="282"/>
      <c r="AJ252" s="282" t="s">
        <v>110</v>
      </c>
      <c r="AK252" s="282" t="s">
        <v>892</v>
      </c>
      <c r="AL252" s="282" t="s">
        <v>39</v>
      </c>
      <c r="AM252" s="282" t="s">
        <v>74</v>
      </c>
      <c r="AN252" s="282" t="s">
        <v>75</v>
      </c>
      <c r="AO252" s="282" t="s">
        <v>40</v>
      </c>
      <c r="AP252" s="288"/>
      <c r="AQ252" s="289">
        <v>7</v>
      </c>
      <c r="AR252" s="290" t="s">
        <v>77</v>
      </c>
      <c r="AS252" s="288"/>
      <c r="AT252" s="288"/>
      <c r="AU252" s="289">
        <v>2014</v>
      </c>
      <c r="AV252" s="290" t="s">
        <v>331</v>
      </c>
      <c r="AW252" s="282" t="s">
        <v>80</v>
      </c>
      <c r="AX252" s="282" t="s">
        <v>89</v>
      </c>
      <c r="AY252" s="282" t="s">
        <v>848</v>
      </c>
      <c r="AZ252" s="288"/>
      <c r="BA252" s="51" t="s">
        <v>281</v>
      </c>
      <c r="BB252" s="51" t="s">
        <v>179</v>
      </c>
      <c r="BC252" s="52"/>
      <c r="BD252" s="74">
        <v>218.8</v>
      </c>
      <c r="BE252" s="13">
        <f t="shared" si="160"/>
        <v>31.25714285714286</v>
      </c>
    </row>
    <row r="253" spans="1:60" ht="15" hidden="1">
      <c r="A253" s="277" t="s">
        <v>1027</v>
      </c>
      <c r="B253" s="277"/>
      <c r="C253" s="278"/>
      <c r="D253" s="277"/>
      <c r="E253" s="277"/>
      <c r="F253" s="279">
        <v>393</v>
      </c>
      <c r="G253" s="280">
        <f t="shared" si="149"/>
        <v>314.39999999999998</v>
      </c>
      <c r="H253" s="281">
        <f t="shared" si="150"/>
        <v>125</v>
      </c>
      <c r="I253" s="59">
        <f t="shared" si="151"/>
        <v>3.1440000000000001</v>
      </c>
      <c r="J253" s="82">
        <f t="shared" si="152"/>
        <v>0.33693448915340496</v>
      </c>
      <c r="K253" s="82"/>
      <c r="L253" s="82"/>
      <c r="M253" s="282" t="s">
        <v>34</v>
      </c>
      <c r="N253" s="282" t="s">
        <v>1028</v>
      </c>
      <c r="O253" s="283" t="s">
        <v>732</v>
      </c>
      <c r="P253" s="284" t="s">
        <v>218</v>
      </c>
      <c r="Q253" s="285"/>
      <c r="R253" s="286"/>
      <c r="S253" s="286"/>
      <c r="T253" s="160" t="s">
        <v>897</v>
      </c>
      <c r="U253" s="64">
        <v>2</v>
      </c>
      <c r="V253" s="98"/>
      <c r="W253" s="101"/>
      <c r="X253" s="67"/>
      <c r="Y253" s="70">
        <v>2026</v>
      </c>
      <c r="Z253" s="70"/>
      <c r="AA253" s="68">
        <f t="shared" si="153"/>
        <v>393</v>
      </c>
      <c r="AB253" s="68"/>
      <c r="AC253" s="68"/>
      <c r="AD253" s="67" t="s">
        <v>85</v>
      </c>
      <c r="AE253" s="71" t="str">
        <f t="shared" si="159"/>
        <v>Woning Schoolstraat 14</v>
      </c>
      <c r="AF253" s="284" t="s">
        <v>1029</v>
      </c>
      <c r="AG253" s="282" t="s">
        <v>85</v>
      </c>
      <c r="AH253" s="282" t="s">
        <v>87</v>
      </c>
      <c r="AI253" s="282"/>
      <c r="AJ253" s="282" t="s">
        <v>110</v>
      </c>
      <c r="AK253" s="282" t="s">
        <v>892</v>
      </c>
      <c r="AL253" s="282" t="s">
        <v>39</v>
      </c>
      <c r="AM253" s="282" t="s">
        <v>74</v>
      </c>
      <c r="AN253" s="282" t="s">
        <v>75</v>
      </c>
      <c r="AO253" s="282" t="s">
        <v>40</v>
      </c>
      <c r="AP253" s="288"/>
      <c r="AQ253" s="289">
        <v>125</v>
      </c>
      <c r="AR253" s="290" t="s">
        <v>228</v>
      </c>
      <c r="AS253" s="288"/>
      <c r="AT253" s="288"/>
      <c r="AU253" s="289">
        <v>2014</v>
      </c>
      <c r="AV253" s="290" t="s">
        <v>331</v>
      </c>
      <c r="AW253" s="282" t="s">
        <v>206</v>
      </c>
      <c r="AX253" s="282" t="s">
        <v>89</v>
      </c>
      <c r="AY253" s="282" t="s">
        <v>848</v>
      </c>
      <c r="AZ253" s="289">
        <v>106</v>
      </c>
      <c r="BA253" s="51" t="s">
        <v>281</v>
      </c>
      <c r="BB253" s="51" t="s">
        <v>179</v>
      </c>
      <c r="BC253" s="72">
        <v>0.34</v>
      </c>
      <c r="BD253" s="74">
        <v>3183.5</v>
      </c>
      <c r="BE253" s="13">
        <f t="shared" si="160"/>
        <v>25.468</v>
      </c>
    </row>
    <row r="254" spans="1:60" ht="15" hidden="1">
      <c r="A254" s="277" t="s">
        <v>1030</v>
      </c>
      <c r="B254" s="277"/>
      <c r="C254" s="278"/>
      <c r="D254" s="277"/>
      <c r="E254" s="277"/>
      <c r="F254" s="279">
        <v>131</v>
      </c>
      <c r="G254" s="280">
        <f t="shared" si="149"/>
        <v>1871.4285714285713</v>
      </c>
      <c r="H254" s="281">
        <f t="shared" si="150"/>
        <v>7</v>
      </c>
      <c r="I254" s="59">
        <f t="shared" si="151"/>
        <v>18.714285714285715</v>
      </c>
      <c r="J254" s="82">
        <f t="shared" si="152"/>
        <v>5.6604994177772025E-2</v>
      </c>
      <c r="K254" s="82"/>
      <c r="L254" s="82"/>
      <c r="M254" s="282" t="s">
        <v>34</v>
      </c>
      <c r="N254" s="282" t="s">
        <v>1031</v>
      </c>
      <c r="O254" s="283" t="s">
        <v>732</v>
      </c>
      <c r="P254" s="284" t="s">
        <v>218</v>
      </c>
      <c r="Q254" s="285"/>
      <c r="R254" s="286"/>
      <c r="S254" s="286"/>
      <c r="T254" s="160" t="s">
        <v>897</v>
      </c>
      <c r="U254" s="64">
        <v>2</v>
      </c>
      <c r="V254" s="98"/>
      <c r="W254" s="101"/>
      <c r="X254" s="67"/>
      <c r="Y254" s="70">
        <v>2026</v>
      </c>
      <c r="Z254" s="70"/>
      <c r="AA254" s="68">
        <f t="shared" si="153"/>
        <v>131</v>
      </c>
      <c r="AB254" s="68"/>
      <c r="AC254" s="68"/>
      <c r="AD254" s="67" t="s">
        <v>85</v>
      </c>
      <c r="AE254" s="71" t="str">
        <f t="shared" si="159"/>
        <v>Berging Schoolstraat 14</v>
      </c>
      <c r="AF254" s="284" t="s">
        <v>1029</v>
      </c>
      <c r="AG254" s="282" t="s">
        <v>85</v>
      </c>
      <c r="AH254" s="282" t="s">
        <v>87</v>
      </c>
      <c r="AI254" s="282"/>
      <c r="AJ254" s="282" t="s">
        <v>110</v>
      </c>
      <c r="AK254" s="282" t="s">
        <v>892</v>
      </c>
      <c r="AL254" s="282" t="s">
        <v>39</v>
      </c>
      <c r="AM254" s="282" t="s">
        <v>74</v>
      </c>
      <c r="AN254" s="282" t="s">
        <v>75</v>
      </c>
      <c r="AO254" s="282" t="s">
        <v>40</v>
      </c>
      <c r="AP254" s="288"/>
      <c r="AQ254" s="289">
        <v>7</v>
      </c>
      <c r="AR254" s="290" t="s">
        <v>77</v>
      </c>
      <c r="AS254" s="288"/>
      <c r="AT254" s="288"/>
      <c r="AU254" s="289">
        <v>2014</v>
      </c>
      <c r="AV254" s="290" t="s">
        <v>331</v>
      </c>
      <c r="AW254" s="282" t="s">
        <v>80</v>
      </c>
      <c r="AX254" s="282" t="s">
        <v>89</v>
      </c>
      <c r="AY254" s="282" t="s">
        <v>848</v>
      </c>
      <c r="AZ254" s="288"/>
      <c r="BA254" s="51" t="s">
        <v>281</v>
      </c>
      <c r="BB254" s="51" t="s">
        <v>179</v>
      </c>
      <c r="BC254" s="52"/>
      <c r="BD254" s="74">
        <v>218.8</v>
      </c>
      <c r="BE254" s="13">
        <f t="shared" si="160"/>
        <v>31.25714285714286</v>
      </c>
    </row>
    <row r="255" spans="1:60" ht="15" hidden="1">
      <c r="A255" s="277" t="s">
        <v>771</v>
      </c>
      <c r="B255" s="277"/>
      <c r="C255" s="278"/>
      <c r="D255" s="277"/>
      <c r="E255" s="277"/>
      <c r="F255" s="282" t="s">
        <v>33</v>
      </c>
      <c r="G255" s="282"/>
      <c r="H255" s="282"/>
      <c r="I255" s="282"/>
      <c r="J255" s="282"/>
      <c r="K255" s="282"/>
      <c r="L255" s="282"/>
      <c r="M255" s="282" t="s">
        <v>34</v>
      </c>
      <c r="N255" s="282" t="s">
        <v>1032</v>
      </c>
      <c r="O255" s="283" t="s">
        <v>640</v>
      </c>
      <c r="P255" s="284" t="s">
        <v>279</v>
      </c>
      <c r="Q255" s="285"/>
      <c r="R255" s="285"/>
      <c r="S255" s="285"/>
      <c r="T255" s="294"/>
      <c r="U255" s="294"/>
      <c r="V255" s="294"/>
      <c r="W255" s="294"/>
      <c r="X255" s="294"/>
      <c r="Y255" s="294"/>
      <c r="Z255" s="294"/>
      <c r="AA255" s="294"/>
      <c r="AB255" s="294"/>
      <c r="AC255" s="294"/>
      <c r="AD255" s="294"/>
      <c r="AE255" s="294"/>
      <c r="AF255" s="288"/>
      <c r="AG255" s="288"/>
      <c r="AH255" s="288"/>
      <c r="AI255" s="288"/>
      <c r="AJ255" s="288"/>
      <c r="AK255" s="288"/>
      <c r="AL255" s="282" t="s">
        <v>39</v>
      </c>
      <c r="AM255" s="288"/>
      <c r="AN255" s="288"/>
      <c r="AO255" s="282" t="s">
        <v>57</v>
      </c>
      <c r="AP255" s="288"/>
      <c r="AQ255" s="288"/>
      <c r="AR255" s="288"/>
      <c r="AS255" s="288"/>
      <c r="AT255" s="288"/>
      <c r="AU255" s="288"/>
      <c r="AV255" s="288"/>
      <c r="AW255" s="282" t="s">
        <v>533</v>
      </c>
      <c r="AX255" s="288"/>
      <c r="AY255" s="288"/>
      <c r="AZ255" s="288"/>
      <c r="BA255" s="51" t="s">
        <v>219</v>
      </c>
      <c r="BB255" s="52"/>
      <c r="BC255" s="72">
        <v>1.1100000000000001</v>
      </c>
      <c r="BD255" s="53" t="s">
        <v>1350</v>
      </c>
      <c r="BE255" s="54" t="str">
        <f t="shared" si="160"/>
        <v/>
      </c>
    </row>
    <row r="256" spans="1:60" ht="15" hidden="1">
      <c r="A256" s="277" t="s">
        <v>642</v>
      </c>
      <c r="B256" s="277"/>
      <c r="C256" s="278"/>
      <c r="D256" s="277"/>
      <c r="E256" s="277"/>
      <c r="F256" s="282" t="s">
        <v>33</v>
      </c>
      <c r="G256" s="282"/>
      <c r="H256" s="282"/>
      <c r="I256" s="282"/>
      <c r="J256" s="282"/>
      <c r="K256" s="282"/>
      <c r="L256" s="282"/>
      <c r="M256" s="282" t="s">
        <v>34</v>
      </c>
      <c r="N256" s="282" t="s">
        <v>1033</v>
      </c>
      <c r="O256" s="283" t="s">
        <v>640</v>
      </c>
      <c r="P256" s="284" t="s">
        <v>641</v>
      </c>
      <c r="Q256" s="285"/>
      <c r="R256" s="285"/>
      <c r="S256" s="285"/>
      <c r="T256" s="295"/>
      <c r="U256" s="295"/>
      <c r="V256" s="295"/>
      <c r="W256" s="295"/>
      <c r="X256" s="295"/>
      <c r="Y256" s="295"/>
      <c r="Z256" s="295"/>
      <c r="AA256" s="295"/>
      <c r="AB256" s="295"/>
      <c r="AC256" s="295"/>
      <c r="AD256" s="295"/>
      <c r="AE256" s="295"/>
      <c r="AF256" s="288"/>
      <c r="AG256" s="288"/>
      <c r="AH256" s="288"/>
      <c r="AI256" s="288"/>
      <c r="AJ256" s="282" t="s">
        <v>634</v>
      </c>
      <c r="AK256" s="288"/>
      <c r="AL256" s="282" t="s">
        <v>39</v>
      </c>
      <c r="AM256" s="288"/>
      <c r="AN256" s="288"/>
      <c r="AO256" s="282" t="s">
        <v>50</v>
      </c>
      <c r="AP256" s="288"/>
      <c r="AQ256" s="288"/>
      <c r="AR256" s="288"/>
      <c r="AS256" s="288"/>
      <c r="AT256" s="288"/>
      <c r="AU256" s="288"/>
      <c r="AV256" s="288"/>
      <c r="AW256" s="288"/>
      <c r="AX256" s="282" t="s">
        <v>89</v>
      </c>
      <c r="AY256" s="282" t="s">
        <v>637</v>
      </c>
      <c r="AZ256" s="288"/>
      <c r="BA256" s="51" t="s">
        <v>418</v>
      </c>
      <c r="BB256" s="52"/>
      <c r="BC256" s="52"/>
      <c r="BD256" s="53" t="s">
        <v>1350</v>
      </c>
      <c r="BE256" s="54" t="str">
        <f t="shared" si="160"/>
        <v/>
      </c>
    </row>
    <row r="257" spans="1:57" ht="15" hidden="1">
      <c r="A257" s="277" t="s">
        <v>1034</v>
      </c>
      <c r="B257" s="277"/>
      <c r="C257" s="278"/>
      <c r="D257" s="277"/>
      <c r="E257" s="277"/>
      <c r="F257" s="279">
        <v>393</v>
      </c>
      <c r="G257" s="280">
        <f>100*F257/AQ257</f>
        <v>314.39999999999998</v>
      </c>
      <c r="H257" s="281">
        <f>AQ257</f>
        <v>125</v>
      </c>
      <c r="I257" s="59">
        <f>F257/H257</f>
        <v>3.1440000000000001</v>
      </c>
      <c r="J257" s="82">
        <f>$J$6/(I257*1.18)</f>
        <v>0.33693448915340496</v>
      </c>
      <c r="K257" s="82"/>
      <c r="L257" s="82"/>
      <c r="M257" s="282" t="s">
        <v>34</v>
      </c>
      <c r="N257" s="282" t="s">
        <v>1035</v>
      </c>
      <c r="O257" s="283" t="s">
        <v>732</v>
      </c>
      <c r="P257" s="284" t="s">
        <v>491</v>
      </c>
      <c r="Q257" s="285"/>
      <c r="R257" s="286"/>
      <c r="S257" s="286"/>
      <c r="T257" s="160" t="s">
        <v>897</v>
      </c>
      <c r="U257" s="64">
        <v>2</v>
      </c>
      <c r="V257" s="98"/>
      <c r="W257" s="66"/>
      <c r="X257" s="67"/>
      <c r="Y257" s="70">
        <v>2026</v>
      </c>
      <c r="Z257" s="70"/>
      <c r="AA257" s="68">
        <f>F257</f>
        <v>393</v>
      </c>
      <c r="AB257" s="68"/>
      <c r="AC257" s="68"/>
      <c r="AD257" s="67" t="s">
        <v>85</v>
      </c>
      <c r="AE257" s="71" t="str">
        <f>N257</f>
        <v>Woning Schoolstraat 16</v>
      </c>
      <c r="AF257" s="284" t="s">
        <v>1036</v>
      </c>
      <c r="AG257" s="282" t="s">
        <v>85</v>
      </c>
      <c r="AH257" s="282" t="s">
        <v>87</v>
      </c>
      <c r="AI257" s="282"/>
      <c r="AJ257" s="282" t="s">
        <v>110</v>
      </c>
      <c r="AK257" s="282" t="s">
        <v>892</v>
      </c>
      <c r="AL257" s="282" t="s">
        <v>39</v>
      </c>
      <c r="AM257" s="282" t="s">
        <v>74</v>
      </c>
      <c r="AN257" s="282" t="s">
        <v>75</v>
      </c>
      <c r="AO257" s="282" t="s">
        <v>40</v>
      </c>
      <c r="AP257" s="288"/>
      <c r="AQ257" s="289">
        <v>125</v>
      </c>
      <c r="AR257" s="290" t="s">
        <v>228</v>
      </c>
      <c r="AS257" s="288"/>
      <c r="AT257" s="288"/>
      <c r="AU257" s="289">
        <v>2014</v>
      </c>
      <c r="AV257" s="290" t="s">
        <v>331</v>
      </c>
      <c r="AW257" s="282" t="s">
        <v>206</v>
      </c>
      <c r="AX257" s="282" t="s">
        <v>89</v>
      </c>
      <c r="AY257" s="282" t="s">
        <v>848</v>
      </c>
      <c r="AZ257" s="289">
        <v>106</v>
      </c>
      <c r="BA257" s="51" t="s">
        <v>281</v>
      </c>
      <c r="BB257" s="51" t="s">
        <v>179</v>
      </c>
      <c r="BC257" s="72">
        <v>0.34</v>
      </c>
      <c r="BD257" s="74">
        <v>2803.1</v>
      </c>
      <c r="BE257" s="13">
        <f t="shared" si="160"/>
        <v>22.424799999999998</v>
      </c>
    </row>
    <row r="258" spans="1:57" ht="15" hidden="1">
      <c r="A258" s="277" t="s">
        <v>1037</v>
      </c>
      <c r="B258" s="277"/>
      <c r="C258" s="278"/>
      <c r="D258" s="277"/>
      <c r="E258" s="277"/>
      <c r="F258" s="279">
        <v>131</v>
      </c>
      <c r="G258" s="280">
        <f>100*F258/AQ258</f>
        <v>1871.4285714285713</v>
      </c>
      <c r="H258" s="281">
        <f>AQ258</f>
        <v>7</v>
      </c>
      <c r="I258" s="59">
        <f>F258/H258</f>
        <v>18.714285714285715</v>
      </c>
      <c r="J258" s="82">
        <f>$J$6/(I258*1.18)</f>
        <v>5.6604994177772025E-2</v>
      </c>
      <c r="K258" s="82"/>
      <c r="L258" s="82"/>
      <c r="M258" s="282" t="s">
        <v>34</v>
      </c>
      <c r="N258" s="282" t="s">
        <v>1038</v>
      </c>
      <c r="O258" s="283" t="s">
        <v>732</v>
      </c>
      <c r="P258" s="284" t="s">
        <v>491</v>
      </c>
      <c r="Q258" s="285"/>
      <c r="R258" s="286"/>
      <c r="S258" s="286"/>
      <c r="T258" s="160" t="s">
        <v>897</v>
      </c>
      <c r="U258" s="64">
        <v>2</v>
      </c>
      <c r="V258" s="98"/>
      <c r="W258" s="66"/>
      <c r="X258" s="67"/>
      <c r="Y258" s="70">
        <v>2026</v>
      </c>
      <c r="Z258" s="70"/>
      <c r="AA258" s="68">
        <f>F258</f>
        <v>131</v>
      </c>
      <c r="AB258" s="68"/>
      <c r="AC258" s="68"/>
      <c r="AD258" s="67" t="s">
        <v>85</v>
      </c>
      <c r="AE258" s="71" t="str">
        <f>N258</f>
        <v>Berging Schoolstraat 16</v>
      </c>
      <c r="AF258" s="284" t="s">
        <v>1036</v>
      </c>
      <c r="AG258" s="282" t="s">
        <v>85</v>
      </c>
      <c r="AH258" s="282" t="s">
        <v>87</v>
      </c>
      <c r="AI258" s="282"/>
      <c r="AJ258" s="282" t="s">
        <v>110</v>
      </c>
      <c r="AK258" s="282" t="s">
        <v>892</v>
      </c>
      <c r="AL258" s="282" t="s">
        <v>39</v>
      </c>
      <c r="AM258" s="282" t="s">
        <v>74</v>
      </c>
      <c r="AN258" s="282" t="s">
        <v>75</v>
      </c>
      <c r="AO258" s="282" t="s">
        <v>40</v>
      </c>
      <c r="AP258" s="288"/>
      <c r="AQ258" s="289">
        <v>7</v>
      </c>
      <c r="AR258" s="290" t="s">
        <v>77</v>
      </c>
      <c r="AS258" s="288"/>
      <c r="AT258" s="288"/>
      <c r="AU258" s="289">
        <v>2014</v>
      </c>
      <c r="AV258" s="290" t="s">
        <v>331</v>
      </c>
      <c r="AW258" s="282" t="s">
        <v>80</v>
      </c>
      <c r="AX258" s="282" t="s">
        <v>89</v>
      </c>
      <c r="AY258" s="282" t="s">
        <v>848</v>
      </c>
      <c r="AZ258" s="288"/>
      <c r="BA258" s="51" t="s">
        <v>281</v>
      </c>
      <c r="BB258" s="51" t="s">
        <v>179</v>
      </c>
      <c r="BC258" s="52"/>
      <c r="BD258" s="74">
        <v>218.8</v>
      </c>
      <c r="BE258" s="13">
        <f t="shared" si="160"/>
        <v>31.25714285714286</v>
      </c>
    </row>
    <row r="259" spans="1:57" ht="15" hidden="1">
      <c r="A259" s="277" t="s">
        <v>1039</v>
      </c>
      <c r="B259" s="277"/>
      <c r="C259" s="278"/>
      <c r="D259" s="277"/>
      <c r="E259" s="277"/>
      <c r="F259" s="298">
        <v>364</v>
      </c>
      <c r="G259" s="280">
        <f>100*F259/AQ259</f>
        <v>291.2</v>
      </c>
      <c r="H259" s="281">
        <f>AQ259</f>
        <v>125</v>
      </c>
      <c r="I259" s="59">
        <f>F259/H259</f>
        <v>2.9119999999999999</v>
      </c>
      <c r="J259" s="82">
        <f>$J$6/(I259*1.18)</f>
        <v>0.36377817098156084</v>
      </c>
      <c r="K259" s="82"/>
      <c r="L259" s="82"/>
      <c r="M259" s="282" t="s">
        <v>34</v>
      </c>
      <c r="N259" s="282" t="s">
        <v>1040</v>
      </c>
      <c r="O259" s="283" t="s">
        <v>732</v>
      </c>
      <c r="P259" s="284" t="s">
        <v>510</v>
      </c>
      <c r="Q259" s="285"/>
      <c r="R259" s="286"/>
      <c r="S259" s="286"/>
      <c r="T259" s="160" t="s">
        <v>897</v>
      </c>
      <c r="U259" s="64">
        <v>2</v>
      </c>
      <c r="V259" s="98"/>
      <c r="W259" s="66"/>
      <c r="X259" s="67"/>
      <c r="Y259" s="70">
        <v>2026</v>
      </c>
      <c r="Z259" s="70"/>
      <c r="AA259" s="68">
        <f>F259</f>
        <v>364</v>
      </c>
      <c r="AB259" s="68"/>
      <c r="AC259" s="68"/>
      <c r="AD259" s="67" t="s">
        <v>85</v>
      </c>
      <c r="AE259" s="71" t="str">
        <f>N259</f>
        <v>Woning Schoolstraat 18</v>
      </c>
      <c r="AF259" s="284" t="s">
        <v>1041</v>
      </c>
      <c r="AG259" s="282" t="s">
        <v>85</v>
      </c>
      <c r="AH259" s="282" t="s">
        <v>87</v>
      </c>
      <c r="AI259" s="282"/>
      <c r="AJ259" s="282" t="s">
        <v>110</v>
      </c>
      <c r="AK259" s="282" t="s">
        <v>892</v>
      </c>
      <c r="AL259" s="282" t="s">
        <v>39</v>
      </c>
      <c r="AM259" s="282" t="s">
        <v>74</v>
      </c>
      <c r="AN259" s="282" t="s">
        <v>75</v>
      </c>
      <c r="AO259" s="282" t="s">
        <v>40</v>
      </c>
      <c r="AP259" s="288"/>
      <c r="AQ259" s="289">
        <v>125</v>
      </c>
      <c r="AR259" s="290" t="s">
        <v>228</v>
      </c>
      <c r="AS259" s="288"/>
      <c r="AT259" s="288"/>
      <c r="AU259" s="289">
        <v>2014</v>
      </c>
      <c r="AV259" s="290" t="s">
        <v>331</v>
      </c>
      <c r="AW259" s="282" t="s">
        <v>206</v>
      </c>
      <c r="AX259" s="282" t="s">
        <v>89</v>
      </c>
      <c r="AY259" s="282" t="s">
        <v>848</v>
      </c>
      <c r="AZ259" s="289">
        <v>106</v>
      </c>
      <c r="BA259" s="51" t="s">
        <v>281</v>
      </c>
      <c r="BB259" s="51" t="s">
        <v>179</v>
      </c>
      <c r="BC259" s="72">
        <v>0.34</v>
      </c>
      <c r="BD259" s="74">
        <v>2803.1</v>
      </c>
      <c r="BE259" s="13">
        <f t="shared" si="160"/>
        <v>22.424799999999998</v>
      </c>
    </row>
    <row r="260" spans="1:57" ht="15" hidden="1">
      <c r="A260" s="277" t="s">
        <v>463</v>
      </c>
      <c r="B260" s="277"/>
      <c r="C260" s="278"/>
      <c r="D260" s="277"/>
      <c r="E260" s="277"/>
      <c r="F260" s="282" t="s">
        <v>33</v>
      </c>
      <c r="G260" s="282"/>
      <c r="H260" s="282"/>
      <c r="I260" s="282"/>
      <c r="J260" s="282"/>
      <c r="K260" s="282"/>
      <c r="L260" s="282"/>
      <c r="M260" s="282" t="s">
        <v>34</v>
      </c>
      <c r="N260" s="282" t="s">
        <v>1042</v>
      </c>
      <c r="O260" s="283" t="s">
        <v>457</v>
      </c>
      <c r="P260" s="284" t="s">
        <v>458</v>
      </c>
      <c r="Q260" s="284" t="s">
        <v>56</v>
      </c>
      <c r="R260" s="284"/>
      <c r="S260" s="285"/>
      <c r="T260" s="291"/>
      <c r="U260" s="291"/>
      <c r="V260" s="291"/>
      <c r="W260" s="291"/>
      <c r="X260" s="291"/>
      <c r="Y260" s="291"/>
      <c r="Z260" s="291"/>
      <c r="AA260" s="291"/>
      <c r="AB260" s="291"/>
      <c r="AC260" s="291"/>
      <c r="AD260" s="291"/>
      <c r="AE260" s="291"/>
      <c r="AF260" s="288"/>
      <c r="AG260" s="288"/>
      <c r="AH260" s="288"/>
      <c r="AI260" s="288"/>
      <c r="AJ260" s="288"/>
      <c r="AK260" s="288"/>
      <c r="AL260" s="288"/>
      <c r="AM260" s="288"/>
      <c r="AN260" s="288"/>
      <c r="AO260" s="288"/>
      <c r="AP260" s="288"/>
      <c r="AQ260" s="288"/>
      <c r="AR260" s="288"/>
      <c r="AS260" s="288"/>
      <c r="AT260" s="288"/>
      <c r="AU260" s="288"/>
      <c r="AV260" s="288"/>
      <c r="AW260" s="282" t="s">
        <v>274</v>
      </c>
      <c r="AX260" s="288"/>
      <c r="AY260" s="288"/>
      <c r="AZ260" s="288"/>
      <c r="BA260" s="52"/>
      <c r="BB260" s="52"/>
      <c r="BC260" s="72">
        <v>187.97</v>
      </c>
      <c r="BD260" s="53" t="s">
        <v>1350</v>
      </c>
      <c r="BE260" s="54" t="str">
        <f t="shared" si="160"/>
        <v/>
      </c>
    </row>
    <row r="261" spans="1:57" ht="15" hidden="1">
      <c r="A261" s="277" t="s">
        <v>1043</v>
      </c>
      <c r="B261" s="277"/>
      <c r="C261" s="278"/>
      <c r="D261" s="277"/>
      <c r="E261" s="277"/>
      <c r="F261" s="279">
        <v>131</v>
      </c>
      <c r="G261" s="280">
        <f>100*F261/AQ261</f>
        <v>1871.4285714285713</v>
      </c>
      <c r="H261" s="281">
        <f>AQ261</f>
        <v>7</v>
      </c>
      <c r="I261" s="59">
        <f>F261/H261</f>
        <v>18.714285714285715</v>
      </c>
      <c r="J261" s="82">
        <f>$J$6/(I261*1.18)</f>
        <v>5.6604994177772025E-2</v>
      </c>
      <c r="K261" s="82"/>
      <c r="L261" s="82"/>
      <c r="M261" s="282" t="s">
        <v>34</v>
      </c>
      <c r="N261" s="282" t="s">
        <v>1044</v>
      </c>
      <c r="O261" s="283" t="s">
        <v>732</v>
      </c>
      <c r="P261" s="284" t="s">
        <v>510</v>
      </c>
      <c r="Q261" s="285"/>
      <c r="R261" s="286"/>
      <c r="S261" s="286"/>
      <c r="T261" s="160" t="s">
        <v>897</v>
      </c>
      <c r="U261" s="64">
        <v>2</v>
      </c>
      <c r="V261" s="98"/>
      <c r="W261" s="66"/>
      <c r="X261" s="67"/>
      <c r="Y261" s="70">
        <v>2026</v>
      </c>
      <c r="Z261" s="70"/>
      <c r="AA261" s="68">
        <f>F261</f>
        <v>131</v>
      </c>
      <c r="AB261" s="68"/>
      <c r="AC261" s="68"/>
      <c r="AD261" s="67" t="s">
        <v>85</v>
      </c>
      <c r="AE261" s="71" t="str">
        <f>N261</f>
        <v>Berging Schoolstraat 18</v>
      </c>
      <c r="AF261" s="284" t="s">
        <v>1041</v>
      </c>
      <c r="AG261" s="282" t="s">
        <v>85</v>
      </c>
      <c r="AH261" s="282" t="s">
        <v>87</v>
      </c>
      <c r="AI261" s="282"/>
      <c r="AJ261" s="282" t="s">
        <v>110</v>
      </c>
      <c r="AK261" s="282" t="s">
        <v>892</v>
      </c>
      <c r="AL261" s="282" t="s">
        <v>39</v>
      </c>
      <c r="AM261" s="282" t="s">
        <v>74</v>
      </c>
      <c r="AN261" s="282" t="s">
        <v>75</v>
      </c>
      <c r="AO261" s="282" t="s">
        <v>40</v>
      </c>
      <c r="AP261" s="288"/>
      <c r="AQ261" s="289">
        <v>7</v>
      </c>
      <c r="AR261" s="290" t="s">
        <v>77</v>
      </c>
      <c r="AS261" s="288"/>
      <c r="AT261" s="288"/>
      <c r="AU261" s="289">
        <v>2014</v>
      </c>
      <c r="AV261" s="290" t="s">
        <v>331</v>
      </c>
      <c r="AW261" s="282" t="s">
        <v>80</v>
      </c>
      <c r="AX261" s="282" t="s">
        <v>89</v>
      </c>
      <c r="AY261" s="282" t="s">
        <v>848</v>
      </c>
      <c r="AZ261" s="288"/>
      <c r="BA261" s="51" t="s">
        <v>281</v>
      </c>
      <c r="BB261" s="51" t="s">
        <v>179</v>
      </c>
      <c r="BC261" s="52"/>
      <c r="BD261" s="74">
        <v>248.4</v>
      </c>
      <c r="BE261" s="13">
        <f t="shared" si="160"/>
        <v>35.485714285714288</v>
      </c>
    </row>
    <row r="262" spans="1:57" ht="15" hidden="1">
      <c r="A262" s="277" t="s">
        <v>735</v>
      </c>
      <c r="B262" s="277"/>
      <c r="C262" s="278"/>
      <c r="D262" s="277"/>
      <c r="E262" s="277"/>
      <c r="F262" s="282" t="s">
        <v>33</v>
      </c>
      <c r="G262" s="282"/>
      <c r="H262" s="282"/>
      <c r="I262" s="282"/>
      <c r="J262" s="282"/>
      <c r="K262" s="282"/>
      <c r="L262" s="282"/>
      <c r="M262" s="282" t="s">
        <v>34</v>
      </c>
      <c r="N262" s="282" t="s">
        <v>1045</v>
      </c>
      <c r="O262" s="283" t="s">
        <v>732</v>
      </c>
      <c r="P262" s="284" t="s">
        <v>1046</v>
      </c>
      <c r="Q262" s="285"/>
      <c r="R262" s="285"/>
      <c r="S262" s="285"/>
      <c r="T262" s="294"/>
      <c r="U262" s="294"/>
      <c r="V262" s="294"/>
      <c r="W262" s="294"/>
      <c r="X262" s="294"/>
      <c r="Y262" s="294"/>
      <c r="Z262" s="294"/>
      <c r="AA262" s="294"/>
      <c r="AB262" s="294"/>
      <c r="AC262" s="294"/>
      <c r="AD262" s="294"/>
      <c r="AE262" s="294"/>
      <c r="AF262" s="288"/>
      <c r="AG262" s="288"/>
      <c r="AH262" s="288"/>
      <c r="AI262" s="288"/>
      <c r="AJ262" s="288"/>
      <c r="AK262" s="288"/>
      <c r="AL262" s="282" t="s">
        <v>39</v>
      </c>
      <c r="AM262" s="288"/>
      <c r="AN262" s="288"/>
      <c r="AO262" s="282" t="s">
        <v>40</v>
      </c>
      <c r="AP262" s="282" t="s">
        <v>474</v>
      </c>
      <c r="AQ262" s="288"/>
      <c r="AR262" s="288"/>
      <c r="AS262" s="288"/>
      <c r="AT262" s="288"/>
      <c r="AU262" s="288"/>
      <c r="AV262" s="288"/>
      <c r="AW262" s="288"/>
      <c r="AX262" s="288"/>
      <c r="AY262" s="288"/>
      <c r="AZ262" s="288"/>
      <c r="BA262" s="51" t="s">
        <v>186</v>
      </c>
      <c r="BB262" s="52"/>
      <c r="BC262" s="52"/>
      <c r="BD262" s="53" t="s">
        <v>1350</v>
      </c>
      <c r="BE262" s="54" t="str">
        <f t="shared" si="160"/>
        <v/>
      </c>
    </row>
    <row r="263" spans="1:57" ht="15" hidden="1">
      <c r="A263" s="277" t="s">
        <v>1047</v>
      </c>
      <c r="B263" s="277"/>
      <c r="C263" s="278"/>
      <c r="D263" s="277"/>
      <c r="E263" s="277"/>
      <c r="F263" s="282" t="s">
        <v>33</v>
      </c>
      <c r="G263" s="282"/>
      <c r="H263" s="282"/>
      <c r="I263" s="282"/>
      <c r="J263" s="282"/>
      <c r="K263" s="282"/>
      <c r="L263" s="282"/>
      <c r="M263" s="282" t="s">
        <v>34</v>
      </c>
      <c r="N263" s="282" t="s">
        <v>1048</v>
      </c>
      <c r="O263" s="283" t="s">
        <v>732</v>
      </c>
      <c r="P263" s="284" t="s">
        <v>486</v>
      </c>
      <c r="Q263" s="285"/>
      <c r="R263" s="285"/>
      <c r="S263" s="285"/>
      <c r="T263" s="295"/>
      <c r="U263" s="295"/>
      <c r="V263" s="295"/>
      <c r="W263" s="295"/>
      <c r="X263" s="295"/>
      <c r="Y263" s="295"/>
      <c r="Z263" s="295"/>
      <c r="AA263" s="295"/>
      <c r="AB263" s="295"/>
      <c r="AC263" s="295"/>
      <c r="AD263" s="295"/>
      <c r="AE263" s="295"/>
      <c r="AF263" s="288"/>
      <c r="AG263" s="288"/>
      <c r="AH263" s="288"/>
      <c r="AI263" s="288"/>
      <c r="AJ263" s="288"/>
      <c r="AK263" s="288"/>
      <c r="AL263" s="288"/>
      <c r="AM263" s="288"/>
      <c r="AN263" s="288"/>
      <c r="AO263" s="288"/>
      <c r="AP263" s="288"/>
      <c r="AQ263" s="288"/>
      <c r="AR263" s="288"/>
      <c r="AS263" s="288"/>
      <c r="AT263" s="288"/>
      <c r="AU263" s="288"/>
      <c r="AV263" s="288"/>
      <c r="AW263" s="288"/>
      <c r="AX263" s="288"/>
      <c r="AY263" s="288"/>
      <c r="AZ263" s="288"/>
      <c r="BA263" s="52"/>
      <c r="BB263" s="52"/>
      <c r="BC263" s="52"/>
      <c r="BD263" s="53" t="s">
        <v>1350</v>
      </c>
      <c r="BE263" s="54" t="str">
        <f t="shared" si="160"/>
        <v/>
      </c>
    </row>
    <row r="264" spans="1:57" ht="15" hidden="1">
      <c r="A264" s="277" t="s">
        <v>1049</v>
      </c>
      <c r="B264" s="277"/>
      <c r="C264" s="278"/>
      <c r="D264" s="277"/>
      <c r="E264" s="277"/>
      <c r="F264" s="279">
        <v>364</v>
      </c>
      <c r="G264" s="280">
        <f t="shared" ref="G264:G274" si="161">100*F264/AQ264</f>
        <v>291.2</v>
      </c>
      <c r="H264" s="281">
        <f t="shared" ref="H264:H274" si="162">AQ264</f>
        <v>125</v>
      </c>
      <c r="I264" s="59">
        <f t="shared" ref="I264:I286" si="163">F264/H264</f>
        <v>2.9119999999999999</v>
      </c>
      <c r="J264" s="82">
        <f t="shared" ref="J264:J286" si="164">$J$6/(I264*1.18)</f>
        <v>0.36377817098156084</v>
      </c>
      <c r="K264" s="82"/>
      <c r="L264" s="82"/>
      <c r="M264" s="282" t="s">
        <v>34</v>
      </c>
      <c r="N264" s="282" t="s">
        <v>1050</v>
      </c>
      <c r="O264" s="283" t="s">
        <v>732</v>
      </c>
      <c r="P264" s="284" t="s">
        <v>114</v>
      </c>
      <c r="Q264" s="285"/>
      <c r="R264" s="286"/>
      <c r="S264" s="286"/>
      <c r="T264" s="160" t="s">
        <v>897</v>
      </c>
      <c r="U264" s="64">
        <v>2</v>
      </c>
      <c r="V264" s="98"/>
      <c r="W264" s="271"/>
      <c r="X264" s="67"/>
      <c r="Y264" s="70">
        <v>2026</v>
      </c>
      <c r="Z264" s="70"/>
      <c r="AA264" s="68">
        <f t="shared" ref="AA264:AA271" si="165">F264</f>
        <v>364</v>
      </c>
      <c r="AB264" s="68"/>
      <c r="AC264" s="68"/>
      <c r="AD264" s="67" t="s">
        <v>85</v>
      </c>
      <c r="AE264" s="71" t="str">
        <f t="shared" ref="AE264:AE286" si="166">N264</f>
        <v>Woning Schoolstraat 20</v>
      </c>
      <c r="AF264" s="284" t="s">
        <v>1051</v>
      </c>
      <c r="AG264" s="282" t="s">
        <v>85</v>
      </c>
      <c r="AH264" s="282" t="s">
        <v>87</v>
      </c>
      <c r="AI264" s="282"/>
      <c r="AJ264" s="282" t="s">
        <v>110</v>
      </c>
      <c r="AK264" s="282" t="s">
        <v>892</v>
      </c>
      <c r="AL264" s="282" t="s">
        <v>39</v>
      </c>
      <c r="AM264" s="282" t="s">
        <v>74</v>
      </c>
      <c r="AN264" s="282" t="s">
        <v>75</v>
      </c>
      <c r="AO264" s="282" t="s">
        <v>40</v>
      </c>
      <c r="AP264" s="288"/>
      <c r="AQ264" s="289">
        <v>125</v>
      </c>
      <c r="AR264" s="290" t="s">
        <v>228</v>
      </c>
      <c r="AS264" s="288"/>
      <c r="AT264" s="288"/>
      <c r="AU264" s="289">
        <v>2014</v>
      </c>
      <c r="AV264" s="290" t="s">
        <v>331</v>
      </c>
      <c r="AW264" s="282" t="s">
        <v>206</v>
      </c>
      <c r="AX264" s="282" t="s">
        <v>89</v>
      </c>
      <c r="AY264" s="282" t="s">
        <v>848</v>
      </c>
      <c r="AZ264" s="289">
        <v>106</v>
      </c>
      <c r="BA264" s="51" t="s">
        <v>281</v>
      </c>
      <c r="BB264" s="51" t="s">
        <v>179</v>
      </c>
      <c r="BC264" s="72">
        <v>0.34</v>
      </c>
      <c r="BD264" s="74">
        <v>2890.6</v>
      </c>
      <c r="BE264" s="13">
        <f t="shared" si="160"/>
        <v>23.1248</v>
      </c>
    </row>
    <row r="265" spans="1:57" ht="15" hidden="1">
      <c r="A265" s="277" t="s">
        <v>1052</v>
      </c>
      <c r="B265" s="277"/>
      <c r="C265" s="278"/>
      <c r="D265" s="277"/>
      <c r="E265" s="277"/>
      <c r="F265" s="279">
        <v>131</v>
      </c>
      <c r="G265" s="280">
        <f t="shared" si="161"/>
        <v>1871.4285714285713</v>
      </c>
      <c r="H265" s="281">
        <f t="shared" si="162"/>
        <v>7</v>
      </c>
      <c r="I265" s="59">
        <f t="shared" si="163"/>
        <v>18.714285714285715</v>
      </c>
      <c r="J265" s="82">
        <f t="shared" si="164"/>
        <v>5.6604994177772025E-2</v>
      </c>
      <c r="K265" s="82"/>
      <c r="L265" s="82"/>
      <c r="M265" s="282" t="s">
        <v>34</v>
      </c>
      <c r="N265" s="282" t="s">
        <v>1053</v>
      </c>
      <c r="O265" s="283" t="s">
        <v>732</v>
      </c>
      <c r="P265" s="284" t="s">
        <v>114</v>
      </c>
      <c r="Q265" s="285"/>
      <c r="R265" s="286"/>
      <c r="S265" s="286"/>
      <c r="T265" s="160" t="s">
        <v>897</v>
      </c>
      <c r="U265" s="64">
        <v>2</v>
      </c>
      <c r="V265" s="98"/>
      <c r="W265" s="101"/>
      <c r="X265" s="67"/>
      <c r="Y265" s="70">
        <v>2026</v>
      </c>
      <c r="Z265" s="70"/>
      <c r="AA265" s="68">
        <f t="shared" si="165"/>
        <v>131</v>
      </c>
      <c r="AB265" s="68"/>
      <c r="AC265" s="68"/>
      <c r="AD265" s="67" t="s">
        <v>85</v>
      </c>
      <c r="AE265" s="71" t="str">
        <f t="shared" si="166"/>
        <v>Berging Schoolstraat 20</v>
      </c>
      <c r="AF265" s="284" t="s">
        <v>1051</v>
      </c>
      <c r="AG265" s="282" t="s">
        <v>85</v>
      </c>
      <c r="AH265" s="282" t="s">
        <v>87</v>
      </c>
      <c r="AI265" s="282"/>
      <c r="AJ265" s="282" t="s">
        <v>110</v>
      </c>
      <c r="AK265" s="282" t="s">
        <v>892</v>
      </c>
      <c r="AL265" s="282" t="s">
        <v>39</v>
      </c>
      <c r="AM265" s="282" t="s">
        <v>74</v>
      </c>
      <c r="AN265" s="282" t="s">
        <v>75</v>
      </c>
      <c r="AO265" s="282" t="s">
        <v>40</v>
      </c>
      <c r="AP265" s="288"/>
      <c r="AQ265" s="289">
        <v>7</v>
      </c>
      <c r="AR265" s="290" t="s">
        <v>77</v>
      </c>
      <c r="AS265" s="288"/>
      <c r="AT265" s="288"/>
      <c r="AU265" s="289">
        <v>2014</v>
      </c>
      <c r="AV265" s="290" t="s">
        <v>331</v>
      </c>
      <c r="AW265" s="282" t="s">
        <v>80</v>
      </c>
      <c r="AX265" s="282" t="s">
        <v>89</v>
      </c>
      <c r="AY265" s="282" t="s">
        <v>848</v>
      </c>
      <c r="AZ265" s="288"/>
      <c r="BA265" s="51" t="s">
        <v>281</v>
      </c>
      <c r="BB265" s="51" t="s">
        <v>179</v>
      </c>
      <c r="BC265" s="52"/>
      <c r="BD265" s="74">
        <v>218.8</v>
      </c>
      <c r="BE265" s="13">
        <f t="shared" si="160"/>
        <v>31.25714285714286</v>
      </c>
    </row>
    <row r="266" spans="1:57" ht="15" hidden="1">
      <c r="A266" s="277" t="s">
        <v>1054</v>
      </c>
      <c r="B266" s="277"/>
      <c r="C266" s="278"/>
      <c r="D266" s="277"/>
      <c r="E266" s="277"/>
      <c r="F266" s="279">
        <v>364</v>
      </c>
      <c r="G266" s="280">
        <f t="shared" si="161"/>
        <v>291.2</v>
      </c>
      <c r="H266" s="281">
        <f t="shared" si="162"/>
        <v>125</v>
      </c>
      <c r="I266" s="59">
        <f t="shared" si="163"/>
        <v>2.9119999999999999</v>
      </c>
      <c r="J266" s="82">
        <f t="shared" si="164"/>
        <v>0.36377817098156084</v>
      </c>
      <c r="K266" s="82"/>
      <c r="L266" s="82"/>
      <c r="M266" s="282" t="s">
        <v>34</v>
      </c>
      <c r="N266" s="282" t="s">
        <v>1055</v>
      </c>
      <c r="O266" s="283" t="s">
        <v>732</v>
      </c>
      <c r="P266" s="284" t="s">
        <v>609</v>
      </c>
      <c r="Q266" s="285"/>
      <c r="R266" s="286"/>
      <c r="S266" s="286"/>
      <c r="T266" s="160" t="s">
        <v>897</v>
      </c>
      <c r="U266" s="64">
        <v>2</v>
      </c>
      <c r="V266" s="98"/>
      <c r="W266" s="101"/>
      <c r="X266" s="67"/>
      <c r="Y266" s="70">
        <v>2026</v>
      </c>
      <c r="Z266" s="70"/>
      <c r="AA266" s="68">
        <f t="shared" si="165"/>
        <v>364</v>
      </c>
      <c r="AB266" s="68"/>
      <c r="AC266" s="68"/>
      <c r="AD266" s="67" t="s">
        <v>85</v>
      </c>
      <c r="AE266" s="71" t="str">
        <f t="shared" si="166"/>
        <v>Woning Schoolstraat 22</v>
      </c>
      <c r="AF266" s="284" t="s">
        <v>1056</v>
      </c>
      <c r="AG266" s="282" t="s">
        <v>85</v>
      </c>
      <c r="AH266" s="282" t="s">
        <v>87</v>
      </c>
      <c r="AI266" s="282"/>
      <c r="AJ266" s="282" t="s">
        <v>110</v>
      </c>
      <c r="AK266" s="282" t="s">
        <v>892</v>
      </c>
      <c r="AL266" s="282" t="s">
        <v>39</v>
      </c>
      <c r="AM266" s="282" t="s">
        <v>74</v>
      </c>
      <c r="AN266" s="282" t="s">
        <v>75</v>
      </c>
      <c r="AO266" s="282" t="s">
        <v>40</v>
      </c>
      <c r="AP266" s="288"/>
      <c r="AQ266" s="289">
        <v>125</v>
      </c>
      <c r="AR266" s="290" t="s">
        <v>228</v>
      </c>
      <c r="AS266" s="288"/>
      <c r="AT266" s="288"/>
      <c r="AU266" s="289">
        <v>2014</v>
      </c>
      <c r="AV266" s="290" t="s">
        <v>331</v>
      </c>
      <c r="AW266" s="282" t="s">
        <v>206</v>
      </c>
      <c r="AX266" s="282" t="s">
        <v>89</v>
      </c>
      <c r="AY266" s="282" t="s">
        <v>848</v>
      </c>
      <c r="AZ266" s="289">
        <v>106</v>
      </c>
      <c r="BA266" s="51" t="s">
        <v>281</v>
      </c>
      <c r="BB266" s="51" t="s">
        <v>179</v>
      </c>
      <c r="BC266" s="72">
        <v>0.34</v>
      </c>
      <c r="BD266" s="74">
        <v>4411.6000000000004</v>
      </c>
      <c r="BE266" s="13">
        <f t="shared" si="160"/>
        <v>35.2928</v>
      </c>
    </row>
    <row r="267" spans="1:57" ht="15" hidden="1">
      <c r="A267" s="277" t="s">
        <v>1057</v>
      </c>
      <c r="B267" s="277"/>
      <c r="C267" s="278"/>
      <c r="D267" s="277"/>
      <c r="E267" s="277"/>
      <c r="F267" s="279">
        <v>131</v>
      </c>
      <c r="G267" s="280">
        <f t="shared" si="161"/>
        <v>1871.4285714285713</v>
      </c>
      <c r="H267" s="281">
        <f t="shared" si="162"/>
        <v>7</v>
      </c>
      <c r="I267" s="59">
        <f t="shared" si="163"/>
        <v>18.714285714285715</v>
      </c>
      <c r="J267" s="82">
        <f t="shared" si="164"/>
        <v>5.6604994177772025E-2</v>
      </c>
      <c r="K267" s="82"/>
      <c r="L267" s="82"/>
      <c r="M267" s="282" t="s">
        <v>34</v>
      </c>
      <c r="N267" s="282" t="s">
        <v>1058</v>
      </c>
      <c r="O267" s="283" t="s">
        <v>732</v>
      </c>
      <c r="P267" s="284" t="s">
        <v>609</v>
      </c>
      <c r="Q267" s="285"/>
      <c r="R267" s="286"/>
      <c r="S267" s="286"/>
      <c r="T267" s="160" t="s">
        <v>897</v>
      </c>
      <c r="U267" s="64">
        <v>2</v>
      </c>
      <c r="V267" s="98"/>
      <c r="W267" s="101"/>
      <c r="X267" s="67"/>
      <c r="Y267" s="70">
        <v>2026</v>
      </c>
      <c r="Z267" s="70"/>
      <c r="AA267" s="68">
        <f t="shared" si="165"/>
        <v>131</v>
      </c>
      <c r="AB267" s="68"/>
      <c r="AC267" s="68"/>
      <c r="AD267" s="67" t="s">
        <v>85</v>
      </c>
      <c r="AE267" s="71" t="str">
        <f t="shared" si="166"/>
        <v>Berging Schoolstraat 22</v>
      </c>
      <c r="AF267" s="284" t="s">
        <v>1056</v>
      </c>
      <c r="AG267" s="282" t="s">
        <v>85</v>
      </c>
      <c r="AH267" s="282" t="s">
        <v>87</v>
      </c>
      <c r="AI267" s="282"/>
      <c r="AJ267" s="282" t="s">
        <v>110</v>
      </c>
      <c r="AK267" s="282" t="s">
        <v>892</v>
      </c>
      <c r="AL267" s="282" t="s">
        <v>39</v>
      </c>
      <c r="AM267" s="282" t="s">
        <v>74</v>
      </c>
      <c r="AN267" s="282" t="s">
        <v>75</v>
      </c>
      <c r="AO267" s="282" t="s">
        <v>40</v>
      </c>
      <c r="AP267" s="288"/>
      <c r="AQ267" s="289">
        <v>7</v>
      </c>
      <c r="AR267" s="290" t="s">
        <v>77</v>
      </c>
      <c r="AS267" s="288"/>
      <c r="AT267" s="288"/>
      <c r="AU267" s="289">
        <v>2014</v>
      </c>
      <c r="AV267" s="290" t="s">
        <v>331</v>
      </c>
      <c r="AW267" s="282" t="s">
        <v>80</v>
      </c>
      <c r="AX267" s="282" t="s">
        <v>89</v>
      </c>
      <c r="AY267" s="282" t="s">
        <v>848</v>
      </c>
      <c r="AZ267" s="288"/>
      <c r="BA267" s="51" t="s">
        <v>281</v>
      </c>
      <c r="BB267" s="51" t="s">
        <v>179</v>
      </c>
      <c r="BC267" s="52"/>
      <c r="BD267" s="74">
        <v>218.8</v>
      </c>
      <c r="BE267" s="13">
        <f t="shared" si="160"/>
        <v>31.25714285714286</v>
      </c>
    </row>
    <row r="268" spans="1:57" ht="15" hidden="1">
      <c r="A268" s="277" t="s">
        <v>1059</v>
      </c>
      <c r="B268" s="277"/>
      <c r="C268" s="278"/>
      <c r="D268" s="277"/>
      <c r="E268" s="277"/>
      <c r="F268" s="279">
        <v>364</v>
      </c>
      <c r="G268" s="280">
        <f t="shared" si="161"/>
        <v>291.2</v>
      </c>
      <c r="H268" s="281">
        <f t="shared" si="162"/>
        <v>125</v>
      </c>
      <c r="I268" s="59">
        <f t="shared" si="163"/>
        <v>2.9119999999999999</v>
      </c>
      <c r="J268" s="82">
        <f t="shared" si="164"/>
        <v>0.36377817098156084</v>
      </c>
      <c r="K268" s="82"/>
      <c r="L268" s="82"/>
      <c r="M268" s="282" t="s">
        <v>34</v>
      </c>
      <c r="N268" s="282" t="s">
        <v>1060</v>
      </c>
      <c r="O268" s="283" t="s">
        <v>732</v>
      </c>
      <c r="P268" s="284" t="s">
        <v>174</v>
      </c>
      <c r="Q268" s="285"/>
      <c r="R268" s="286"/>
      <c r="S268" s="286"/>
      <c r="T268" s="160" t="s">
        <v>897</v>
      </c>
      <c r="U268" s="64">
        <v>2</v>
      </c>
      <c r="V268" s="98"/>
      <c r="W268" s="66"/>
      <c r="X268" s="67"/>
      <c r="Y268" s="70">
        <v>2026</v>
      </c>
      <c r="Z268" s="70"/>
      <c r="AA268" s="68">
        <f t="shared" si="165"/>
        <v>364</v>
      </c>
      <c r="AB268" s="68"/>
      <c r="AC268" s="68"/>
      <c r="AD268" s="67" t="s">
        <v>85</v>
      </c>
      <c r="AE268" s="71" t="str">
        <f t="shared" si="166"/>
        <v>Woning Schoolstraat 24</v>
      </c>
      <c r="AF268" s="51" t="s">
        <v>1061</v>
      </c>
      <c r="AG268" s="282" t="s">
        <v>85</v>
      </c>
      <c r="AH268" s="282" t="s">
        <v>87</v>
      </c>
      <c r="AI268" s="282"/>
      <c r="AJ268" s="282" t="s">
        <v>110</v>
      </c>
      <c r="AK268" s="282" t="s">
        <v>892</v>
      </c>
      <c r="AL268" s="51" t="s">
        <v>39</v>
      </c>
      <c r="AM268" s="51" t="s">
        <v>74</v>
      </c>
      <c r="AN268" s="51" t="s">
        <v>75</v>
      </c>
      <c r="AO268" s="51" t="s">
        <v>40</v>
      </c>
      <c r="AP268" s="52"/>
      <c r="AQ268" s="72">
        <v>125</v>
      </c>
      <c r="AR268" s="73" t="s">
        <v>228</v>
      </c>
      <c r="AS268" s="52"/>
      <c r="AT268" s="52"/>
      <c r="AU268" s="72">
        <v>2014</v>
      </c>
      <c r="AV268" s="73" t="s">
        <v>331</v>
      </c>
      <c r="AW268" s="51" t="s">
        <v>206</v>
      </c>
      <c r="AX268" s="51" t="s">
        <v>89</v>
      </c>
      <c r="AY268" s="51" t="s">
        <v>848</v>
      </c>
      <c r="AZ268" s="72">
        <v>106</v>
      </c>
      <c r="BA268" s="51" t="s">
        <v>281</v>
      </c>
      <c r="BB268" s="51" t="s">
        <v>179</v>
      </c>
      <c r="BC268" s="72">
        <v>0.34</v>
      </c>
      <c r="BD268" s="74">
        <v>2803.1</v>
      </c>
      <c r="BE268" s="13">
        <f t="shared" si="160"/>
        <v>22.424799999999998</v>
      </c>
    </row>
    <row r="269" spans="1:57" ht="15" hidden="1">
      <c r="A269" s="277" t="s">
        <v>1062</v>
      </c>
      <c r="B269" s="277"/>
      <c r="C269" s="278"/>
      <c r="D269" s="277"/>
      <c r="E269" s="277"/>
      <c r="F269" s="279">
        <v>131</v>
      </c>
      <c r="G269" s="280">
        <f t="shared" si="161"/>
        <v>1871.4285714285713</v>
      </c>
      <c r="H269" s="281">
        <f t="shared" si="162"/>
        <v>7</v>
      </c>
      <c r="I269" s="59">
        <f t="shared" si="163"/>
        <v>18.714285714285715</v>
      </c>
      <c r="J269" s="82">
        <f t="shared" si="164"/>
        <v>5.6604994177772025E-2</v>
      </c>
      <c r="K269" s="82"/>
      <c r="L269" s="82"/>
      <c r="M269" s="282" t="s">
        <v>34</v>
      </c>
      <c r="N269" s="282" t="s">
        <v>1063</v>
      </c>
      <c r="O269" s="283" t="s">
        <v>732</v>
      </c>
      <c r="P269" s="284" t="s">
        <v>174</v>
      </c>
      <c r="Q269" s="285"/>
      <c r="R269" s="286"/>
      <c r="S269" s="286"/>
      <c r="T269" s="160" t="s">
        <v>897</v>
      </c>
      <c r="U269" s="64">
        <v>2</v>
      </c>
      <c r="V269" s="98"/>
      <c r="W269" s="101"/>
      <c r="X269" s="67"/>
      <c r="Y269" s="70">
        <v>2026</v>
      </c>
      <c r="Z269" s="70"/>
      <c r="AA269" s="68">
        <f t="shared" si="165"/>
        <v>131</v>
      </c>
      <c r="AB269" s="68"/>
      <c r="AC269" s="68"/>
      <c r="AD269" s="67" t="s">
        <v>85</v>
      </c>
      <c r="AE269" s="71" t="str">
        <f t="shared" si="166"/>
        <v>Berging Schoolstraat 24</v>
      </c>
      <c r="AF269" s="284" t="s">
        <v>1061</v>
      </c>
      <c r="AG269" s="282" t="s">
        <v>85</v>
      </c>
      <c r="AH269" s="282" t="s">
        <v>87</v>
      </c>
      <c r="AI269" s="282"/>
      <c r="AJ269" s="282" t="s">
        <v>110</v>
      </c>
      <c r="AK269" s="282" t="s">
        <v>892</v>
      </c>
      <c r="AL269" s="282" t="s">
        <v>39</v>
      </c>
      <c r="AM269" s="282" t="s">
        <v>74</v>
      </c>
      <c r="AN269" s="282" t="s">
        <v>75</v>
      </c>
      <c r="AO269" s="282" t="s">
        <v>40</v>
      </c>
      <c r="AP269" s="288"/>
      <c r="AQ269" s="289">
        <v>7</v>
      </c>
      <c r="AR269" s="290" t="s">
        <v>77</v>
      </c>
      <c r="AS269" s="288"/>
      <c r="AT269" s="288"/>
      <c r="AU269" s="289">
        <v>2014</v>
      </c>
      <c r="AV269" s="290" t="s">
        <v>331</v>
      </c>
      <c r="AW269" s="282" t="s">
        <v>80</v>
      </c>
      <c r="AX269" s="282" t="s">
        <v>89</v>
      </c>
      <c r="AY269" s="282" t="s">
        <v>848</v>
      </c>
      <c r="AZ269" s="288"/>
      <c r="BA269" s="51" t="s">
        <v>281</v>
      </c>
      <c r="BB269" s="51" t="s">
        <v>179</v>
      </c>
      <c r="BC269" s="52"/>
      <c r="BD269" s="74">
        <v>218.8</v>
      </c>
      <c r="BE269" s="13">
        <f t="shared" si="160"/>
        <v>31.25714285714286</v>
      </c>
    </row>
    <row r="270" spans="1:57" ht="15" hidden="1">
      <c r="A270" s="277" t="s">
        <v>1064</v>
      </c>
      <c r="B270" s="277"/>
      <c r="C270" s="278"/>
      <c r="D270" s="277"/>
      <c r="E270" s="277"/>
      <c r="F270" s="279">
        <v>364</v>
      </c>
      <c r="G270" s="280">
        <f t="shared" si="161"/>
        <v>280</v>
      </c>
      <c r="H270" s="281">
        <f t="shared" si="162"/>
        <v>130</v>
      </c>
      <c r="I270" s="59">
        <f t="shared" si="163"/>
        <v>2.8</v>
      </c>
      <c r="J270" s="82">
        <f t="shared" si="164"/>
        <v>0.37832929782082325</v>
      </c>
      <c r="K270" s="82"/>
      <c r="L270" s="82"/>
      <c r="M270" s="282" t="s">
        <v>34</v>
      </c>
      <c r="N270" s="282" t="s">
        <v>1065</v>
      </c>
      <c r="O270" s="283" t="s">
        <v>732</v>
      </c>
      <c r="P270" s="284" t="s">
        <v>285</v>
      </c>
      <c r="Q270" s="285"/>
      <c r="R270" s="286"/>
      <c r="S270" s="286"/>
      <c r="T270" s="160" t="s">
        <v>897</v>
      </c>
      <c r="U270" s="64">
        <v>2</v>
      </c>
      <c r="V270" s="98"/>
      <c r="W270" s="101"/>
      <c r="X270" s="67"/>
      <c r="Y270" s="70">
        <v>2026</v>
      </c>
      <c r="Z270" s="70"/>
      <c r="AA270" s="68">
        <f t="shared" si="165"/>
        <v>364</v>
      </c>
      <c r="AB270" s="68"/>
      <c r="AC270" s="68"/>
      <c r="AD270" s="67" t="s">
        <v>85</v>
      </c>
      <c r="AE270" s="71" t="str">
        <f t="shared" si="166"/>
        <v>Woning Schoolstraat 26</v>
      </c>
      <c r="AF270" s="284" t="s">
        <v>1066</v>
      </c>
      <c r="AG270" s="282" t="s">
        <v>85</v>
      </c>
      <c r="AH270" s="282" t="s">
        <v>87</v>
      </c>
      <c r="AI270" s="282"/>
      <c r="AJ270" s="282" t="s">
        <v>110</v>
      </c>
      <c r="AK270" s="282" t="s">
        <v>892</v>
      </c>
      <c r="AL270" s="282" t="s">
        <v>39</v>
      </c>
      <c r="AM270" s="282" t="s">
        <v>74</v>
      </c>
      <c r="AN270" s="282" t="s">
        <v>75</v>
      </c>
      <c r="AO270" s="282" t="s">
        <v>40</v>
      </c>
      <c r="AP270" s="288"/>
      <c r="AQ270" s="289">
        <v>130</v>
      </c>
      <c r="AR270" s="290" t="s">
        <v>228</v>
      </c>
      <c r="AS270" s="288"/>
      <c r="AT270" s="288"/>
      <c r="AU270" s="289">
        <v>2014</v>
      </c>
      <c r="AV270" s="290" t="s">
        <v>331</v>
      </c>
      <c r="AW270" s="282" t="s">
        <v>206</v>
      </c>
      <c r="AX270" s="282" t="s">
        <v>89</v>
      </c>
      <c r="AY270" s="282" t="s">
        <v>848</v>
      </c>
      <c r="AZ270" s="289">
        <v>106</v>
      </c>
      <c r="BA270" s="51" t="s">
        <v>281</v>
      </c>
      <c r="BB270" s="51" t="s">
        <v>179</v>
      </c>
      <c r="BC270" s="72">
        <v>0.39</v>
      </c>
      <c r="BD270" s="74">
        <v>2859.4</v>
      </c>
      <c r="BE270" s="13">
        <f t="shared" si="160"/>
        <v>21.995384615384616</v>
      </c>
    </row>
    <row r="271" spans="1:57" ht="15" hidden="1">
      <c r="A271" s="277" t="s">
        <v>1067</v>
      </c>
      <c r="B271" s="277"/>
      <c r="C271" s="278"/>
      <c r="D271" s="277"/>
      <c r="E271" s="277"/>
      <c r="F271" s="279">
        <v>131</v>
      </c>
      <c r="G271" s="280">
        <f t="shared" si="161"/>
        <v>1871.4285714285713</v>
      </c>
      <c r="H271" s="281">
        <f t="shared" si="162"/>
        <v>7</v>
      </c>
      <c r="I271" s="59">
        <f t="shared" si="163"/>
        <v>18.714285714285715</v>
      </c>
      <c r="J271" s="82">
        <f t="shared" si="164"/>
        <v>5.6604994177772025E-2</v>
      </c>
      <c r="K271" s="82"/>
      <c r="L271" s="82"/>
      <c r="M271" s="282" t="s">
        <v>34</v>
      </c>
      <c r="N271" s="282" t="s">
        <v>1068</v>
      </c>
      <c r="O271" s="283" t="s">
        <v>732</v>
      </c>
      <c r="P271" s="284" t="s">
        <v>285</v>
      </c>
      <c r="Q271" s="285"/>
      <c r="R271" s="286"/>
      <c r="S271" s="286"/>
      <c r="T271" s="160" t="s">
        <v>897</v>
      </c>
      <c r="U271" s="64">
        <v>2</v>
      </c>
      <c r="V271" s="98"/>
      <c r="W271" s="101"/>
      <c r="X271" s="67"/>
      <c r="Y271" s="70">
        <v>2026</v>
      </c>
      <c r="Z271" s="70"/>
      <c r="AA271" s="68">
        <f t="shared" si="165"/>
        <v>131</v>
      </c>
      <c r="AB271" s="68"/>
      <c r="AC271" s="68"/>
      <c r="AD271" s="67" t="s">
        <v>85</v>
      </c>
      <c r="AE271" s="71" t="str">
        <f t="shared" si="166"/>
        <v>Berging Schoolstraat 26</v>
      </c>
      <c r="AF271" s="284" t="s">
        <v>1066</v>
      </c>
      <c r="AG271" s="282" t="s">
        <v>85</v>
      </c>
      <c r="AH271" s="282" t="s">
        <v>87</v>
      </c>
      <c r="AI271" s="282"/>
      <c r="AJ271" s="282" t="s">
        <v>110</v>
      </c>
      <c r="AK271" s="282" t="s">
        <v>892</v>
      </c>
      <c r="AL271" s="282" t="s">
        <v>39</v>
      </c>
      <c r="AM271" s="282" t="s">
        <v>74</v>
      </c>
      <c r="AN271" s="282" t="s">
        <v>75</v>
      </c>
      <c r="AO271" s="282" t="s">
        <v>40</v>
      </c>
      <c r="AP271" s="288"/>
      <c r="AQ271" s="289">
        <v>7</v>
      </c>
      <c r="AR271" s="290" t="s">
        <v>77</v>
      </c>
      <c r="AS271" s="288"/>
      <c r="AT271" s="288"/>
      <c r="AU271" s="289">
        <v>2014</v>
      </c>
      <c r="AV271" s="290" t="s">
        <v>331</v>
      </c>
      <c r="AW271" s="282" t="s">
        <v>80</v>
      </c>
      <c r="AX271" s="282" t="s">
        <v>89</v>
      </c>
      <c r="AY271" s="282" t="s">
        <v>848</v>
      </c>
      <c r="AZ271" s="288"/>
      <c r="BA271" s="51" t="s">
        <v>281</v>
      </c>
      <c r="BB271" s="51" t="s">
        <v>179</v>
      </c>
      <c r="BC271" s="52"/>
      <c r="BD271" s="74">
        <v>218.8</v>
      </c>
      <c r="BE271" s="13">
        <f t="shared" si="160"/>
        <v>31.25714285714286</v>
      </c>
    </row>
    <row r="272" spans="1:57" ht="15" hidden="1">
      <c r="A272" s="277" t="s">
        <v>1069</v>
      </c>
      <c r="B272" s="277"/>
      <c r="C272" s="278"/>
      <c r="D272" s="277">
        <v>0</v>
      </c>
      <c r="E272" s="277"/>
      <c r="F272" s="279">
        <v>3667</v>
      </c>
      <c r="G272" s="280">
        <f t="shared" si="161"/>
        <v>95.049248315189217</v>
      </c>
      <c r="H272" s="281">
        <f t="shared" si="162"/>
        <v>3858</v>
      </c>
      <c r="I272" s="59">
        <f t="shared" si="163"/>
        <v>0.95049248315189216</v>
      </c>
      <c r="J272" s="82">
        <f t="shared" si="164"/>
        <v>1.1144980656612111</v>
      </c>
      <c r="K272" s="82"/>
      <c r="L272" s="82"/>
      <c r="M272" s="282" t="s">
        <v>34</v>
      </c>
      <c r="N272" s="282" t="s">
        <v>360</v>
      </c>
      <c r="O272" s="283" t="s">
        <v>361</v>
      </c>
      <c r="P272" s="284" t="s">
        <v>362</v>
      </c>
      <c r="Q272" s="285"/>
      <c r="R272" s="286"/>
      <c r="S272" s="286"/>
      <c r="T272" s="287" t="s">
        <v>1070</v>
      </c>
      <c r="U272" s="299" t="s">
        <v>63</v>
      </c>
      <c r="V272" s="98" t="s">
        <v>213</v>
      </c>
      <c r="W272" s="101"/>
      <c r="X272" s="67"/>
      <c r="Y272" s="146" t="str">
        <f t="shared" ref="Y272:Y274" si="167">V272</f>
        <v>nee</v>
      </c>
      <c r="Z272" s="146"/>
      <c r="AA272" s="68"/>
      <c r="AB272" s="68"/>
      <c r="AC272" s="68"/>
      <c r="AD272" s="89" t="s">
        <v>200</v>
      </c>
      <c r="AE272" s="71" t="str">
        <f t="shared" si="166"/>
        <v>Brunelstraat 77</v>
      </c>
      <c r="AF272" s="285"/>
      <c r="AG272" s="282" t="s">
        <v>200</v>
      </c>
      <c r="AH272" s="282" t="s">
        <v>71</v>
      </c>
      <c r="AI272" s="282"/>
      <c r="AJ272" s="282" t="s">
        <v>110</v>
      </c>
      <c r="AK272" s="282" t="s">
        <v>359</v>
      </c>
      <c r="AL272" s="282" t="s">
        <v>39</v>
      </c>
      <c r="AM272" s="282" t="s">
        <v>288</v>
      </c>
      <c r="AN272" s="282" t="s">
        <v>289</v>
      </c>
      <c r="AO272" s="282" t="s">
        <v>143</v>
      </c>
      <c r="AP272" s="288"/>
      <c r="AQ272" s="289">
        <v>3858</v>
      </c>
      <c r="AR272" s="290" t="s">
        <v>273</v>
      </c>
      <c r="AS272" s="282" t="s">
        <v>229</v>
      </c>
      <c r="AT272" s="282"/>
      <c r="AU272" s="289">
        <v>1981</v>
      </c>
      <c r="AV272" s="290" t="s">
        <v>205</v>
      </c>
      <c r="AW272" s="282" t="s">
        <v>206</v>
      </c>
      <c r="AX272" s="282" t="s">
        <v>89</v>
      </c>
      <c r="AY272" s="282" t="s">
        <v>848</v>
      </c>
      <c r="AZ272" s="289">
        <v>3360</v>
      </c>
      <c r="BA272" s="51" t="s">
        <v>182</v>
      </c>
      <c r="BB272" s="51" t="s">
        <v>179</v>
      </c>
      <c r="BC272" s="72">
        <v>0.92</v>
      </c>
      <c r="BD272" s="74">
        <v>105959.38100000001</v>
      </c>
      <c r="BE272" s="13">
        <f t="shared" si="160"/>
        <v>27.464847330222916</v>
      </c>
    </row>
    <row r="273" spans="1:60" ht="30" hidden="1">
      <c r="A273" s="277" t="s">
        <v>1071</v>
      </c>
      <c r="B273" s="277"/>
      <c r="C273" s="278"/>
      <c r="D273" s="277">
        <v>0</v>
      </c>
      <c r="E273" s="277"/>
      <c r="F273" s="279">
        <v>523</v>
      </c>
      <c r="G273" s="280">
        <f t="shared" si="161"/>
        <v>2092</v>
      </c>
      <c r="H273" s="281">
        <f t="shared" si="162"/>
        <v>25</v>
      </c>
      <c r="I273" s="59">
        <f t="shared" si="163"/>
        <v>20.92</v>
      </c>
      <c r="J273" s="82">
        <f t="shared" si="164"/>
        <v>5.0636808503743073E-2</v>
      </c>
      <c r="K273" s="82"/>
      <c r="L273" s="82"/>
      <c r="M273" s="282" t="s">
        <v>34</v>
      </c>
      <c r="N273" s="282" t="s">
        <v>1072</v>
      </c>
      <c r="O273" s="283" t="s">
        <v>1073</v>
      </c>
      <c r="P273" s="284" t="s">
        <v>136</v>
      </c>
      <c r="Q273" s="285"/>
      <c r="R273" s="286"/>
      <c r="S273" s="286"/>
      <c r="T273" s="287" t="s">
        <v>1074</v>
      </c>
      <c r="U273" s="299">
        <v>2</v>
      </c>
      <c r="V273" s="98" t="s">
        <v>213</v>
      </c>
      <c r="W273" s="101"/>
      <c r="X273" s="67"/>
      <c r="Y273" s="146" t="str">
        <f t="shared" si="167"/>
        <v>nee</v>
      </c>
      <c r="Z273" s="146"/>
      <c r="AA273" s="68"/>
      <c r="AB273" s="68"/>
      <c r="AC273" s="68"/>
      <c r="AD273" s="89" t="s">
        <v>69</v>
      </c>
      <c r="AE273" s="71" t="str">
        <f t="shared" si="166"/>
        <v>Fietsenstalling  De Haar</v>
      </c>
      <c r="AF273" s="285"/>
      <c r="AG273" s="282" t="s">
        <v>69</v>
      </c>
      <c r="AH273" s="282" t="s">
        <v>87</v>
      </c>
      <c r="AI273" s="282"/>
      <c r="AJ273" s="282" t="s">
        <v>72</v>
      </c>
      <c r="AK273" s="282" t="s">
        <v>1075</v>
      </c>
      <c r="AL273" s="288"/>
      <c r="AM273" s="282" t="s">
        <v>74</v>
      </c>
      <c r="AN273" s="282" t="s">
        <v>75</v>
      </c>
      <c r="AO273" s="288"/>
      <c r="AP273" s="288"/>
      <c r="AQ273" s="289">
        <v>25</v>
      </c>
      <c r="AR273" s="290" t="s">
        <v>77</v>
      </c>
      <c r="AS273" s="288"/>
      <c r="AT273" s="288"/>
      <c r="AU273" s="288"/>
      <c r="AV273" s="300" t="s">
        <v>278</v>
      </c>
      <c r="AW273" s="288"/>
      <c r="AX273" s="288"/>
      <c r="AY273" s="282" t="s">
        <v>279</v>
      </c>
      <c r="AZ273" s="288"/>
      <c r="BA273" s="52"/>
      <c r="BB273" s="52"/>
      <c r="BC273" s="52"/>
      <c r="BD273" s="74">
        <v>577.20000000000005</v>
      </c>
      <c r="BE273" s="13">
        <f t="shared" si="160"/>
        <v>23.088000000000001</v>
      </c>
    </row>
    <row r="274" spans="1:60" ht="30" hidden="1">
      <c r="A274" s="277" t="s">
        <v>1076</v>
      </c>
      <c r="B274" s="277"/>
      <c r="C274" s="278"/>
      <c r="D274" s="277">
        <v>0</v>
      </c>
      <c r="E274" s="277"/>
      <c r="F274" s="301">
        <v>523</v>
      </c>
      <c r="G274" s="280">
        <f t="shared" si="161"/>
        <v>2092</v>
      </c>
      <c r="H274" s="281">
        <f t="shared" si="162"/>
        <v>25</v>
      </c>
      <c r="I274" s="59">
        <f t="shared" si="163"/>
        <v>20.92</v>
      </c>
      <c r="J274" s="82">
        <f t="shared" si="164"/>
        <v>5.0636808503743073E-2</v>
      </c>
      <c r="K274" s="82"/>
      <c r="L274" s="82"/>
      <c r="M274" s="282" t="s">
        <v>34</v>
      </c>
      <c r="N274" s="302" t="s">
        <v>1077</v>
      </c>
      <c r="O274" s="283" t="s">
        <v>1078</v>
      </c>
      <c r="P274" s="284" t="s">
        <v>55</v>
      </c>
      <c r="Q274" s="285"/>
      <c r="R274" s="286"/>
      <c r="S274" s="286"/>
      <c r="T274" s="287" t="s">
        <v>1079</v>
      </c>
      <c r="U274" s="299">
        <v>2</v>
      </c>
      <c r="V274" s="98" t="s">
        <v>213</v>
      </c>
      <c r="W274" s="101"/>
      <c r="X274" s="67"/>
      <c r="Y274" s="146" t="str">
        <f t="shared" si="167"/>
        <v>nee</v>
      </c>
      <c r="Z274" s="146"/>
      <c r="AA274" s="68"/>
      <c r="AB274" s="68"/>
      <c r="AC274" s="68"/>
      <c r="AD274" s="89" t="s">
        <v>69</v>
      </c>
      <c r="AE274" s="71" t="str">
        <f t="shared" si="166"/>
        <v>Fietsenstalling Lauwers</v>
      </c>
      <c r="AF274" s="285"/>
      <c r="AG274" s="282" t="s">
        <v>69</v>
      </c>
      <c r="AH274" s="282" t="s">
        <v>87</v>
      </c>
      <c r="AI274" s="282"/>
      <c r="AJ274" s="282" t="s">
        <v>72</v>
      </c>
      <c r="AK274" s="282" t="s">
        <v>1075</v>
      </c>
      <c r="AL274" s="288"/>
      <c r="AM274" s="282" t="s">
        <v>74</v>
      </c>
      <c r="AN274" s="282" t="s">
        <v>75</v>
      </c>
      <c r="AO274" s="288"/>
      <c r="AP274" s="288"/>
      <c r="AQ274" s="289">
        <v>25</v>
      </c>
      <c r="AR274" s="290" t="s">
        <v>77</v>
      </c>
      <c r="AS274" s="288"/>
      <c r="AT274" s="288"/>
      <c r="AU274" s="288"/>
      <c r="AV274" s="300" t="s">
        <v>278</v>
      </c>
      <c r="AW274" s="288"/>
      <c r="AX274" s="288"/>
      <c r="AY274" s="282" t="s">
        <v>279</v>
      </c>
      <c r="AZ274" s="288"/>
      <c r="BA274" s="52"/>
      <c r="BB274" s="52"/>
      <c r="BC274" s="52"/>
      <c r="BD274" s="74">
        <v>2199.3000000000002</v>
      </c>
      <c r="BE274" s="13">
        <f t="shared" si="160"/>
        <v>87.972000000000008</v>
      </c>
    </row>
    <row r="275" spans="1:60" ht="18.75">
      <c r="A275" s="607" t="s">
        <v>105</v>
      </c>
      <c r="B275" s="246"/>
      <c r="C275" s="102">
        <v>27.03</v>
      </c>
      <c r="D275" s="217">
        <f>E275/D5</f>
        <v>11.111111111111111</v>
      </c>
      <c r="E275" s="542">
        <f>Z275</f>
        <v>1000</v>
      </c>
      <c r="F275" s="303"/>
      <c r="G275" s="191"/>
      <c r="H275" s="675">
        <v>276</v>
      </c>
      <c r="I275" s="59">
        <f t="shared" si="163"/>
        <v>0</v>
      </c>
      <c r="J275" s="82" t="e">
        <f t="shared" si="164"/>
        <v>#DIV/0!</v>
      </c>
      <c r="K275" s="96">
        <f>L275-F275</f>
        <v>0</v>
      </c>
      <c r="L275" s="97">
        <f>AC275</f>
        <v>0</v>
      </c>
      <c r="M275" s="649"/>
      <c r="N275" s="305" t="s">
        <v>106</v>
      </c>
      <c r="O275" s="306" t="s">
        <v>107</v>
      </c>
      <c r="P275" s="307"/>
      <c r="Q275" s="307"/>
      <c r="R275" s="52" t="str">
        <f t="shared" ref="R275" si="168">CONCATENATE(O275," ",P275,Q275)</f>
        <v xml:space="preserve">Het Grote Veld 2 </v>
      </c>
      <c r="S275" s="308"/>
      <c r="T275" s="309"/>
      <c r="U275" s="120">
        <v>2</v>
      </c>
      <c r="V275" s="98" t="s">
        <v>38</v>
      </c>
      <c r="W275" s="311" t="s">
        <v>108</v>
      </c>
      <c r="X275" s="177"/>
      <c r="Y275" s="137" t="s">
        <v>84</v>
      </c>
      <c r="Z275" s="138">
        <v>1000</v>
      </c>
      <c r="AA275" s="139">
        <v>0</v>
      </c>
      <c r="AB275" s="69">
        <f>Z275</f>
        <v>1000</v>
      </c>
      <c r="AD275" s="67" t="s">
        <v>85</v>
      </c>
      <c r="AE275" s="71" t="str">
        <f t="shared" si="166"/>
        <v>Woning Grote Veld 2</v>
      </c>
      <c r="AF275" s="199" t="s">
        <v>109</v>
      </c>
      <c r="AG275" s="200" t="s">
        <v>94</v>
      </c>
      <c r="AH275" s="505" t="s">
        <v>87</v>
      </c>
      <c r="AI275" s="312"/>
      <c r="AJ275" s="628" t="s">
        <v>110</v>
      </c>
      <c r="AK275" s="200" t="s">
        <v>111</v>
      </c>
      <c r="AL275" s="628" t="s">
        <v>39</v>
      </c>
      <c r="AM275" s="282" t="s">
        <v>112</v>
      </c>
      <c r="AN275" s="665"/>
      <c r="AO275" s="282" t="s">
        <v>40</v>
      </c>
      <c r="AP275" s="200"/>
      <c r="AQ275" s="200"/>
      <c r="AR275" s="200"/>
      <c r="AS275" s="200"/>
      <c r="AT275" s="200"/>
      <c r="AU275" s="665"/>
      <c r="AV275" s="200"/>
      <c r="AW275" s="200"/>
      <c r="AX275" s="628" t="s">
        <v>89</v>
      </c>
      <c r="AY275" s="200"/>
      <c r="AZ275" s="200"/>
      <c r="BA275" s="613" t="s">
        <v>281</v>
      </c>
      <c r="BD275"/>
      <c r="BE275"/>
    </row>
    <row r="276" spans="1:60" ht="15" hidden="1">
      <c r="A276" s="608" t="s">
        <v>1080</v>
      </c>
      <c r="B276" s="314"/>
      <c r="C276" s="315"/>
      <c r="D276" s="316">
        <v>0</v>
      </c>
      <c r="E276" s="316"/>
      <c r="F276" s="317"/>
      <c r="G276" s="191"/>
      <c r="H276" s="191"/>
      <c r="I276" s="59" t="e">
        <f t="shared" si="163"/>
        <v>#DIV/0!</v>
      </c>
      <c r="J276" s="82" t="e">
        <f t="shared" si="164"/>
        <v>#DIV/0!</v>
      </c>
      <c r="K276" s="82"/>
      <c r="L276" s="82"/>
      <c r="M276" s="304"/>
      <c r="N276" s="305" t="s">
        <v>1081</v>
      </c>
      <c r="O276" s="306" t="s">
        <v>1082</v>
      </c>
      <c r="P276" s="307"/>
      <c r="Q276" s="307"/>
      <c r="R276" s="308"/>
      <c r="S276" s="308"/>
      <c r="T276" s="543" t="s">
        <v>1083</v>
      </c>
      <c r="U276" s="549" t="s">
        <v>235</v>
      </c>
      <c r="V276" s="546" t="s">
        <v>213</v>
      </c>
      <c r="W276" s="311"/>
      <c r="X276" s="177"/>
      <c r="Y276" s="245" t="str">
        <f>V276</f>
        <v>nee</v>
      </c>
      <c r="Z276" s="245"/>
      <c r="AA276" s="178"/>
      <c r="AB276" s="178"/>
      <c r="AC276" s="178"/>
      <c r="AD276" s="89" t="s">
        <v>85</v>
      </c>
      <c r="AE276" s="71" t="str">
        <f t="shared" si="166"/>
        <v>Schuur Grote Veld 2B</v>
      </c>
      <c r="AF276" s="318" t="s">
        <v>1084</v>
      </c>
      <c r="AG276" s="200" t="s">
        <v>94</v>
      </c>
      <c r="AH276" s="201" t="s">
        <v>722</v>
      </c>
      <c r="AI276" s="201"/>
      <c r="AJ276" s="200" t="s">
        <v>61</v>
      </c>
      <c r="AK276" s="200" t="s">
        <v>111</v>
      </c>
      <c r="AL276" s="200"/>
      <c r="AM276" s="200"/>
      <c r="AN276" s="200"/>
      <c r="AO276" s="200"/>
      <c r="AP276" s="200"/>
      <c r="AQ276" s="200"/>
      <c r="AR276" s="200"/>
      <c r="AS276" s="200"/>
      <c r="AT276" s="200"/>
      <c r="AU276" s="200"/>
      <c r="AV276" s="200"/>
      <c r="AW276" s="200"/>
      <c r="AX276" s="200"/>
      <c r="AY276" s="200"/>
      <c r="AZ276" s="200"/>
      <c r="BD276"/>
      <c r="BE276"/>
    </row>
    <row r="277" spans="1:60" ht="18.75">
      <c r="A277" s="609" t="s">
        <v>1085</v>
      </c>
      <c r="B277" s="49"/>
      <c r="C277" s="102">
        <v>27.03</v>
      </c>
      <c r="D277" s="94">
        <f>E277/$D$5</f>
        <v>13.502222222222221</v>
      </c>
      <c r="E277" s="95">
        <f>AC277</f>
        <v>1215.1999999999998</v>
      </c>
      <c r="F277" s="279">
        <v>868</v>
      </c>
      <c r="G277" s="280">
        <f>100*F277/AQ277</f>
        <v>217</v>
      </c>
      <c r="H277" s="640">
        <v>800</v>
      </c>
      <c r="I277" s="59">
        <f t="shared" si="163"/>
        <v>1.085</v>
      </c>
      <c r="J277" s="82">
        <f t="shared" si="164"/>
        <v>0.97633367179567287</v>
      </c>
      <c r="K277" s="96">
        <f>F277-L277</f>
        <v>-347.19999999999982</v>
      </c>
      <c r="L277" s="97">
        <f>AC277</f>
        <v>1215.1999999999998</v>
      </c>
      <c r="M277" s="282" t="s">
        <v>34</v>
      </c>
      <c r="N277" s="628" t="s">
        <v>1086</v>
      </c>
      <c r="O277" s="628" t="s">
        <v>1087</v>
      </c>
      <c r="P277" s="644" t="s">
        <v>1088</v>
      </c>
      <c r="Q277" s="285"/>
      <c r="R277" s="52" t="str">
        <f t="shared" ref="R277" si="169">CONCATENATE(O277," ",P277,Q277)</f>
        <v>C.T. Storkweg 6-6A-6B-6C-6D-6E-6F-6G-6I 6-6A-6B-6C-6D-6E-6G-6I</v>
      </c>
      <c r="S277" s="286"/>
      <c r="T277" s="287" t="s">
        <v>1089</v>
      </c>
      <c r="U277" s="120">
        <v>2</v>
      </c>
      <c r="V277" s="98" t="s">
        <v>38</v>
      </c>
      <c r="W277" s="101">
        <v>2027</v>
      </c>
      <c r="X277" s="67"/>
      <c r="Y277" s="67">
        <v>2027</v>
      </c>
      <c r="Z277" s="68"/>
      <c r="AA277" s="68"/>
      <c r="AB277" s="68"/>
      <c r="AC277" s="68">
        <v>1215.1999999999998</v>
      </c>
      <c r="AD277" s="67" t="s">
        <v>85</v>
      </c>
      <c r="AE277" s="71" t="str">
        <f t="shared" si="166"/>
        <v xml:space="preserve">Garageruimten </v>
      </c>
      <c r="AF277" s="656" t="s">
        <v>1090</v>
      </c>
      <c r="AG277" s="302" t="s">
        <v>85</v>
      </c>
      <c r="AH277" s="655" t="s">
        <v>545</v>
      </c>
      <c r="AI277" s="288"/>
      <c r="AJ277" s="282" t="s">
        <v>175</v>
      </c>
      <c r="AK277" s="282" t="s">
        <v>365</v>
      </c>
      <c r="AL277" s="282" t="s">
        <v>39</v>
      </c>
      <c r="AM277" s="282" t="s">
        <v>1091</v>
      </c>
      <c r="AN277" s="282" t="s">
        <v>1092</v>
      </c>
      <c r="AO277" s="282" t="s">
        <v>144</v>
      </c>
      <c r="AP277" s="288"/>
      <c r="AQ277" s="289">
        <v>400</v>
      </c>
      <c r="AR277" s="290" t="s">
        <v>228</v>
      </c>
      <c r="AS277" s="282" t="s">
        <v>78</v>
      </c>
      <c r="AT277" s="282"/>
      <c r="AU277" s="289">
        <v>2006</v>
      </c>
      <c r="AV277" s="290" t="s">
        <v>312</v>
      </c>
      <c r="AW277" s="282" t="s">
        <v>80</v>
      </c>
      <c r="AX277" s="282" t="s">
        <v>89</v>
      </c>
      <c r="AY277" s="282" t="s">
        <v>177</v>
      </c>
      <c r="AZ277" s="289">
        <v>880</v>
      </c>
      <c r="BA277" s="51" t="s">
        <v>231</v>
      </c>
      <c r="BB277" s="51" t="s">
        <v>179</v>
      </c>
      <c r="BC277" s="52"/>
      <c r="BD277" s="74">
        <v>23067.5</v>
      </c>
      <c r="BE277" s="13">
        <f>IFERROR(BD277/AQ277,"")</f>
        <v>57.668750000000003</v>
      </c>
    </row>
    <row r="278" spans="1:60" ht="15" hidden="1">
      <c r="A278" s="610" t="s">
        <v>1093</v>
      </c>
      <c r="B278" s="277"/>
      <c r="C278" s="278"/>
      <c r="D278" s="277">
        <v>0</v>
      </c>
      <c r="E278" s="277"/>
      <c r="F278" s="279">
        <v>1388</v>
      </c>
      <c r="G278" s="280">
        <f>100*F278/AQ278</f>
        <v>133.20537428023033</v>
      </c>
      <c r="H278" s="281">
        <f>AQ278</f>
        <v>1042</v>
      </c>
      <c r="I278" s="59">
        <f t="shared" si="163"/>
        <v>1.3320537428023032</v>
      </c>
      <c r="J278" s="82">
        <f t="shared" si="164"/>
        <v>0.79525472573633582</v>
      </c>
      <c r="K278" s="82"/>
      <c r="L278" s="82"/>
      <c r="M278" s="282" t="s">
        <v>34</v>
      </c>
      <c r="N278" s="282" t="s">
        <v>1094</v>
      </c>
      <c r="O278" s="319" t="s">
        <v>980</v>
      </c>
      <c r="P278" s="284" t="s">
        <v>981</v>
      </c>
      <c r="Q278" s="285"/>
      <c r="R278" s="286"/>
      <c r="S278" s="286"/>
      <c r="T278" s="100" t="s">
        <v>1095</v>
      </c>
      <c r="U278" s="551">
        <v>2</v>
      </c>
      <c r="V278" s="545" t="s">
        <v>213</v>
      </c>
      <c r="W278" s="66"/>
      <c r="X278" s="67"/>
      <c r="Y278" s="146" t="str">
        <f t="shared" ref="Y278:Y286" si="170">V278</f>
        <v>nee</v>
      </c>
      <c r="Z278" s="146"/>
      <c r="AA278" s="68"/>
      <c r="AB278" s="68"/>
      <c r="AC278" s="68"/>
      <c r="AD278" s="89" t="s">
        <v>85</v>
      </c>
      <c r="AE278" s="71" t="str">
        <f t="shared" si="166"/>
        <v>Rolderstraat 7-9</v>
      </c>
      <c r="AF278" s="320" t="s">
        <v>1096</v>
      </c>
      <c r="AG278" s="282" t="s">
        <v>85</v>
      </c>
      <c r="AH278" s="282" t="s">
        <v>71</v>
      </c>
      <c r="AI278" s="282"/>
      <c r="AJ278" s="282" t="s">
        <v>175</v>
      </c>
      <c r="AK278" s="282" t="s">
        <v>978</v>
      </c>
      <c r="AL278" s="282" t="s">
        <v>39</v>
      </c>
      <c r="AM278" s="282" t="s">
        <v>112</v>
      </c>
      <c r="AN278" s="282" t="s">
        <v>227</v>
      </c>
      <c r="AO278" s="282" t="s">
        <v>144</v>
      </c>
      <c r="AP278" s="288"/>
      <c r="AQ278" s="289">
        <v>1042</v>
      </c>
      <c r="AR278" s="290" t="s">
        <v>241</v>
      </c>
      <c r="AS278" s="282" t="s">
        <v>229</v>
      </c>
      <c r="AT278" s="282"/>
      <c r="AU278" s="289">
        <v>1983</v>
      </c>
      <c r="AV278" s="290" t="s">
        <v>205</v>
      </c>
      <c r="AW278" s="282" t="s">
        <v>568</v>
      </c>
      <c r="AX278" s="282" t="s">
        <v>89</v>
      </c>
      <c r="AY278" s="282" t="s">
        <v>177</v>
      </c>
      <c r="AZ278" s="289">
        <v>772</v>
      </c>
      <c r="BA278" s="51" t="s">
        <v>281</v>
      </c>
      <c r="BB278" s="51" t="s">
        <v>179</v>
      </c>
      <c r="BC278" s="72">
        <v>2.41</v>
      </c>
      <c r="BD278" s="74">
        <v>26977.356</v>
      </c>
      <c r="BE278" s="13">
        <f>IFERROR(BD278/AQ278,"")</f>
        <v>25.889976967370441</v>
      </c>
    </row>
    <row r="279" spans="1:60" ht="15" hidden="1">
      <c r="A279" s="611" t="s">
        <v>1093</v>
      </c>
      <c r="B279" s="314"/>
      <c r="C279" s="315"/>
      <c r="D279" s="314">
        <v>0</v>
      </c>
      <c r="E279" s="582"/>
      <c r="F279" s="317"/>
      <c r="G279" s="191"/>
      <c r="H279" s="583"/>
      <c r="I279" s="59" t="e">
        <f t="shared" si="163"/>
        <v>#DIV/0!</v>
      </c>
      <c r="J279" s="82" t="e">
        <f t="shared" si="164"/>
        <v>#DIV/0!</v>
      </c>
      <c r="K279" s="82"/>
      <c r="L279" s="82"/>
      <c r="M279" s="584"/>
      <c r="N279" s="585" t="s">
        <v>1097</v>
      </c>
      <c r="O279" s="586" t="s">
        <v>1094</v>
      </c>
      <c r="P279" s="587"/>
      <c r="Q279" s="587"/>
      <c r="R279" s="195"/>
      <c r="S279" s="195"/>
      <c r="T279" s="588" t="s">
        <v>1098</v>
      </c>
      <c r="U279" s="589" t="s">
        <v>235</v>
      </c>
      <c r="V279" s="590" t="s">
        <v>213</v>
      </c>
      <c r="W279" s="591"/>
      <c r="X279" s="661"/>
      <c r="Y279" s="146" t="str">
        <f t="shared" si="170"/>
        <v>nee</v>
      </c>
      <c r="Z279" s="146"/>
      <c r="AA279" s="178"/>
      <c r="AB279" s="178"/>
      <c r="AC279" s="178"/>
      <c r="AD279" s="592" t="s">
        <v>85</v>
      </c>
      <c r="AE279" s="71" t="str">
        <f t="shared" si="166"/>
        <v xml:space="preserve">Rolderstraat 7-9 Naobershop </v>
      </c>
      <c r="AF279" s="593" t="s">
        <v>1099</v>
      </c>
      <c r="AG279" s="200" t="s">
        <v>94</v>
      </c>
      <c r="AH279" s="594" t="s">
        <v>102</v>
      </c>
      <c r="AI279" s="201"/>
      <c r="AJ279" s="595" t="s">
        <v>61</v>
      </c>
      <c r="AK279" s="200" t="s">
        <v>978</v>
      </c>
      <c r="AL279" s="595"/>
      <c r="AM279" s="595"/>
      <c r="AN279" s="595"/>
      <c r="AO279" s="595"/>
      <c r="AP279" s="200"/>
      <c r="AQ279" s="595"/>
      <c r="AR279" s="200"/>
      <c r="AS279" s="200"/>
      <c r="AT279" s="200"/>
      <c r="AU279" s="595"/>
      <c r="AV279" s="200"/>
      <c r="AW279" s="200"/>
      <c r="AX279" s="595"/>
      <c r="AY279" s="200"/>
      <c r="AZ279" s="200"/>
      <c r="BA279" s="596"/>
      <c r="BD279"/>
      <c r="BE279"/>
    </row>
    <row r="280" spans="1:60" ht="24" hidden="1">
      <c r="A280" s="610" t="s">
        <v>1100</v>
      </c>
      <c r="B280" s="277"/>
      <c r="C280" s="278"/>
      <c r="D280" s="277">
        <v>0</v>
      </c>
      <c r="E280" s="277"/>
      <c r="F280" s="279">
        <v>850</v>
      </c>
      <c r="G280" s="280">
        <f>100*F280/AQ280</f>
        <v>456.98924731182797</v>
      </c>
      <c r="H280" s="281">
        <f>AQ280</f>
        <v>186</v>
      </c>
      <c r="I280" s="59">
        <f t="shared" si="163"/>
        <v>4.56989247311828</v>
      </c>
      <c r="J280" s="82">
        <f t="shared" si="164"/>
        <v>0.23180458624127617</v>
      </c>
      <c r="K280" s="82"/>
      <c r="L280" s="82"/>
      <c r="M280" s="282" t="s">
        <v>34</v>
      </c>
      <c r="N280" s="282" t="s">
        <v>1101</v>
      </c>
      <c r="O280" s="319" t="s">
        <v>679</v>
      </c>
      <c r="P280" s="284" t="s">
        <v>680</v>
      </c>
      <c r="Q280" s="285"/>
      <c r="R280" s="286"/>
      <c r="S280" s="296" t="s">
        <v>67</v>
      </c>
      <c r="T280" s="562" t="s">
        <v>1102</v>
      </c>
      <c r="U280" s="552">
        <v>2</v>
      </c>
      <c r="V280" s="98" t="s">
        <v>213</v>
      </c>
      <c r="W280" s="297"/>
      <c r="X280" s="128"/>
      <c r="Y280" s="146" t="str">
        <f t="shared" si="170"/>
        <v>nee</v>
      </c>
      <c r="Z280" s="146"/>
      <c r="AA280" s="129"/>
      <c r="AB280" s="129"/>
      <c r="AC280" s="129"/>
      <c r="AD280" s="89" t="s">
        <v>85</v>
      </c>
      <c r="AE280" s="71" t="str">
        <f t="shared" si="166"/>
        <v>Woning Hoofdvaartsweg 145</v>
      </c>
      <c r="AF280" s="285"/>
      <c r="AG280" s="282" t="s">
        <v>85</v>
      </c>
      <c r="AH280" s="282" t="s">
        <v>71</v>
      </c>
      <c r="AI280" s="282"/>
      <c r="AJ280" s="282" t="s">
        <v>175</v>
      </c>
      <c r="AK280" s="282" t="s">
        <v>677</v>
      </c>
      <c r="AL280" s="282" t="s">
        <v>39</v>
      </c>
      <c r="AM280" s="282" t="s">
        <v>112</v>
      </c>
      <c r="AN280" s="282" t="s">
        <v>227</v>
      </c>
      <c r="AO280" s="282" t="s">
        <v>144</v>
      </c>
      <c r="AP280" s="288"/>
      <c r="AQ280" s="289">
        <v>186</v>
      </c>
      <c r="AR280" s="290" t="s">
        <v>228</v>
      </c>
      <c r="AS280" s="282" t="s">
        <v>229</v>
      </c>
      <c r="AT280" s="282"/>
      <c r="AU280" s="289">
        <v>1986</v>
      </c>
      <c r="AV280" s="290" t="s">
        <v>205</v>
      </c>
      <c r="AW280" s="282" t="s">
        <v>676</v>
      </c>
      <c r="AX280" s="282" t="s">
        <v>89</v>
      </c>
      <c r="AY280" s="282" t="s">
        <v>177</v>
      </c>
      <c r="AZ280" s="289">
        <v>157</v>
      </c>
      <c r="BA280" s="51" t="s">
        <v>281</v>
      </c>
      <c r="BB280" s="51" t="s">
        <v>179</v>
      </c>
      <c r="BC280" s="72">
        <v>1.49</v>
      </c>
      <c r="BD280" s="74">
        <v>5012.2</v>
      </c>
      <c r="BE280" s="13">
        <f>IFERROR(BD280/AQ280,"")</f>
        <v>26.947311827956987</v>
      </c>
    </row>
    <row r="281" spans="1:60" ht="24" hidden="1">
      <c r="A281" s="610" t="s">
        <v>1103</v>
      </c>
      <c r="B281" s="277"/>
      <c r="C281" s="278"/>
      <c r="D281" s="277">
        <v>0</v>
      </c>
      <c r="E281" s="277"/>
      <c r="F281" s="279">
        <v>261</v>
      </c>
      <c r="G281" s="280">
        <f>100*F281/AQ281</f>
        <v>745.71428571428567</v>
      </c>
      <c r="H281" s="281">
        <f>AQ281</f>
        <v>35</v>
      </c>
      <c r="I281" s="59">
        <f t="shared" si="163"/>
        <v>7.4571428571428573</v>
      </c>
      <c r="J281" s="82">
        <f t="shared" si="164"/>
        <v>0.14205467887525164</v>
      </c>
      <c r="K281" s="82"/>
      <c r="L281" s="82"/>
      <c r="M281" s="282" t="s">
        <v>34</v>
      </c>
      <c r="N281" s="282" t="s">
        <v>1104</v>
      </c>
      <c r="O281" s="319" t="s">
        <v>679</v>
      </c>
      <c r="P281" s="284" t="s">
        <v>680</v>
      </c>
      <c r="Q281" s="285"/>
      <c r="R281" s="286"/>
      <c r="S281" s="296" t="s">
        <v>67</v>
      </c>
      <c r="T281" s="562" t="s">
        <v>1102</v>
      </c>
      <c r="U281" s="552">
        <v>2</v>
      </c>
      <c r="V281" s="98" t="s">
        <v>213</v>
      </c>
      <c r="W281" s="297"/>
      <c r="X281" s="128"/>
      <c r="Y281" s="146" t="str">
        <f t="shared" si="170"/>
        <v>nee</v>
      </c>
      <c r="Z281" s="146"/>
      <c r="AA281" s="129"/>
      <c r="AB281" s="129"/>
      <c r="AC281" s="129"/>
      <c r="AD281" s="89" t="s">
        <v>85</v>
      </c>
      <c r="AE281" s="71" t="str">
        <f t="shared" si="166"/>
        <v>Schuur Hoofdvaartsweg 145</v>
      </c>
      <c r="AF281" s="285"/>
      <c r="AG281" s="282" t="s">
        <v>85</v>
      </c>
      <c r="AH281" s="282" t="s">
        <v>71</v>
      </c>
      <c r="AI281" s="282"/>
      <c r="AJ281" s="282" t="s">
        <v>175</v>
      </c>
      <c r="AK281" s="282" t="s">
        <v>677</v>
      </c>
      <c r="AL281" s="282" t="s">
        <v>39</v>
      </c>
      <c r="AM281" s="282" t="s">
        <v>112</v>
      </c>
      <c r="AN281" s="282" t="s">
        <v>227</v>
      </c>
      <c r="AO281" s="282" t="s">
        <v>144</v>
      </c>
      <c r="AP281" s="288"/>
      <c r="AQ281" s="289">
        <v>35</v>
      </c>
      <c r="AR281" s="290" t="s">
        <v>77</v>
      </c>
      <c r="AS281" s="282" t="s">
        <v>229</v>
      </c>
      <c r="AT281" s="282"/>
      <c r="AU281" s="289">
        <v>1986</v>
      </c>
      <c r="AV281" s="290" t="s">
        <v>205</v>
      </c>
      <c r="AW281" s="282" t="s">
        <v>80</v>
      </c>
      <c r="AX281" s="282" t="s">
        <v>89</v>
      </c>
      <c r="AY281" s="282" t="s">
        <v>177</v>
      </c>
      <c r="AZ281" s="288"/>
      <c r="BA281" s="51" t="s">
        <v>281</v>
      </c>
      <c r="BB281" s="51" t="s">
        <v>179</v>
      </c>
      <c r="BC281" s="52"/>
      <c r="BD281" s="74">
        <v>204</v>
      </c>
      <c r="BE281" s="13">
        <f>IFERROR(BD281/AQ281,"")</f>
        <v>5.8285714285714283</v>
      </c>
    </row>
    <row r="282" spans="1:60" ht="15" hidden="1">
      <c r="A282" s="608" t="s">
        <v>1105</v>
      </c>
      <c r="B282" s="314"/>
      <c r="C282" s="315"/>
      <c r="D282" s="314">
        <v>0</v>
      </c>
      <c r="E282" s="314"/>
      <c r="F282" s="317"/>
      <c r="G282" s="191"/>
      <c r="H282" s="191"/>
      <c r="I282" s="59" t="e">
        <f t="shared" si="163"/>
        <v>#DIV/0!</v>
      </c>
      <c r="J282" s="82" t="e">
        <f t="shared" si="164"/>
        <v>#DIV/0!</v>
      </c>
      <c r="K282" s="82"/>
      <c r="L282" s="82"/>
      <c r="M282" s="304"/>
      <c r="N282" s="321" t="s">
        <v>1106</v>
      </c>
      <c r="O282" s="306" t="s">
        <v>1107</v>
      </c>
      <c r="P282" s="194"/>
      <c r="Q282" s="194"/>
      <c r="R282" s="195"/>
      <c r="S282" s="195"/>
      <c r="T282" s="322" t="s">
        <v>1108</v>
      </c>
      <c r="U282" s="549" t="s">
        <v>63</v>
      </c>
      <c r="V282" s="98" t="s">
        <v>213</v>
      </c>
      <c r="W282" s="311"/>
      <c r="X282" s="177"/>
      <c r="Y282" s="146" t="str">
        <f t="shared" si="170"/>
        <v>nee</v>
      </c>
      <c r="Z282" s="146"/>
      <c r="AA282" s="178"/>
      <c r="AB282" s="178"/>
      <c r="AC282" s="178"/>
      <c r="AD282" s="89" t="s">
        <v>85</v>
      </c>
      <c r="AE282" s="71" t="str">
        <f t="shared" si="166"/>
        <v>Woning Graswijk 25</v>
      </c>
      <c r="AF282" s="199" t="s">
        <v>1109</v>
      </c>
      <c r="AG282" s="200" t="s">
        <v>94</v>
      </c>
      <c r="AH282" s="312" t="s">
        <v>722</v>
      </c>
      <c r="AI282" s="312"/>
      <c r="AJ282" s="200" t="s">
        <v>61</v>
      </c>
      <c r="AK282" s="323" t="s">
        <v>1110</v>
      </c>
      <c r="AL282" s="323"/>
      <c r="AM282" s="323"/>
      <c r="AN282" s="323"/>
      <c r="AO282" s="323"/>
      <c r="AP282" s="323"/>
      <c r="AQ282" s="323"/>
      <c r="AR282" s="323"/>
      <c r="AS282" s="323"/>
      <c r="AT282" s="323"/>
      <c r="AU282" s="323"/>
      <c r="AV282" s="323"/>
      <c r="AW282" s="323"/>
      <c r="AX282" s="323"/>
      <c r="AY282" s="323"/>
      <c r="AZ282" s="323"/>
      <c r="BD282"/>
      <c r="BE282"/>
    </row>
    <row r="283" spans="1:60" ht="15" hidden="1">
      <c r="A283" s="608" t="s">
        <v>1111</v>
      </c>
      <c r="B283" s="314"/>
      <c r="C283" s="315"/>
      <c r="D283" s="314">
        <v>0</v>
      </c>
      <c r="E283" s="314"/>
      <c r="F283" s="317"/>
      <c r="G283" s="191"/>
      <c r="H283" s="191"/>
      <c r="I283" s="59" t="e">
        <f t="shared" si="163"/>
        <v>#DIV/0!</v>
      </c>
      <c r="J283" s="82" t="e">
        <f t="shared" si="164"/>
        <v>#DIV/0!</v>
      </c>
      <c r="K283" s="82"/>
      <c r="L283" s="82"/>
      <c r="M283" s="304"/>
      <c r="N283" s="321" t="s">
        <v>1112</v>
      </c>
      <c r="O283" s="306" t="s">
        <v>1107</v>
      </c>
      <c r="P283" s="194"/>
      <c r="Q283" s="194"/>
      <c r="R283" s="195"/>
      <c r="S283" s="195"/>
      <c r="T283" s="322" t="s">
        <v>1108</v>
      </c>
      <c r="U283" s="549" t="s">
        <v>63</v>
      </c>
      <c r="V283" s="98" t="s">
        <v>213</v>
      </c>
      <c r="W283" s="311"/>
      <c r="X283" s="177"/>
      <c r="Y283" s="146" t="str">
        <f t="shared" si="170"/>
        <v>nee</v>
      </c>
      <c r="Z283" s="146"/>
      <c r="AA283" s="178"/>
      <c r="AB283" s="178"/>
      <c r="AC283" s="178"/>
      <c r="AD283" s="89" t="s">
        <v>85</v>
      </c>
      <c r="AE283" s="71" t="str">
        <f t="shared" si="166"/>
        <v>Schuur Graswijk 25</v>
      </c>
      <c r="AF283" s="199" t="s">
        <v>1109</v>
      </c>
      <c r="AG283" s="200" t="s">
        <v>94</v>
      </c>
      <c r="AH283" s="312" t="s">
        <v>722</v>
      </c>
      <c r="AI283" s="312"/>
      <c r="AJ283" s="200" t="s">
        <v>61</v>
      </c>
      <c r="AK283" s="323" t="s">
        <v>1110</v>
      </c>
      <c r="AL283" s="323"/>
      <c r="AM283" s="323"/>
      <c r="AN283" s="323"/>
      <c r="AO283" s="323"/>
      <c r="AP283" s="323"/>
      <c r="AQ283" s="323"/>
      <c r="AR283" s="323"/>
      <c r="AS283" s="323"/>
      <c r="AT283" s="323"/>
      <c r="AU283" s="323"/>
      <c r="AV283" s="323"/>
      <c r="AW283" s="323"/>
      <c r="AX283" s="323"/>
      <c r="AY283" s="323"/>
      <c r="AZ283" s="323"/>
      <c r="BD283"/>
      <c r="BE283"/>
    </row>
    <row r="284" spans="1:60" ht="15" hidden="1">
      <c r="A284" s="610" t="s">
        <v>1113</v>
      </c>
      <c r="B284" s="277"/>
      <c r="C284" s="278"/>
      <c r="D284" s="277">
        <v>0</v>
      </c>
      <c r="E284" s="277"/>
      <c r="F284" s="279">
        <v>569</v>
      </c>
      <c r="G284" s="280">
        <f>100*F284/AQ284</f>
        <v>63.789237668161434</v>
      </c>
      <c r="H284" s="281">
        <f>AQ284</f>
        <v>892</v>
      </c>
      <c r="I284" s="59">
        <f t="shared" si="163"/>
        <v>0.63789237668161436</v>
      </c>
      <c r="J284" s="82">
        <f t="shared" si="164"/>
        <v>1.6606594977808229</v>
      </c>
      <c r="K284" s="82"/>
      <c r="L284" s="82"/>
      <c r="M284" s="282" t="s">
        <v>34</v>
      </c>
      <c r="N284" s="282" t="s">
        <v>983</v>
      </c>
      <c r="O284" s="283" t="s">
        <v>980</v>
      </c>
      <c r="P284" s="284" t="s">
        <v>984</v>
      </c>
      <c r="Q284" s="285"/>
      <c r="R284" s="286"/>
      <c r="S284" s="286"/>
      <c r="T284" s="322" t="s">
        <v>1114</v>
      </c>
      <c r="U284" s="550">
        <v>2</v>
      </c>
      <c r="V284" s="98" t="s">
        <v>213</v>
      </c>
      <c r="W284" s="101"/>
      <c r="X284" s="67"/>
      <c r="Y284" s="146" t="str">
        <f t="shared" si="170"/>
        <v>nee</v>
      </c>
      <c r="Z284" s="146"/>
      <c r="AA284" s="68"/>
      <c r="AB284" s="68"/>
      <c r="AC284" s="68"/>
      <c r="AD284" s="89" t="s">
        <v>85</v>
      </c>
      <c r="AE284" s="71" t="str">
        <f t="shared" si="166"/>
        <v>Rolderstraat 31-33-33A-33B</v>
      </c>
      <c r="AF284" s="285"/>
      <c r="AG284" s="282" t="s">
        <v>85</v>
      </c>
      <c r="AH284" s="282" t="s">
        <v>71</v>
      </c>
      <c r="AI284" s="282"/>
      <c r="AJ284" s="282" t="s">
        <v>175</v>
      </c>
      <c r="AK284" s="282" t="s">
        <v>982</v>
      </c>
      <c r="AL284" s="282" t="s">
        <v>39</v>
      </c>
      <c r="AM284" s="282" t="s">
        <v>854</v>
      </c>
      <c r="AN284" s="282" t="s">
        <v>855</v>
      </c>
      <c r="AO284" s="282" t="s">
        <v>144</v>
      </c>
      <c r="AP284" s="288"/>
      <c r="AQ284" s="289">
        <v>892</v>
      </c>
      <c r="AR284" s="290" t="s">
        <v>241</v>
      </c>
      <c r="AS284" s="282" t="s">
        <v>229</v>
      </c>
      <c r="AT284" s="282"/>
      <c r="AU284" s="289">
        <v>1974</v>
      </c>
      <c r="AV284" s="290" t="s">
        <v>409</v>
      </c>
      <c r="AW284" s="282" t="s">
        <v>533</v>
      </c>
      <c r="AX284" s="282" t="s">
        <v>89</v>
      </c>
      <c r="AY284" s="282" t="s">
        <v>177</v>
      </c>
      <c r="AZ284" s="289">
        <v>769</v>
      </c>
      <c r="BA284" s="51" t="s">
        <v>281</v>
      </c>
      <c r="BB284" s="51" t="s">
        <v>179</v>
      </c>
      <c r="BC284" s="72">
        <v>1.1000000000000001</v>
      </c>
      <c r="BD284" s="74">
        <v>6336.7</v>
      </c>
      <c r="BE284" s="13">
        <f t="shared" ref="BE284:BE310" si="171">IFERROR(BD284/AQ284,"")</f>
        <v>7.103923766816143</v>
      </c>
    </row>
    <row r="285" spans="1:60" ht="15">
      <c r="A285" s="610" t="s">
        <v>1115</v>
      </c>
      <c r="B285" s="277"/>
      <c r="C285" s="278"/>
      <c r="D285" s="324">
        <v>0</v>
      </c>
      <c r="E285" s="563">
        <v>795</v>
      </c>
      <c r="F285" s="279">
        <v>1309</v>
      </c>
      <c r="G285" s="280">
        <f>100*F285/AQ285</f>
        <v>164.65408805031447</v>
      </c>
      <c r="H285" s="281">
        <f>AQ285</f>
        <v>795</v>
      </c>
      <c r="I285" s="59">
        <f t="shared" si="163"/>
        <v>1.6465408805031447</v>
      </c>
      <c r="J285" s="82">
        <f t="shared" si="164"/>
        <v>0.64336212142792404</v>
      </c>
      <c r="K285" s="82"/>
      <c r="L285" s="82"/>
      <c r="M285" s="282" t="s">
        <v>34</v>
      </c>
      <c r="N285" s="282" t="s">
        <v>429</v>
      </c>
      <c r="O285" s="283" t="s">
        <v>222</v>
      </c>
      <c r="P285" s="284" t="s">
        <v>430</v>
      </c>
      <c r="Q285" s="285"/>
      <c r="R285" s="52" t="str">
        <f t="shared" ref="R285:R286" si="172">CONCATENATE(O285," ",P285,Q285)</f>
        <v>Dr. A.F. Philipsweg 19</v>
      </c>
      <c r="S285" s="286"/>
      <c r="T285" s="547" t="s">
        <v>1116</v>
      </c>
      <c r="U285" s="120">
        <v>2</v>
      </c>
      <c r="V285" s="546" t="s">
        <v>38</v>
      </c>
      <c r="W285" s="101"/>
      <c r="X285" s="67"/>
      <c r="Y285" s="146" t="str">
        <f t="shared" si="170"/>
        <v>ja</v>
      </c>
      <c r="Z285" s="146"/>
      <c r="AA285" s="68"/>
      <c r="AB285" s="68"/>
      <c r="AC285" s="68"/>
      <c r="AD285" s="89" t="s">
        <v>85</v>
      </c>
      <c r="AE285" s="71" t="str">
        <f t="shared" si="166"/>
        <v>Dr. A.F. Philipsweg 19</v>
      </c>
      <c r="AF285" s="284" t="s">
        <v>1117</v>
      </c>
      <c r="AG285" s="282" t="s">
        <v>85</v>
      </c>
      <c r="AH285" s="282" t="s">
        <v>201</v>
      </c>
      <c r="AI285" s="282"/>
      <c r="AJ285" s="282" t="s">
        <v>175</v>
      </c>
      <c r="AK285" s="282" t="s">
        <v>428</v>
      </c>
      <c r="AL285" s="282" t="s">
        <v>39</v>
      </c>
      <c r="AM285" s="282" t="s">
        <v>112</v>
      </c>
      <c r="AN285" s="282" t="s">
        <v>227</v>
      </c>
      <c r="AO285" s="282" t="s">
        <v>144</v>
      </c>
      <c r="AP285" s="288"/>
      <c r="AQ285" s="289">
        <v>795</v>
      </c>
      <c r="AR285" s="290" t="s">
        <v>241</v>
      </c>
      <c r="AS285" s="282" t="s">
        <v>229</v>
      </c>
      <c r="AT285" s="282"/>
      <c r="AU285" s="289">
        <v>1965</v>
      </c>
      <c r="AV285" s="290" t="s">
        <v>409</v>
      </c>
      <c r="AW285" s="282" t="s">
        <v>538</v>
      </c>
      <c r="AX285" s="282" t="s">
        <v>89</v>
      </c>
      <c r="AY285" s="282" t="s">
        <v>177</v>
      </c>
      <c r="AZ285" s="289">
        <v>725</v>
      </c>
      <c r="BA285" s="51" t="s">
        <v>231</v>
      </c>
      <c r="BB285" s="51" t="s">
        <v>179</v>
      </c>
      <c r="BC285" s="72">
        <v>1.86</v>
      </c>
      <c r="BD285" s="74">
        <v>30288.341000000004</v>
      </c>
      <c r="BE285" s="13">
        <f t="shared" si="171"/>
        <v>38.098542138364785</v>
      </c>
      <c r="BF285" s="22"/>
      <c r="BG285" s="22"/>
      <c r="BH285" s="22"/>
    </row>
    <row r="286" spans="1:60" ht="15">
      <c r="A286" s="610" t="s">
        <v>1118</v>
      </c>
      <c r="B286" s="277"/>
      <c r="C286" s="278"/>
      <c r="D286" s="324">
        <v>0</v>
      </c>
      <c r="E286" s="563">
        <v>627</v>
      </c>
      <c r="F286" s="279">
        <v>400</v>
      </c>
      <c r="G286" s="280">
        <f>100*F286/AQ286</f>
        <v>63.795853269537481</v>
      </c>
      <c r="H286" s="281">
        <f>AQ286</f>
        <v>627</v>
      </c>
      <c r="I286" s="59">
        <f t="shared" si="163"/>
        <v>0.63795853269537484</v>
      </c>
      <c r="J286" s="82">
        <f t="shared" si="164"/>
        <v>1.6604872881355932</v>
      </c>
      <c r="K286" s="82"/>
      <c r="L286" s="82"/>
      <c r="M286" s="282" t="s">
        <v>34</v>
      </c>
      <c r="N286" s="282" t="s">
        <v>432</v>
      </c>
      <c r="O286" s="319" t="s">
        <v>222</v>
      </c>
      <c r="P286" s="284" t="s">
        <v>433</v>
      </c>
      <c r="Q286" s="285"/>
      <c r="R286" s="52" t="str">
        <f t="shared" si="172"/>
        <v>Dr. A.F. Philipsweg 23</v>
      </c>
      <c r="S286" s="286"/>
      <c r="T286" s="547" t="s">
        <v>1116</v>
      </c>
      <c r="U286" s="120">
        <v>2</v>
      </c>
      <c r="V286" s="546" t="s">
        <v>38</v>
      </c>
      <c r="W286" s="101"/>
      <c r="X286" s="67"/>
      <c r="Y286" s="146" t="str">
        <f t="shared" si="170"/>
        <v>ja</v>
      </c>
      <c r="Z286" s="146"/>
      <c r="AA286" s="68"/>
      <c r="AB286" s="68"/>
      <c r="AC286" s="68"/>
      <c r="AD286" s="89" t="s">
        <v>85</v>
      </c>
      <c r="AE286" s="71" t="str">
        <f t="shared" si="166"/>
        <v>Dr. A.F. Philipsweg 23</v>
      </c>
      <c r="AF286" s="284" t="s">
        <v>1119</v>
      </c>
      <c r="AG286" s="282" t="s">
        <v>85</v>
      </c>
      <c r="AH286" s="282" t="s">
        <v>201</v>
      </c>
      <c r="AI286" s="282"/>
      <c r="AJ286" s="282" t="s">
        <v>175</v>
      </c>
      <c r="AK286" s="282" t="s">
        <v>428</v>
      </c>
      <c r="AL286" s="282" t="s">
        <v>39</v>
      </c>
      <c r="AM286" s="282" t="s">
        <v>112</v>
      </c>
      <c r="AN286" s="282" t="s">
        <v>227</v>
      </c>
      <c r="AO286" s="282" t="s">
        <v>144</v>
      </c>
      <c r="AP286" s="288"/>
      <c r="AQ286" s="289">
        <v>627</v>
      </c>
      <c r="AR286" s="290" t="s">
        <v>241</v>
      </c>
      <c r="AS286" s="282" t="s">
        <v>229</v>
      </c>
      <c r="AT286" s="282"/>
      <c r="AU286" s="289">
        <v>1965</v>
      </c>
      <c r="AV286" s="290" t="s">
        <v>409</v>
      </c>
      <c r="AW286" s="282" t="s">
        <v>676</v>
      </c>
      <c r="AX286" s="282" t="s">
        <v>89</v>
      </c>
      <c r="AY286" s="282" t="s">
        <v>177</v>
      </c>
      <c r="AZ286" s="289">
        <v>570</v>
      </c>
      <c r="BA286" s="51" t="s">
        <v>231</v>
      </c>
      <c r="BB286" s="51" t="s">
        <v>179</v>
      </c>
      <c r="BC286" s="72">
        <v>1.2</v>
      </c>
      <c r="BD286" s="74">
        <v>2910.4</v>
      </c>
      <c r="BE286" s="13">
        <f t="shared" si="171"/>
        <v>4.6417862838915473</v>
      </c>
      <c r="BF286" s="22"/>
      <c r="BG286" s="22"/>
      <c r="BH286" s="22"/>
    </row>
    <row r="287" spans="1:60" ht="15" hidden="1">
      <c r="A287" s="277" t="s">
        <v>620</v>
      </c>
      <c r="B287" s="277"/>
      <c r="C287" s="278"/>
      <c r="D287" s="277"/>
      <c r="E287" s="277"/>
      <c r="F287" s="282" t="s">
        <v>33</v>
      </c>
      <c r="G287" s="282"/>
      <c r="H287" s="282"/>
      <c r="I287" s="282"/>
      <c r="J287" s="282"/>
      <c r="K287" s="282"/>
      <c r="L287" s="282"/>
      <c r="M287" s="282" t="s">
        <v>34</v>
      </c>
      <c r="N287" s="282" t="s">
        <v>1120</v>
      </c>
      <c r="O287" s="283" t="s">
        <v>618</v>
      </c>
      <c r="P287" s="284" t="s">
        <v>619</v>
      </c>
      <c r="Q287" s="284" t="s">
        <v>56</v>
      </c>
      <c r="R287" s="284"/>
      <c r="S287" s="285"/>
      <c r="T287" s="291"/>
      <c r="U287" s="291"/>
      <c r="V287" s="291" t="s">
        <v>213</v>
      </c>
      <c r="W287" s="291"/>
      <c r="X287" s="291"/>
      <c r="Y287" s="291"/>
      <c r="Z287" s="291"/>
      <c r="AA287" s="291"/>
      <c r="AB287" s="291"/>
      <c r="AC287" s="291"/>
      <c r="AD287" s="291"/>
      <c r="AE287" s="291"/>
      <c r="AF287" s="288"/>
      <c r="AG287" s="288"/>
      <c r="AH287" s="288"/>
      <c r="AI287" s="288"/>
      <c r="AJ287" s="288"/>
      <c r="AK287" s="288"/>
      <c r="AL287" s="282" t="s">
        <v>39</v>
      </c>
      <c r="AM287" s="288"/>
      <c r="AN287" s="288"/>
      <c r="AO287" s="282" t="s">
        <v>50</v>
      </c>
      <c r="AP287" s="282" t="s">
        <v>51</v>
      </c>
      <c r="AQ287" s="288"/>
      <c r="AR287" s="288"/>
      <c r="AS287" s="288"/>
      <c r="AT287" s="288"/>
      <c r="AU287" s="288"/>
      <c r="AV287" s="288"/>
      <c r="AW287" s="288"/>
      <c r="AX287" s="288"/>
      <c r="AY287" s="288"/>
      <c r="AZ287" s="288"/>
      <c r="BA287" s="51" t="s">
        <v>231</v>
      </c>
      <c r="BB287" s="52"/>
      <c r="BC287" s="52"/>
      <c r="BD287" s="53" t="s">
        <v>1350</v>
      </c>
      <c r="BE287" s="54" t="str">
        <f t="shared" si="171"/>
        <v/>
      </c>
    </row>
    <row r="288" spans="1:60" ht="15" hidden="1">
      <c r="A288" s="277" t="s">
        <v>635</v>
      </c>
      <c r="B288" s="277"/>
      <c r="C288" s="278"/>
      <c r="D288" s="277"/>
      <c r="E288" s="277"/>
      <c r="F288" s="282" t="s">
        <v>33</v>
      </c>
      <c r="G288" s="282"/>
      <c r="H288" s="282"/>
      <c r="I288" s="282"/>
      <c r="J288" s="282"/>
      <c r="K288" s="282"/>
      <c r="L288" s="282"/>
      <c r="M288" s="282" t="s">
        <v>34</v>
      </c>
      <c r="N288" s="282" t="s">
        <v>1121</v>
      </c>
      <c r="O288" s="283" t="s">
        <v>631</v>
      </c>
      <c r="P288" s="284" t="s">
        <v>235</v>
      </c>
      <c r="Q288" s="285"/>
      <c r="R288" s="285"/>
      <c r="S288" s="285"/>
      <c r="T288" s="291"/>
      <c r="U288" s="291"/>
      <c r="V288" s="291" t="s">
        <v>213</v>
      </c>
      <c r="W288" s="291"/>
      <c r="X288" s="291"/>
      <c r="Y288" s="291"/>
      <c r="Z288" s="291"/>
      <c r="AA288" s="291"/>
      <c r="AB288" s="291"/>
      <c r="AC288" s="291"/>
      <c r="AD288" s="291"/>
      <c r="AE288" s="291"/>
      <c r="AF288" s="288"/>
      <c r="AG288" s="288"/>
      <c r="AH288" s="288"/>
      <c r="AI288" s="288"/>
      <c r="AJ288" s="288"/>
      <c r="AK288" s="288"/>
      <c r="AL288" s="282" t="s">
        <v>39</v>
      </c>
      <c r="AM288" s="288"/>
      <c r="AN288" s="288"/>
      <c r="AO288" s="282" t="s">
        <v>50</v>
      </c>
      <c r="AP288" s="288"/>
      <c r="AQ288" s="288"/>
      <c r="AR288" s="288"/>
      <c r="AS288" s="288"/>
      <c r="AT288" s="288"/>
      <c r="AU288" s="288"/>
      <c r="AV288" s="288"/>
      <c r="AW288" s="288"/>
      <c r="AX288" s="288"/>
      <c r="AY288" s="288"/>
      <c r="AZ288" s="288"/>
      <c r="BA288" s="51" t="s">
        <v>418</v>
      </c>
      <c r="BB288" s="52"/>
      <c r="BC288" s="52"/>
      <c r="BD288" s="53" t="s">
        <v>1350</v>
      </c>
      <c r="BE288" s="54" t="str">
        <f t="shared" si="171"/>
        <v/>
      </c>
    </row>
    <row r="289" spans="1:57" ht="24">
      <c r="A289" s="277" t="s">
        <v>1122</v>
      </c>
      <c r="B289" s="277"/>
      <c r="C289" s="278"/>
      <c r="D289" s="277">
        <v>0</v>
      </c>
      <c r="E289" s="654">
        <v>2000</v>
      </c>
      <c r="F289" s="279">
        <v>1959</v>
      </c>
      <c r="G289" s="280">
        <f>100*F289/AQ289</f>
        <v>113.63109048723898</v>
      </c>
      <c r="H289" s="281">
        <f>AQ289</f>
        <v>1724</v>
      </c>
      <c r="I289" s="59">
        <f>F289/H289</f>
        <v>1.1363109048723898</v>
      </c>
      <c r="J289" s="82">
        <f>$J$6/(I289*1.18)</f>
        <v>0.93224664953582348</v>
      </c>
      <c r="K289" s="82"/>
      <c r="L289" s="82"/>
      <c r="M289" s="282" t="s">
        <v>34</v>
      </c>
      <c r="N289" s="282" t="s">
        <v>1123</v>
      </c>
      <c r="O289" s="319" t="s">
        <v>623</v>
      </c>
      <c r="P289" s="284" t="s">
        <v>491</v>
      </c>
      <c r="Q289" s="285"/>
      <c r="R289" s="52" t="str">
        <f t="shared" ref="R289" si="173">CONCATENATE(O289," ",P289,Q289)</f>
        <v>Havenkade 16</v>
      </c>
      <c r="S289" s="286"/>
      <c r="T289" s="678" t="s">
        <v>1124</v>
      </c>
      <c r="U289" s="120">
        <v>2</v>
      </c>
      <c r="V289" s="677" t="s">
        <v>869</v>
      </c>
      <c r="W289" s="136"/>
      <c r="X289" s="143"/>
      <c r="Y289" s="146" t="str">
        <f>V289</f>
        <v xml:space="preserve">ja </v>
      </c>
      <c r="Z289" s="146"/>
      <c r="AA289" s="140"/>
      <c r="AB289" s="140"/>
      <c r="AC289" s="140"/>
      <c r="AD289" s="67" t="s">
        <v>85</v>
      </c>
      <c r="AE289" s="71" t="str">
        <f>N289</f>
        <v>Havenkade 16</v>
      </c>
      <c r="AF289" s="284" t="s">
        <v>536</v>
      </c>
      <c r="AG289" s="282" t="s">
        <v>69</v>
      </c>
      <c r="AH289" s="282" t="s">
        <v>71</v>
      </c>
      <c r="AI289" s="282"/>
      <c r="AJ289" s="282" t="s">
        <v>175</v>
      </c>
      <c r="AK289" s="282" t="s">
        <v>621</v>
      </c>
      <c r="AL289" s="282" t="s">
        <v>39</v>
      </c>
      <c r="AM289" s="282" t="s">
        <v>112</v>
      </c>
      <c r="AN289" s="282" t="s">
        <v>227</v>
      </c>
      <c r="AO289" s="282" t="s">
        <v>144</v>
      </c>
      <c r="AP289" s="288"/>
      <c r="AQ289" s="289">
        <v>1724</v>
      </c>
      <c r="AR289" s="290" t="s">
        <v>238</v>
      </c>
      <c r="AS289" s="282" t="s">
        <v>229</v>
      </c>
      <c r="AT289" s="282"/>
      <c r="AU289" s="632">
        <v>2001</v>
      </c>
      <c r="AV289" s="290" t="s">
        <v>205</v>
      </c>
      <c r="AW289" s="282" t="s">
        <v>206</v>
      </c>
      <c r="AX289" s="282" t="s">
        <v>89</v>
      </c>
      <c r="AY289" s="282" t="s">
        <v>177</v>
      </c>
      <c r="AZ289" s="289">
        <v>3328</v>
      </c>
      <c r="BA289" s="51" t="s">
        <v>231</v>
      </c>
      <c r="BB289" s="51" t="s">
        <v>179</v>
      </c>
      <c r="BC289" s="52"/>
      <c r="BD289" s="74">
        <v>64094.353999999992</v>
      </c>
      <c r="BE289" s="13">
        <f t="shared" si="171"/>
        <v>37.177699535962873</v>
      </c>
    </row>
    <row r="290" spans="1:57" ht="15" hidden="1">
      <c r="A290" s="277" t="s">
        <v>815</v>
      </c>
      <c r="B290" s="277"/>
      <c r="C290" s="278"/>
      <c r="D290" s="277"/>
      <c r="E290" s="277"/>
      <c r="F290" s="282" t="s">
        <v>33</v>
      </c>
      <c r="G290" s="282"/>
      <c r="H290" s="282"/>
      <c r="I290" s="282"/>
      <c r="J290" s="282"/>
      <c r="K290" s="282"/>
      <c r="L290" s="282"/>
      <c r="M290" s="282" t="s">
        <v>34</v>
      </c>
      <c r="N290" s="282" t="s">
        <v>1125</v>
      </c>
      <c r="O290" s="283" t="s">
        <v>814</v>
      </c>
      <c r="P290" s="284" t="s">
        <v>114</v>
      </c>
      <c r="Q290" s="284" t="s">
        <v>56</v>
      </c>
      <c r="R290" s="284"/>
      <c r="S290" s="285"/>
      <c r="T290" s="291"/>
      <c r="U290" s="291"/>
      <c r="V290" s="291" t="s">
        <v>213</v>
      </c>
      <c r="W290" s="291"/>
      <c r="X290" s="291"/>
      <c r="Y290" s="291"/>
      <c r="Z290" s="291"/>
      <c r="AA290" s="291"/>
      <c r="AB290" s="291"/>
      <c r="AC290" s="291"/>
      <c r="AD290" s="291"/>
      <c r="AE290" s="291"/>
      <c r="AF290" s="288"/>
      <c r="AG290" s="288"/>
      <c r="AH290" s="288"/>
      <c r="AI290" s="288"/>
      <c r="AJ290" s="288"/>
      <c r="AK290" s="288"/>
      <c r="AL290" s="282" t="s">
        <v>39</v>
      </c>
      <c r="AM290" s="288"/>
      <c r="AN290" s="288"/>
      <c r="AO290" s="282" t="s">
        <v>40</v>
      </c>
      <c r="AP290" s="288"/>
      <c r="AQ290" s="288"/>
      <c r="AR290" s="288"/>
      <c r="AS290" s="288"/>
      <c r="AT290" s="288"/>
      <c r="AU290" s="288"/>
      <c r="AV290" s="288"/>
      <c r="AW290" s="288"/>
      <c r="AX290" s="288"/>
      <c r="AY290" s="288"/>
      <c r="AZ290" s="288"/>
      <c r="BA290" s="51" t="s">
        <v>802</v>
      </c>
      <c r="BB290" s="52"/>
      <c r="BC290" s="52"/>
      <c r="BD290" s="53" t="s">
        <v>1350</v>
      </c>
      <c r="BE290" s="54" t="str">
        <f t="shared" si="171"/>
        <v/>
      </c>
    </row>
    <row r="291" spans="1:57" ht="30" hidden="1">
      <c r="A291" s="277" t="s">
        <v>1126</v>
      </c>
      <c r="B291" s="277"/>
      <c r="C291" s="278"/>
      <c r="D291" s="277">
        <v>0</v>
      </c>
      <c r="E291" s="277"/>
      <c r="F291" s="301">
        <v>1554</v>
      </c>
      <c r="G291" s="280">
        <f>100*F291/AQ291</f>
        <v>63.74077112387203</v>
      </c>
      <c r="H291" s="281">
        <f>AQ291</f>
        <v>2438</v>
      </c>
      <c r="I291" s="59">
        <f>F291/H291</f>
        <v>0.63740771123872031</v>
      </c>
      <c r="J291" s="82">
        <f>$J$6/(I291*1.18)</f>
        <v>1.6619222127696704</v>
      </c>
      <c r="K291" s="82"/>
      <c r="L291" s="82"/>
      <c r="M291" s="302" t="s">
        <v>34</v>
      </c>
      <c r="N291" s="325" t="s">
        <v>1127</v>
      </c>
      <c r="O291" s="319" t="s">
        <v>623</v>
      </c>
      <c r="P291" s="284" t="s">
        <v>510</v>
      </c>
      <c r="Q291" s="285"/>
      <c r="R291" s="286"/>
      <c r="S291" s="286"/>
      <c r="T291" s="100" t="s">
        <v>1128</v>
      </c>
      <c r="U291" s="553" t="s">
        <v>63</v>
      </c>
      <c r="V291" s="148" t="s">
        <v>213</v>
      </c>
      <c r="W291" s="136"/>
      <c r="X291" s="143"/>
      <c r="Y291" s="146" t="str">
        <f>V291</f>
        <v>nee</v>
      </c>
      <c r="Z291" s="146"/>
      <c r="AA291" s="140"/>
      <c r="AB291" s="140"/>
      <c r="AC291" s="140"/>
      <c r="AD291" s="89" t="s">
        <v>69</v>
      </c>
      <c r="AE291" s="71" t="str">
        <f>N291</f>
        <v>Havenkade 18 Opvang Oekraïners Opslag</v>
      </c>
      <c r="AF291" s="285"/>
      <c r="AG291" s="282" t="s">
        <v>69</v>
      </c>
      <c r="AH291" s="282" t="s">
        <v>71</v>
      </c>
      <c r="AI291" s="282"/>
      <c r="AJ291" s="282" t="s">
        <v>110</v>
      </c>
      <c r="AK291" s="282" t="s">
        <v>1129</v>
      </c>
      <c r="AL291" s="282" t="s">
        <v>39</v>
      </c>
      <c r="AM291" s="282" t="s">
        <v>112</v>
      </c>
      <c r="AN291" s="282" t="s">
        <v>227</v>
      </c>
      <c r="AO291" s="282" t="s">
        <v>144</v>
      </c>
      <c r="AP291" s="288"/>
      <c r="AQ291" s="289">
        <v>2438</v>
      </c>
      <c r="AR291" s="290" t="s">
        <v>238</v>
      </c>
      <c r="AS291" s="288"/>
      <c r="AT291" s="288"/>
      <c r="AU291" s="288"/>
      <c r="AV291" s="300" t="s">
        <v>278</v>
      </c>
      <c r="AW291" s="282" t="s">
        <v>417</v>
      </c>
      <c r="AX291" s="288"/>
      <c r="AY291" s="282" t="s">
        <v>848</v>
      </c>
      <c r="AZ291" s="289">
        <v>940</v>
      </c>
      <c r="BA291" s="51" t="s">
        <v>231</v>
      </c>
      <c r="BB291" s="51" t="s">
        <v>179</v>
      </c>
      <c r="BC291" s="72">
        <v>1.32</v>
      </c>
      <c r="BD291" s="74">
        <v>63346.481999999996</v>
      </c>
      <c r="BE291" s="13">
        <f t="shared" si="171"/>
        <v>25.982970467596388</v>
      </c>
    </row>
    <row r="292" spans="1:57" ht="18.75">
      <c r="A292" s="293" t="s">
        <v>1130</v>
      </c>
      <c r="B292" s="49"/>
      <c r="C292" s="102">
        <v>27.03</v>
      </c>
      <c r="D292" s="94">
        <f>F292/$D$5</f>
        <v>14.488888888888889</v>
      </c>
      <c r="E292" s="95">
        <f>F292</f>
        <v>1304</v>
      </c>
      <c r="F292" s="279">
        <v>1304</v>
      </c>
      <c r="G292" s="280">
        <f>100*F292/AQ292</f>
        <v>148.3503981797497</v>
      </c>
      <c r="H292" s="281">
        <f>AQ292</f>
        <v>879</v>
      </c>
      <c r="I292" s="59">
        <f>F292/H292</f>
        <v>1.4835039817974971</v>
      </c>
      <c r="J292" s="82">
        <f>$J$6/(I292*1.18)</f>
        <v>0.71406753665384226</v>
      </c>
      <c r="K292" s="96">
        <f>L292-F292</f>
        <v>0</v>
      </c>
      <c r="L292" s="97">
        <f>AC292</f>
        <v>1304</v>
      </c>
      <c r="M292" s="282" t="s">
        <v>34</v>
      </c>
      <c r="N292" s="282" t="s">
        <v>1131</v>
      </c>
      <c r="O292" s="319" t="s">
        <v>623</v>
      </c>
      <c r="P292" s="284" t="s">
        <v>114</v>
      </c>
      <c r="Q292" s="285"/>
      <c r="R292" s="52" t="str">
        <f t="shared" ref="R292" si="174">CONCATENATE(O292," ",P292,Q292)</f>
        <v>Havenkade 20</v>
      </c>
      <c r="S292" s="286"/>
      <c r="T292" s="544" t="s">
        <v>1132</v>
      </c>
      <c r="U292" s="120">
        <v>2</v>
      </c>
      <c r="V292" s="556" t="s">
        <v>38</v>
      </c>
      <c r="W292" s="136">
        <v>2027</v>
      </c>
      <c r="X292" s="143"/>
      <c r="Y292" s="143"/>
      <c r="Z292" s="140"/>
      <c r="AA292" s="68"/>
      <c r="AB292" s="68"/>
      <c r="AC292" s="68">
        <v>1304</v>
      </c>
      <c r="AD292" s="67" t="s">
        <v>85</v>
      </c>
      <c r="AE292" s="71" t="str">
        <f>N292</f>
        <v>Havenkade 20</v>
      </c>
      <c r="AF292" s="284" t="s">
        <v>1133</v>
      </c>
      <c r="AG292" s="282" t="s">
        <v>69</v>
      </c>
      <c r="AH292" s="503" t="s">
        <v>71</v>
      </c>
      <c r="AI292" s="282"/>
      <c r="AJ292" s="282" t="s">
        <v>110</v>
      </c>
      <c r="AK292" s="282" t="s">
        <v>1134</v>
      </c>
      <c r="AL292" s="282" t="s">
        <v>39</v>
      </c>
      <c r="AM292" s="282" t="s">
        <v>112</v>
      </c>
      <c r="AN292" s="282" t="s">
        <v>227</v>
      </c>
      <c r="AO292" s="282" t="s">
        <v>144</v>
      </c>
      <c r="AP292" s="288"/>
      <c r="AQ292" s="289">
        <v>879</v>
      </c>
      <c r="AR292" s="290" t="s">
        <v>241</v>
      </c>
      <c r="AS292" s="288"/>
      <c r="AT292" s="288"/>
      <c r="AU292" s="636">
        <v>2001</v>
      </c>
      <c r="AV292" s="290" t="s">
        <v>312</v>
      </c>
      <c r="AW292" s="282" t="s">
        <v>417</v>
      </c>
      <c r="AX292" s="628" t="s">
        <v>89</v>
      </c>
      <c r="AY292" s="282" t="s">
        <v>848</v>
      </c>
      <c r="AZ292" s="289">
        <v>889</v>
      </c>
      <c r="BA292" s="51" t="s">
        <v>231</v>
      </c>
      <c r="BB292" s="51" t="s">
        <v>179</v>
      </c>
      <c r="BC292" s="52"/>
      <c r="BD292" s="74">
        <v>53515.981999999996</v>
      </c>
      <c r="BE292" s="13">
        <f t="shared" si="171"/>
        <v>60.882800910125141</v>
      </c>
    </row>
    <row r="293" spans="1:57" ht="15" hidden="1">
      <c r="A293" s="277" t="s">
        <v>827</v>
      </c>
      <c r="B293" s="277"/>
      <c r="C293" s="278"/>
      <c r="D293" s="277"/>
      <c r="E293" s="277"/>
      <c r="F293" s="282" t="s">
        <v>33</v>
      </c>
      <c r="G293" s="282"/>
      <c r="H293" s="282"/>
      <c r="I293" s="282"/>
      <c r="J293" s="282"/>
      <c r="K293" s="282"/>
      <c r="L293" s="282"/>
      <c r="M293" s="282" t="s">
        <v>34</v>
      </c>
      <c r="N293" s="282" t="s">
        <v>1135</v>
      </c>
      <c r="O293" s="283" t="s">
        <v>826</v>
      </c>
      <c r="P293" s="284" t="s">
        <v>491</v>
      </c>
      <c r="Q293" s="285"/>
      <c r="R293" s="285"/>
      <c r="S293" s="285"/>
      <c r="T293" s="291"/>
      <c r="U293" s="291"/>
      <c r="V293" s="291"/>
      <c r="W293" s="66"/>
      <c r="X293" s="67"/>
      <c r="Y293" s="67"/>
      <c r="Z293" s="67"/>
      <c r="AA293" s="67"/>
      <c r="AB293" s="67"/>
      <c r="AC293" s="67"/>
      <c r="AD293" s="67"/>
      <c r="AE293" s="291"/>
      <c r="AF293" s="288"/>
      <c r="AG293" s="288"/>
      <c r="AH293" s="288"/>
      <c r="AI293" s="288"/>
      <c r="AJ293" s="288"/>
      <c r="AK293" s="288"/>
      <c r="AL293" s="282" t="s">
        <v>255</v>
      </c>
      <c r="AM293" s="288"/>
      <c r="AN293" s="288"/>
      <c r="AO293" s="282" t="s">
        <v>40</v>
      </c>
      <c r="AP293" s="288"/>
      <c r="AQ293" s="288"/>
      <c r="AR293" s="288"/>
      <c r="AS293" s="288"/>
      <c r="AT293" s="288"/>
      <c r="AU293" s="288"/>
      <c r="AV293" s="288"/>
      <c r="AW293" s="288"/>
      <c r="AX293" s="288"/>
      <c r="AY293" s="288"/>
      <c r="AZ293" s="288"/>
      <c r="BA293" s="51" t="s">
        <v>802</v>
      </c>
      <c r="BB293" s="52"/>
      <c r="BC293" s="52"/>
      <c r="BD293" s="53" t="s">
        <v>1350</v>
      </c>
      <c r="BE293" s="54" t="str">
        <f t="shared" si="171"/>
        <v/>
      </c>
    </row>
    <row r="294" spans="1:57" ht="18.75">
      <c r="A294" s="293" t="s">
        <v>1136</v>
      </c>
      <c r="B294" s="49"/>
      <c r="C294" s="102">
        <v>27.03</v>
      </c>
      <c r="D294" s="94">
        <f>F294/$D$5</f>
        <v>17.577777777777779</v>
      </c>
      <c r="E294" s="95">
        <f>F294</f>
        <v>1582</v>
      </c>
      <c r="F294" s="279">
        <v>1582</v>
      </c>
      <c r="G294" s="280">
        <f>100*F294/AQ294</f>
        <v>176.16926503340758</v>
      </c>
      <c r="H294" s="281">
        <f>AQ294</f>
        <v>898</v>
      </c>
      <c r="I294" s="59">
        <f>F294/H294</f>
        <v>1.7616926503340757</v>
      </c>
      <c r="J294" s="82">
        <f>$J$6/(I294*1.18)</f>
        <v>0.60130922025327305</v>
      </c>
      <c r="K294" s="96" t="e">
        <f>L294-F294</f>
        <v>#REF!</v>
      </c>
      <c r="L294" s="97" t="e">
        <f>#REF!</f>
        <v>#REF!</v>
      </c>
      <c r="M294" s="282" t="s">
        <v>34</v>
      </c>
      <c r="N294" s="326" t="s">
        <v>1137</v>
      </c>
      <c r="O294" s="283" t="s">
        <v>623</v>
      </c>
      <c r="P294" s="284" t="s">
        <v>588</v>
      </c>
      <c r="Q294" s="285"/>
      <c r="R294" s="52" t="str">
        <f t="shared" ref="R294" si="175">CONCATENATE(O294," ",P294,Q294)</f>
        <v>Havenkade 6</v>
      </c>
      <c r="S294" s="286"/>
      <c r="T294" s="100" t="s">
        <v>1138</v>
      </c>
      <c r="U294" s="120">
        <v>2</v>
      </c>
      <c r="V294" s="148" t="s">
        <v>38</v>
      </c>
      <c r="W294" s="66">
        <v>2027</v>
      </c>
      <c r="X294" s="67"/>
      <c r="Y294" s="67"/>
      <c r="Z294" s="68"/>
      <c r="AB294" s="68"/>
      <c r="AC294" s="68">
        <f>F294</f>
        <v>1582</v>
      </c>
      <c r="AD294" s="67" t="s">
        <v>200</v>
      </c>
      <c r="AE294" s="71" t="str">
        <f>N294</f>
        <v>Graansilo Havenkade 6</v>
      </c>
      <c r="AF294" s="284" t="s">
        <v>1139</v>
      </c>
      <c r="AG294" s="282" t="s">
        <v>200</v>
      </c>
      <c r="AH294" s="503" t="s">
        <v>545</v>
      </c>
      <c r="AI294" s="282"/>
      <c r="AJ294" s="282" t="s">
        <v>175</v>
      </c>
      <c r="AK294" s="282" t="s">
        <v>625</v>
      </c>
      <c r="AL294" s="282" t="s">
        <v>39</v>
      </c>
      <c r="AM294" s="282" t="s">
        <v>74</v>
      </c>
      <c r="AN294" s="282" t="s">
        <v>75</v>
      </c>
      <c r="AO294" s="282" t="s">
        <v>144</v>
      </c>
      <c r="AP294" s="288"/>
      <c r="AQ294" s="289">
        <v>898</v>
      </c>
      <c r="AR294" s="290" t="s">
        <v>241</v>
      </c>
      <c r="AS294" s="282" t="s">
        <v>78</v>
      </c>
      <c r="AT294" s="282"/>
      <c r="AU294" s="289">
        <v>1955</v>
      </c>
      <c r="AV294" s="290" t="s">
        <v>409</v>
      </c>
      <c r="AW294" s="282" t="s">
        <v>538</v>
      </c>
      <c r="AX294" s="282" t="s">
        <v>453</v>
      </c>
      <c r="AY294" s="282" t="s">
        <v>177</v>
      </c>
      <c r="AZ294" s="289">
        <v>275</v>
      </c>
      <c r="BA294" s="51" t="s">
        <v>231</v>
      </c>
      <c r="BB294" s="51" t="s">
        <v>179</v>
      </c>
      <c r="BC294" s="72">
        <v>2.2999999999999998</v>
      </c>
      <c r="BD294" s="74">
        <v>42658.131999999998</v>
      </c>
      <c r="BE294" s="13">
        <f t="shared" si="171"/>
        <v>47.503487750556793</v>
      </c>
    </row>
    <row r="295" spans="1:57" ht="15" hidden="1">
      <c r="A295" s="277" t="s">
        <v>776</v>
      </c>
      <c r="B295" s="277"/>
      <c r="C295" s="278"/>
      <c r="D295" s="277"/>
      <c r="E295" s="277"/>
      <c r="F295" s="282" t="s">
        <v>33</v>
      </c>
      <c r="G295" s="282"/>
      <c r="H295" s="282"/>
      <c r="I295" s="282"/>
      <c r="J295" s="282"/>
      <c r="K295" s="282"/>
      <c r="L295" s="282"/>
      <c r="M295" s="282" t="s">
        <v>34</v>
      </c>
      <c r="N295" s="282" t="s">
        <v>1140</v>
      </c>
      <c r="O295" s="283" t="s">
        <v>1141</v>
      </c>
      <c r="P295" s="284" t="s">
        <v>61</v>
      </c>
      <c r="Q295" s="285"/>
      <c r="R295" s="285"/>
      <c r="S295" s="285"/>
      <c r="T295" s="291"/>
      <c r="U295" s="291"/>
      <c r="V295" s="291"/>
      <c r="W295" s="66">
        <v>2027</v>
      </c>
      <c r="X295" s="67"/>
      <c r="Y295" s="67"/>
      <c r="Z295" s="67"/>
      <c r="AA295" s="67"/>
      <c r="AB295" s="67"/>
      <c r="AC295" s="67"/>
      <c r="AD295" s="67"/>
      <c r="AE295" s="291"/>
      <c r="AF295" s="288"/>
      <c r="AG295" s="288"/>
      <c r="AH295" s="288"/>
      <c r="AI295" s="288"/>
      <c r="AJ295" s="288"/>
      <c r="AK295" s="288"/>
      <c r="AL295" s="288"/>
      <c r="AM295" s="288"/>
      <c r="AN295" s="288"/>
      <c r="AO295" s="288"/>
      <c r="AP295" s="288"/>
      <c r="AQ295" s="288"/>
      <c r="AR295" s="288"/>
      <c r="AS295" s="288"/>
      <c r="AT295" s="288"/>
      <c r="AU295" s="288"/>
      <c r="AV295" s="288"/>
      <c r="AW295" s="288"/>
      <c r="AX295" s="288"/>
      <c r="AY295" s="288"/>
      <c r="AZ295" s="288"/>
      <c r="BA295" s="52"/>
      <c r="BB295" s="52"/>
      <c r="BC295" s="52"/>
      <c r="BD295" s="53" t="s">
        <v>1350</v>
      </c>
      <c r="BE295" s="54" t="str">
        <f t="shared" si="171"/>
        <v/>
      </c>
    </row>
    <row r="296" spans="1:57" ht="18.75">
      <c r="A296" s="609" t="s">
        <v>1142</v>
      </c>
      <c r="B296" s="49"/>
      <c r="C296" s="102">
        <v>26.09</v>
      </c>
      <c r="D296" s="94">
        <f>F296/$D$5</f>
        <v>4.8</v>
      </c>
      <c r="E296" s="95">
        <f t="shared" ref="E296:E297" si="176">F296</f>
        <v>432</v>
      </c>
      <c r="F296" s="279">
        <v>432</v>
      </c>
      <c r="G296" s="280">
        <f>100*F296/AQ296</f>
        <v>123.78223495702005</v>
      </c>
      <c r="H296" s="281">
        <f>AQ296</f>
        <v>349</v>
      </c>
      <c r="I296" s="59">
        <f>F296/H296</f>
        <v>1.2378223495702005</v>
      </c>
      <c r="J296" s="82">
        <f>$J$6/(I296*1.18)</f>
        <v>0.85579488386691782</v>
      </c>
      <c r="K296" s="96">
        <f t="shared" ref="K296:K297" si="177">L296-F296</f>
        <v>-432</v>
      </c>
      <c r="L296" s="97">
        <f t="shared" ref="L296:L297" si="178">AC296</f>
        <v>0</v>
      </c>
      <c r="M296" s="282" t="s">
        <v>34</v>
      </c>
      <c r="N296" s="282" t="s">
        <v>1143</v>
      </c>
      <c r="O296" s="319" t="s">
        <v>1144</v>
      </c>
      <c r="P296" s="284" t="s">
        <v>507</v>
      </c>
      <c r="Q296" s="285"/>
      <c r="R296" s="52" t="str">
        <f t="shared" ref="R296:R297" si="179">CONCATENATE(O296," ",P296,Q296)</f>
        <v>W.A.  Scholtenstraat 12</v>
      </c>
      <c r="S296" s="286"/>
      <c r="T296" s="544" t="s">
        <v>1145</v>
      </c>
      <c r="U296" s="120">
        <v>2</v>
      </c>
      <c r="V296" s="148" t="s">
        <v>38</v>
      </c>
      <c r="W296" s="66">
        <v>2027</v>
      </c>
      <c r="X296" s="67"/>
      <c r="Y296" s="67"/>
      <c r="Z296" s="68"/>
      <c r="AA296" s="68">
        <f>F296</f>
        <v>432</v>
      </c>
      <c r="AB296" s="68"/>
      <c r="AC296" s="68"/>
      <c r="AD296" s="67" t="s">
        <v>85</v>
      </c>
      <c r="AE296" s="71" t="str">
        <f>N296</f>
        <v>Woning W.A. Scholtenstraat 12</v>
      </c>
      <c r="AF296" s="284" t="s">
        <v>1146</v>
      </c>
      <c r="AG296" s="282" t="s">
        <v>85</v>
      </c>
      <c r="AH296" s="503" t="s">
        <v>545</v>
      </c>
      <c r="AI296" s="282"/>
      <c r="AJ296" s="282" t="s">
        <v>175</v>
      </c>
      <c r="AK296" s="282" t="s">
        <v>1147</v>
      </c>
      <c r="AL296" s="282" t="s">
        <v>39</v>
      </c>
      <c r="AM296" s="282" t="s">
        <v>1091</v>
      </c>
      <c r="AN296" s="282" t="s">
        <v>1092</v>
      </c>
      <c r="AO296" s="282" t="s">
        <v>144</v>
      </c>
      <c r="AP296" s="288"/>
      <c r="AQ296" s="289">
        <v>349</v>
      </c>
      <c r="AR296" s="290" t="s">
        <v>228</v>
      </c>
      <c r="AS296" s="282" t="s">
        <v>78</v>
      </c>
      <c r="AT296" s="282"/>
      <c r="AU296" s="289">
        <v>1960</v>
      </c>
      <c r="AV296" s="290" t="s">
        <v>409</v>
      </c>
      <c r="AW296" s="282" t="s">
        <v>1148</v>
      </c>
      <c r="AX296" s="282" t="s">
        <v>89</v>
      </c>
      <c r="AY296" s="282" t="s">
        <v>177</v>
      </c>
      <c r="AZ296" s="289">
        <v>169</v>
      </c>
      <c r="BA296" s="51" t="s">
        <v>231</v>
      </c>
      <c r="BB296" s="51" t="s">
        <v>179</v>
      </c>
      <c r="BC296" s="72">
        <v>1.99</v>
      </c>
      <c r="BD296" s="74">
        <v>14601.4</v>
      </c>
      <c r="BE296" s="13">
        <f t="shared" si="171"/>
        <v>41.837822349570203</v>
      </c>
    </row>
    <row r="297" spans="1:57" ht="18.75">
      <c r="A297" s="609" t="s">
        <v>1149</v>
      </c>
      <c r="B297" s="49"/>
      <c r="C297" s="102">
        <v>26.12</v>
      </c>
      <c r="D297" s="94">
        <f>F297/$D$5</f>
        <v>11.966666666666667</v>
      </c>
      <c r="E297" s="95">
        <f t="shared" si="176"/>
        <v>1077</v>
      </c>
      <c r="F297" s="279">
        <v>1077</v>
      </c>
      <c r="G297" s="280">
        <f>100*F297/AQ297</f>
        <v>118.22173435784852</v>
      </c>
      <c r="H297" s="281">
        <f>AQ297</f>
        <v>911</v>
      </c>
      <c r="I297" s="59">
        <f>F297/H297</f>
        <v>1.1822173435784853</v>
      </c>
      <c r="J297" s="82">
        <f>$J$6/(I297*1.18)</f>
        <v>0.89604677147758216</v>
      </c>
      <c r="K297" s="96">
        <f t="shared" si="177"/>
        <v>-1077</v>
      </c>
      <c r="L297" s="97">
        <f t="shared" si="178"/>
        <v>0</v>
      </c>
      <c r="M297" s="282" t="s">
        <v>34</v>
      </c>
      <c r="N297" s="282" t="s">
        <v>694</v>
      </c>
      <c r="O297" s="319" t="s">
        <v>695</v>
      </c>
      <c r="P297" s="284" t="s">
        <v>609</v>
      </c>
      <c r="Q297" s="285"/>
      <c r="R297" s="52" t="str">
        <f t="shared" si="179"/>
        <v>Industrieweg 22</v>
      </c>
      <c r="S297" s="286"/>
      <c r="T297" s="100"/>
      <c r="U297" s="120">
        <v>2</v>
      </c>
      <c r="V297" s="148" t="s">
        <v>38</v>
      </c>
      <c r="W297" s="66">
        <v>2027</v>
      </c>
      <c r="X297" s="67"/>
      <c r="Y297" s="67"/>
      <c r="Z297" s="68"/>
      <c r="AA297" s="68">
        <f>F297</f>
        <v>1077</v>
      </c>
      <c r="AB297" s="68"/>
      <c r="AC297" s="68"/>
      <c r="AD297" s="67" t="s">
        <v>85</v>
      </c>
      <c r="AE297" s="71" t="str">
        <f>N297</f>
        <v>Industrieweg 22</v>
      </c>
      <c r="AF297" s="656" t="s">
        <v>1150</v>
      </c>
      <c r="AG297" s="282" t="s">
        <v>85</v>
      </c>
      <c r="AH297" s="503" t="s">
        <v>545</v>
      </c>
      <c r="AI297" s="282"/>
      <c r="AJ297" s="282" t="s">
        <v>175</v>
      </c>
      <c r="AK297" s="282" t="s">
        <v>693</v>
      </c>
      <c r="AL297" s="282" t="s">
        <v>39</v>
      </c>
      <c r="AM297" s="282" t="s">
        <v>288</v>
      </c>
      <c r="AN297" s="282" t="s">
        <v>289</v>
      </c>
      <c r="AO297" s="282" t="s">
        <v>144</v>
      </c>
      <c r="AP297" s="288"/>
      <c r="AQ297" s="289">
        <v>911</v>
      </c>
      <c r="AR297" s="290" t="s">
        <v>241</v>
      </c>
      <c r="AS297" s="282" t="s">
        <v>229</v>
      </c>
      <c r="AT297" s="282"/>
      <c r="AU297" s="289">
        <v>1959</v>
      </c>
      <c r="AV297" s="290" t="s">
        <v>409</v>
      </c>
      <c r="AW297" s="282" t="s">
        <v>676</v>
      </c>
      <c r="AX297" s="282" t="s">
        <v>89</v>
      </c>
      <c r="AY297" s="282" t="s">
        <v>177</v>
      </c>
      <c r="AZ297" s="289">
        <v>750</v>
      </c>
      <c r="BA297" s="51" t="s">
        <v>182</v>
      </c>
      <c r="BB297" s="51" t="s">
        <v>179</v>
      </c>
      <c r="BC297" s="72">
        <v>221.48</v>
      </c>
      <c r="BD297" s="74">
        <v>52964.748</v>
      </c>
      <c r="BE297" s="13">
        <f t="shared" si="171"/>
        <v>58.139130625686057</v>
      </c>
    </row>
    <row r="298" spans="1:57" ht="15" hidden="1">
      <c r="A298" s="277" t="s">
        <v>657</v>
      </c>
      <c r="B298" s="277"/>
      <c r="C298" s="278"/>
      <c r="D298" s="277"/>
      <c r="E298" s="277"/>
      <c r="F298" s="282" t="s">
        <v>33</v>
      </c>
      <c r="G298" s="282"/>
      <c r="H298" s="282"/>
      <c r="I298" s="282"/>
      <c r="J298" s="282"/>
      <c r="K298" s="282"/>
      <c r="L298" s="282"/>
      <c r="M298" s="282" t="s">
        <v>34</v>
      </c>
      <c r="N298" s="282" t="s">
        <v>1151</v>
      </c>
      <c r="O298" s="283" t="s">
        <v>654</v>
      </c>
      <c r="P298" s="284" t="s">
        <v>479</v>
      </c>
      <c r="Q298" s="285"/>
      <c r="R298" s="285"/>
      <c r="S298" s="285"/>
      <c r="T298" s="291"/>
      <c r="U298" s="291"/>
      <c r="V298" s="291"/>
      <c r="W298" s="327"/>
      <c r="X298" s="328"/>
      <c r="Y298" s="328"/>
      <c r="Z298" s="328"/>
      <c r="AA298" s="328"/>
      <c r="AB298" s="328"/>
      <c r="AC298" s="328"/>
      <c r="AD298" s="328"/>
      <c r="AE298" s="291"/>
      <c r="AF298" s="288"/>
      <c r="AG298" s="288"/>
      <c r="AH298" s="288"/>
      <c r="AI298" s="288"/>
      <c r="AJ298" s="282" t="s">
        <v>634</v>
      </c>
      <c r="AK298" s="288"/>
      <c r="AL298" s="282" t="s">
        <v>39</v>
      </c>
      <c r="AM298" s="282" t="s">
        <v>288</v>
      </c>
      <c r="AN298" s="282" t="s">
        <v>289</v>
      </c>
      <c r="AO298" s="282" t="s">
        <v>50</v>
      </c>
      <c r="AP298" s="288"/>
      <c r="AQ298" s="288"/>
      <c r="AR298" s="288"/>
      <c r="AS298" s="288"/>
      <c r="AT298" s="288"/>
      <c r="AU298" s="288"/>
      <c r="AV298" s="288"/>
      <c r="AW298" s="288"/>
      <c r="AX298" s="282" t="s">
        <v>81</v>
      </c>
      <c r="AY298" s="282" t="s">
        <v>637</v>
      </c>
      <c r="AZ298" s="288"/>
      <c r="BA298" s="51" t="s">
        <v>418</v>
      </c>
      <c r="BB298" s="52"/>
      <c r="BC298" s="52"/>
      <c r="BD298" s="53" t="s">
        <v>1350</v>
      </c>
      <c r="BE298" s="54" t="str">
        <f t="shared" si="171"/>
        <v/>
      </c>
    </row>
    <row r="299" spans="1:57" ht="15" hidden="1">
      <c r="A299" s="277" t="s">
        <v>1152</v>
      </c>
      <c r="B299" s="277"/>
      <c r="C299" s="278"/>
      <c r="D299" s="324">
        <v>0</v>
      </c>
      <c r="E299" s="324"/>
      <c r="F299" s="279">
        <v>440</v>
      </c>
      <c r="G299" s="280">
        <f>100*F299/AQ299</f>
        <v>69.510268562401265</v>
      </c>
      <c r="H299" s="281">
        <f>AQ299</f>
        <v>633</v>
      </c>
      <c r="I299" s="59">
        <f>F299/H299</f>
        <v>0.69510268562401267</v>
      </c>
      <c r="J299" s="82">
        <f>$J$6/(I299*1.18)</f>
        <v>1.5239791987673343</v>
      </c>
      <c r="K299" s="82"/>
      <c r="L299" s="82"/>
      <c r="M299" s="282" t="s">
        <v>34</v>
      </c>
      <c r="N299" s="282" t="s">
        <v>1153</v>
      </c>
      <c r="O299" s="319" t="s">
        <v>795</v>
      </c>
      <c r="P299" s="284" t="s">
        <v>1154</v>
      </c>
      <c r="Q299" s="285"/>
      <c r="R299" s="286"/>
      <c r="S299" s="296" t="s">
        <v>67</v>
      </c>
      <c r="T299" s="598" t="s">
        <v>1155</v>
      </c>
      <c r="U299" s="554">
        <v>2</v>
      </c>
      <c r="V299" s="546" t="s">
        <v>213</v>
      </c>
      <c r="W299" s="66"/>
      <c r="X299" s="67"/>
      <c r="Y299" s="67"/>
      <c r="Z299" s="67"/>
      <c r="AA299" s="68"/>
      <c r="AB299" s="68"/>
      <c r="AC299" s="68"/>
      <c r="AD299" s="89" t="s">
        <v>200</v>
      </c>
      <c r="AE299" s="71" t="str">
        <f>N299</f>
        <v>W.A. Scholtenstraat 18-20</v>
      </c>
      <c r="AF299" s="284" t="s">
        <v>1156</v>
      </c>
      <c r="AG299" s="282" t="s">
        <v>200</v>
      </c>
      <c r="AH299" s="282" t="s">
        <v>201</v>
      </c>
      <c r="AI299" s="282"/>
      <c r="AJ299" s="282" t="s">
        <v>175</v>
      </c>
      <c r="AK299" s="282" t="s">
        <v>1157</v>
      </c>
      <c r="AL299" s="282" t="s">
        <v>39</v>
      </c>
      <c r="AM299" s="282" t="s">
        <v>845</v>
      </c>
      <c r="AN299" s="282" t="s">
        <v>846</v>
      </c>
      <c r="AO299" s="282" t="s">
        <v>144</v>
      </c>
      <c r="AP299" s="288"/>
      <c r="AQ299" s="289">
        <v>633</v>
      </c>
      <c r="AR299" s="290" t="s">
        <v>241</v>
      </c>
      <c r="AS299" s="282" t="s">
        <v>229</v>
      </c>
      <c r="AT299" s="282"/>
      <c r="AU299" s="289">
        <v>1963</v>
      </c>
      <c r="AV299" s="290" t="s">
        <v>409</v>
      </c>
      <c r="AW299" s="282" t="s">
        <v>568</v>
      </c>
      <c r="AX299" s="282" t="s">
        <v>89</v>
      </c>
      <c r="AY299" s="282" t="s">
        <v>177</v>
      </c>
      <c r="AZ299" s="289">
        <v>575</v>
      </c>
      <c r="BA299" s="51" t="s">
        <v>231</v>
      </c>
      <c r="BB299" s="51" t="s">
        <v>179</v>
      </c>
      <c r="BC299" s="72">
        <v>2.7</v>
      </c>
      <c r="BD299" s="74">
        <v>3735.9</v>
      </c>
      <c r="BE299" s="13">
        <f t="shared" si="171"/>
        <v>5.9018957345971561</v>
      </c>
    </row>
    <row r="300" spans="1:57" ht="15" hidden="1">
      <c r="A300" s="277" t="s">
        <v>270</v>
      </c>
      <c r="B300" s="277"/>
      <c r="C300" s="278"/>
      <c r="D300" s="277"/>
      <c r="E300" s="277"/>
      <c r="F300" s="282" t="s">
        <v>33</v>
      </c>
      <c r="G300" s="282"/>
      <c r="H300" s="282"/>
      <c r="I300" s="282"/>
      <c r="J300" s="282"/>
      <c r="K300" s="282"/>
      <c r="L300" s="282"/>
      <c r="M300" s="282" t="s">
        <v>34</v>
      </c>
      <c r="N300" s="282" t="s">
        <v>1158</v>
      </c>
      <c r="O300" s="283" t="s">
        <v>268</v>
      </c>
      <c r="P300" s="284" t="s">
        <v>61</v>
      </c>
      <c r="Q300" s="285"/>
      <c r="R300" s="285"/>
      <c r="S300" s="285"/>
      <c r="T300" s="294"/>
      <c r="U300" s="294"/>
      <c r="V300" s="294"/>
      <c r="W300" s="66">
        <v>2027</v>
      </c>
      <c r="X300" s="67"/>
      <c r="Y300" s="67"/>
      <c r="Z300" s="67"/>
      <c r="AA300" s="67"/>
      <c r="AB300" s="67"/>
      <c r="AC300" s="67"/>
      <c r="AD300" s="67"/>
      <c r="AE300" s="294"/>
      <c r="AF300" s="288"/>
      <c r="AG300" s="288"/>
      <c r="AH300" s="288"/>
      <c r="AI300" s="288"/>
      <c r="AJ300" s="288"/>
      <c r="AK300" s="288"/>
      <c r="AL300" s="282" t="s">
        <v>39</v>
      </c>
      <c r="AM300" s="288"/>
      <c r="AN300" s="288"/>
      <c r="AO300" s="282" t="s">
        <v>143</v>
      </c>
      <c r="AP300" s="288"/>
      <c r="AQ300" s="288"/>
      <c r="AR300" s="288"/>
      <c r="AS300" s="288"/>
      <c r="AT300" s="288"/>
      <c r="AU300" s="288"/>
      <c r="AV300" s="288"/>
      <c r="AW300" s="288"/>
      <c r="AX300" s="288"/>
      <c r="AY300" s="288"/>
      <c r="AZ300" s="288"/>
      <c r="BA300" s="51" t="s">
        <v>182</v>
      </c>
      <c r="BB300" s="52"/>
      <c r="BC300" s="52"/>
      <c r="BD300" s="53" t="s">
        <v>1350</v>
      </c>
      <c r="BE300" s="54" t="str">
        <f t="shared" si="171"/>
        <v/>
      </c>
    </row>
    <row r="301" spans="1:57" ht="15" hidden="1">
      <c r="A301" s="277" t="s">
        <v>675</v>
      </c>
      <c r="B301" s="277"/>
      <c r="C301" s="278"/>
      <c r="D301" s="277"/>
      <c r="E301" s="277"/>
      <c r="F301" s="282" t="s">
        <v>33</v>
      </c>
      <c r="G301" s="282"/>
      <c r="H301" s="282"/>
      <c r="I301" s="282"/>
      <c r="J301" s="282"/>
      <c r="K301" s="282"/>
      <c r="L301" s="282"/>
      <c r="M301" s="282" t="s">
        <v>34</v>
      </c>
      <c r="N301" s="282" t="s">
        <v>692</v>
      </c>
      <c r="O301" s="283" t="s">
        <v>268</v>
      </c>
      <c r="P301" s="284" t="s">
        <v>674</v>
      </c>
      <c r="Q301" s="285"/>
      <c r="R301" s="285"/>
      <c r="S301" s="285"/>
      <c r="T301" s="295"/>
      <c r="U301" s="295"/>
      <c r="V301" s="295"/>
      <c r="W301" s="295"/>
      <c r="X301" s="295"/>
      <c r="Y301" s="295"/>
      <c r="Z301" s="295"/>
      <c r="AA301" s="295"/>
      <c r="AB301" s="295"/>
      <c r="AC301" s="295"/>
      <c r="AD301" s="295"/>
      <c r="AE301" s="295"/>
      <c r="AF301" s="288"/>
      <c r="AG301" s="288"/>
      <c r="AH301" s="288"/>
      <c r="AI301" s="288"/>
      <c r="AJ301" s="288"/>
      <c r="AK301" s="288"/>
      <c r="AL301" s="282" t="s">
        <v>39</v>
      </c>
      <c r="AM301" s="288"/>
      <c r="AN301" s="288"/>
      <c r="AO301" s="282" t="s">
        <v>40</v>
      </c>
      <c r="AP301" s="288"/>
      <c r="AQ301" s="288"/>
      <c r="AR301" s="288"/>
      <c r="AS301" s="288"/>
      <c r="AT301" s="288"/>
      <c r="AU301" s="288"/>
      <c r="AV301" s="288"/>
      <c r="AW301" s="288"/>
      <c r="AX301" s="288"/>
      <c r="AY301" s="288"/>
      <c r="AZ301" s="288"/>
      <c r="BA301" s="51" t="s">
        <v>231</v>
      </c>
      <c r="BB301" s="52"/>
      <c r="BC301" s="52"/>
      <c r="BD301" s="53" t="s">
        <v>1350</v>
      </c>
      <c r="BE301" s="54" t="str">
        <f t="shared" si="171"/>
        <v/>
      </c>
    </row>
    <row r="302" spans="1:57" ht="15" hidden="1">
      <c r="A302" s="610" t="s">
        <v>1159</v>
      </c>
      <c r="B302" s="277"/>
      <c r="C302" s="278"/>
      <c r="D302" s="277">
        <v>0</v>
      </c>
      <c r="E302" s="277"/>
      <c r="F302" s="329" t="s">
        <v>122</v>
      </c>
      <c r="G302" s="280" t="e">
        <f t="shared" ref="G302:G307" si="180">100*F302/AQ302</f>
        <v>#VALUE!</v>
      </c>
      <c r="H302" s="281">
        <f t="shared" ref="H302:H307" si="181">AQ302</f>
        <v>2523</v>
      </c>
      <c r="I302" s="59" t="e">
        <f t="shared" ref="I302:I309" si="182">F302/H302</f>
        <v>#VALUE!</v>
      </c>
      <c r="J302" s="82" t="e">
        <f t="shared" ref="J302:J309" si="183">$J$6/(I302*1.18)</f>
        <v>#VALUE!</v>
      </c>
      <c r="K302" s="82"/>
      <c r="L302" s="82"/>
      <c r="M302" s="325" t="s">
        <v>34</v>
      </c>
      <c r="N302" s="325" t="s">
        <v>1160</v>
      </c>
      <c r="O302" s="283" t="s">
        <v>726</v>
      </c>
      <c r="P302" s="284" t="s">
        <v>351</v>
      </c>
      <c r="Q302" s="285"/>
      <c r="R302" s="286"/>
      <c r="S302" s="286"/>
      <c r="T302" s="100" t="s">
        <v>1070</v>
      </c>
      <c r="U302" s="551" t="s">
        <v>63</v>
      </c>
      <c r="V302" s="98" t="s">
        <v>213</v>
      </c>
      <c r="W302" s="66"/>
      <c r="X302" s="67"/>
      <c r="Y302" s="146" t="str">
        <f>V302</f>
        <v>nee</v>
      </c>
      <c r="Z302" s="146"/>
      <c r="AA302" s="68" t="str">
        <f>F302</f>
        <v>?</v>
      </c>
      <c r="AB302" s="68"/>
      <c r="AC302" s="68"/>
      <c r="AD302" s="89" t="s">
        <v>85</v>
      </c>
      <c r="AE302" s="71" t="str">
        <f t="shared" ref="AE302:AE307" si="184">N302</f>
        <v>J.C. v Markenstraat 8</v>
      </c>
      <c r="AF302" s="284" t="s">
        <v>1161</v>
      </c>
      <c r="AG302" s="282" t="s">
        <v>85</v>
      </c>
      <c r="AH302" s="282" t="s">
        <v>71</v>
      </c>
      <c r="AI302" s="282"/>
      <c r="AJ302" s="282" t="s">
        <v>175</v>
      </c>
      <c r="AK302" s="282" t="s">
        <v>724</v>
      </c>
      <c r="AL302" s="282" t="s">
        <v>39</v>
      </c>
      <c r="AM302" s="282" t="s">
        <v>288</v>
      </c>
      <c r="AN302" s="282" t="s">
        <v>289</v>
      </c>
      <c r="AO302" s="282" t="s">
        <v>144</v>
      </c>
      <c r="AP302" s="288"/>
      <c r="AQ302" s="289">
        <v>2523</v>
      </c>
      <c r="AR302" s="290" t="s">
        <v>273</v>
      </c>
      <c r="AS302" s="282" t="s">
        <v>229</v>
      </c>
      <c r="AT302" s="282"/>
      <c r="AU302" s="289">
        <v>1965</v>
      </c>
      <c r="AV302" s="290" t="s">
        <v>409</v>
      </c>
      <c r="AW302" s="282" t="s">
        <v>568</v>
      </c>
      <c r="AX302" s="282" t="s">
        <v>89</v>
      </c>
      <c r="AY302" s="282" t="s">
        <v>177</v>
      </c>
      <c r="AZ302" s="289">
        <v>669</v>
      </c>
      <c r="BA302" s="51" t="s">
        <v>231</v>
      </c>
      <c r="BB302" s="51" t="s">
        <v>179</v>
      </c>
      <c r="BC302" s="72">
        <v>1.62</v>
      </c>
      <c r="BD302" s="74">
        <v>1000</v>
      </c>
      <c r="BE302" s="13">
        <f t="shared" si="171"/>
        <v>0.39635354736424894</v>
      </c>
    </row>
    <row r="303" spans="1:57" ht="18.75">
      <c r="A303" s="609" t="s">
        <v>1162</v>
      </c>
      <c r="B303" s="330"/>
      <c r="C303" s="102">
        <v>26.11</v>
      </c>
      <c r="D303" s="94">
        <f>F303/$D$5</f>
        <v>43.31111111111111</v>
      </c>
      <c r="E303" s="95">
        <f>F303</f>
        <v>3898</v>
      </c>
      <c r="F303" s="279">
        <v>3898</v>
      </c>
      <c r="G303" s="280">
        <f t="shared" si="180"/>
        <v>69.545049063336307</v>
      </c>
      <c r="H303" s="281">
        <f t="shared" si="181"/>
        <v>5605</v>
      </c>
      <c r="I303" s="59">
        <f t="shared" si="182"/>
        <v>0.69545049063336306</v>
      </c>
      <c r="J303" s="82">
        <f t="shared" si="183"/>
        <v>1.5232170343766034</v>
      </c>
      <c r="K303" s="96">
        <f>L303-F303</f>
        <v>-3898</v>
      </c>
      <c r="L303" s="97">
        <f>AC303</f>
        <v>0</v>
      </c>
      <c r="M303" s="282" t="s">
        <v>34</v>
      </c>
      <c r="N303" s="282" t="s">
        <v>1163</v>
      </c>
      <c r="O303" s="319" t="s">
        <v>726</v>
      </c>
      <c r="P303" s="284" t="s">
        <v>729</v>
      </c>
      <c r="Q303" s="285"/>
      <c r="R303" s="52" t="str">
        <f t="shared" ref="R303" si="185">CONCATENATE(O303," ",P303,Q303)</f>
        <v>J.C. Van Markenstraat 10-12</v>
      </c>
      <c r="S303" s="286"/>
      <c r="T303" s="544" t="s">
        <v>1164</v>
      </c>
      <c r="U303" s="120">
        <v>2</v>
      </c>
      <c r="V303" s="546" t="s">
        <v>38</v>
      </c>
      <c r="W303" s="331"/>
      <c r="AD303" s="89" t="s">
        <v>85</v>
      </c>
      <c r="AE303" s="231" t="str">
        <f t="shared" si="184"/>
        <v>J.C. v Markenstraat 10-12</v>
      </c>
      <c r="AF303" s="284" t="s">
        <v>1165</v>
      </c>
      <c r="AG303" s="282" t="s">
        <v>85</v>
      </c>
      <c r="AH303" s="503" t="s">
        <v>71</v>
      </c>
      <c r="AI303" s="282"/>
      <c r="AJ303" s="282" t="s">
        <v>175</v>
      </c>
      <c r="AK303" s="282" t="s">
        <v>724</v>
      </c>
      <c r="AL303" s="282" t="s">
        <v>39</v>
      </c>
      <c r="AM303" s="282" t="s">
        <v>288</v>
      </c>
      <c r="AN303" s="282" t="s">
        <v>289</v>
      </c>
      <c r="AO303" s="282" t="s">
        <v>144</v>
      </c>
      <c r="AP303" s="288"/>
      <c r="AQ303" s="289">
        <v>5605</v>
      </c>
      <c r="AR303" s="290" t="s">
        <v>636</v>
      </c>
      <c r="AS303" s="282" t="s">
        <v>229</v>
      </c>
      <c r="AT303" s="282"/>
      <c r="AU303" s="289">
        <v>1970</v>
      </c>
      <c r="AV303" s="290" t="s">
        <v>409</v>
      </c>
      <c r="AW303" s="282" t="s">
        <v>533</v>
      </c>
      <c r="AX303" s="282" t="s">
        <v>89</v>
      </c>
      <c r="AY303" s="282" t="s">
        <v>177</v>
      </c>
      <c r="AZ303" s="288"/>
      <c r="BA303" s="51" t="s">
        <v>231</v>
      </c>
      <c r="BB303" s="51" t="s">
        <v>179</v>
      </c>
      <c r="BC303" s="72">
        <v>1.1299999999999999</v>
      </c>
      <c r="BD303" s="74">
        <v>236550.98200000002</v>
      </c>
      <c r="BE303" s="13">
        <f t="shared" si="171"/>
        <v>42.203565031222126</v>
      </c>
    </row>
    <row r="304" spans="1:57" ht="15" hidden="1">
      <c r="A304" s="612" t="s">
        <v>1166</v>
      </c>
      <c r="B304" s="332"/>
      <c r="C304" s="333"/>
      <c r="D304" s="332">
        <v>0</v>
      </c>
      <c r="E304" s="332"/>
      <c r="F304" s="298">
        <v>1390</v>
      </c>
      <c r="G304" s="280">
        <f t="shared" si="180"/>
        <v>93.918918918918919</v>
      </c>
      <c r="H304" s="281">
        <f t="shared" si="181"/>
        <v>1480</v>
      </c>
      <c r="I304" s="59">
        <f t="shared" si="182"/>
        <v>0.93918918918918914</v>
      </c>
      <c r="J304" s="82">
        <f t="shared" si="183"/>
        <v>1.1279112303377636</v>
      </c>
      <c r="K304" s="82"/>
      <c r="L304" s="82"/>
      <c r="M304" s="326" t="s">
        <v>34</v>
      </c>
      <c r="N304" s="326" t="s">
        <v>1167</v>
      </c>
      <c r="O304" s="334" t="s">
        <v>367</v>
      </c>
      <c r="P304" s="335" t="s">
        <v>235</v>
      </c>
      <c r="Q304" s="335" t="s">
        <v>1168</v>
      </c>
      <c r="R304" s="336"/>
      <c r="S304" s="286"/>
      <c r="T304" s="100" t="s">
        <v>340</v>
      </c>
      <c r="U304" s="551" t="s">
        <v>63</v>
      </c>
      <c r="V304" s="98" t="s">
        <v>213</v>
      </c>
      <c r="W304" s="66"/>
      <c r="X304" s="67"/>
      <c r="Y304" s="146" t="str">
        <f t="shared" ref="Y304:Y307" si="186">V304</f>
        <v>nee</v>
      </c>
      <c r="Z304" s="146"/>
      <c r="AA304" s="68"/>
      <c r="AB304" s="68"/>
      <c r="AC304" s="68"/>
      <c r="AD304" s="89" t="s">
        <v>85</v>
      </c>
      <c r="AE304" s="71" t="str">
        <f t="shared" si="184"/>
        <v>C.T. Storkweg 2-2A-2B-2C</v>
      </c>
      <c r="AF304" s="285"/>
      <c r="AG304" s="302" t="s">
        <v>85</v>
      </c>
      <c r="AH304" s="288"/>
      <c r="AI304" s="288"/>
      <c r="AJ304" s="282" t="s">
        <v>175</v>
      </c>
      <c r="AK304" s="282" t="s">
        <v>369</v>
      </c>
      <c r="AL304" s="282" t="s">
        <v>39</v>
      </c>
      <c r="AM304" s="282" t="s">
        <v>112</v>
      </c>
      <c r="AN304" s="282" t="s">
        <v>227</v>
      </c>
      <c r="AO304" s="282" t="s">
        <v>144</v>
      </c>
      <c r="AP304" s="288"/>
      <c r="AQ304" s="289">
        <v>1480</v>
      </c>
      <c r="AR304" s="290" t="s">
        <v>241</v>
      </c>
      <c r="AS304" s="282" t="s">
        <v>229</v>
      </c>
      <c r="AT304" s="282"/>
      <c r="AU304" s="289">
        <v>1957</v>
      </c>
      <c r="AV304" s="290" t="s">
        <v>409</v>
      </c>
      <c r="AW304" s="282" t="s">
        <v>676</v>
      </c>
      <c r="AX304" s="282" t="s">
        <v>89</v>
      </c>
      <c r="AY304" s="282" t="s">
        <v>177</v>
      </c>
      <c r="AZ304" s="289">
        <v>1290</v>
      </c>
      <c r="BA304" s="51" t="s">
        <v>231</v>
      </c>
      <c r="BB304" s="51" t="s">
        <v>179</v>
      </c>
      <c r="BC304" s="72">
        <v>1.29</v>
      </c>
      <c r="BD304" s="74">
        <v>61764.31</v>
      </c>
      <c r="BE304" s="13">
        <f t="shared" si="171"/>
        <v>41.732641891891888</v>
      </c>
    </row>
    <row r="305" spans="1:57" ht="15" hidden="1">
      <c r="A305" s="610" t="s">
        <v>1169</v>
      </c>
      <c r="B305" s="277"/>
      <c r="C305" s="278"/>
      <c r="D305" s="324">
        <v>0</v>
      </c>
      <c r="E305" s="324"/>
      <c r="F305" s="279">
        <v>518</v>
      </c>
      <c r="G305" s="280">
        <f t="shared" si="180"/>
        <v>313.93939393939394</v>
      </c>
      <c r="H305" s="281">
        <f t="shared" si="181"/>
        <v>165</v>
      </c>
      <c r="I305" s="59">
        <f t="shared" si="182"/>
        <v>3.1393939393939392</v>
      </c>
      <c r="J305" s="82">
        <f t="shared" si="183"/>
        <v>0.3374288331915451</v>
      </c>
      <c r="K305" s="82"/>
      <c r="L305" s="82"/>
      <c r="M305" s="282" t="s">
        <v>34</v>
      </c>
      <c r="N305" s="282" t="s">
        <v>1170</v>
      </c>
      <c r="O305" s="283" t="s">
        <v>695</v>
      </c>
      <c r="P305" s="284" t="s">
        <v>588</v>
      </c>
      <c r="Q305" s="285"/>
      <c r="R305" s="286"/>
      <c r="S305" s="286"/>
      <c r="T305" s="100" t="s">
        <v>1171</v>
      </c>
      <c r="U305" s="551">
        <v>2</v>
      </c>
      <c r="V305" s="87" t="s">
        <v>213</v>
      </c>
      <c r="W305" s="66"/>
      <c r="X305" s="67"/>
      <c r="Y305" s="245" t="str">
        <f t="shared" si="186"/>
        <v>nee</v>
      </c>
      <c r="Z305" s="245"/>
      <c r="AA305" s="68"/>
      <c r="AB305" s="68"/>
      <c r="AC305" s="68"/>
      <c r="AD305" s="89" t="s">
        <v>85</v>
      </c>
      <c r="AE305" s="71" t="str">
        <f t="shared" si="184"/>
        <v>Industrieweg 6  Opvang Oekraïners</v>
      </c>
      <c r="AF305" s="284" t="s">
        <v>1172</v>
      </c>
      <c r="AG305" s="282" t="s">
        <v>85</v>
      </c>
      <c r="AH305" s="282" t="s">
        <v>201</v>
      </c>
      <c r="AI305" s="282"/>
      <c r="AJ305" s="282" t="s">
        <v>175</v>
      </c>
      <c r="AK305" s="282" t="s">
        <v>1173</v>
      </c>
      <c r="AL305" s="282" t="s">
        <v>39</v>
      </c>
      <c r="AM305" s="282" t="s">
        <v>288</v>
      </c>
      <c r="AN305" s="282" t="s">
        <v>289</v>
      </c>
      <c r="AO305" s="282" t="s">
        <v>144</v>
      </c>
      <c r="AP305" s="288"/>
      <c r="AQ305" s="289">
        <v>165</v>
      </c>
      <c r="AR305" s="290" t="s">
        <v>228</v>
      </c>
      <c r="AS305" s="282" t="s">
        <v>229</v>
      </c>
      <c r="AT305" s="282"/>
      <c r="AU305" s="289">
        <v>1953</v>
      </c>
      <c r="AV305" s="290" t="s">
        <v>409</v>
      </c>
      <c r="AW305" s="282" t="s">
        <v>568</v>
      </c>
      <c r="AX305" s="282" t="s">
        <v>89</v>
      </c>
      <c r="AY305" s="282" t="s">
        <v>177</v>
      </c>
      <c r="AZ305" s="289">
        <v>135</v>
      </c>
      <c r="BA305" s="51" t="s">
        <v>231</v>
      </c>
      <c r="BB305" s="51" t="s">
        <v>179</v>
      </c>
      <c r="BC305" s="72">
        <v>343.49</v>
      </c>
      <c r="BD305" s="74">
        <v>7586.3</v>
      </c>
      <c r="BE305" s="13">
        <f t="shared" si="171"/>
        <v>45.977575757575757</v>
      </c>
    </row>
    <row r="306" spans="1:57" ht="30" hidden="1">
      <c r="A306" s="610" t="s">
        <v>1174</v>
      </c>
      <c r="B306" s="277"/>
      <c r="C306" s="278"/>
      <c r="D306" s="277">
        <v>0</v>
      </c>
      <c r="E306" s="277"/>
      <c r="F306" s="279">
        <v>150</v>
      </c>
      <c r="G306" s="280">
        <f t="shared" si="180"/>
        <v>63.829787234042556</v>
      </c>
      <c r="H306" s="281">
        <f t="shared" si="181"/>
        <v>235</v>
      </c>
      <c r="I306" s="59">
        <f t="shared" si="182"/>
        <v>0.63829787234042556</v>
      </c>
      <c r="J306" s="82">
        <f t="shared" si="183"/>
        <v>1.6596045197740112</v>
      </c>
      <c r="K306" s="82"/>
      <c r="L306" s="82"/>
      <c r="M306" s="282" t="s">
        <v>34</v>
      </c>
      <c r="N306" s="282" t="s">
        <v>986</v>
      </c>
      <c r="O306" s="319" t="s">
        <v>980</v>
      </c>
      <c r="P306" s="284" t="s">
        <v>987</v>
      </c>
      <c r="Q306" s="285"/>
      <c r="R306" s="286"/>
      <c r="S306" s="286"/>
      <c r="T306" s="100" t="s">
        <v>1175</v>
      </c>
      <c r="U306" s="551">
        <v>2</v>
      </c>
      <c r="V306" s="98" t="s">
        <v>213</v>
      </c>
      <c r="W306" s="66"/>
      <c r="X306" s="67"/>
      <c r="Y306" s="146" t="str">
        <f t="shared" si="186"/>
        <v>nee</v>
      </c>
      <c r="Z306" s="146"/>
      <c r="AA306" s="68"/>
      <c r="AB306" s="68"/>
      <c r="AC306" s="68"/>
      <c r="AD306" s="89" t="s">
        <v>85</v>
      </c>
      <c r="AE306" s="71" t="str">
        <f t="shared" si="184"/>
        <v>Rolderstraat 21</v>
      </c>
      <c r="AF306" s="548" t="s">
        <v>1176</v>
      </c>
      <c r="AG306" s="282" t="s">
        <v>85</v>
      </c>
      <c r="AH306" s="282" t="s">
        <v>71</v>
      </c>
      <c r="AI306" s="282"/>
      <c r="AJ306" s="282" t="s">
        <v>175</v>
      </c>
      <c r="AK306" s="282" t="s">
        <v>985</v>
      </c>
      <c r="AL306" s="282" t="s">
        <v>39</v>
      </c>
      <c r="AM306" s="282" t="s">
        <v>854</v>
      </c>
      <c r="AN306" s="282" t="s">
        <v>855</v>
      </c>
      <c r="AO306" s="282" t="s">
        <v>144</v>
      </c>
      <c r="AP306" s="288"/>
      <c r="AQ306" s="289">
        <v>235</v>
      </c>
      <c r="AR306" s="290" t="s">
        <v>228</v>
      </c>
      <c r="AS306" s="282" t="s">
        <v>386</v>
      </c>
      <c r="AT306" s="282"/>
      <c r="AU306" s="288"/>
      <c r="AV306" s="300" t="s">
        <v>278</v>
      </c>
      <c r="AW306" s="282" t="s">
        <v>676</v>
      </c>
      <c r="AX306" s="282" t="s">
        <v>89</v>
      </c>
      <c r="AY306" s="282" t="s">
        <v>177</v>
      </c>
      <c r="AZ306" s="289">
        <v>178</v>
      </c>
      <c r="BA306" s="51" t="s">
        <v>178</v>
      </c>
      <c r="BB306" s="51" t="s">
        <v>179</v>
      </c>
      <c r="BC306" s="72">
        <v>1.27</v>
      </c>
      <c r="BD306" s="74">
        <v>1450.1</v>
      </c>
      <c r="BE306" s="13">
        <f t="shared" si="171"/>
        <v>6.1706382978723404</v>
      </c>
    </row>
    <row r="307" spans="1:57" ht="30" hidden="1">
      <c r="A307" s="610" t="s">
        <v>1177</v>
      </c>
      <c r="B307" s="277"/>
      <c r="C307" s="278"/>
      <c r="D307" s="324">
        <v>0</v>
      </c>
      <c r="E307" s="324"/>
      <c r="F307" s="279">
        <v>3652</v>
      </c>
      <c r="G307" s="280">
        <f t="shared" si="180"/>
        <v>184.25832492431886</v>
      </c>
      <c r="H307" s="281">
        <f t="shared" si="181"/>
        <v>1982</v>
      </c>
      <c r="I307" s="59">
        <f t="shared" si="182"/>
        <v>1.8425832492431886</v>
      </c>
      <c r="J307" s="82">
        <f t="shared" si="183"/>
        <v>0.57491135574656094</v>
      </c>
      <c r="K307" s="82"/>
      <c r="L307" s="82"/>
      <c r="M307" s="282" t="s">
        <v>34</v>
      </c>
      <c r="N307" s="282" t="s">
        <v>1178</v>
      </c>
      <c r="O307" s="319" t="s">
        <v>695</v>
      </c>
      <c r="P307" s="284" t="s">
        <v>351</v>
      </c>
      <c r="Q307" s="285"/>
      <c r="R307" s="286"/>
      <c r="S307" s="286"/>
      <c r="T307" s="544" t="s">
        <v>1179</v>
      </c>
      <c r="U307" s="551">
        <v>2</v>
      </c>
      <c r="V307" s="546" t="s">
        <v>213</v>
      </c>
      <c r="W307" s="66"/>
      <c r="X307" s="67"/>
      <c r="Y307" s="245" t="str">
        <f t="shared" si="186"/>
        <v>nee</v>
      </c>
      <c r="Z307" s="245"/>
      <c r="AA307" s="68"/>
      <c r="AB307" s="68"/>
      <c r="AC307" s="68"/>
      <c r="AD307" s="89" t="s">
        <v>85</v>
      </c>
      <c r="AE307" s="71" t="str">
        <f t="shared" si="184"/>
        <v>Industrieweg 8</v>
      </c>
      <c r="AF307" s="284" t="s">
        <v>1180</v>
      </c>
      <c r="AG307" s="282" t="s">
        <v>85</v>
      </c>
      <c r="AH307" s="282" t="s">
        <v>201</v>
      </c>
      <c r="AI307" s="282"/>
      <c r="AJ307" s="282" t="s">
        <v>110</v>
      </c>
      <c r="AK307" s="282" t="s">
        <v>1181</v>
      </c>
      <c r="AL307" s="288"/>
      <c r="AM307" s="282" t="s">
        <v>288</v>
      </c>
      <c r="AN307" s="282" t="s">
        <v>289</v>
      </c>
      <c r="AO307" s="288"/>
      <c r="AP307" s="288"/>
      <c r="AQ307" s="289">
        <v>1982</v>
      </c>
      <c r="AR307" s="290" t="s">
        <v>238</v>
      </c>
      <c r="AS307" s="282" t="s">
        <v>229</v>
      </c>
      <c r="AT307" s="282"/>
      <c r="AU307" s="288"/>
      <c r="AV307" s="300" t="s">
        <v>278</v>
      </c>
      <c r="AW307" s="282" t="s">
        <v>206</v>
      </c>
      <c r="AX307" s="288"/>
      <c r="AY307" s="282" t="s">
        <v>848</v>
      </c>
      <c r="AZ307" s="289">
        <v>1145</v>
      </c>
      <c r="BA307" s="52"/>
      <c r="BB307" s="52"/>
      <c r="BC307" s="52"/>
      <c r="BD307" s="74">
        <v>64922.181000000004</v>
      </c>
      <c r="BE307" s="13">
        <f t="shared" si="171"/>
        <v>32.755893541876894</v>
      </c>
    </row>
    <row r="308" spans="1:57" ht="15" hidden="1">
      <c r="A308" s="277" t="s">
        <v>690</v>
      </c>
      <c r="B308" s="277"/>
      <c r="C308" s="278"/>
      <c r="D308" s="324">
        <v>0</v>
      </c>
      <c r="E308" s="324"/>
      <c r="F308" s="337" t="s">
        <v>434</v>
      </c>
      <c r="G308" s="289"/>
      <c r="H308" s="289"/>
      <c r="I308" s="59" t="e">
        <f t="shared" si="182"/>
        <v>#VALUE!</v>
      </c>
      <c r="J308" s="82" t="e">
        <f t="shared" si="183"/>
        <v>#VALUE!</v>
      </c>
      <c r="K308" s="82"/>
      <c r="L308" s="82"/>
      <c r="M308" s="282" t="s">
        <v>34</v>
      </c>
      <c r="N308" s="282" t="s">
        <v>691</v>
      </c>
      <c r="O308" s="283" t="s">
        <v>692</v>
      </c>
      <c r="P308" s="284" t="s">
        <v>674</v>
      </c>
      <c r="Q308" s="285"/>
      <c r="R308" s="285"/>
      <c r="S308" s="284" t="s">
        <v>67</v>
      </c>
      <c r="T308" s="160" t="s">
        <v>1182</v>
      </c>
      <c r="U308" s="338">
        <v>2</v>
      </c>
      <c r="V308" s="525" t="s">
        <v>213</v>
      </c>
      <c r="W308" s="339"/>
      <c r="X308" s="122"/>
      <c r="Y308" s="122"/>
      <c r="Z308" s="122"/>
      <c r="AA308" s="123"/>
      <c r="AB308" s="123"/>
      <c r="AC308" s="123"/>
      <c r="AD308" s="89" t="s">
        <v>85</v>
      </c>
      <c r="AE308" s="340"/>
      <c r="AF308" s="282" t="s">
        <v>70</v>
      </c>
      <c r="AG308" s="282" t="s">
        <v>85</v>
      </c>
      <c r="AH308" s="282" t="s">
        <v>201</v>
      </c>
      <c r="AI308" s="282"/>
      <c r="AJ308" s="282" t="s">
        <v>202</v>
      </c>
      <c r="AK308" s="282" t="s">
        <v>1183</v>
      </c>
      <c r="AL308" s="282" t="s">
        <v>39</v>
      </c>
      <c r="AM308" s="282" t="s">
        <v>74</v>
      </c>
      <c r="AN308" s="282" t="s">
        <v>75</v>
      </c>
      <c r="AO308" s="282" t="s">
        <v>143</v>
      </c>
      <c r="AP308" s="288"/>
      <c r="AQ308" s="288"/>
      <c r="AR308" s="288"/>
      <c r="AS308" s="288"/>
      <c r="AT308" s="288"/>
      <c r="AU308" s="288"/>
      <c r="AV308" s="288"/>
      <c r="AW308" s="282" t="s">
        <v>80</v>
      </c>
      <c r="AX308" s="288"/>
      <c r="AY308" s="282" t="s">
        <v>207</v>
      </c>
      <c r="AZ308" s="288"/>
      <c r="BA308" s="52"/>
      <c r="BB308" s="51" t="s">
        <v>179</v>
      </c>
      <c r="BC308" s="52"/>
      <c r="BD308" s="53">
        <v>2916</v>
      </c>
      <c r="BE308" s="54" t="str">
        <f t="shared" si="171"/>
        <v/>
      </c>
    </row>
    <row r="309" spans="1:57" ht="18.75">
      <c r="A309" s="293" t="s">
        <v>1184</v>
      </c>
      <c r="B309" s="49"/>
      <c r="C309" s="102">
        <v>26.1</v>
      </c>
      <c r="D309" s="94">
        <f>F309/$D$5</f>
        <v>18.522222222222222</v>
      </c>
      <c r="E309" s="95">
        <f>F309</f>
        <v>1667</v>
      </c>
      <c r="F309" s="279">
        <v>1667</v>
      </c>
      <c r="G309" s="280">
        <f>100*F309/AQ309</f>
        <v>63.747609942638626</v>
      </c>
      <c r="H309" s="281">
        <f>AQ309</f>
        <v>2615</v>
      </c>
      <c r="I309" s="59">
        <f t="shared" si="182"/>
        <v>0.63747609942638628</v>
      </c>
      <c r="J309" s="82">
        <f t="shared" si="183"/>
        <v>1.6617439224019603</v>
      </c>
      <c r="K309" s="96">
        <f>L309-F309</f>
        <v>-1667</v>
      </c>
      <c r="L309" s="97">
        <f>AC309</f>
        <v>0</v>
      </c>
      <c r="M309" s="282" t="s">
        <v>34</v>
      </c>
      <c r="N309" s="282" t="s">
        <v>1185</v>
      </c>
      <c r="O309" s="319" t="s">
        <v>623</v>
      </c>
      <c r="P309" s="284" t="s">
        <v>351</v>
      </c>
      <c r="Q309" s="285"/>
      <c r="R309" s="52" t="str">
        <f t="shared" ref="R309" si="187">CONCATENATE(O309," ",P309,Q309)</f>
        <v>Havenkade 8</v>
      </c>
      <c r="S309" s="286"/>
      <c r="T309" s="544" t="s">
        <v>1186</v>
      </c>
      <c r="U309" s="120">
        <v>2</v>
      </c>
      <c r="V309" s="416" t="s">
        <v>38</v>
      </c>
      <c r="W309" s="66"/>
      <c r="X309" s="67"/>
      <c r="Y309" s="67"/>
      <c r="Z309" s="68"/>
      <c r="AA309" s="68"/>
      <c r="AB309" s="68"/>
      <c r="AC309" s="68"/>
      <c r="AD309" s="67" t="s">
        <v>200</v>
      </c>
      <c r="AE309" s="71" t="str">
        <f>N309</f>
        <v>Bedrijfspand Havenkade 8</v>
      </c>
      <c r="AF309" s="656" t="s">
        <v>1187</v>
      </c>
      <c r="AG309" s="282" t="s">
        <v>200</v>
      </c>
      <c r="AH309" s="503" t="s">
        <v>545</v>
      </c>
      <c r="AI309" s="282"/>
      <c r="AJ309" s="282" t="s">
        <v>175</v>
      </c>
      <c r="AK309" s="282" t="s">
        <v>1188</v>
      </c>
      <c r="AL309" s="282" t="s">
        <v>39</v>
      </c>
      <c r="AM309" s="282" t="s">
        <v>415</v>
      </c>
      <c r="AN309" s="282" t="s">
        <v>416</v>
      </c>
      <c r="AO309" s="282" t="s">
        <v>144</v>
      </c>
      <c r="AP309" s="288"/>
      <c r="AQ309" s="289">
        <v>2615</v>
      </c>
      <c r="AR309" s="290" t="s">
        <v>273</v>
      </c>
      <c r="AS309" s="282" t="s">
        <v>386</v>
      </c>
      <c r="AT309" s="282"/>
      <c r="AU309" s="289">
        <v>1955</v>
      </c>
      <c r="AV309" s="290" t="s">
        <v>409</v>
      </c>
      <c r="AW309" s="282" t="s">
        <v>176</v>
      </c>
      <c r="AX309" s="282" t="s">
        <v>453</v>
      </c>
      <c r="AY309" s="282" t="s">
        <v>177</v>
      </c>
      <c r="AZ309" s="289">
        <v>1567</v>
      </c>
      <c r="BA309" s="51" t="s">
        <v>231</v>
      </c>
      <c r="BB309" s="51" t="s">
        <v>179</v>
      </c>
      <c r="BC309" s="52"/>
      <c r="BD309" s="74">
        <v>9840.2999999999993</v>
      </c>
      <c r="BE309" s="13">
        <f t="shared" si="171"/>
        <v>3.7630210325047799</v>
      </c>
    </row>
    <row r="310" spans="1:57" ht="15" hidden="1">
      <c r="A310" s="277" t="s">
        <v>1147</v>
      </c>
      <c r="B310" s="277"/>
      <c r="C310" s="278"/>
      <c r="D310" s="277"/>
      <c r="E310" s="277"/>
      <c r="F310" s="282" t="s">
        <v>33</v>
      </c>
      <c r="G310" s="282"/>
      <c r="H310" s="282"/>
      <c r="I310" s="282"/>
      <c r="J310" s="282"/>
      <c r="K310" s="282"/>
      <c r="L310" s="282"/>
      <c r="M310" s="282" t="s">
        <v>34</v>
      </c>
      <c r="N310" s="282" t="s">
        <v>1189</v>
      </c>
      <c r="O310" s="283" t="s">
        <v>1144</v>
      </c>
      <c r="P310" s="284" t="s">
        <v>507</v>
      </c>
      <c r="Q310" s="285"/>
      <c r="R310" s="285"/>
      <c r="S310" s="285"/>
      <c r="T310" s="291"/>
      <c r="U310" s="291"/>
      <c r="V310" s="291"/>
      <c r="W310" s="291"/>
      <c r="X310" s="291"/>
      <c r="Y310" s="291"/>
      <c r="Z310" s="291"/>
      <c r="AA310" s="291"/>
      <c r="AB310" s="291"/>
      <c r="AC310" s="291"/>
      <c r="AD310" s="291"/>
      <c r="AE310" s="291"/>
      <c r="AF310" s="288"/>
      <c r="AG310" s="288"/>
      <c r="AH310" s="288"/>
      <c r="AI310" s="288"/>
      <c r="AJ310" s="288"/>
      <c r="AK310" s="288"/>
      <c r="AL310" s="282" t="s">
        <v>39</v>
      </c>
      <c r="AM310" s="288"/>
      <c r="AN310" s="288"/>
      <c r="AO310" s="282" t="s">
        <v>144</v>
      </c>
      <c r="AP310" s="288"/>
      <c r="AQ310" s="288"/>
      <c r="AR310" s="288"/>
      <c r="AS310" s="288"/>
      <c r="AT310" s="288"/>
      <c r="AU310" s="288"/>
      <c r="AV310" s="288"/>
      <c r="AW310" s="288"/>
      <c r="AX310" s="288"/>
      <c r="AY310" s="288"/>
      <c r="AZ310" s="288"/>
      <c r="BA310" s="51" t="s">
        <v>231</v>
      </c>
      <c r="BB310" s="52"/>
      <c r="BC310" s="52"/>
      <c r="BD310" s="53" t="s">
        <v>1350</v>
      </c>
      <c r="BE310" s="54" t="str">
        <f t="shared" si="171"/>
        <v/>
      </c>
    </row>
    <row r="311" spans="1:57" ht="46.15" hidden="1" customHeight="1">
      <c r="A311" s="608" t="s">
        <v>1190</v>
      </c>
      <c r="B311" s="314"/>
      <c r="C311" s="315"/>
      <c r="D311" s="314">
        <v>0</v>
      </c>
      <c r="E311" s="314"/>
      <c r="F311" s="317"/>
      <c r="G311" s="191"/>
      <c r="H311" s="191"/>
      <c r="I311" s="59" t="e">
        <f>F311/H311</f>
        <v>#DIV/0!</v>
      </c>
      <c r="J311" s="82" t="e">
        <f>$J$6/(I311*1.18)</f>
        <v>#DIV/0!</v>
      </c>
      <c r="K311" s="82"/>
      <c r="L311" s="82"/>
      <c r="M311" s="304"/>
      <c r="N311" s="305" t="s">
        <v>1191</v>
      </c>
      <c r="O311" s="306" t="s">
        <v>1192</v>
      </c>
      <c r="P311" s="307"/>
      <c r="Q311" s="307"/>
      <c r="R311" s="341"/>
      <c r="S311" s="341"/>
      <c r="T311" s="170" t="s">
        <v>1070</v>
      </c>
      <c r="U311" s="555" t="s">
        <v>63</v>
      </c>
      <c r="V311" s="98" t="s">
        <v>213</v>
      </c>
      <c r="W311" s="172"/>
      <c r="X311" s="177"/>
      <c r="Y311" s="146" t="str">
        <f>V311</f>
        <v>nee</v>
      </c>
      <c r="Z311" s="146"/>
      <c r="AA311" s="178"/>
      <c r="AB311" s="178"/>
      <c r="AC311" s="178"/>
      <c r="AD311" s="89" t="s">
        <v>85</v>
      </c>
      <c r="AE311" s="71" t="str">
        <f>N311</f>
        <v>Dotterbloemstraat 169 - Leegstandsbeheerder</v>
      </c>
      <c r="AF311" s="199" t="s">
        <v>1193</v>
      </c>
      <c r="AG311" s="200" t="s">
        <v>94</v>
      </c>
      <c r="AH311" s="312" t="s">
        <v>102</v>
      </c>
      <c r="AI311" s="312"/>
      <c r="AJ311" s="200" t="s">
        <v>61</v>
      </c>
      <c r="AK311" s="323" t="s">
        <v>1194</v>
      </c>
      <c r="AL311" s="323"/>
      <c r="AM311" s="323"/>
      <c r="AN311" s="323"/>
      <c r="AO311" s="323"/>
      <c r="AP311" s="323"/>
      <c r="AQ311" s="323"/>
      <c r="AR311" s="323"/>
      <c r="AS311" s="323"/>
      <c r="AT311" s="323"/>
      <c r="AU311" s="323"/>
      <c r="AV311" s="323"/>
      <c r="AW311" s="323"/>
      <c r="AX311" s="323"/>
      <c r="AY311" s="323"/>
      <c r="AZ311" s="323"/>
      <c r="BD311"/>
      <c r="BE311"/>
    </row>
    <row r="312" spans="1:57" ht="15" hidden="1">
      <c r="A312" s="277" t="s">
        <v>1157</v>
      </c>
      <c r="B312" s="277"/>
      <c r="C312" s="278"/>
      <c r="D312" s="277"/>
      <c r="E312" s="277"/>
      <c r="F312" s="282" t="s">
        <v>33</v>
      </c>
      <c r="G312" s="282"/>
      <c r="H312" s="282"/>
      <c r="I312" s="282"/>
      <c r="J312" s="282"/>
      <c r="K312" s="282"/>
      <c r="L312" s="282"/>
      <c r="M312" s="282" t="s">
        <v>34</v>
      </c>
      <c r="N312" s="282" t="s">
        <v>1153</v>
      </c>
      <c r="O312" s="283" t="s">
        <v>795</v>
      </c>
      <c r="P312" s="284" t="s">
        <v>1195</v>
      </c>
      <c r="Q312" s="285"/>
      <c r="R312" s="285"/>
      <c r="S312" s="285"/>
      <c r="T312" s="294"/>
      <c r="U312" s="294"/>
      <c r="V312" s="294"/>
      <c r="W312" s="294"/>
      <c r="X312" s="294"/>
      <c r="Y312" s="294"/>
      <c r="Z312" s="294"/>
      <c r="AA312" s="294"/>
      <c r="AB312" s="294"/>
      <c r="AC312" s="294"/>
      <c r="AD312" s="294"/>
      <c r="AE312" s="294"/>
      <c r="AF312" s="288"/>
      <c r="AG312" s="288"/>
      <c r="AH312" s="288"/>
      <c r="AI312" s="288"/>
      <c r="AJ312" s="288"/>
      <c r="AK312" s="288"/>
      <c r="AL312" s="282" t="s">
        <v>39</v>
      </c>
      <c r="AM312" s="288"/>
      <c r="AN312" s="288"/>
      <c r="AO312" s="282" t="s">
        <v>144</v>
      </c>
      <c r="AP312" s="288"/>
      <c r="AQ312" s="288"/>
      <c r="AR312" s="288"/>
      <c r="AS312" s="288"/>
      <c r="AT312" s="288"/>
      <c r="AU312" s="288"/>
      <c r="AV312" s="288"/>
      <c r="AW312" s="288"/>
      <c r="AX312" s="288"/>
      <c r="AY312" s="288"/>
      <c r="AZ312" s="288"/>
      <c r="BA312" s="52"/>
      <c r="BB312" s="52"/>
      <c r="BC312" s="52"/>
      <c r="BD312" s="53" t="s">
        <v>1350</v>
      </c>
      <c r="BE312" s="54" t="str">
        <f>IFERROR(BD312/AQ312,"")</f>
        <v/>
      </c>
    </row>
    <row r="313" spans="1:57" ht="15" hidden="1">
      <c r="A313" s="277" t="s">
        <v>797</v>
      </c>
      <c r="B313" s="277"/>
      <c r="C313" s="278"/>
      <c r="D313" s="277"/>
      <c r="E313" s="277"/>
      <c r="F313" s="282" t="s">
        <v>33</v>
      </c>
      <c r="G313" s="282"/>
      <c r="H313" s="282"/>
      <c r="I313" s="282"/>
      <c r="J313" s="282"/>
      <c r="K313" s="282"/>
      <c r="L313" s="282"/>
      <c r="M313" s="282" t="s">
        <v>466</v>
      </c>
      <c r="N313" s="282" t="s">
        <v>1196</v>
      </c>
      <c r="O313" s="283" t="s">
        <v>795</v>
      </c>
      <c r="P313" s="284" t="s">
        <v>609</v>
      </c>
      <c r="Q313" s="285"/>
      <c r="R313" s="285"/>
      <c r="S313" s="285"/>
      <c r="T313" s="295"/>
      <c r="U313" s="295"/>
      <c r="V313" s="295"/>
      <c r="W313" s="295"/>
      <c r="X313" s="295"/>
      <c r="Y313" s="295"/>
      <c r="Z313" s="295"/>
      <c r="AA313" s="295"/>
      <c r="AB313" s="295"/>
      <c r="AC313" s="295"/>
      <c r="AD313" s="295"/>
      <c r="AE313" s="295"/>
      <c r="AF313" s="288"/>
      <c r="AG313" s="288"/>
      <c r="AH313" s="288"/>
      <c r="AI313" s="288"/>
      <c r="AJ313" s="288"/>
      <c r="AK313" s="288"/>
      <c r="AL313" s="288"/>
      <c r="AM313" s="288"/>
      <c r="AN313" s="288"/>
      <c r="AO313" s="288"/>
      <c r="AP313" s="288"/>
      <c r="AQ313" s="288"/>
      <c r="AR313" s="288"/>
      <c r="AS313" s="288"/>
      <c r="AT313" s="288"/>
      <c r="AU313" s="288"/>
      <c r="AV313" s="288"/>
      <c r="AW313" s="288"/>
      <c r="AX313" s="288"/>
      <c r="AY313" s="288"/>
      <c r="AZ313" s="288"/>
      <c r="BA313" s="52"/>
      <c r="BB313" s="52"/>
      <c r="BC313" s="52"/>
      <c r="BD313" s="53" t="s">
        <v>1350</v>
      </c>
      <c r="BE313" s="54" t="str">
        <f>IFERROR(BD313/AQ313,"")</f>
        <v/>
      </c>
    </row>
    <row r="314" spans="1:57" ht="36.6" customHeight="1">
      <c r="A314" s="608" t="s">
        <v>97</v>
      </c>
      <c r="B314" s="314"/>
      <c r="C314" s="315"/>
      <c r="D314" s="314">
        <v>0</v>
      </c>
      <c r="E314" s="561">
        <v>1000</v>
      </c>
      <c r="F314" s="317"/>
      <c r="G314" s="191"/>
      <c r="H314" s="675">
        <v>384</v>
      </c>
      <c r="I314" s="59">
        <f>F314/H314</f>
        <v>0</v>
      </c>
      <c r="J314" s="82" t="e">
        <f>$J$6/(I314*1.18)</f>
        <v>#DIV/0!</v>
      </c>
      <c r="K314" s="82"/>
      <c r="L314" s="82"/>
      <c r="M314" s="304"/>
      <c r="N314" s="305" t="s">
        <v>98</v>
      </c>
      <c r="O314" s="306" t="s">
        <v>99</v>
      </c>
      <c r="P314" s="194"/>
      <c r="Q314" s="194"/>
      <c r="R314" s="52" t="str">
        <f t="shared" ref="R314" si="188">CONCATENATE(O314," ",P314,Q314)</f>
        <v xml:space="preserve">Hoofdvaartsweg 184 </v>
      </c>
      <c r="S314" s="195"/>
      <c r="T314" s="597" t="s">
        <v>100</v>
      </c>
      <c r="U314" s="120">
        <v>2</v>
      </c>
      <c r="V314" s="546" t="s">
        <v>38</v>
      </c>
      <c r="W314" s="172"/>
      <c r="X314" s="177"/>
      <c r="Y314" s="146" t="str">
        <f t="shared" ref="Y314:Y315" si="189">V314</f>
        <v>ja</v>
      </c>
      <c r="Z314" s="146"/>
      <c r="AA314" s="178"/>
      <c r="AB314" s="178"/>
      <c r="AC314" s="178"/>
      <c r="AD314" s="89" t="s">
        <v>85</v>
      </c>
      <c r="AE314" s="71" t="str">
        <f>N314</f>
        <v>Woning Hoofdvaartsweg 184</v>
      </c>
      <c r="AF314" s="199" t="s">
        <v>101</v>
      </c>
      <c r="AG314" s="200" t="s">
        <v>94</v>
      </c>
      <c r="AH314" s="312" t="s">
        <v>102</v>
      </c>
      <c r="AI314" s="312"/>
      <c r="AJ314" s="200" t="s">
        <v>61</v>
      </c>
      <c r="AK314" s="200" t="s">
        <v>103</v>
      </c>
      <c r="AL314" s="200"/>
      <c r="AM314" s="200"/>
      <c r="AN314" s="200"/>
      <c r="AO314" s="51" t="s">
        <v>40</v>
      </c>
      <c r="AP314" s="200"/>
      <c r="AQ314" s="200"/>
      <c r="AR314" s="200"/>
      <c r="AS314" s="200"/>
      <c r="AT314" s="200"/>
      <c r="AU314" s="200" t="s">
        <v>104</v>
      </c>
      <c r="AV314" s="200"/>
      <c r="AW314" s="200"/>
      <c r="AX314" s="200"/>
      <c r="AY314" s="200"/>
      <c r="AZ314" s="200"/>
      <c r="BD314"/>
      <c r="BE314"/>
    </row>
    <row r="315" spans="1:57" ht="22.9" hidden="1" customHeight="1">
      <c r="A315" s="608" t="s">
        <v>1197</v>
      </c>
      <c r="B315" s="314"/>
      <c r="C315" s="315"/>
      <c r="D315" s="314">
        <v>0</v>
      </c>
      <c r="E315" s="314"/>
      <c r="F315" s="317"/>
      <c r="G315" s="191"/>
      <c r="H315" s="191"/>
      <c r="I315" s="59" t="e">
        <f>F315/H315</f>
        <v>#DIV/0!</v>
      </c>
      <c r="J315" s="82" t="e">
        <f>$J$6/(I315*1.18)</f>
        <v>#DIV/0!</v>
      </c>
      <c r="K315" s="82"/>
      <c r="L315" s="82"/>
      <c r="M315" s="304"/>
      <c r="N315" s="305" t="s">
        <v>1198</v>
      </c>
      <c r="O315" s="306" t="s">
        <v>99</v>
      </c>
      <c r="P315" s="194"/>
      <c r="Q315" s="194"/>
      <c r="R315" s="195"/>
      <c r="S315" s="195"/>
      <c r="T315" s="597" t="s">
        <v>1199</v>
      </c>
      <c r="U315" s="555" t="s">
        <v>235</v>
      </c>
      <c r="V315" s="546" t="s">
        <v>213</v>
      </c>
      <c r="W315" s="172"/>
      <c r="X315" s="177"/>
      <c r="Y315" s="146" t="str">
        <f t="shared" si="189"/>
        <v>nee</v>
      </c>
      <c r="Z315" s="146"/>
      <c r="AA315" s="178"/>
      <c r="AB315" s="178"/>
      <c r="AC315" s="178"/>
      <c r="AD315" s="89" t="s">
        <v>85</v>
      </c>
      <c r="AE315" s="71" t="str">
        <f>N315</f>
        <v>Schuur Hoofdvaartsweg 184</v>
      </c>
      <c r="AF315" s="199" t="s">
        <v>1200</v>
      </c>
      <c r="AG315" s="200" t="s">
        <v>94</v>
      </c>
      <c r="AH315" s="312" t="s">
        <v>102</v>
      </c>
      <c r="AI315" s="312"/>
      <c r="AJ315" s="200" t="s">
        <v>61</v>
      </c>
      <c r="AK315" s="200" t="s">
        <v>103</v>
      </c>
      <c r="AL315" s="200"/>
      <c r="AM315" s="200"/>
      <c r="AN315" s="200"/>
      <c r="AO315" s="200"/>
      <c r="AP315" s="200"/>
      <c r="AQ315" s="200"/>
      <c r="AR315" s="200"/>
      <c r="AS315" s="200"/>
      <c r="AT315" s="200"/>
      <c r="AU315" s="200"/>
      <c r="AV315" s="200"/>
      <c r="AW315" s="200"/>
      <c r="AX315" s="200"/>
      <c r="AY315" s="200"/>
      <c r="AZ315" s="200"/>
      <c r="BD315"/>
      <c r="BE315"/>
    </row>
    <row r="316" spans="1:57" ht="15" hidden="1">
      <c r="A316" s="277" t="s">
        <v>522</v>
      </c>
      <c r="B316" s="277"/>
      <c r="C316" s="278"/>
      <c r="D316" s="277"/>
      <c r="E316" s="277"/>
      <c r="F316" s="282" t="s">
        <v>33</v>
      </c>
      <c r="G316" s="282"/>
      <c r="H316" s="282"/>
      <c r="I316" s="282"/>
      <c r="J316" s="282"/>
      <c r="K316" s="282"/>
      <c r="L316" s="282"/>
      <c r="M316" s="282" t="s">
        <v>34</v>
      </c>
      <c r="N316" s="282" t="s">
        <v>1201</v>
      </c>
      <c r="O316" s="283" t="s">
        <v>515</v>
      </c>
      <c r="P316" s="284" t="s">
        <v>55</v>
      </c>
      <c r="Q316" s="285"/>
      <c r="R316" s="285"/>
      <c r="S316" s="285"/>
      <c r="T316" s="291"/>
      <c r="U316" s="291"/>
      <c r="V316" s="291"/>
      <c r="W316" s="291"/>
      <c r="X316" s="291"/>
      <c r="Y316" s="291"/>
      <c r="Z316" s="291"/>
      <c r="AA316" s="291"/>
      <c r="AB316" s="291"/>
      <c r="AC316" s="291"/>
      <c r="AD316" s="291"/>
      <c r="AE316" s="291"/>
      <c r="AF316" s="288"/>
      <c r="AG316" s="288"/>
      <c r="AH316" s="288"/>
      <c r="AI316" s="288"/>
      <c r="AJ316" s="288"/>
      <c r="AK316" s="288"/>
      <c r="AL316" s="282" t="s">
        <v>255</v>
      </c>
      <c r="AM316" s="288"/>
      <c r="AN316" s="288"/>
      <c r="AO316" s="282" t="s">
        <v>76</v>
      </c>
      <c r="AP316" s="288"/>
      <c r="AQ316" s="288"/>
      <c r="AR316" s="288"/>
      <c r="AS316" s="288"/>
      <c r="AT316" s="288"/>
      <c r="AU316" s="288"/>
      <c r="AV316" s="288"/>
      <c r="AW316" s="288"/>
      <c r="AX316" s="288"/>
      <c r="AY316" s="288"/>
      <c r="AZ316" s="289">
        <v>3466</v>
      </c>
      <c r="BA316" s="51" t="s">
        <v>265</v>
      </c>
      <c r="BB316" s="52"/>
      <c r="BC316" s="52"/>
      <c r="BD316" s="53" t="s">
        <v>1350</v>
      </c>
      <c r="BE316" s="54" t="str">
        <f>IFERROR(BD316/AQ316,"")</f>
        <v/>
      </c>
    </row>
    <row r="317" spans="1:57" ht="25.9" hidden="1" customHeight="1">
      <c r="A317" s="608" t="s">
        <v>1202</v>
      </c>
      <c r="B317" s="314"/>
      <c r="C317" s="315"/>
      <c r="D317" s="314">
        <v>0</v>
      </c>
      <c r="E317" s="314"/>
      <c r="F317" s="317"/>
      <c r="G317" s="191"/>
      <c r="H317" s="191"/>
      <c r="I317" s="59" t="e">
        <f>F317/H317</f>
        <v>#DIV/0!</v>
      </c>
      <c r="J317" s="82" t="e">
        <f>$J$6/(I317*1.18)</f>
        <v>#DIV/0!</v>
      </c>
      <c r="K317" s="82"/>
      <c r="L317" s="82"/>
      <c r="M317" s="304"/>
      <c r="N317" s="305" t="s">
        <v>1203</v>
      </c>
      <c r="O317" s="306" t="s">
        <v>1204</v>
      </c>
      <c r="P317" s="194"/>
      <c r="Q317" s="194"/>
      <c r="R317" s="195"/>
      <c r="S317" s="195"/>
      <c r="T317" s="141" t="s">
        <v>1205</v>
      </c>
      <c r="U317" s="555" t="s">
        <v>63</v>
      </c>
      <c r="V317" s="98" t="s">
        <v>213</v>
      </c>
      <c r="W317" s="172"/>
      <c r="X317" s="177"/>
      <c r="Y317" s="146" t="str">
        <f>V317</f>
        <v>nee</v>
      </c>
      <c r="Z317" s="146"/>
      <c r="AA317" s="178"/>
      <c r="AB317" s="178"/>
      <c r="AC317" s="178"/>
      <c r="AD317" s="89" t="s">
        <v>85</v>
      </c>
      <c r="AE317" s="71" t="str">
        <f>N317</f>
        <v>Houtzagerij achter Hoofdvaartsweg 164</v>
      </c>
      <c r="AF317" s="533" t="s">
        <v>1206</v>
      </c>
      <c r="AG317" s="200" t="s">
        <v>94</v>
      </c>
      <c r="AH317" s="312" t="s">
        <v>102</v>
      </c>
      <c r="AI317" s="312"/>
      <c r="AJ317" s="200" t="s">
        <v>61</v>
      </c>
      <c r="AK317" s="200" t="s">
        <v>1207</v>
      </c>
      <c r="AL317" s="200"/>
      <c r="AM317" s="200"/>
      <c r="AN317" s="200"/>
      <c r="AO317" s="200"/>
      <c r="AP317" s="200"/>
      <c r="AQ317" s="200"/>
      <c r="AR317" s="200"/>
      <c r="AS317" s="200"/>
      <c r="AT317" s="200"/>
      <c r="AU317" s="200"/>
      <c r="AV317" s="200"/>
      <c r="AW317" s="200"/>
      <c r="AX317" s="200"/>
      <c r="AY317" s="200"/>
      <c r="AZ317" s="200"/>
      <c r="BD317"/>
      <c r="BE317"/>
    </row>
    <row r="318" spans="1:57" ht="18" hidden="1" customHeight="1">
      <c r="A318" s="277" t="s">
        <v>1208</v>
      </c>
      <c r="B318" s="277">
        <v>26.11</v>
      </c>
      <c r="C318" s="278">
        <v>26.11</v>
      </c>
      <c r="D318" s="277"/>
      <c r="E318" s="277"/>
      <c r="F318" s="337" t="s">
        <v>316</v>
      </c>
      <c r="G318" s="289"/>
      <c r="H318" s="289"/>
      <c r="I318" s="59" t="e">
        <f>F318/H318</f>
        <v>#VALUE!</v>
      </c>
      <c r="J318" s="82" t="e">
        <f>$J$6/(I318*1.18)</f>
        <v>#VALUE!</v>
      </c>
      <c r="K318" s="82"/>
      <c r="L318" s="82"/>
      <c r="M318" s="282" t="s">
        <v>455</v>
      </c>
      <c r="N318" s="342" t="s">
        <v>1209</v>
      </c>
      <c r="O318" s="283" t="s">
        <v>515</v>
      </c>
      <c r="P318" s="285"/>
      <c r="Q318" s="285"/>
      <c r="R318" s="285"/>
      <c r="S318" s="285"/>
      <c r="T318" s="343" t="s">
        <v>1210</v>
      </c>
      <c r="U318" s="524" t="s">
        <v>1211</v>
      </c>
      <c r="V318" s="65" t="s">
        <v>517</v>
      </c>
      <c r="W318" s="136">
        <v>2026</v>
      </c>
      <c r="X318" s="143"/>
      <c r="Y318" s="344">
        <v>2026</v>
      </c>
      <c r="Z318" s="143"/>
      <c r="AA318" s="140"/>
      <c r="AB318" s="140"/>
      <c r="AC318" s="140"/>
      <c r="AD318" s="653" t="s">
        <v>519</v>
      </c>
      <c r="AE318" s="345"/>
      <c r="AF318" s="282" t="s">
        <v>179</v>
      </c>
      <c r="AG318" s="282" t="s">
        <v>1212</v>
      </c>
      <c r="AH318" s="282" t="s">
        <v>201</v>
      </c>
      <c r="AI318" s="282"/>
      <c r="AJ318" s="288"/>
      <c r="AK318" s="282" t="s">
        <v>1213</v>
      </c>
      <c r="AL318" s="288"/>
      <c r="AM318" s="288"/>
      <c r="AN318" s="288"/>
      <c r="AO318" s="288"/>
      <c r="AP318" s="288"/>
      <c r="AQ318" s="288"/>
      <c r="AR318" s="300" t="s">
        <v>277</v>
      </c>
      <c r="AS318" s="288"/>
      <c r="AT318" s="288"/>
      <c r="AU318" s="288"/>
      <c r="AV318" s="300" t="s">
        <v>278</v>
      </c>
      <c r="AW318" s="288"/>
      <c r="AX318" s="288"/>
      <c r="AY318" s="288"/>
      <c r="AZ318" s="288"/>
      <c r="BA318" s="51" t="s">
        <v>802</v>
      </c>
      <c r="BB318" s="52"/>
      <c r="BC318" s="52"/>
      <c r="BD318" s="53" t="s">
        <v>1350</v>
      </c>
      <c r="BE318" s="54" t="str">
        <f t="shared" ref="BE318:BE323" si="190">IFERROR(BD318/AQ318,"")</f>
        <v/>
      </c>
    </row>
    <row r="319" spans="1:57" ht="15" hidden="1">
      <c r="A319" s="277" t="s">
        <v>754</v>
      </c>
      <c r="B319" s="277"/>
      <c r="C319" s="278"/>
      <c r="D319" s="277"/>
      <c r="E319" s="277"/>
      <c r="F319" s="282" t="s">
        <v>33</v>
      </c>
      <c r="G319" s="282"/>
      <c r="H319" s="282"/>
      <c r="I319" s="282"/>
      <c r="J319" s="282"/>
      <c r="K319" s="282"/>
      <c r="L319" s="282"/>
      <c r="M319" s="282" t="s">
        <v>34</v>
      </c>
      <c r="N319" s="282" t="s">
        <v>1214</v>
      </c>
      <c r="O319" s="283" t="s">
        <v>284</v>
      </c>
      <c r="P319" s="284" t="s">
        <v>235</v>
      </c>
      <c r="Q319" s="284" t="s">
        <v>751</v>
      </c>
      <c r="R319" s="284"/>
      <c r="S319" s="285"/>
      <c r="T319" s="294"/>
      <c r="U319" s="294"/>
      <c r="V319" s="294"/>
      <c r="W319" s="294"/>
      <c r="X319" s="294"/>
      <c r="Y319" s="294"/>
      <c r="Z319" s="294"/>
      <c r="AA319" s="294"/>
      <c r="AB319" s="294"/>
      <c r="AC319" s="294"/>
      <c r="AD319" s="294"/>
      <c r="AE319" s="294"/>
      <c r="AF319" s="288"/>
      <c r="AG319" s="288"/>
      <c r="AH319" s="288"/>
      <c r="AI319" s="288"/>
      <c r="AJ319" s="288"/>
      <c r="AK319" s="288"/>
      <c r="AL319" s="282" t="s">
        <v>255</v>
      </c>
      <c r="AM319" s="288"/>
      <c r="AN319" s="288"/>
      <c r="AO319" s="282" t="s">
        <v>40</v>
      </c>
      <c r="AP319" s="288"/>
      <c r="AQ319" s="288"/>
      <c r="AR319" s="288"/>
      <c r="AS319" s="288"/>
      <c r="AT319" s="288"/>
      <c r="AU319" s="288"/>
      <c r="AV319" s="288"/>
      <c r="AW319" s="288"/>
      <c r="AX319" s="288"/>
      <c r="AY319" s="288"/>
      <c r="AZ319" s="288"/>
      <c r="BA319" s="51" t="s">
        <v>265</v>
      </c>
      <c r="BB319" s="52"/>
      <c r="BC319" s="52"/>
      <c r="BD319" s="53" t="s">
        <v>1350</v>
      </c>
      <c r="BE319" s="54" t="str">
        <f t="shared" si="190"/>
        <v/>
      </c>
    </row>
    <row r="320" spans="1:57" ht="15" hidden="1">
      <c r="A320" s="277" t="s">
        <v>566</v>
      </c>
      <c r="B320" s="277"/>
      <c r="C320" s="278"/>
      <c r="D320" s="277"/>
      <c r="E320" s="277"/>
      <c r="F320" s="282" t="s">
        <v>33</v>
      </c>
      <c r="G320" s="282"/>
      <c r="H320" s="282"/>
      <c r="I320" s="282"/>
      <c r="J320" s="282"/>
      <c r="K320" s="282"/>
      <c r="L320" s="282"/>
      <c r="M320" s="282" t="s">
        <v>34</v>
      </c>
      <c r="N320" s="282" t="s">
        <v>1215</v>
      </c>
      <c r="O320" s="283" t="s">
        <v>284</v>
      </c>
      <c r="P320" s="284" t="s">
        <v>343</v>
      </c>
      <c r="Q320" s="284" t="s">
        <v>56</v>
      </c>
      <c r="R320" s="284"/>
      <c r="S320" s="285"/>
      <c r="T320" s="285"/>
      <c r="U320" s="285"/>
      <c r="V320" s="285"/>
      <c r="W320" s="285"/>
      <c r="X320" s="285"/>
      <c r="Y320" s="285"/>
      <c r="Z320" s="285"/>
      <c r="AA320" s="285"/>
      <c r="AB320" s="285"/>
      <c r="AC320" s="285"/>
      <c r="AD320" s="285"/>
      <c r="AE320" s="285"/>
      <c r="AF320" s="288"/>
      <c r="AG320" s="288"/>
      <c r="AH320" s="288"/>
      <c r="AI320" s="288"/>
      <c r="AJ320" s="288"/>
      <c r="AK320" s="288"/>
      <c r="AL320" s="282" t="s">
        <v>39</v>
      </c>
      <c r="AM320" s="288"/>
      <c r="AN320" s="288"/>
      <c r="AO320" s="282" t="s">
        <v>50</v>
      </c>
      <c r="AP320" s="282" t="s">
        <v>51</v>
      </c>
      <c r="AQ320" s="288"/>
      <c r="AR320" s="288"/>
      <c r="AS320" s="288"/>
      <c r="AT320" s="288"/>
      <c r="AU320" s="288"/>
      <c r="AV320" s="288"/>
      <c r="AW320" s="288"/>
      <c r="AX320" s="288"/>
      <c r="AY320" s="288"/>
      <c r="AZ320" s="288"/>
      <c r="BA320" s="51" t="s">
        <v>418</v>
      </c>
      <c r="BB320" s="52"/>
      <c r="BC320" s="52"/>
      <c r="BD320" s="53" t="s">
        <v>1350</v>
      </c>
      <c r="BE320" s="54" t="str">
        <f t="shared" si="190"/>
        <v/>
      </c>
    </row>
    <row r="321" spans="1:60" ht="15" hidden="1">
      <c r="A321" s="277" t="s">
        <v>612</v>
      </c>
      <c r="B321" s="277"/>
      <c r="C321" s="278"/>
      <c r="D321" s="277"/>
      <c r="E321" s="277"/>
      <c r="F321" s="282" t="s">
        <v>33</v>
      </c>
      <c r="G321" s="282"/>
      <c r="H321" s="282"/>
      <c r="I321" s="282"/>
      <c r="J321" s="282"/>
      <c r="K321" s="282"/>
      <c r="L321" s="282"/>
      <c r="M321" s="282" t="s">
        <v>34</v>
      </c>
      <c r="N321" s="282" t="s">
        <v>1216</v>
      </c>
      <c r="O321" s="283" t="s">
        <v>284</v>
      </c>
      <c r="P321" s="284" t="s">
        <v>609</v>
      </c>
      <c r="Q321" s="284" t="s">
        <v>56</v>
      </c>
      <c r="R321" s="284"/>
      <c r="S321" s="285"/>
      <c r="T321" s="285"/>
      <c r="U321" s="285"/>
      <c r="V321" s="285"/>
      <c r="W321" s="285"/>
      <c r="X321" s="285"/>
      <c r="Y321" s="285"/>
      <c r="Z321" s="285"/>
      <c r="AA321" s="285"/>
      <c r="AB321" s="285"/>
      <c r="AC321" s="285"/>
      <c r="AD321" s="285"/>
      <c r="AE321" s="285"/>
      <c r="AF321" s="288"/>
      <c r="AG321" s="288"/>
      <c r="AH321" s="288"/>
      <c r="AI321" s="288"/>
      <c r="AJ321" s="288"/>
      <c r="AK321" s="288"/>
      <c r="AL321" s="282" t="s">
        <v>39</v>
      </c>
      <c r="AM321" s="288"/>
      <c r="AN321" s="288"/>
      <c r="AO321" s="282" t="s">
        <v>50</v>
      </c>
      <c r="AP321" s="282" t="s">
        <v>51</v>
      </c>
      <c r="AQ321" s="288"/>
      <c r="AR321" s="288"/>
      <c r="AS321" s="288"/>
      <c r="AT321" s="288"/>
      <c r="AU321" s="288"/>
      <c r="AV321" s="288"/>
      <c r="AW321" s="288"/>
      <c r="AX321" s="288"/>
      <c r="AY321" s="288"/>
      <c r="AZ321" s="288"/>
      <c r="BA321" s="51" t="s">
        <v>265</v>
      </c>
      <c r="BB321" s="52"/>
      <c r="BC321" s="52"/>
      <c r="BD321" s="53" t="s">
        <v>1350</v>
      </c>
      <c r="BE321" s="54" t="str">
        <f t="shared" si="190"/>
        <v/>
      </c>
    </row>
    <row r="322" spans="1:60" ht="15" hidden="1">
      <c r="A322" s="277" t="s">
        <v>606</v>
      </c>
      <c r="B322" s="277"/>
      <c r="C322" s="278"/>
      <c r="D322" s="277"/>
      <c r="E322" s="277"/>
      <c r="F322" s="282" t="s">
        <v>33</v>
      </c>
      <c r="G322" s="282"/>
      <c r="H322" s="282"/>
      <c r="I322" s="282"/>
      <c r="J322" s="282"/>
      <c r="K322" s="282"/>
      <c r="L322" s="282"/>
      <c r="M322" s="282" t="s">
        <v>34</v>
      </c>
      <c r="N322" s="282" t="s">
        <v>1217</v>
      </c>
      <c r="O322" s="283" t="s">
        <v>284</v>
      </c>
      <c r="P322" s="284" t="s">
        <v>174</v>
      </c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  <c r="AB322" s="285"/>
      <c r="AC322" s="285"/>
      <c r="AD322" s="285"/>
      <c r="AE322" s="285"/>
      <c r="AF322" s="288"/>
      <c r="AG322" s="288"/>
      <c r="AH322" s="288"/>
      <c r="AI322" s="288"/>
      <c r="AJ322" s="288"/>
      <c r="AK322" s="288"/>
      <c r="AL322" s="282" t="s">
        <v>39</v>
      </c>
      <c r="AM322" s="288"/>
      <c r="AN322" s="288"/>
      <c r="AO322" s="282" t="s">
        <v>50</v>
      </c>
      <c r="AP322" s="282" t="s">
        <v>51</v>
      </c>
      <c r="AQ322" s="288"/>
      <c r="AR322" s="288"/>
      <c r="AS322" s="288"/>
      <c r="AT322" s="288"/>
      <c r="AU322" s="288"/>
      <c r="AV322" s="288"/>
      <c r="AW322" s="288"/>
      <c r="AX322" s="288"/>
      <c r="AY322" s="288"/>
      <c r="AZ322" s="288"/>
      <c r="BA322" s="51" t="s">
        <v>418</v>
      </c>
      <c r="BB322" s="52"/>
      <c r="BC322" s="52"/>
      <c r="BD322" s="53" t="s">
        <v>1350</v>
      </c>
      <c r="BE322" s="54" t="str">
        <f t="shared" si="190"/>
        <v/>
      </c>
    </row>
    <row r="323" spans="1:60" ht="15" hidden="1">
      <c r="A323" s="277" t="s">
        <v>287</v>
      </c>
      <c r="B323" s="277"/>
      <c r="C323" s="278"/>
      <c r="D323" s="277"/>
      <c r="E323" s="277"/>
      <c r="F323" s="282" t="s">
        <v>33</v>
      </c>
      <c r="G323" s="282"/>
      <c r="H323" s="282"/>
      <c r="I323" s="282"/>
      <c r="J323" s="282"/>
      <c r="K323" s="282"/>
      <c r="L323" s="282"/>
      <c r="M323" s="282" t="s">
        <v>34</v>
      </c>
      <c r="N323" s="282" t="s">
        <v>1218</v>
      </c>
      <c r="O323" s="283" t="s">
        <v>284</v>
      </c>
      <c r="P323" s="284" t="s">
        <v>285</v>
      </c>
      <c r="Q323" s="285"/>
      <c r="R323" s="285"/>
      <c r="S323" s="285"/>
      <c r="T323" s="295"/>
      <c r="U323" s="295"/>
      <c r="V323" s="295"/>
      <c r="W323" s="295"/>
      <c r="X323" s="295"/>
      <c r="Y323" s="295"/>
      <c r="Z323" s="295"/>
      <c r="AA323" s="295"/>
      <c r="AB323" s="295"/>
      <c r="AC323" s="295"/>
      <c r="AD323" s="295"/>
      <c r="AE323" s="295"/>
      <c r="AF323" s="288"/>
      <c r="AG323" s="288"/>
      <c r="AH323" s="288"/>
      <c r="AI323" s="288"/>
      <c r="AJ323" s="288"/>
      <c r="AK323" s="288"/>
      <c r="AL323" s="282" t="s">
        <v>39</v>
      </c>
      <c r="AM323" s="288"/>
      <c r="AN323" s="288"/>
      <c r="AO323" s="282" t="s">
        <v>76</v>
      </c>
      <c r="AP323" s="288"/>
      <c r="AQ323" s="288"/>
      <c r="AR323" s="288"/>
      <c r="AS323" s="288"/>
      <c r="AT323" s="288"/>
      <c r="AU323" s="288"/>
      <c r="AV323" s="288"/>
      <c r="AW323" s="288"/>
      <c r="AX323" s="288"/>
      <c r="AY323" s="288"/>
      <c r="AZ323" s="288"/>
      <c r="BA323" s="51" t="s">
        <v>219</v>
      </c>
      <c r="BB323" s="52"/>
      <c r="BC323" s="52"/>
      <c r="BD323" s="53" t="s">
        <v>1350</v>
      </c>
      <c r="BE323" s="54" t="str">
        <f t="shared" si="190"/>
        <v/>
      </c>
    </row>
    <row r="324" spans="1:60" ht="18.75" hidden="1">
      <c r="A324" s="493">
        <v>8380017</v>
      </c>
      <c r="B324" s="246"/>
      <c r="C324" s="346">
        <v>27.04</v>
      </c>
      <c r="D324" s="347" t="s">
        <v>122</v>
      </c>
      <c r="E324" s="559"/>
      <c r="F324" s="303"/>
      <c r="G324" s="191"/>
      <c r="H324" s="495"/>
      <c r="I324" s="59" t="e">
        <f>F324/H324</f>
        <v>#DIV/0!</v>
      </c>
      <c r="J324" s="82" t="e">
        <f>$J$6/(I324*1.18)</f>
        <v>#DIV/0!</v>
      </c>
      <c r="K324" s="96">
        <f>L324-F324</f>
        <v>0</v>
      </c>
      <c r="L324" s="97">
        <f>AC324</f>
        <v>0</v>
      </c>
      <c r="M324" s="349"/>
      <c r="N324" s="305" t="s">
        <v>1219</v>
      </c>
      <c r="O324" s="306" t="s">
        <v>1220</v>
      </c>
      <c r="P324" s="194"/>
      <c r="Q324" s="194"/>
      <c r="R324" s="195"/>
      <c r="S324" s="195"/>
      <c r="T324" s="348" t="s">
        <v>1221</v>
      </c>
      <c r="U324" s="171" t="s">
        <v>63</v>
      </c>
      <c r="V324" s="545" t="s">
        <v>213</v>
      </c>
      <c r="W324" s="172" t="s">
        <v>1222</v>
      </c>
      <c r="X324" s="177"/>
      <c r="Y324" s="137" t="s">
        <v>84</v>
      </c>
      <c r="Z324" s="138">
        <v>10000</v>
      </c>
      <c r="AA324" s="138">
        <v>0</v>
      </c>
      <c r="AB324" s="138">
        <f>Z324</f>
        <v>10000</v>
      </c>
      <c r="AC324" s="218"/>
      <c r="AD324" s="89" t="s">
        <v>85</v>
      </c>
      <c r="AE324" s="71" t="str">
        <f>N324</f>
        <v>NHL Stenden Hogeschool</v>
      </c>
      <c r="AF324" s="497"/>
      <c r="AG324" s="200" t="s">
        <v>94</v>
      </c>
      <c r="AH324" s="505" t="s">
        <v>545</v>
      </c>
      <c r="AI324" s="312"/>
      <c r="AJ324" s="313"/>
      <c r="AK324" s="323"/>
      <c r="AL324" s="349"/>
      <c r="AM324" s="349"/>
      <c r="AN324" s="349"/>
      <c r="AO324" s="349"/>
      <c r="AP324" s="323"/>
      <c r="AQ324" s="323"/>
      <c r="AR324" s="323"/>
      <c r="AS324" s="323"/>
      <c r="AT324" s="323"/>
      <c r="AU324" s="349"/>
      <c r="AV324" s="323"/>
      <c r="AW324" s="323"/>
      <c r="AX324" s="51" t="s">
        <v>89</v>
      </c>
      <c r="AY324" s="323"/>
      <c r="AZ324" s="323"/>
      <c r="BA324" s="12"/>
      <c r="BD324"/>
      <c r="BE324"/>
    </row>
    <row r="325" spans="1:60" ht="15" hidden="1">
      <c r="A325" s="314" t="s">
        <v>1223</v>
      </c>
      <c r="B325" s="314">
        <v>26.06</v>
      </c>
      <c r="C325" s="350">
        <v>26.06</v>
      </c>
      <c r="D325" s="316"/>
      <c r="E325" s="316"/>
      <c r="F325" s="317"/>
      <c r="G325" s="191"/>
      <c r="H325" s="191"/>
      <c r="I325" s="59" t="e">
        <f>F325/H325</f>
        <v>#DIV/0!</v>
      </c>
      <c r="J325" s="82" t="e">
        <f>$J$6/(I325*1.18)</f>
        <v>#DIV/0!</v>
      </c>
      <c r="K325" s="82"/>
      <c r="L325" s="82"/>
      <c r="M325" s="304"/>
      <c r="N325" s="305" t="s">
        <v>1224</v>
      </c>
      <c r="O325" s="306" t="s">
        <v>1225</v>
      </c>
      <c r="P325" s="307"/>
      <c r="Q325" s="307"/>
      <c r="R325" s="351"/>
      <c r="S325" s="351"/>
      <c r="T325" s="170" t="s">
        <v>1226</v>
      </c>
      <c r="U325" s="171" t="s">
        <v>235</v>
      </c>
      <c r="V325" s="352" t="s">
        <v>1227</v>
      </c>
      <c r="W325" s="353" t="s">
        <v>1228</v>
      </c>
      <c r="X325" s="137"/>
      <c r="Y325" s="146" t="str">
        <f t="shared" ref="Y325:Y326" si="191">V325</f>
        <v>SG inspectie</v>
      </c>
      <c r="Z325" s="146"/>
      <c r="AA325" s="178"/>
      <c r="AB325" s="178"/>
      <c r="AC325" s="178"/>
      <c r="AD325" s="67" t="s">
        <v>200</v>
      </c>
      <c r="AE325" s="71" t="str">
        <f>N325</f>
        <v xml:space="preserve">Voormalige ING kantoor </v>
      </c>
      <c r="AF325" s="354" t="s">
        <v>1229</v>
      </c>
      <c r="AG325" s="355" t="s">
        <v>1230</v>
      </c>
      <c r="AH325" s="356" t="s">
        <v>71</v>
      </c>
      <c r="AI325" s="356"/>
      <c r="AJ325" s="355"/>
      <c r="AK325" s="355"/>
      <c r="AL325" s="355"/>
      <c r="AM325" s="355"/>
      <c r="AN325" s="355"/>
      <c r="AO325" s="355"/>
      <c r="AP325" s="355"/>
      <c r="AQ325" s="355"/>
      <c r="AR325" s="355"/>
      <c r="AS325" s="355"/>
      <c r="AT325" s="355"/>
      <c r="AU325" s="355"/>
      <c r="AV325" s="355"/>
      <c r="AW325" s="355"/>
      <c r="AX325" s="355"/>
      <c r="AY325" s="355"/>
      <c r="AZ325" s="355"/>
      <c r="BD325"/>
      <c r="BE325"/>
      <c r="BG325" s="75"/>
    </row>
    <row r="326" spans="1:60" ht="15" hidden="1">
      <c r="A326" s="357"/>
      <c r="B326" s="357"/>
      <c r="C326" s="358"/>
      <c r="D326" s="357"/>
      <c r="E326" s="357"/>
      <c r="F326" s="359"/>
      <c r="G326" s="360"/>
      <c r="H326" s="360"/>
      <c r="I326" s="59" t="e">
        <f>F326/H326</f>
        <v>#DIV/0!</v>
      </c>
      <c r="J326" s="82" t="e">
        <f>$J$6/(I326*1.18)</f>
        <v>#DIV/0!</v>
      </c>
      <c r="K326" s="82"/>
      <c r="L326" s="82"/>
      <c r="M326" s="361"/>
      <c r="N326" s="362" t="s">
        <v>1231</v>
      </c>
      <c r="O326" s="363" t="s">
        <v>1232</v>
      </c>
      <c r="P326" s="364"/>
      <c r="Q326" s="364"/>
      <c r="R326" s="365"/>
      <c r="S326" s="365"/>
      <c r="T326" s="366"/>
      <c r="U326" s="250" t="s">
        <v>63</v>
      </c>
      <c r="V326" s="98" t="s">
        <v>213</v>
      </c>
      <c r="W326" s="367" t="s">
        <v>63</v>
      </c>
      <c r="X326" s="662"/>
      <c r="Y326" s="146" t="str">
        <f t="shared" si="191"/>
        <v>nee</v>
      </c>
      <c r="Z326" s="146"/>
      <c r="AA326" s="368"/>
      <c r="AB326" s="368"/>
      <c r="AC326" s="368"/>
      <c r="AD326" s="89" t="s">
        <v>1233</v>
      </c>
      <c r="AE326" s="71" t="str">
        <f>N326</f>
        <v>opvanglocatie</v>
      </c>
      <c r="AF326" s="373"/>
      <c r="AG326" s="369" t="s">
        <v>1233</v>
      </c>
      <c r="AH326" s="531"/>
      <c r="AI326" s="370"/>
      <c r="AJ326" s="532"/>
      <c r="AK326" s="371"/>
      <c r="AL326" s="532"/>
      <c r="AM326" s="532"/>
      <c r="AN326" s="532"/>
      <c r="AO326" s="532"/>
      <c r="AP326" s="371"/>
      <c r="AQ326" s="371"/>
      <c r="AR326" s="371"/>
      <c r="AS326" s="371"/>
      <c r="AT326" s="371"/>
      <c r="AU326" s="532"/>
      <c r="AV326" s="371"/>
      <c r="AW326" s="371"/>
      <c r="AX326" s="532"/>
      <c r="AY326" s="371"/>
      <c r="AZ326" s="532"/>
      <c r="BA326" s="22"/>
      <c r="BD326"/>
      <c r="BE326"/>
    </row>
    <row r="327" spans="1:60" ht="15">
      <c r="A327" s="667" t="s">
        <v>1234</v>
      </c>
      <c r="B327" s="314"/>
      <c r="C327" s="315"/>
      <c r="D327" s="314"/>
      <c r="E327" s="559">
        <v>5000</v>
      </c>
      <c r="F327" s="317"/>
      <c r="G327" s="191"/>
      <c r="H327" s="675">
        <v>700</v>
      </c>
      <c r="I327" s="59">
        <f>F327/H327</f>
        <v>0</v>
      </c>
      <c r="J327" s="82" t="e">
        <f>$J$6/(I327*1.18)</f>
        <v>#DIV/0!</v>
      </c>
      <c r="K327" s="82"/>
      <c r="L327" s="82"/>
      <c r="M327" s="304"/>
      <c r="N327" s="637" t="s">
        <v>90</v>
      </c>
      <c r="O327" s="638" t="s">
        <v>91</v>
      </c>
      <c r="P327" s="307"/>
      <c r="Q327" s="307"/>
      <c r="R327" s="52" t="str">
        <f t="shared" ref="R327" si="192">CONCATENATE(O327," ",P327,Q327)</f>
        <v xml:space="preserve">Nieuwe Huizen 14, 14a,14b, 16, 16a, 16b </v>
      </c>
      <c r="S327" s="308"/>
      <c r="T327" s="543"/>
      <c r="U327" s="120">
        <v>2</v>
      </c>
      <c r="V327" s="546" t="s">
        <v>38</v>
      </c>
      <c r="W327" s="372" t="s">
        <v>92</v>
      </c>
      <c r="X327" s="663"/>
      <c r="Y327" s="177"/>
      <c r="Z327" s="177"/>
      <c r="AA327" s="178"/>
      <c r="AB327" s="178"/>
      <c r="AC327" s="178"/>
      <c r="AD327" s="89" t="s">
        <v>85</v>
      </c>
      <c r="AE327" s="71" t="str">
        <f>N327</f>
        <v xml:space="preserve"> 6 appartementen + gedeelde ruimten</v>
      </c>
      <c r="AF327" s="373" t="s">
        <v>93</v>
      </c>
      <c r="AG327" s="374" t="s">
        <v>94</v>
      </c>
      <c r="AH327" s="375" t="s">
        <v>95</v>
      </c>
      <c r="AI327" s="375"/>
      <c r="AJ327" s="374"/>
      <c r="AK327" s="374"/>
      <c r="AL327" s="374"/>
      <c r="AM327" s="374"/>
      <c r="AN327" s="374"/>
      <c r="AO327" s="51" t="s">
        <v>40</v>
      </c>
      <c r="AP327" s="374"/>
      <c r="AQ327" s="374"/>
      <c r="AR327" s="374"/>
      <c r="AS327" s="374"/>
      <c r="AT327" s="374"/>
      <c r="AU327" s="374" t="s">
        <v>96</v>
      </c>
      <c r="AV327" s="374"/>
      <c r="AW327" s="374"/>
      <c r="AX327" s="374"/>
      <c r="AY327" s="374"/>
      <c r="AZ327" s="374"/>
      <c r="BD327"/>
      <c r="BE327"/>
    </row>
    <row r="328" spans="1:60" ht="15" hidden="1">
      <c r="A328" s="277" t="s">
        <v>703</v>
      </c>
      <c r="B328" s="277"/>
      <c r="C328" s="278"/>
      <c r="D328" s="277"/>
      <c r="E328" s="277"/>
      <c r="F328" s="282" t="s">
        <v>33</v>
      </c>
      <c r="G328" s="282"/>
      <c r="H328" s="282"/>
      <c r="I328" s="282"/>
      <c r="J328" s="282"/>
      <c r="K328" s="282"/>
      <c r="L328" s="282"/>
      <c r="M328" s="282" t="s">
        <v>34</v>
      </c>
      <c r="N328" s="282" t="s">
        <v>1235</v>
      </c>
      <c r="O328" s="283" t="s">
        <v>700</v>
      </c>
      <c r="P328" s="284" t="s">
        <v>55</v>
      </c>
      <c r="Q328" s="285"/>
      <c r="R328" s="285"/>
      <c r="S328" s="285"/>
      <c r="T328" s="291"/>
      <c r="U328" s="291"/>
      <c r="V328" s="291"/>
      <c r="W328" s="291"/>
      <c r="X328" s="291"/>
      <c r="Y328" s="291"/>
      <c r="Z328" s="291"/>
      <c r="AA328" s="291"/>
      <c r="AB328" s="291"/>
      <c r="AC328" s="291"/>
      <c r="AD328" s="291"/>
      <c r="AE328" s="291"/>
      <c r="AF328" s="288"/>
      <c r="AG328" s="288"/>
      <c r="AH328" s="288"/>
      <c r="AI328" s="288"/>
      <c r="AJ328" s="282" t="s">
        <v>379</v>
      </c>
      <c r="AK328" s="288"/>
      <c r="AL328" s="282" t="s">
        <v>39</v>
      </c>
      <c r="AM328" s="288"/>
      <c r="AN328" s="288"/>
      <c r="AO328" s="282" t="s">
        <v>40</v>
      </c>
      <c r="AP328" s="288"/>
      <c r="AQ328" s="288"/>
      <c r="AR328" s="288"/>
      <c r="AS328" s="288"/>
      <c r="AT328" s="288"/>
      <c r="AU328" s="288"/>
      <c r="AV328" s="288"/>
      <c r="AW328" s="288"/>
      <c r="AX328" s="282" t="s">
        <v>89</v>
      </c>
      <c r="AY328" s="282" t="s">
        <v>380</v>
      </c>
      <c r="AZ328" s="288"/>
      <c r="BA328" s="51" t="s">
        <v>219</v>
      </c>
      <c r="BB328" s="52"/>
      <c r="BC328" s="52"/>
      <c r="BD328" s="53" t="s">
        <v>1350</v>
      </c>
      <c r="BE328" s="54" t="str">
        <f>IFERROR(BD328/AQ328,"")</f>
        <v/>
      </c>
    </row>
    <row r="329" spans="1:60" ht="15" hidden="1">
      <c r="A329" s="570"/>
      <c r="B329" s="314"/>
      <c r="C329" s="315"/>
      <c r="D329" s="314"/>
      <c r="E329" s="314"/>
      <c r="F329" s="317"/>
      <c r="G329" s="191"/>
      <c r="H329" s="191"/>
      <c r="I329" s="59" t="e">
        <f>F329/H329</f>
        <v>#DIV/0!</v>
      </c>
      <c r="J329" s="82" t="e">
        <f>$J$6/(I329*1.18)</f>
        <v>#DIV/0!</v>
      </c>
      <c r="K329" s="82"/>
      <c r="L329" s="82"/>
      <c r="M329" s="304"/>
      <c r="N329" s="305" t="s">
        <v>1236</v>
      </c>
      <c r="O329" s="306" t="s">
        <v>1237</v>
      </c>
      <c r="P329" s="307"/>
      <c r="Q329" s="307"/>
      <c r="R329" s="308"/>
      <c r="S329" s="308"/>
      <c r="T329" s="309" t="s">
        <v>1238</v>
      </c>
      <c r="U329" s="310" t="s">
        <v>63</v>
      </c>
      <c r="V329" s="98" t="s">
        <v>213</v>
      </c>
      <c r="W329" s="311"/>
      <c r="X329" s="177"/>
      <c r="Y329" s="146" t="str">
        <f t="shared" ref="Y329:Y330" si="193">V329</f>
        <v>nee</v>
      </c>
      <c r="Z329" s="146"/>
      <c r="AA329" s="178"/>
      <c r="AB329" s="178"/>
      <c r="AC329" s="178"/>
      <c r="AD329" s="89" t="s">
        <v>85</v>
      </c>
      <c r="AE329" s="71" t="str">
        <f>N329</f>
        <v>leegstand</v>
      </c>
      <c r="AF329" s="373" t="s">
        <v>93</v>
      </c>
      <c r="AG329" s="374" t="s">
        <v>94</v>
      </c>
      <c r="AH329" s="376" t="s">
        <v>102</v>
      </c>
      <c r="AI329" s="376"/>
      <c r="AJ329" s="374"/>
      <c r="AK329" s="374"/>
      <c r="AL329" s="374"/>
      <c r="AM329" s="374"/>
      <c r="AN329" s="374"/>
      <c r="AO329" s="374"/>
      <c r="AP329" s="374"/>
      <c r="AQ329" s="374"/>
      <c r="AR329" s="374"/>
      <c r="AS329" s="374"/>
      <c r="AT329" s="374"/>
      <c r="AU329" s="374"/>
      <c r="AV329" s="374"/>
      <c r="AW329" s="374"/>
      <c r="AX329" s="374"/>
      <c r="AY329" s="374"/>
      <c r="AZ329" s="374"/>
      <c r="BD329"/>
      <c r="BE329"/>
    </row>
    <row r="330" spans="1:60" ht="15" hidden="1">
      <c r="A330" s="570"/>
      <c r="B330" s="314"/>
      <c r="C330" s="315"/>
      <c r="D330" s="314"/>
      <c r="E330" s="314"/>
      <c r="F330" s="317"/>
      <c r="G330" s="191"/>
      <c r="H330" s="191"/>
      <c r="I330" s="59" t="e">
        <f>F330/H330</f>
        <v>#DIV/0!</v>
      </c>
      <c r="J330" s="82" t="e">
        <f>$J$6/(I330*1.18)</f>
        <v>#DIV/0!</v>
      </c>
      <c r="K330" s="82"/>
      <c r="L330" s="82"/>
      <c r="M330" s="304"/>
      <c r="N330" s="305" t="s">
        <v>1239</v>
      </c>
      <c r="O330" s="306" t="s">
        <v>1240</v>
      </c>
      <c r="P330" s="307"/>
      <c r="Q330" s="307"/>
      <c r="R330" s="308"/>
      <c r="S330" s="308"/>
      <c r="T330" s="309" t="s">
        <v>1238</v>
      </c>
      <c r="U330" s="310" t="s">
        <v>63</v>
      </c>
      <c r="V330" s="98" t="s">
        <v>213</v>
      </c>
      <c r="W330" s="196"/>
      <c r="X330" s="177"/>
      <c r="Y330" s="146" t="str">
        <f t="shared" si="193"/>
        <v>nee</v>
      </c>
      <c r="Z330" s="146"/>
      <c r="AA330" s="178"/>
      <c r="AB330" s="178"/>
      <c r="AC330" s="178"/>
      <c r="AD330" s="89" t="s">
        <v>85</v>
      </c>
      <c r="AE330" s="71" t="str">
        <f>N330</f>
        <v>bovenwoning</v>
      </c>
      <c r="AF330" s="373" t="s">
        <v>1109</v>
      </c>
      <c r="AG330" s="374" t="s">
        <v>94</v>
      </c>
      <c r="AH330" s="376" t="s">
        <v>102</v>
      </c>
      <c r="AI330" s="376"/>
      <c r="AJ330" s="374"/>
      <c r="AK330" s="374"/>
      <c r="AL330" s="374"/>
      <c r="AM330" s="374"/>
      <c r="AN330" s="374"/>
      <c r="AO330" s="374"/>
      <c r="AP330" s="374"/>
      <c r="AQ330" s="374"/>
      <c r="AR330" s="374"/>
      <c r="AS330" s="374"/>
      <c r="AT330" s="374"/>
      <c r="AU330" s="374"/>
      <c r="AV330" s="374"/>
      <c r="AW330" s="374"/>
      <c r="AX330" s="374"/>
      <c r="AY330" s="374"/>
      <c r="AZ330" s="374"/>
      <c r="BD330"/>
      <c r="BE330"/>
    </row>
    <row r="331" spans="1:60" ht="15" hidden="1">
      <c r="A331" s="277" t="s">
        <v>532</v>
      </c>
      <c r="B331" s="277"/>
      <c r="C331" s="278"/>
      <c r="D331" s="277"/>
      <c r="E331" s="277"/>
      <c r="F331" s="282" t="s">
        <v>33</v>
      </c>
      <c r="G331" s="282"/>
      <c r="H331" s="282"/>
      <c r="I331" s="282"/>
      <c r="J331" s="282"/>
      <c r="K331" s="282"/>
      <c r="L331" s="282"/>
      <c r="M331" s="282" t="s">
        <v>34</v>
      </c>
      <c r="N331" s="282" t="s">
        <v>1241</v>
      </c>
      <c r="O331" s="283" t="s">
        <v>527</v>
      </c>
      <c r="P331" s="284" t="s">
        <v>235</v>
      </c>
      <c r="Q331" s="285"/>
      <c r="R331" s="285"/>
      <c r="S331" s="285"/>
      <c r="T331" s="291"/>
      <c r="U331" s="291"/>
      <c r="V331" s="291"/>
      <c r="W331" s="291"/>
      <c r="X331" s="291"/>
      <c r="Y331" s="291"/>
      <c r="Z331" s="291"/>
      <c r="AA331" s="291"/>
      <c r="AB331" s="291"/>
      <c r="AC331" s="291"/>
      <c r="AD331" s="291"/>
      <c r="AE331" s="291"/>
      <c r="AF331" s="288"/>
      <c r="AG331" s="288"/>
      <c r="AH331" s="288"/>
      <c r="AI331" s="288"/>
      <c r="AJ331" s="288"/>
      <c r="AK331" s="288"/>
      <c r="AL331" s="282" t="s">
        <v>39</v>
      </c>
      <c r="AM331" s="288"/>
      <c r="AN331" s="288"/>
      <c r="AO331" s="282" t="s">
        <v>76</v>
      </c>
      <c r="AP331" s="288"/>
      <c r="AQ331" s="288"/>
      <c r="AR331" s="288"/>
      <c r="AS331" s="288"/>
      <c r="AT331" s="288"/>
      <c r="AU331" s="288"/>
      <c r="AV331" s="288"/>
      <c r="AW331" s="282" t="s">
        <v>676</v>
      </c>
      <c r="AX331" s="288"/>
      <c r="AY331" s="288"/>
      <c r="AZ331" s="288"/>
      <c r="BA331" s="51" t="s">
        <v>265</v>
      </c>
      <c r="BB331" s="52"/>
      <c r="BC331" s="72">
        <v>1.27</v>
      </c>
      <c r="BD331" s="53" t="s">
        <v>1350</v>
      </c>
      <c r="BE331" s="54" t="str">
        <f>IFERROR(BD331/AQ331,"")</f>
        <v/>
      </c>
    </row>
    <row r="332" spans="1:60" ht="15" hidden="1">
      <c r="A332" s="570"/>
      <c r="B332" s="314"/>
      <c r="C332" s="315"/>
      <c r="D332" s="314"/>
      <c r="E332" s="314"/>
      <c r="F332" s="317"/>
      <c r="G332" s="191"/>
      <c r="H332" s="191"/>
      <c r="I332" s="59" t="e">
        <f>F332/H332</f>
        <v>#DIV/0!</v>
      </c>
      <c r="J332" s="82" t="e">
        <f>$J$6/(I332*1.18)</f>
        <v>#DIV/0!</v>
      </c>
      <c r="K332" s="82"/>
      <c r="L332" s="82"/>
      <c r="M332" s="304"/>
      <c r="N332" s="305"/>
      <c r="O332" s="306" t="s">
        <v>1242</v>
      </c>
      <c r="P332" s="307"/>
      <c r="Q332" s="307"/>
      <c r="R332" s="308"/>
      <c r="S332" s="308"/>
      <c r="T332" s="309" t="s">
        <v>1238</v>
      </c>
      <c r="U332" s="310" t="s">
        <v>63</v>
      </c>
      <c r="V332" s="98" t="s">
        <v>213</v>
      </c>
      <c r="W332" s="172"/>
      <c r="X332" s="177"/>
      <c r="Y332" s="146" t="str">
        <f>V332</f>
        <v>nee</v>
      </c>
      <c r="Z332" s="146"/>
      <c r="AA332" s="178"/>
      <c r="AB332" s="178"/>
      <c r="AC332" s="178"/>
      <c r="AD332" s="89" t="s">
        <v>85</v>
      </c>
      <c r="AE332" s="71">
        <f>N332</f>
        <v>0</v>
      </c>
      <c r="AF332" s="373" t="s">
        <v>1243</v>
      </c>
      <c r="AG332" s="374" t="s">
        <v>94</v>
      </c>
      <c r="AH332" s="376" t="s">
        <v>102</v>
      </c>
      <c r="AI332" s="376"/>
      <c r="AJ332" s="374"/>
      <c r="AK332" s="374"/>
      <c r="AL332" s="374"/>
      <c r="AM332" s="374"/>
      <c r="AN332" s="374"/>
      <c r="AO332" s="374"/>
      <c r="AP332" s="374"/>
      <c r="AQ332" s="374"/>
      <c r="AR332" s="374"/>
      <c r="AS332" s="374"/>
      <c r="AT332" s="374"/>
      <c r="AU332" s="374"/>
      <c r="AV332" s="374"/>
      <c r="AW332" s="374"/>
      <c r="AX332" s="374"/>
      <c r="AY332" s="374"/>
      <c r="AZ332" s="374"/>
      <c r="BD332"/>
      <c r="BE332"/>
    </row>
    <row r="333" spans="1:60" ht="15" hidden="1">
      <c r="A333" s="277" t="s">
        <v>473</v>
      </c>
      <c r="B333" s="277"/>
      <c r="C333" s="278"/>
      <c r="D333" s="277"/>
      <c r="E333" s="277"/>
      <c r="F333" s="282" t="s">
        <v>33</v>
      </c>
      <c r="G333" s="282"/>
      <c r="H333" s="282"/>
      <c r="I333" s="282"/>
      <c r="J333" s="282"/>
      <c r="K333" s="282"/>
      <c r="L333" s="282"/>
      <c r="M333" s="282" t="s">
        <v>466</v>
      </c>
      <c r="N333" s="282" t="s">
        <v>1244</v>
      </c>
      <c r="O333" s="283" t="s">
        <v>468</v>
      </c>
      <c r="P333" s="51" t="s">
        <v>469</v>
      </c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288"/>
      <c r="AG333" s="52"/>
      <c r="AH333" s="288"/>
      <c r="AI333" s="288"/>
      <c r="AJ333" s="288"/>
      <c r="AK333" s="288"/>
      <c r="AL333" s="282" t="s">
        <v>39</v>
      </c>
      <c r="AM333" s="288"/>
      <c r="AN333" s="288"/>
      <c r="AO333" s="282" t="s">
        <v>45</v>
      </c>
      <c r="AP333" s="282" t="s">
        <v>474</v>
      </c>
      <c r="AQ333" s="288"/>
      <c r="AR333" s="288"/>
      <c r="AS333" s="288"/>
      <c r="AT333" s="288"/>
      <c r="AU333" s="288"/>
      <c r="AV333" s="288"/>
      <c r="AW333" s="288"/>
      <c r="AX333" s="288"/>
      <c r="AY333" s="288"/>
      <c r="AZ333" s="288"/>
      <c r="BA333" s="51" t="s">
        <v>190</v>
      </c>
      <c r="BB333" s="52"/>
      <c r="BC333" s="52"/>
      <c r="BD333" s="53" t="s">
        <v>1350</v>
      </c>
      <c r="BE333" s="54" t="str">
        <f>IFERROR(BD333/AQ333,"")</f>
        <v/>
      </c>
      <c r="BF333" s="22"/>
      <c r="BG333" s="22"/>
      <c r="BH333" s="22"/>
    </row>
    <row r="334" spans="1:60" ht="15" hidden="1">
      <c r="A334" s="570"/>
      <c r="B334" s="314"/>
      <c r="C334" s="315"/>
      <c r="D334" s="314"/>
      <c r="E334" s="314"/>
      <c r="F334" s="317"/>
      <c r="G334" s="191"/>
      <c r="H334" s="191"/>
      <c r="I334" s="59" t="e">
        <f>F334/H334</f>
        <v>#DIV/0!</v>
      </c>
      <c r="J334" s="82" t="e">
        <f>$J$6/(I334*1.18)</f>
        <v>#DIV/0!</v>
      </c>
      <c r="K334" s="82"/>
      <c r="L334" s="82"/>
      <c r="M334" s="304"/>
      <c r="N334" s="305" t="s">
        <v>1245</v>
      </c>
      <c r="O334" s="306" t="s">
        <v>1245</v>
      </c>
      <c r="P334" s="169"/>
      <c r="Q334" s="169"/>
      <c r="R334" s="169"/>
      <c r="S334" s="169"/>
      <c r="T334" s="309" t="s">
        <v>1238</v>
      </c>
      <c r="U334" s="310" t="s">
        <v>63</v>
      </c>
      <c r="V334" s="98" t="s">
        <v>213</v>
      </c>
      <c r="W334" s="172"/>
      <c r="X334" s="177"/>
      <c r="Y334" s="146" t="str">
        <f t="shared" ref="Y334:Y337" si="194">V334</f>
        <v>nee</v>
      </c>
      <c r="Z334" s="146"/>
      <c r="AA334" s="178"/>
      <c r="AB334" s="178"/>
      <c r="AC334" s="178"/>
      <c r="AD334" s="89" t="s">
        <v>85</v>
      </c>
      <c r="AE334" s="71" t="str">
        <f>N334</f>
        <v>Rolderstraat 23</v>
      </c>
      <c r="AF334" s="199" t="s">
        <v>1246</v>
      </c>
      <c r="AG334" s="174" t="s">
        <v>94</v>
      </c>
      <c r="AH334" s="312" t="s">
        <v>102</v>
      </c>
      <c r="AI334" s="312"/>
      <c r="AJ334" s="200" t="s">
        <v>61</v>
      </c>
      <c r="AK334" s="200" t="s">
        <v>1247</v>
      </c>
      <c r="AL334" s="200"/>
      <c r="AM334" s="200"/>
      <c r="AN334" s="200"/>
      <c r="AO334" s="200"/>
      <c r="AP334" s="200"/>
      <c r="AQ334" s="200"/>
      <c r="AR334" s="200"/>
      <c r="AS334" s="200"/>
      <c r="AT334" s="200"/>
      <c r="AU334" s="200"/>
      <c r="AV334" s="200"/>
      <c r="AW334" s="200"/>
      <c r="AX334" s="200"/>
      <c r="AY334" s="200"/>
      <c r="AZ334" s="200"/>
      <c r="BD334"/>
      <c r="BE334"/>
      <c r="BF334" s="22"/>
      <c r="BG334" s="22"/>
      <c r="BH334" s="22"/>
    </row>
    <row r="335" spans="1:60" ht="15" hidden="1">
      <c r="A335" s="570"/>
      <c r="B335" s="377"/>
      <c r="C335" s="378"/>
      <c r="D335" s="377"/>
      <c r="E335" s="377"/>
      <c r="F335" s="379"/>
      <c r="G335" s="380"/>
      <c r="H335" s="380"/>
      <c r="I335" s="59" t="e">
        <f>F335/H335</f>
        <v>#DIV/0!</v>
      </c>
      <c r="J335" s="82" t="e">
        <f>$J$6/(I335*1.18)</f>
        <v>#DIV/0!</v>
      </c>
      <c r="K335" s="82"/>
      <c r="L335" s="82"/>
      <c r="M335" s="381"/>
      <c r="N335" s="382" t="s">
        <v>1248</v>
      </c>
      <c r="O335" s="306" t="s">
        <v>1248</v>
      </c>
      <c r="P335" s="169"/>
      <c r="Q335" s="169"/>
      <c r="R335" s="169"/>
      <c r="S335" s="169"/>
      <c r="T335" s="309" t="s">
        <v>1249</v>
      </c>
      <c r="U335" s="171" t="s">
        <v>63</v>
      </c>
      <c r="V335" s="98" t="s">
        <v>213</v>
      </c>
      <c r="W335" s="172"/>
      <c r="X335" s="177"/>
      <c r="Y335" s="146" t="str">
        <f t="shared" si="194"/>
        <v>nee</v>
      </c>
      <c r="Z335" s="146"/>
      <c r="AA335" s="178"/>
      <c r="AB335" s="178"/>
      <c r="AC335" s="178"/>
      <c r="AD335" s="89" t="s">
        <v>85</v>
      </c>
      <c r="AE335" s="71" t="str">
        <f>N335</f>
        <v>Rolderstraat 42</v>
      </c>
      <c r="AF335" s="530" t="s">
        <v>1250</v>
      </c>
      <c r="AG335" s="383" t="s">
        <v>94</v>
      </c>
      <c r="AH335" s="384" t="s">
        <v>122</v>
      </c>
      <c r="AI335" s="384"/>
      <c r="AJ335" s="200"/>
      <c r="AK335" s="200"/>
      <c r="AL335" s="200"/>
      <c r="AM335" s="200"/>
      <c r="AN335" s="200"/>
      <c r="AO335" s="200"/>
      <c r="AP335" s="200"/>
      <c r="AQ335" s="200"/>
      <c r="AR335" s="200"/>
      <c r="AS335" s="200"/>
      <c r="AT335" s="200"/>
      <c r="AU335" s="200"/>
      <c r="AV335" s="200"/>
      <c r="AW335" s="200"/>
      <c r="AX335" s="200"/>
      <c r="AY335" s="200"/>
      <c r="AZ335" s="200"/>
      <c r="BD335"/>
      <c r="BE335"/>
      <c r="BF335" s="22"/>
      <c r="BG335" s="22"/>
      <c r="BH335" s="22"/>
    </row>
    <row r="336" spans="1:60" hidden="1" thickBot="1">
      <c r="A336" s="570"/>
      <c r="B336" s="314"/>
      <c r="C336" s="315"/>
      <c r="D336" s="314"/>
      <c r="E336" s="314"/>
      <c r="F336" s="317"/>
      <c r="G336" s="191"/>
      <c r="H336" s="191"/>
      <c r="I336" s="59" t="e">
        <f>F336/H336</f>
        <v>#DIV/0!</v>
      </c>
      <c r="J336" s="82" t="e">
        <f>$J$6/(I336*1.18)</f>
        <v>#DIV/0!</v>
      </c>
      <c r="K336" s="82"/>
      <c r="L336" s="82"/>
      <c r="M336" s="304"/>
      <c r="N336" s="305" t="s">
        <v>1251</v>
      </c>
      <c r="O336" s="306" t="s">
        <v>1252</v>
      </c>
      <c r="P336" s="169"/>
      <c r="Q336" s="169"/>
      <c r="R336" s="169"/>
      <c r="S336" s="169"/>
      <c r="T336" s="309" t="s">
        <v>1249</v>
      </c>
      <c r="U336" s="171" t="s">
        <v>63</v>
      </c>
      <c r="V336" s="98" t="s">
        <v>213</v>
      </c>
      <c r="W336" s="385"/>
      <c r="X336" s="177"/>
      <c r="Y336" s="146" t="str">
        <f t="shared" si="194"/>
        <v>nee</v>
      </c>
      <c r="Z336" s="146"/>
      <c r="AA336" s="178"/>
      <c r="AB336" s="178"/>
      <c r="AC336" s="178"/>
      <c r="AD336" s="89" t="s">
        <v>85</v>
      </c>
      <c r="AE336" s="71" t="str">
        <f>N336</f>
        <v>Rolderstraat 60 VvE</v>
      </c>
      <c r="AF336" s="199" t="s">
        <v>1253</v>
      </c>
      <c r="AG336" s="174" t="s">
        <v>94</v>
      </c>
      <c r="AH336" s="201" t="s">
        <v>95</v>
      </c>
      <c r="AI336" s="201"/>
      <c r="AJ336" s="200" t="s">
        <v>61</v>
      </c>
      <c r="AK336" s="200" t="s">
        <v>1254</v>
      </c>
      <c r="AL336" s="200"/>
      <c r="AM336" s="200"/>
      <c r="AN336" s="200"/>
      <c r="AO336" s="200"/>
      <c r="AP336" s="200"/>
      <c r="AQ336" s="200"/>
      <c r="AR336" s="200"/>
      <c r="AS336" s="200"/>
      <c r="AT336" s="200"/>
      <c r="AU336" s="200"/>
      <c r="AV336" s="200"/>
      <c r="AW336" s="200"/>
      <c r="AX336" s="200"/>
      <c r="AY336" s="200"/>
      <c r="AZ336" s="200"/>
      <c r="BD336"/>
      <c r="BE336"/>
      <c r="BF336" s="22"/>
      <c r="BG336" s="22"/>
      <c r="BH336" s="22"/>
    </row>
    <row r="337" spans="1:60" ht="15" hidden="1">
      <c r="A337" s="570"/>
      <c r="B337" s="314"/>
      <c r="C337" s="315"/>
      <c r="D337" s="314"/>
      <c r="E337" s="314"/>
      <c r="F337" s="317"/>
      <c r="G337" s="191"/>
      <c r="H337" s="191"/>
      <c r="I337" s="59" t="e">
        <f>F337/H337</f>
        <v>#DIV/0!</v>
      </c>
      <c r="J337" s="82" t="e">
        <f>$J$6/(I337*1.18)</f>
        <v>#DIV/0!</v>
      </c>
      <c r="K337" s="82"/>
      <c r="L337" s="82"/>
      <c r="M337" s="304"/>
      <c r="N337" s="305" t="s">
        <v>1255</v>
      </c>
      <c r="O337" s="306" t="s">
        <v>1256</v>
      </c>
      <c r="P337" s="249"/>
      <c r="Q337" s="249"/>
      <c r="R337" s="249"/>
      <c r="S337" s="249"/>
      <c r="T337" s="309" t="s">
        <v>1238</v>
      </c>
      <c r="U337" s="171" t="s">
        <v>63</v>
      </c>
      <c r="V337" s="98" t="s">
        <v>213</v>
      </c>
      <c r="W337" s="172"/>
      <c r="X337" s="177"/>
      <c r="Y337" s="146" t="str">
        <f t="shared" si="194"/>
        <v>nee</v>
      </c>
      <c r="Z337" s="146"/>
      <c r="AA337" s="178"/>
      <c r="AB337" s="178"/>
      <c r="AC337" s="178"/>
      <c r="AD337" s="89" t="s">
        <v>85</v>
      </c>
      <c r="AE337" s="71" t="str">
        <f>N337</f>
        <v>appartementen</v>
      </c>
      <c r="AF337" s="373" t="s">
        <v>93</v>
      </c>
      <c r="AG337" s="386" t="s">
        <v>94</v>
      </c>
      <c r="AH337" s="375" t="s">
        <v>102</v>
      </c>
      <c r="AI337" s="375"/>
      <c r="AJ337" s="374"/>
      <c r="AK337" s="374"/>
      <c r="AL337" s="374"/>
      <c r="AM337" s="374"/>
      <c r="AN337" s="374"/>
      <c r="AO337" s="374"/>
      <c r="AP337" s="374"/>
      <c r="AQ337" s="374"/>
      <c r="AR337" s="374"/>
      <c r="AS337" s="374"/>
      <c r="AT337" s="374"/>
      <c r="AU337" s="374"/>
      <c r="AV337" s="374"/>
      <c r="AW337" s="374"/>
      <c r="AX337" s="374"/>
      <c r="AY337" s="374"/>
      <c r="AZ337" s="374"/>
      <c r="BA337" s="22"/>
      <c r="BB337" s="22"/>
      <c r="BC337" s="22"/>
      <c r="BD337" s="22"/>
      <c r="BE337" s="22"/>
      <c r="BF337" s="22"/>
      <c r="BG337" s="22"/>
      <c r="BH337" s="22"/>
    </row>
    <row r="338" spans="1:60" ht="15" hidden="1">
      <c r="A338" s="277" t="s">
        <v>1257</v>
      </c>
      <c r="B338" s="277"/>
      <c r="C338" s="278"/>
      <c r="D338" s="277"/>
      <c r="E338" s="277"/>
      <c r="F338" s="282" t="s">
        <v>746</v>
      </c>
      <c r="G338" s="282"/>
      <c r="H338" s="282"/>
      <c r="I338" s="282"/>
      <c r="J338" s="282"/>
      <c r="K338" s="282"/>
      <c r="L338" s="282"/>
      <c r="M338" s="282" t="s">
        <v>34</v>
      </c>
      <c r="N338" s="282" t="s">
        <v>1258</v>
      </c>
      <c r="O338" s="387"/>
      <c r="P338" s="285"/>
      <c r="Q338" s="285"/>
      <c r="R338" s="285"/>
      <c r="S338" s="285"/>
      <c r="T338" s="294"/>
      <c r="U338" s="294"/>
      <c r="V338" s="294"/>
      <c r="W338" s="294"/>
      <c r="X338" s="294"/>
      <c r="Y338" s="294"/>
      <c r="Z338" s="294"/>
      <c r="AA338" s="294"/>
      <c r="AB338" s="294"/>
      <c r="AC338" s="294"/>
      <c r="AD338" s="294"/>
      <c r="AE338" s="294"/>
      <c r="AF338" s="288"/>
      <c r="AG338" s="288"/>
      <c r="AH338" s="288"/>
      <c r="AI338" s="288"/>
      <c r="AJ338" s="282" t="s">
        <v>175</v>
      </c>
      <c r="AK338" s="288"/>
      <c r="AL338" s="288"/>
      <c r="AM338" s="288"/>
      <c r="AN338" s="288"/>
      <c r="AO338" s="288"/>
      <c r="AP338" s="288"/>
      <c r="AQ338" s="288"/>
      <c r="AR338" s="288"/>
      <c r="AS338" s="288"/>
      <c r="AT338" s="288"/>
      <c r="AU338" s="288"/>
      <c r="AV338" s="288"/>
      <c r="AW338" s="288"/>
      <c r="AX338" s="282" t="s">
        <v>89</v>
      </c>
      <c r="AY338" s="282" t="s">
        <v>177</v>
      </c>
      <c r="AZ338" s="288"/>
      <c r="BA338" s="52"/>
      <c r="BB338" s="52"/>
      <c r="BC338" s="52"/>
      <c r="BD338" s="53" t="s">
        <v>1350</v>
      </c>
      <c r="BE338" s="54" t="str">
        <f t="shared" ref="BE338:BE350" si="195">IFERROR(BD338/AQ338,"")</f>
        <v/>
      </c>
    </row>
    <row r="339" spans="1:60" ht="15" hidden="1">
      <c r="A339" s="277" t="s">
        <v>1259</v>
      </c>
      <c r="B339" s="277"/>
      <c r="C339" s="278"/>
      <c r="D339" s="277"/>
      <c r="E339" s="277"/>
      <c r="F339" s="282" t="s">
        <v>33</v>
      </c>
      <c r="G339" s="282"/>
      <c r="H339" s="282"/>
      <c r="I339" s="282"/>
      <c r="J339" s="282"/>
      <c r="K339" s="282"/>
      <c r="L339" s="282"/>
      <c r="M339" s="282" t="s">
        <v>34</v>
      </c>
      <c r="N339" s="282" t="s">
        <v>1260</v>
      </c>
      <c r="O339" s="387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  <c r="AB339" s="285"/>
      <c r="AC339" s="285"/>
      <c r="AD339" s="285"/>
      <c r="AE339" s="285"/>
      <c r="AF339" s="288"/>
      <c r="AG339" s="288"/>
      <c r="AH339" s="288"/>
      <c r="AI339" s="288"/>
      <c r="AJ339" s="288"/>
      <c r="AK339" s="288"/>
      <c r="AL339" s="288"/>
      <c r="AM339" s="288"/>
      <c r="AN339" s="288"/>
      <c r="AO339" s="288"/>
      <c r="AP339" s="288"/>
      <c r="AQ339" s="288"/>
      <c r="AR339" s="288"/>
      <c r="AS339" s="288"/>
      <c r="AT339" s="288"/>
      <c r="AU339" s="288"/>
      <c r="AV339" s="288"/>
      <c r="AW339" s="288"/>
      <c r="AX339" s="288"/>
      <c r="AY339" s="288"/>
      <c r="AZ339" s="288"/>
      <c r="BA339" s="52"/>
      <c r="BB339" s="52"/>
      <c r="BC339" s="52"/>
      <c r="BD339" s="53" t="s">
        <v>1350</v>
      </c>
      <c r="BE339" s="54" t="str">
        <f t="shared" si="195"/>
        <v/>
      </c>
    </row>
    <row r="340" spans="1:60" ht="15" hidden="1">
      <c r="A340" s="277" t="s">
        <v>1261</v>
      </c>
      <c r="B340" s="277"/>
      <c r="C340" s="278"/>
      <c r="D340" s="277"/>
      <c r="E340" s="277"/>
      <c r="F340" s="282" t="s">
        <v>33</v>
      </c>
      <c r="G340" s="282"/>
      <c r="H340" s="282"/>
      <c r="I340" s="282"/>
      <c r="J340" s="282"/>
      <c r="K340" s="282"/>
      <c r="L340" s="282"/>
      <c r="M340" s="282" t="s">
        <v>34</v>
      </c>
      <c r="N340" s="282" t="s">
        <v>1262</v>
      </c>
      <c r="O340" s="387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  <c r="AB340" s="285"/>
      <c r="AC340" s="285"/>
      <c r="AD340" s="285"/>
      <c r="AE340" s="285"/>
      <c r="AF340" s="288"/>
      <c r="AG340" s="288"/>
      <c r="AH340" s="288"/>
      <c r="AI340" s="288"/>
      <c r="AJ340" s="288"/>
      <c r="AK340" s="288"/>
      <c r="AL340" s="288"/>
      <c r="AM340" s="288"/>
      <c r="AN340" s="288"/>
      <c r="AO340" s="288"/>
      <c r="AP340" s="288"/>
      <c r="AQ340" s="288"/>
      <c r="AR340" s="288"/>
      <c r="AS340" s="288"/>
      <c r="AT340" s="288"/>
      <c r="AU340" s="288"/>
      <c r="AV340" s="288"/>
      <c r="AW340" s="288"/>
      <c r="AX340" s="288"/>
      <c r="AY340" s="288"/>
      <c r="AZ340" s="288"/>
      <c r="BA340" s="52"/>
      <c r="BB340" s="52"/>
      <c r="BC340" s="52"/>
      <c r="BD340" s="53" t="s">
        <v>1350</v>
      </c>
      <c r="BE340" s="54" t="str">
        <f t="shared" si="195"/>
        <v/>
      </c>
    </row>
    <row r="341" spans="1:60" ht="15" hidden="1">
      <c r="A341" s="277" t="s">
        <v>1263</v>
      </c>
      <c r="B341" s="277"/>
      <c r="C341" s="278"/>
      <c r="D341" s="277"/>
      <c r="E341" s="277"/>
      <c r="F341" s="282" t="s">
        <v>33</v>
      </c>
      <c r="G341" s="282"/>
      <c r="H341" s="282"/>
      <c r="I341" s="282"/>
      <c r="J341" s="282"/>
      <c r="K341" s="282"/>
      <c r="L341" s="282"/>
      <c r="M341" s="282" t="s">
        <v>34</v>
      </c>
      <c r="N341" s="282" t="s">
        <v>1264</v>
      </c>
      <c r="O341" s="387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  <c r="AB341" s="285"/>
      <c r="AC341" s="285"/>
      <c r="AD341" s="285"/>
      <c r="AE341" s="285"/>
      <c r="AF341" s="288"/>
      <c r="AG341" s="288"/>
      <c r="AH341" s="288"/>
      <c r="AI341" s="288"/>
      <c r="AJ341" s="288"/>
      <c r="AK341" s="288"/>
      <c r="AL341" s="288"/>
      <c r="AM341" s="288"/>
      <c r="AN341" s="288"/>
      <c r="AO341" s="288"/>
      <c r="AP341" s="288"/>
      <c r="AQ341" s="288"/>
      <c r="AR341" s="288"/>
      <c r="AS341" s="288"/>
      <c r="AT341" s="288"/>
      <c r="AU341" s="288"/>
      <c r="AV341" s="288"/>
      <c r="AW341" s="288"/>
      <c r="AX341" s="288"/>
      <c r="AY341" s="288"/>
      <c r="AZ341" s="288"/>
      <c r="BA341" s="52"/>
      <c r="BB341" s="52"/>
      <c r="BC341" s="52"/>
      <c r="BD341" s="53" t="s">
        <v>1350</v>
      </c>
      <c r="BE341" s="54" t="str">
        <f t="shared" si="195"/>
        <v/>
      </c>
    </row>
    <row r="342" spans="1:60" ht="15" hidden="1">
      <c r="A342" s="277" t="s">
        <v>1265</v>
      </c>
      <c r="B342" s="277"/>
      <c r="C342" s="278"/>
      <c r="D342" s="277"/>
      <c r="E342" s="277"/>
      <c r="F342" s="282" t="s">
        <v>33</v>
      </c>
      <c r="G342" s="282"/>
      <c r="H342" s="282"/>
      <c r="I342" s="282"/>
      <c r="J342" s="282"/>
      <c r="K342" s="282"/>
      <c r="L342" s="282"/>
      <c r="M342" s="282" t="s">
        <v>34</v>
      </c>
      <c r="N342" s="282" t="s">
        <v>1266</v>
      </c>
      <c r="O342" s="387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  <c r="AB342" s="285"/>
      <c r="AC342" s="285"/>
      <c r="AD342" s="285"/>
      <c r="AE342" s="285"/>
      <c r="AF342" s="288"/>
      <c r="AG342" s="288"/>
      <c r="AH342" s="288"/>
      <c r="AI342" s="288"/>
      <c r="AJ342" s="288"/>
      <c r="AK342" s="288"/>
      <c r="AL342" s="288"/>
      <c r="AM342" s="288"/>
      <c r="AN342" s="288"/>
      <c r="AO342" s="288"/>
      <c r="AP342" s="288"/>
      <c r="AQ342" s="288"/>
      <c r="AR342" s="288"/>
      <c r="AS342" s="288"/>
      <c r="AT342" s="288"/>
      <c r="AU342" s="288"/>
      <c r="AV342" s="288"/>
      <c r="AW342" s="288"/>
      <c r="AX342" s="288"/>
      <c r="AY342" s="288"/>
      <c r="AZ342" s="288"/>
      <c r="BA342" s="52"/>
      <c r="BB342" s="52"/>
      <c r="BC342" s="52"/>
      <c r="BD342" s="53" t="s">
        <v>1350</v>
      </c>
      <c r="BE342" s="54" t="str">
        <f t="shared" si="195"/>
        <v/>
      </c>
    </row>
    <row r="343" spans="1:60" ht="15" hidden="1">
      <c r="A343" s="277" t="s">
        <v>1267</v>
      </c>
      <c r="B343" s="277"/>
      <c r="C343" s="278"/>
      <c r="D343" s="277"/>
      <c r="E343" s="277"/>
      <c r="F343" s="282" t="s">
        <v>33</v>
      </c>
      <c r="G343" s="282"/>
      <c r="H343" s="282"/>
      <c r="I343" s="282"/>
      <c r="J343" s="282"/>
      <c r="K343" s="282"/>
      <c r="L343" s="282"/>
      <c r="M343" s="282" t="s">
        <v>34</v>
      </c>
      <c r="N343" s="282" t="s">
        <v>1268</v>
      </c>
      <c r="O343" s="387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  <c r="AB343" s="285"/>
      <c r="AC343" s="285"/>
      <c r="AD343" s="285"/>
      <c r="AE343" s="285"/>
      <c r="AF343" s="288"/>
      <c r="AG343" s="288"/>
      <c r="AH343" s="288"/>
      <c r="AI343" s="288"/>
      <c r="AJ343" s="288"/>
      <c r="AK343" s="288"/>
      <c r="AL343" s="288"/>
      <c r="AM343" s="288"/>
      <c r="AN343" s="288"/>
      <c r="AO343" s="288"/>
      <c r="AP343" s="288"/>
      <c r="AQ343" s="288"/>
      <c r="AR343" s="288"/>
      <c r="AS343" s="288"/>
      <c r="AT343" s="288"/>
      <c r="AU343" s="288"/>
      <c r="AV343" s="288"/>
      <c r="AW343" s="288"/>
      <c r="AX343" s="288"/>
      <c r="AY343" s="288"/>
      <c r="AZ343" s="288"/>
      <c r="BA343" s="52"/>
      <c r="BB343" s="52"/>
      <c r="BC343" s="52"/>
      <c r="BD343" s="53" t="s">
        <v>1350</v>
      </c>
      <c r="BE343" s="54" t="str">
        <f t="shared" si="195"/>
        <v/>
      </c>
    </row>
    <row r="344" spans="1:60" ht="15" hidden="1">
      <c r="A344" s="277" t="s">
        <v>1269</v>
      </c>
      <c r="B344" s="277"/>
      <c r="C344" s="278"/>
      <c r="D344" s="277"/>
      <c r="E344" s="277"/>
      <c r="F344" s="282" t="s">
        <v>33</v>
      </c>
      <c r="G344" s="282"/>
      <c r="H344" s="282"/>
      <c r="I344" s="282"/>
      <c r="J344" s="282"/>
      <c r="K344" s="282"/>
      <c r="L344" s="282"/>
      <c r="M344" s="282" t="s">
        <v>34</v>
      </c>
      <c r="N344" s="282" t="s">
        <v>1270</v>
      </c>
      <c r="O344" s="387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  <c r="AB344" s="285"/>
      <c r="AC344" s="285"/>
      <c r="AD344" s="285"/>
      <c r="AE344" s="285"/>
      <c r="AF344" s="288"/>
      <c r="AG344" s="288"/>
      <c r="AH344" s="288"/>
      <c r="AI344" s="288"/>
      <c r="AJ344" s="288"/>
      <c r="AK344" s="288"/>
      <c r="AL344" s="288"/>
      <c r="AM344" s="288"/>
      <c r="AN344" s="288"/>
      <c r="AO344" s="288"/>
      <c r="AP344" s="288"/>
      <c r="AQ344" s="288"/>
      <c r="AR344" s="288"/>
      <c r="AS344" s="288"/>
      <c r="AT344" s="288"/>
      <c r="AU344" s="288"/>
      <c r="AV344" s="288"/>
      <c r="AW344" s="288"/>
      <c r="AX344" s="288"/>
      <c r="AY344" s="288"/>
      <c r="AZ344" s="288"/>
      <c r="BA344" s="52"/>
      <c r="BB344" s="52"/>
      <c r="BC344" s="52"/>
      <c r="BD344" s="53" t="s">
        <v>1350</v>
      </c>
      <c r="BE344" s="54" t="str">
        <f t="shared" si="195"/>
        <v/>
      </c>
    </row>
    <row r="345" spans="1:60" ht="15" hidden="1">
      <c r="A345" s="277" t="s">
        <v>1271</v>
      </c>
      <c r="B345" s="277"/>
      <c r="C345" s="278"/>
      <c r="D345" s="277"/>
      <c r="E345" s="277"/>
      <c r="F345" s="282" t="s">
        <v>33</v>
      </c>
      <c r="G345" s="282"/>
      <c r="H345" s="282"/>
      <c r="I345" s="282"/>
      <c r="J345" s="282"/>
      <c r="K345" s="282"/>
      <c r="L345" s="282"/>
      <c r="M345" s="282" t="s">
        <v>34</v>
      </c>
      <c r="N345" s="282" t="s">
        <v>1272</v>
      </c>
      <c r="O345" s="387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  <c r="AB345" s="285"/>
      <c r="AC345" s="285"/>
      <c r="AD345" s="285"/>
      <c r="AE345" s="285"/>
      <c r="AF345" s="288"/>
      <c r="AG345" s="288"/>
      <c r="AH345" s="288"/>
      <c r="AI345" s="288"/>
      <c r="AJ345" s="288"/>
      <c r="AK345" s="288"/>
      <c r="AL345" s="288"/>
      <c r="AM345" s="288"/>
      <c r="AN345" s="288"/>
      <c r="AO345" s="288"/>
      <c r="AP345" s="288"/>
      <c r="AQ345" s="288"/>
      <c r="AR345" s="288"/>
      <c r="AS345" s="288"/>
      <c r="AT345" s="288"/>
      <c r="AU345" s="288"/>
      <c r="AV345" s="288"/>
      <c r="AW345" s="288"/>
      <c r="AX345" s="288"/>
      <c r="AY345" s="288"/>
      <c r="AZ345" s="288"/>
      <c r="BA345" s="52"/>
      <c r="BB345" s="52"/>
      <c r="BC345" s="52"/>
      <c r="BD345" s="53" t="s">
        <v>1350</v>
      </c>
      <c r="BE345" s="54" t="str">
        <f t="shared" si="195"/>
        <v/>
      </c>
    </row>
    <row r="346" spans="1:60" ht="15" hidden="1">
      <c r="A346" s="277" t="s">
        <v>1273</v>
      </c>
      <c r="B346" s="277"/>
      <c r="C346" s="278"/>
      <c r="D346" s="277"/>
      <c r="E346" s="277"/>
      <c r="F346" s="282" t="s">
        <v>33</v>
      </c>
      <c r="G346" s="282"/>
      <c r="H346" s="282"/>
      <c r="I346" s="282"/>
      <c r="J346" s="282"/>
      <c r="K346" s="282"/>
      <c r="L346" s="282"/>
      <c r="M346" s="282" t="s">
        <v>34</v>
      </c>
      <c r="N346" s="282" t="s">
        <v>1274</v>
      </c>
      <c r="O346" s="387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  <c r="AB346" s="285"/>
      <c r="AC346" s="285"/>
      <c r="AD346" s="285"/>
      <c r="AE346" s="285"/>
      <c r="AF346" s="288"/>
      <c r="AG346" s="288"/>
      <c r="AH346" s="288"/>
      <c r="AI346" s="288"/>
      <c r="AJ346" s="288"/>
      <c r="AK346" s="288"/>
      <c r="AL346" s="288"/>
      <c r="AM346" s="288"/>
      <c r="AN346" s="288"/>
      <c r="AO346" s="288"/>
      <c r="AP346" s="288"/>
      <c r="AQ346" s="288"/>
      <c r="AR346" s="288"/>
      <c r="AS346" s="288"/>
      <c r="AT346" s="288"/>
      <c r="AU346" s="288"/>
      <c r="AV346" s="288"/>
      <c r="AW346" s="288"/>
      <c r="AX346" s="288"/>
      <c r="AY346" s="288"/>
      <c r="AZ346" s="288"/>
      <c r="BA346" s="52"/>
      <c r="BB346" s="52"/>
      <c r="BC346" s="52"/>
      <c r="BD346" s="53" t="s">
        <v>1350</v>
      </c>
      <c r="BE346" s="54" t="str">
        <f t="shared" si="195"/>
        <v/>
      </c>
      <c r="BF346" s="22"/>
      <c r="BG346" s="22"/>
      <c r="BH346" s="22"/>
    </row>
    <row r="347" spans="1:60" ht="15" hidden="1">
      <c r="A347" s="277" t="s">
        <v>1275</v>
      </c>
      <c r="B347" s="277"/>
      <c r="C347" s="278"/>
      <c r="D347" s="277"/>
      <c r="E347" s="277"/>
      <c r="F347" s="282" t="s">
        <v>33</v>
      </c>
      <c r="G347" s="282"/>
      <c r="H347" s="282"/>
      <c r="I347" s="282"/>
      <c r="J347" s="282"/>
      <c r="K347" s="282"/>
      <c r="L347" s="282"/>
      <c r="M347" s="282" t="s">
        <v>34</v>
      </c>
      <c r="N347" s="282" t="s">
        <v>1276</v>
      </c>
      <c r="O347" s="387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  <c r="AB347" s="285"/>
      <c r="AC347" s="285"/>
      <c r="AD347" s="285"/>
      <c r="AE347" s="285"/>
      <c r="AF347" s="288"/>
      <c r="AG347" s="288"/>
      <c r="AH347" s="288"/>
      <c r="AI347" s="288"/>
      <c r="AJ347" s="288"/>
      <c r="AK347" s="288"/>
      <c r="AL347" s="288"/>
      <c r="AM347" s="288"/>
      <c r="AN347" s="288"/>
      <c r="AO347" s="288"/>
      <c r="AP347" s="288"/>
      <c r="AQ347" s="288"/>
      <c r="AR347" s="288"/>
      <c r="AS347" s="288"/>
      <c r="AT347" s="288"/>
      <c r="AU347" s="288"/>
      <c r="AV347" s="288"/>
      <c r="AW347" s="288"/>
      <c r="AX347" s="288"/>
      <c r="AY347" s="288"/>
      <c r="AZ347" s="288"/>
      <c r="BA347" s="52"/>
      <c r="BB347" s="52"/>
      <c r="BC347" s="52"/>
      <c r="BD347" s="53" t="s">
        <v>1350</v>
      </c>
      <c r="BE347" s="54" t="str">
        <f t="shared" si="195"/>
        <v/>
      </c>
      <c r="BF347" s="22"/>
      <c r="BG347" s="22"/>
      <c r="BH347" s="22"/>
    </row>
    <row r="348" spans="1:60" ht="15" hidden="1">
      <c r="A348" s="277" t="s">
        <v>1277</v>
      </c>
      <c r="B348" s="277"/>
      <c r="C348" s="278"/>
      <c r="D348" s="277"/>
      <c r="E348" s="277"/>
      <c r="F348" s="282" t="s">
        <v>33</v>
      </c>
      <c r="G348" s="282"/>
      <c r="H348" s="282"/>
      <c r="I348" s="282"/>
      <c r="J348" s="282"/>
      <c r="K348" s="282"/>
      <c r="L348" s="282"/>
      <c r="M348" s="282" t="s">
        <v>34</v>
      </c>
      <c r="N348" s="282" t="s">
        <v>1278</v>
      </c>
      <c r="O348" s="387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  <c r="AB348" s="285"/>
      <c r="AC348" s="285"/>
      <c r="AD348" s="285"/>
      <c r="AE348" s="285"/>
      <c r="AF348" s="288"/>
      <c r="AG348" s="288"/>
      <c r="AH348" s="288"/>
      <c r="AI348" s="288"/>
      <c r="AJ348" s="288"/>
      <c r="AK348" s="288"/>
      <c r="AL348" s="288"/>
      <c r="AM348" s="288"/>
      <c r="AN348" s="288"/>
      <c r="AO348" s="288"/>
      <c r="AP348" s="288"/>
      <c r="AQ348" s="288"/>
      <c r="AR348" s="288"/>
      <c r="AS348" s="288"/>
      <c r="AT348" s="288"/>
      <c r="AU348" s="288"/>
      <c r="AV348" s="288"/>
      <c r="AW348" s="288"/>
      <c r="AX348" s="288"/>
      <c r="AY348" s="288"/>
      <c r="AZ348" s="288"/>
      <c r="BA348" s="52"/>
      <c r="BB348" s="52"/>
      <c r="BC348" s="52"/>
      <c r="BD348" s="53" t="s">
        <v>1350</v>
      </c>
      <c r="BE348" s="54" t="str">
        <f t="shared" si="195"/>
        <v/>
      </c>
      <c r="BF348" s="22"/>
      <c r="BG348" s="22"/>
      <c r="BH348" s="22"/>
    </row>
    <row r="349" spans="1:60" ht="15" hidden="1">
      <c r="A349" s="277" t="s">
        <v>1279</v>
      </c>
      <c r="B349" s="277"/>
      <c r="C349" s="278"/>
      <c r="D349" s="277"/>
      <c r="E349" s="277"/>
      <c r="F349" s="282" t="s">
        <v>33</v>
      </c>
      <c r="G349" s="282"/>
      <c r="H349" s="282"/>
      <c r="I349" s="282"/>
      <c r="J349" s="282"/>
      <c r="K349" s="282"/>
      <c r="L349" s="282"/>
      <c r="M349" s="282" t="s">
        <v>34</v>
      </c>
      <c r="N349" s="282" t="s">
        <v>1280</v>
      </c>
      <c r="O349" s="387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  <c r="AB349" s="285"/>
      <c r="AC349" s="285"/>
      <c r="AD349" s="285"/>
      <c r="AE349" s="285"/>
      <c r="AF349" s="288"/>
      <c r="AG349" s="288"/>
      <c r="AH349" s="288"/>
      <c r="AI349" s="288"/>
      <c r="AJ349" s="288"/>
      <c r="AK349" s="288"/>
      <c r="AL349" s="288"/>
      <c r="AM349" s="288"/>
      <c r="AN349" s="288"/>
      <c r="AO349" s="288"/>
      <c r="AP349" s="288"/>
      <c r="AQ349" s="288"/>
      <c r="AR349" s="288"/>
      <c r="AS349" s="288"/>
      <c r="AT349" s="288"/>
      <c r="AU349" s="288"/>
      <c r="AV349" s="288"/>
      <c r="AW349" s="288"/>
      <c r="AX349" s="288"/>
      <c r="AY349" s="288"/>
      <c r="AZ349" s="288"/>
      <c r="BA349" s="52"/>
      <c r="BB349" s="52"/>
      <c r="BC349" s="52"/>
      <c r="BD349" s="53" t="s">
        <v>1350</v>
      </c>
      <c r="BE349" s="54" t="str">
        <f t="shared" si="195"/>
        <v/>
      </c>
      <c r="BF349" s="22"/>
      <c r="BG349" s="22"/>
      <c r="BH349" s="22"/>
    </row>
    <row r="350" spans="1:60" ht="15" hidden="1">
      <c r="A350" s="277" t="s">
        <v>1281</v>
      </c>
      <c r="B350" s="277"/>
      <c r="C350" s="278"/>
      <c r="D350" s="277"/>
      <c r="E350" s="277"/>
      <c r="F350" s="282" t="s">
        <v>33</v>
      </c>
      <c r="G350" s="282"/>
      <c r="H350" s="282"/>
      <c r="I350" s="282"/>
      <c r="J350" s="282"/>
      <c r="K350" s="282"/>
      <c r="L350" s="282"/>
      <c r="M350" s="282" t="s">
        <v>34</v>
      </c>
      <c r="N350" s="282" t="s">
        <v>1282</v>
      </c>
      <c r="O350" s="387"/>
      <c r="P350" s="285"/>
      <c r="Q350" s="285"/>
      <c r="R350" s="285"/>
      <c r="S350" s="285"/>
      <c r="T350" s="295"/>
      <c r="U350" s="295"/>
      <c r="V350" s="295"/>
      <c r="W350" s="295"/>
      <c r="X350" s="295"/>
      <c r="Y350" s="295"/>
      <c r="Z350" s="295"/>
      <c r="AA350" s="295"/>
      <c r="AB350" s="295"/>
      <c r="AC350" s="295"/>
      <c r="AD350" s="295"/>
      <c r="AE350" s="295"/>
      <c r="AF350" s="288"/>
      <c r="AG350" s="288"/>
      <c r="AH350" s="288"/>
      <c r="AI350" s="288"/>
      <c r="AJ350" s="288"/>
      <c r="AK350" s="288"/>
      <c r="AL350" s="288"/>
      <c r="AM350" s="288"/>
      <c r="AN350" s="288"/>
      <c r="AO350" s="288"/>
      <c r="AP350" s="288"/>
      <c r="AQ350" s="288"/>
      <c r="AR350" s="288"/>
      <c r="AS350" s="288"/>
      <c r="AT350" s="288"/>
      <c r="AU350" s="288"/>
      <c r="AV350" s="288"/>
      <c r="AW350" s="288"/>
      <c r="AX350" s="288"/>
      <c r="AY350" s="288"/>
      <c r="AZ350" s="288"/>
      <c r="BA350" s="52"/>
      <c r="BB350" s="52"/>
      <c r="BC350" s="52"/>
      <c r="BD350" s="53" t="s">
        <v>1350</v>
      </c>
      <c r="BE350" s="54" t="str">
        <f t="shared" si="195"/>
        <v/>
      </c>
    </row>
    <row r="351" spans="1:60" ht="15" hidden="1">
      <c r="A351" s="570"/>
      <c r="B351" s="314"/>
      <c r="C351" s="315"/>
      <c r="D351" s="314"/>
      <c r="E351" s="314"/>
      <c r="F351" s="317"/>
      <c r="G351" s="191"/>
      <c r="H351" s="191"/>
      <c r="I351" s="59" t="e">
        <f>F351/H351</f>
        <v>#DIV/0!</v>
      </c>
      <c r="J351" s="82" t="e">
        <f>$J$6/(I351*1.18)</f>
        <v>#DIV/0!</v>
      </c>
      <c r="K351" s="82"/>
      <c r="L351" s="82"/>
      <c r="M351" s="304"/>
      <c r="N351" s="305" t="s">
        <v>1255</v>
      </c>
      <c r="O351" s="306" t="s">
        <v>1283</v>
      </c>
      <c r="P351" s="307"/>
      <c r="Q351" s="307"/>
      <c r="R351" s="308"/>
      <c r="S351" s="308"/>
      <c r="T351" s="309" t="s">
        <v>1238</v>
      </c>
      <c r="U351" s="171" t="s">
        <v>63</v>
      </c>
      <c r="V351" s="98" t="s">
        <v>213</v>
      </c>
      <c r="W351" s="172" t="s">
        <v>63</v>
      </c>
      <c r="X351" s="177"/>
      <c r="Y351" s="146" t="str">
        <f t="shared" ref="Y351:Y352" si="196">V351</f>
        <v>nee</v>
      </c>
      <c r="Z351" s="146"/>
      <c r="AA351" s="178"/>
      <c r="AB351" s="178"/>
      <c r="AC351" s="178"/>
      <c r="AD351" s="89" t="s">
        <v>85</v>
      </c>
      <c r="AE351" s="71" t="str">
        <f>N351</f>
        <v>appartementen</v>
      </c>
      <c r="AF351" s="373" t="s">
        <v>1284</v>
      </c>
      <c r="AG351" s="374" t="s">
        <v>94</v>
      </c>
      <c r="AH351" s="375" t="s">
        <v>102</v>
      </c>
      <c r="AI351" s="375"/>
      <c r="AJ351" s="374"/>
      <c r="AK351" s="374"/>
      <c r="AL351" s="374"/>
      <c r="AM351" s="374"/>
      <c r="AN351" s="374"/>
      <c r="AO351" s="374"/>
      <c r="AP351" s="374"/>
      <c r="AQ351" s="374"/>
      <c r="AR351" s="374"/>
      <c r="AS351" s="374"/>
      <c r="AT351" s="374"/>
      <c r="AU351" s="374"/>
      <c r="AV351" s="374"/>
      <c r="AW351" s="374"/>
      <c r="AX351" s="374"/>
      <c r="AY351" s="374"/>
      <c r="AZ351" s="374"/>
      <c r="BA351" s="22"/>
      <c r="BB351" s="22"/>
      <c r="BC351" s="22"/>
      <c r="BD351" s="22"/>
      <c r="BE351" s="22"/>
    </row>
    <row r="352" spans="1:60" ht="31.15" hidden="1" customHeight="1">
      <c r="I352" s="59" t="e">
        <f>F352/H352</f>
        <v>#DIV/0!</v>
      </c>
      <c r="J352" s="82" t="e">
        <f>$J$6/(I352*1.18)</f>
        <v>#DIV/0!</v>
      </c>
      <c r="K352" s="82"/>
      <c r="L352" s="82"/>
      <c r="N352" t="s">
        <v>1285</v>
      </c>
      <c r="O352" t="s">
        <v>1286</v>
      </c>
      <c r="T352" s="388" t="s">
        <v>1287</v>
      </c>
      <c r="U352" s="110">
        <v>2</v>
      </c>
      <c r="V352" s="389" t="s">
        <v>213</v>
      </c>
      <c r="W352" s="172" t="s">
        <v>1228</v>
      </c>
      <c r="X352" s="177"/>
      <c r="Y352" s="146" t="str">
        <f t="shared" si="196"/>
        <v>nee</v>
      </c>
      <c r="Z352" s="146"/>
      <c r="AA352" s="178"/>
      <c r="AB352" s="178"/>
      <c r="AC352" s="178"/>
      <c r="AD352" s="89" t="s">
        <v>69</v>
      </c>
      <c r="AE352" s="390"/>
      <c r="AG352" s="391" t="s">
        <v>119</v>
      </c>
      <c r="AH352"/>
    </row>
    <row r="353" spans="1:353" ht="31.15" hidden="1" customHeight="1">
      <c r="A353" s="392"/>
      <c r="B353" s="392"/>
      <c r="C353" s="393"/>
      <c r="D353" s="392"/>
      <c r="E353" s="392"/>
      <c r="F353" s="394"/>
      <c r="I353" s="59" t="e">
        <f>F353/H353</f>
        <v>#DIV/0!</v>
      </c>
      <c r="J353" s="82" t="e">
        <f>$J$6/(I353*1.18)</f>
        <v>#DIV/0!</v>
      </c>
      <c r="K353" s="82"/>
      <c r="L353" s="82"/>
      <c r="M353" s="395"/>
      <c r="N353" s="396" t="s">
        <v>1288</v>
      </c>
      <c r="O353" s="168" t="s">
        <v>1289</v>
      </c>
      <c r="T353" s="23" t="s">
        <v>1290</v>
      </c>
      <c r="U353" s="110">
        <v>1</v>
      </c>
      <c r="V353" s="352" t="s">
        <v>1227</v>
      </c>
      <c r="W353" s="353" t="s">
        <v>1291</v>
      </c>
      <c r="X353" s="137"/>
      <c r="Y353" s="137" t="s">
        <v>63</v>
      </c>
      <c r="Z353" s="137"/>
      <c r="AA353" s="178"/>
      <c r="AB353" s="178"/>
      <c r="AC353" s="178"/>
      <c r="AD353" s="67" t="s">
        <v>225</v>
      </c>
      <c r="AE353" s="390"/>
      <c r="AG353" s="174"/>
      <c r="AH353"/>
    </row>
    <row r="354" spans="1:353" ht="28.9" customHeight="1">
      <c r="A354" s="666" t="s">
        <v>1292</v>
      </c>
      <c r="B354" s="398"/>
      <c r="C354" s="102">
        <v>26.12</v>
      </c>
      <c r="D354" s="399">
        <f>E354/D5</f>
        <v>27.777777777777779</v>
      </c>
      <c r="E354" s="559">
        <v>2500</v>
      </c>
      <c r="F354" s="400"/>
      <c r="G354" s="401"/>
      <c r="H354" s="676">
        <v>186</v>
      </c>
      <c r="I354" s="59">
        <f>F354/H354</f>
        <v>0</v>
      </c>
      <c r="J354" s="82" t="e">
        <f>$J$6/(I354*1.18)</f>
        <v>#DIV/0!</v>
      </c>
      <c r="K354" s="402">
        <f>L354-F354</f>
        <v>0</v>
      </c>
      <c r="L354" s="97">
        <f>AC354</f>
        <v>0</v>
      </c>
      <c r="M354" s="22"/>
      <c r="N354" s="396" t="s">
        <v>82</v>
      </c>
      <c r="O354" s="641" t="s">
        <v>1293</v>
      </c>
      <c r="R354" s="52" t="str">
        <f t="shared" ref="R354" si="197">CONCATENATE(O354," ",P354,Q354)</f>
        <v xml:space="preserve">Complexen 4A, 4B, 10A, 10B Mien Ruysweg (6 woningen) </v>
      </c>
      <c r="T354" s="639" t="s">
        <v>83</v>
      </c>
      <c r="U354" s="120">
        <v>2</v>
      </c>
      <c r="V354" s="560" t="s">
        <v>38</v>
      </c>
      <c r="W354" s="228">
        <v>2027</v>
      </c>
      <c r="X354" s="229"/>
      <c r="Y354" s="137" t="s">
        <v>84</v>
      </c>
      <c r="Z354" s="138">
        <v>4000</v>
      </c>
      <c r="AA354" s="139">
        <v>0</v>
      </c>
      <c r="AB354" s="138">
        <f>Z354</f>
        <v>4000</v>
      </c>
      <c r="AC354" s="218"/>
      <c r="AD354" s="89" t="s">
        <v>85</v>
      </c>
      <c r="AE354" s="390"/>
      <c r="AF354" s="641" t="s">
        <v>86</v>
      </c>
      <c r="AH354" s="506" t="s">
        <v>87</v>
      </c>
      <c r="AM354" s="645" t="s">
        <v>88</v>
      </c>
      <c r="AN354" s="615"/>
      <c r="AO354" s="51" t="s">
        <v>40</v>
      </c>
      <c r="AR354"/>
      <c r="AU354" s="615">
        <v>2025</v>
      </c>
      <c r="AV354"/>
      <c r="AX354" s="51" t="s">
        <v>89</v>
      </c>
      <c r="BA354" s="22" t="s">
        <v>281</v>
      </c>
      <c r="BD354"/>
      <c r="BE354"/>
    </row>
    <row r="355" spans="1:353" ht="31.15" hidden="1" customHeight="1">
      <c r="D355" s="3">
        <v>0</v>
      </c>
      <c r="I355" s="59" t="e">
        <f>F355/H355</f>
        <v>#DIV/0!</v>
      </c>
      <c r="J355" s="82" t="e">
        <f>$J$6/(I355*1.18)</f>
        <v>#DIV/0!</v>
      </c>
      <c r="K355" s="82"/>
      <c r="L355" s="82"/>
      <c r="N355" s="404" t="s">
        <v>1294</v>
      </c>
      <c r="T355" s="397" t="s">
        <v>1295</v>
      </c>
      <c r="U355" s="110">
        <v>1</v>
      </c>
      <c r="V355" s="405" t="s">
        <v>1296</v>
      </c>
      <c r="W355" s="228">
        <v>2027</v>
      </c>
      <c r="X355" s="229"/>
      <c r="Y355" s="137" t="s">
        <v>84</v>
      </c>
      <c r="Z355" s="137"/>
      <c r="AA355" s="139">
        <v>0</v>
      </c>
      <c r="AB355" s="406">
        <v>4000</v>
      </c>
      <c r="AD355" s="67" t="s">
        <v>85</v>
      </c>
      <c r="AE355" s="390"/>
      <c r="AH355"/>
      <c r="AM355" s="112"/>
      <c r="AR355"/>
      <c r="AV355"/>
      <c r="BD355"/>
      <c r="BE355"/>
    </row>
    <row r="356" spans="1:353" ht="6.6" customHeight="1">
      <c r="C356" s="407"/>
      <c r="N356" s="404"/>
      <c r="T356" s="23"/>
      <c r="U356" s="110"/>
      <c r="V356" s="403"/>
      <c r="W356" s="228"/>
      <c r="X356" s="229"/>
      <c r="Y356" s="229"/>
      <c r="Z356" s="178"/>
      <c r="AA356" s="178"/>
      <c r="AB356" s="178"/>
      <c r="AC356" s="178"/>
      <c r="AD356" s="67"/>
      <c r="AE356" s="390"/>
      <c r="AM356" s="112"/>
      <c r="AR356"/>
      <c r="AV356"/>
      <c r="BD356"/>
      <c r="BE356"/>
    </row>
    <row r="357" spans="1:353" ht="1.9" customHeight="1" thickBot="1">
      <c r="C357" s="407"/>
      <c r="N357" s="404"/>
      <c r="T357" s="23"/>
      <c r="U357" s="110"/>
      <c r="V357" s="408"/>
      <c r="W357" s="228"/>
      <c r="X357" s="229"/>
      <c r="Y357" s="229"/>
      <c r="Z357" s="178"/>
      <c r="AA357" s="178"/>
      <c r="AB357" s="178"/>
      <c r="AC357" s="178"/>
      <c r="AD357" s="67">
        <f>AG357</f>
        <v>0</v>
      </c>
      <c r="AE357" s="390"/>
      <c r="AM357" s="112"/>
      <c r="AR357"/>
      <c r="AV357"/>
      <c r="BD357"/>
      <c r="BE357"/>
    </row>
    <row r="358" spans="1:353" s="12" customFormat="1" ht="3" customHeight="1" thickBot="1">
      <c r="A358" s="3"/>
      <c r="B358" s="3"/>
      <c r="C358" s="407"/>
      <c r="D358" s="409"/>
      <c r="E358" s="409"/>
      <c r="F358" s="410"/>
      <c r="G358" s="5"/>
      <c r="H358" s="5"/>
      <c r="I358" s="6"/>
      <c r="J358" s="6"/>
      <c r="K358" s="6"/>
      <c r="L358" s="6"/>
      <c r="M358"/>
      <c r="N358"/>
      <c r="O358"/>
      <c r="P358"/>
      <c r="Q358"/>
      <c r="R358"/>
      <c r="S358"/>
      <c r="T358" s="23"/>
      <c r="U358" s="110"/>
      <c r="V358" s="411"/>
      <c r="W358" s="331"/>
      <c r="X358" s="10"/>
      <c r="Y358" s="10"/>
      <c r="Z358" s="11"/>
      <c r="AA358" s="11"/>
      <c r="AB358" s="11"/>
      <c r="AC358" s="11"/>
      <c r="AD358" s="67">
        <f>AG358</f>
        <v>0</v>
      </c>
      <c r="AE358" s="390"/>
      <c r="AF358"/>
      <c r="AG358"/>
      <c r="AH358" s="49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  <c r="EC358" s="22"/>
      <c r="ED358" s="22"/>
      <c r="EE358" s="22"/>
      <c r="EF358" s="22"/>
      <c r="EG358" s="22"/>
      <c r="EH358" s="22"/>
      <c r="EI358" s="22"/>
      <c r="EJ358" s="22"/>
      <c r="EK358" s="22"/>
      <c r="EL358" s="22"/>
      <c r="EM358" s="22"/>
      <c r="EN358" s="22"/>
      <c r="EO358" s="22"/>
      <c r="EP358" s="22"/>
      <c r="EQ358" s="22"/>
      <c r="ER358" s="22"/>
      <c r="ES358" s="22"/>
      <c r="ET358" s="22"/>
      <c r="EU358" s="22"/>
      <c r="EV358" s="22"/>
      <c r="EW358" s="22"/>
      <c r="EX358" s="22"/>
      <c r="EY358" s="22"/>
      <c r="EZ358" s="22"/>
      <c r="FA358" s="22"/>
      <c r="FB358" s="22"/>
      <c r="FC358" s="22"/>
      <c r="FD358" s="22"/>
      <c r="FE358" s="22"/>
      <c r="FF358" s="22"/>
      <c r="FG358" s="22"/>
      <c r="FH358" s="22"/>
      <c r="FI358" s="22"/>
      <c r="FJ358" s="22"/>
      <c r="FK358" s="22"/>
      <c r="FL358" s="22"/>
      <c r="FM358" s="22"/>
      <c r="FN358" s="22"/>
      <c r="FO358" s="22"/>
      <c r="FP358" s="22"/>
      <c r="FQ358" s="22"/>
      <c r="FR358" s="22"/>
      <c r="FS358" s="22"/>
      <c r="FT358" s="22"/>
      <c r="FU358" s="22"/>
      <c r="FV358" s="22"/>
      <c r="FW358" s="22"/>
      <c r="FX358" s="22"/>
      <c r="FY358" s="22"/>
      <c r="FZ358" s="22"/>
      <c r="GA358" s="22"/>
      <c r="GB358" s="22"/>
      <c r="GC358" s="22"/>
      <c r="GD358" s="22"/>
      <c r="GE358" s="22"/>
      <c r="GF358" s="22"/>
      <c r="GG358" s="22"/>
      <c r="GH358" s="22"/>
      <c r="GI358" s="22"/>
      <c r="GJ358" s="22"/>
      <c r="GK358" s="22"/>
      <c r="GL358" s="22"/>
      <c r="GM358" s="22"/>
      <c r="GN358" s="22"/>
      <c r="GO358" s="22"/>
      <c r="GP358" s="22"/>
      <c r="GQ358" s="22"/>
      <c r="GR358" s="22"/>
      <c r="GS358" s="22"/>
      <c r="GT358" s="22"/>
      <c r="GU358" s="22"/>
      <c r="GV358" s="22"/>
      <c r="GW358" s="22"/>
      <c r="GX358" s="22"/>
      <c r="GY358" s="22"/>
      <c r="GZ358" s="22"/>
      <c r="HA358" s="22"/>
      <c r="HB358" s="22"/>
      <c r="HC358" s="22"/>
      <c r="HD358" s="22"/>
      <c r="HE358" s="22"/>
      <c r="HF358" s="22"/>
      <c r="HG358" s="22"/>
      <c r="HH358" s="22"/>
      <c r="HI358" s="22"/>
      <c r="HJ358" s="22"/>
      <c r="HK358" s="22"/>
      <c r="HL358" s="22"/>
      <c r="HM358" s="22"/>
      <c r="HN358" s="22"/>
      <c r="HO358" s="22"/>
      <c r="HP358" s="22"/>
      <c r="HQ358" s="22"/>
      <c r="HR358" s="22"/>
      <c r="HS358" s="22"/>
      <c r="HT358" s="22"/>
      <c r="HU358" s="22"/>
      <c r="HV358" s="22"/>
      <c r="HW358" s="22"/>
      <c r="HX358" s="22"/>
      <c r="HY358" s="22"/>
      <c r="HZ358" s="22"/>
      <c r="IA358" s="22"/>
      <c r="IB358" s="22"/>
      <c r="IC358" s="22"/>
      <c r="ID358" s="22"/>
      <c r="IE358" s="22"/>
      <c r="IF358" s="22"/>
      <c r="IG358" s="22"/>
      <c r="IH358" s="22"/>
      <c r="II358" s="22"/>
      <c r="IJ358" s="22"/>
      <c r="IK358" s="22"/>
      <c r="IL358" s="22"/>
      <c r="IM358" s="22"/>
      <c r="IN358" s="22"/>
      <c r="IO358" s="22"/>
      <c r="IP358" s="22"/>
      <c r="IQ358" s="22"/>
      <c r="IR358" s="22"/>
      <c r="IS358" s="22"/>
      <c r="IT358" s="22"/>
      <c r="IU358" s="22"/>
      <c r="IV358" s="22"/>
      <c r="IW358" s="22"/>
      <c r="IX358" s="22"/>
      <c r="IY358" s="22"/>
      <c r="IZ358" s="22"/>
      <c r="JA358" s="22"/>
      <c r="JB358" s="22"/>
      <c r="JC358" s="22"/>
      <c r="JD358" s="22"/>
      <c r="JE358" s="22"/>
      <c r="JF358" s="22"/>
      <c r="JG358" s="22"/>
      <c r="JH358" s="22"/>
      <c r="JI358" s="22"/>
      <c r="JJ358" s="22"/>
      <c r="JK358" s="22"/>
      <c r="JL358" s="22"/>
      <c r="JM358" s="22"/>
      <c r="JN358" s="22"/>
      <c r="JO358" s="22"/>
      <c r="JP358" s="22"/>
      <c r="JQ358" s="22"/>
      <c r="JR358" s="22"/>
      <c r="JS358" s="22"/>
      <c r="JT358" s="22"/>
      <c r="JU358" s="22"/>
      <c r="JV358" s="22"/>
      <c r="JW358" s="22"/>
      <c r="JX358" s="22"/>
      <c r="JY358" s="22"/>
      <c r="JZ358" s="22"/>
      <c r="KA358" s="22"/>
      <c r="KB358" s="22"/>
      <c r="KC358" s="22"/>
      <c r="KD358" s="22"/>
      <c r="KE358" s="22"/>
      <c r="KF358" s="22"/>
      <c r="KG358" s="22"/>
      <c r="KH358" s="22"/>
      <c r="KI358" s="22"/>
      <c r="KJ358" s="22"/>
      <c r="KK358" s="22"/>
      <c r="KL358" s="22"/>
      <c r="KM358" s="22"/>
      <c r="KN358" s="22"/>
      <c r="KO358" s="22"/>
      <c r="KP358" s="22"/>
      <c r="KQ358" s="22"/>
      <c r="KR358" s="22"/>
      <c r="KS358" s="22"/>
      <c r="KT358" s="22"/>
      <c r="KU358" s="22"/>
      <c r="KV358" s="22"/>
      <c r="KW358" s="22"/>
      <c r="KX358" s="22"/>
      <c r="KY358" s="22"/>
      <c r="KZ358" s="22"/>
      <c r="LA358" s="22"/>
      <c r="LB358" s="22"/>
      <c r="LC358" s="22"/>
      <c r="LD358" s="22"/>
      <c r="LE358" s="22"/>
      <c r="LF358" s="22"/>
      <c r="LG358" s="22"/>
      <c r="LH358" s="22"/>
      <c r="LI358" s="22"/>
      <c r="LJ358" s="22"/>
      <c r="LK358" s="22"/>
      <c r="LL358" s="22"/>
      <c r="LM358" s="22"/>
      <c r="LN358" s="22"/>
      <c r="LO358" s="22"/>
      <c r="LP358" s="22"/>
      <c r="LQ358" s="22"/>
      <c r="LR358" s="22"/>
      <c r="LS358" s="22"/>
      <c r="LT358" s="22"/>
      <c r="LU358" s="22"/>
      <c r="LV358" s="22"/>
      <c r="LW358" s="22"/>
      <c r="LX358" s="22"/>
      <c r="LY358" s="22"/>
      <c r="LZ358" s="22"/>
      <c r="MA358" s="22"/>
      <c r="MB358" s="22"/>
      <c r="MC358" s="22"/>
      <c r="MD358" s="22"/>
      <c r="ME358" s="22"/>
      <c r="MF358" s="22"/>
      <c r="MG358" s="22"/>
      <c r="MH358" s="22"/>
      <c r="MI358" s="22"/>
      <c r="MJ358" s="22"/>
      <c r="MK358" s="22"/>
      <c r="ML358" s="22"/>
      <c r="MM358" s="22"/>
      <c r="MN358" s="22"/>
      <c r="MO358" s="22"/>
    </row>
    <row r="359" spans="1:353" s="12" customFormat="1" ht="18.75">
      <c r="A359" s="3"/>
      <c r="B359" s="3"/>
      <c r="C359" s="407"/>
      <c r="D359" s="412">
        <f>SUM(D8:D354)</f>
        <v>2127.7431555555549</v>
      </c>
      <c r="E359" s="413"/>
      <c r="F359" s="413"/>
      <c r="G359" s="5"/>
      <c r="H359" s="5"/>
      <c r="I359" s="6"/>
      <c r="J359" s="6"/>
      <c r="K359" s="6"/>
      <c r="L359" s="22"/>
      <c r="M359" s="8"/>
      <c r="N359" s="9"/>
      <c r="O359" s="10"/>
      <c r="P359" s="10"/>
      <c r="Q359" s="11"/>
      <c r="R359" s="11"/>
      <c r="S359"/>
      <c r="T359" s="7"/>
      <c r="U359" s="8"/>
      <c r="V359" s="9"/>
      <c r="W359" s="10"/>
      <c r="X359" s="10"/>
      <c r="Y359" s="10"/>
      <c r="Z359" s="11">
        <f>SUM(Z14:Z358)</f>
        <v>17100</v>
      </c>
      <c r="AA359" s="11">
        <f>SUM(AA14:AA358)</f>
        <v>19109</v>
      </c>
      <c r="AB359" s="414">
        <f>SUM(AB14:AB358)</f>
        <v>20300</v>
      </c>
      <c r="AC359" s="11">
        <f>SUM(AC14:AC358)</f>
        <v>124540.38399999999</v>
      </c>
      <c r="AD359" s="67"/>
      <c r="AE359" s="390"/>
      <c r="AF359"/>
      <c r="AG359"/>
      <c r="AH359" s="498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  <c r="EC359" s="22"/>
      <c r="ED359" s="22"/>
      <c r="EE359" s="22"/>
      <c r="EF359" s="22"/>
      <c r="EG359" s="22"/>
      <c r="EH359" s="22"/>
      <c r="EI359" s="22"/>
      <c r="EJ359" s="22"/>
      <c r="EK359" s="22"/>
      <c r="EL359" s="22"/>
      <c r="EM359" s="22"/>
      <c r="EN359" s="22"/>
      <c r="EO359" s="22"/>
      <c r="EP359" s="22"/>
      <c r="EQ359" s="22"/>
      <c r="ER359" s="22"/>
      <c r="ES359" s="22"/>
      <c r="ET359" s="22"/>
      <c r="EU359" s="22"/>
      <c r="EV359" s="22"/>
      <c r="EW359" s="22"/>
      <c r="EX359" s="22"/>
      <c r="EY359" s="22"/>
      <c r="EZ359" s="22"/>
      <c r="FA359" s="22"/>
      <c r="FB359" s="22"/>
      <c r="FC359" s="22"/>
      <c r="FD359" s="22"/>
      <c r="FE359" s="22"/>
      <c r="FF359" s="22"/>
      <c r="FG359" s="22"/>
      <c r="FH359" s="22"/>
      <c r="FI359" s="22"/>
      <c r="FJ359" s="22"/>
      <c r="FK359" s="22"/>
      <c r="FL359" s="22"/>
      <c r="FM359" s="22"/>
      <c r="FN359" s="22"/>
      <c r="FO359" s="22"/>
      <c r="FP359" s="22"/>
      <c r="FQ359" s="22"/>
      <c r="FR359" s="22"/>
      <c r="FS359" s="22"/>
      <c r="FT359" s="22"/>
      <c r="FU359" s="22"/>
      <c r="FV359" s="22"/>
      <c r="FW359" s="22"/>
      <c r="FX359" s="22"/>
      <c r="FY359" s="22"/>
      <c r="FZ359" s="22"/>
      <c r="GA359" s="22"/>
      <c r="GB359" s="22"/>
      <c r="GC359" s="22"/>
      <c r="GD359" s="22"/>
      <c r="GE359" s="22"/>
      <c r="GF359" s="22"/>
      <c r="GG359" s="22"/>
      <c r="GH359" s="22"/>
      <c r="GI359" s="22"/>
      <c r="GJ359" s="22"/>
      <c r="GK359" s="22"/>
      <c r="GL359" s="22"/>
      <c r="GM359" s="22"/>
      <c r="GN359" s="22"/>
      <c r="GO359" s="22"/>
      <c r="GP359" s="22"/>
      <c r="GQ359" s="22"/>
      <c r="GR359" s="22"/>
      <c r="GS359" s="22"/>
      <c r="GT359" s="22"/>
      <c r="GU359" s="22"/>
      <c r="GV359" s="22"/>
      <c r="GW359" s="22"/>
      <c r="GX359" s="22"/>
      <c r="GY359" s="22"/>
      <c r="GZ359" s="22"/>
      <c r="HA359" s="22"/>
      <c r="HB359" s="22"/>
      <c r="HC359" s="22"/>
      <c r="HD359" s="22"/>
      <c r="HE359" s="22"/>
      <c r="HF359" s="22"/>
      <c r="HG359" s="22"/>
      <c r="HH359" s="22"/>
      <c r="HI359" s="22"/>
      <c r="HJ359" s="22"/>
      <c r="HK359" s="22"/>
      <c r="HL359" s="22"/>
      <c r="HM359" s="22"/>
      <c r="HN359" s="22"/>
      <c r="HO359" s="22"/>
      <c r="HP359" s="22"/>
      <c r="HQ359" s="22"/>
      <c r="HR359" s="22"/>
      <c r="HS359" s="22"/>
      <c r="HT359" s="22"/>
      <c r="HU359" s="22"/>
      <c r="HV359" s="22"/>
      <c r="HW359" s="22"/>
      <c r="HX359" s="22"/>
      <c r="HY359" s="22"/>
      <c r="HZ359" s="22"/>
      <c r="IA359" s="22"/>
      <c r="IB359" s="22"/>
      <c r="IC359" s="22"/>
      <c r="ID359" s="22"/>
      <c r="IE359" s="22"/>
      <c r="IF359" s="22"/>
      <c r="IG359" s="22"/>
      <c r="IH359" s="22"/>
      <c r="II359" s="22"/>
      <c r="IJ359" s="22"/>
      <c r="IK359" s="22"/>
      <c r="IL359" s="22"/>
      <c r="IM359" s="22"/>
      <c r="IN359" s="22"/>
      <c r="IO359" s="22"/>
      <c r="IP359" s="22"/>
      <c r="IQ359" s="22"/>
      <c r="IR359" s="22"/>
      <c r="IS359" s="22"/>
      <c r="IT359" s="22"/>
      <c r="IU359" s="22"/>
      <c r="IV359" s="22"/>
      <c r="IW359" s="22"/>
      <c r="IX359" s="22"/>
      <c r="IY359" s="22"/>
      <c r="IZ359" s="22"/>
      <c r="JA359" s="22"/>
      <c r="JB359" s="22"/>
      <c r="JC359" s="22"/>
      <c r="JD359" s="22"/>
      <c r="JE359" s="22"/>
      <c r="JF359" s="22"/>
      <c r="JG359" s="22"/>
      <c r="JH359" s="22"/>
      <c r="JI359" s="22"/>
      <c r="JJ359" s="22"/>
      <c r="JK359" s="22"/>
      <c r="JL359" s="22"/>
      <c r="JM359" s="22"/>
      <c r="JN359" s="22"/>
      <c r="JO359" s="22"/>
      <c r="JP359" s="22"/>
      <c r="JQ359" s="22"/>
      <c r="JR359" s="22"/>
      <c r="JS359" s="22"/>
      <c r="JT359" s="22"/>
      <c r="JU359" s="22"/>
      <c r="JV359" s="22"/>
      <c r="JW359" s="22"/>
      <c r="JX359" s="22"/>
      <c r="JY359" s="22"/>
      <c r="JZ359" s="22"/>
      <c r="KA359" s="22"/>
      <c r="KB359" s="22"/>
      <c r="KC359" s="22"/>
      <c r="KD359" s="22"/>
      <c r="KE359" s="22"/>
      <c r="KF359" s="22"/>
      <c r="KG359" s="22"/>
      <c r="KH359" s="22"/>
      <c r="KI359" s="22"/>
      <c r="KJ359" s="22"/>
      <c r="KK359" s="22"/>
      <c r="KL359" s="22"/>
      <c r="KM359" s="22"/>
      <c r="KN359" s="22"/>
      <c r="KO359" s="22"/>
      <c r="KP359" s="22"/>
      <c r="KQ359" s="22"/>
      <c r="KR359" s="22"/>
      <c r="KS359" s="22"/>
      <c r="KT359" s="22"/>
      <c r="KU359" s="22"/>
      <c r="KV359" s="22"/>
      <c r="KW359" s="22"/>
      <c r="KX359" s="22"/>
      <c r="KY359" s="22"/>
      <c r="KZ359" s="22"/>
      <c r="LA359" s="22"/>
      <c r="LB359" s="22"/>
      <c r="LC359" s="22"/>
      <c r="LD359" s="22"/>
      <c r="LE359" s="22"/>
      <c r="LF359" s="22"/>
      <c r="LG359" s="22"/>
      <c r="LH359" s="22"/>
      <c r="LI359" s="22"/>
      <c r="LJ359" s="22"/>
      <c r="LK359" s="22"/>
      <c r="LL359" s="22"/>
      <c r="LM359" s="22"/>
      <c r="LN359" s="22"/>
      <c r="LO359" s="22"/>
      <c r="LP359" s="22"/>
      <c r="LQ359" s="22"/>
      <c r="LR359" s="22"/>
      <c r="LS359" s="22"/>
      <c r="LT359" s="22"/>
      <c r="LU359" s="22"/>
      <c r="LV359" s="22"/>
      <c r="LW359" s="22"/>
      <c r="LX359" s="22"/>
      <c r="LY359" s="22"/>
      <c r="LZ359" s="22"/>
      <c r="MA359" s="22"/>
      <c r="MB359" s="22"/>
      <c r="MC359" s="22"/>
      <c r="MD359" s="22"/>
      <c r="ME359" s="22"/>
      <c r="MF359" s="22"/>
      <c r="MG359" s="22"/>
      <c r="MH359" s="22"/>
      <c r="MI359" s="22"/>
      <c r="MJ359" s="22"/>
      <c r="MK359" s="22"/>
      <c r="ML359" s="22"/>
      <c r="MM359" s="22"/>
      <c r="MN359" s="22"/>
      <c r="MO359" s="22"/>
    </row>
    <row r="360" spans="1:353" s="12" customFormat="1">
      <c r="A360" s="606" t="s">
        <v>148</v>
      </c>
      <c r="B360" s="3"/>
      <c r="C360" s="14"/>
      <c r="D360" s="3" t="s">
        <v>1297</v>
      </c>
      <c r="E360" s="3"/>
      <c r="F360" s="415"/>
      <c r="G360" s="5"/>
      <c r="H360" s="5"/>
      <c r="I360" s="6"/>
      <c r="J360" s="6"/>
      <c r="K360" s="6"/>
      <c r="L360" s="7"/>
      <c r="M360" s="8"/>
      <c r="N360" s="9"/>
      <c r="O360" s="10"/>
      <c r="P360" s="10"/>
      <c r="Q360" s="11"/>
      <c r="R360" s="11"/>
      <c r="S360"/>
      <c r="T360" s="7"/>
      <c r="U360" s="606" t="s">
        <v>148</v>
      </c>
      <c r="V360" s="9"/>
      <c r="W360" s="10"/>
      <c r="X360" s="10"/>
      <c r="Y360" s="10"/>
      <c r="Z360" s="11"/>
      <c r="AA360" s="11"/>
      <c r="AB360" s="414"/>
      <c r="AC360" s="11"/>
      <c r="AD360" s="67"/>
      <c r="AE360" s="390"/>
      <c r="AF360"/>
      <c r="AG360"/>
      <c r="AH360" s="498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  <c r="EC360" s="22"/>
      <c r="ED360" s="22"/>
      <c r="EE360" s="22"/>
      <c r="EF360" s="22"/>
      <c r="EG360" s="22"/>
      <c r="EH360" s="22"/>
      <c r="EI360" s="22"/>
      <c r="EJ360" s="22"/>
      <c r="EK360" s="22"/>
      <c r="EL360" s="22"/>
      <c r="EM360" s="22"/>
      <c r="EN360" s="22"/>
      <c r="EO360" s="22"/>
      <c r="EP360" s="22"/>
      <c r="EQ360" s="22"/>
      <c r="ER360" s="22"/>
      <c r="ES360" s="22"/>
      <c r="ET360" s="22"/>
      <c r="EU360" s="22"/>
      <c r="EV360" s="22"/>
      <c r="EW360" s="22"/>
      <c r="EX360" s="22"/>
      <c r="EY360" s="22"/>
      <c r="EZ360" s="22"/>
      <c r="FA360" s="22"/>
      <c r="FB360" s="22"/>
      <c r="FC360" s="22"/>
      <c r="FD360" s="22"/>
      <c r="FE360" s="22"/>
      <c r="FF360" s="22"/>
      <c r="FG360" s="22"/>
      <c r="FH360" s="22"/>
      <c r="FI360" s="22"/>
      <c r="FJ360" s="22"/>
      <c r="FK360" s="22"/>
      <c r="FL360" s="22"/>
      <c r="FM360" s="22"/>
      <c r="FN360" s="22"/>
      <c r="FO360" s="22"/>
      <c r="FP360" s="22"/>
      <c r="FQ360" s="22"/>
      <c r="FR360" s="22"/>
      <c r="FS360" s="22"/>
      <c r="FT360" s="22"/>
      <c r="FU360" s="22"/>
      <c r="FV360" s="22"/>
      <c r="FW360" s="22"/>
      <c r="FX360" s="22"/>
      <c r="FY360" s="22"/>
      <c r="FZ360" s="22"/>
      <c r="GA360" s="22"/>
      <c r="GB360" s="22"/>
      <c r="GC360" s="22"/>
      <c r="GD360" s="22"/>
      <c r="GE360" s="22"/>
      <c r="GF360" s="22"/>
      <c r="GG360" s="22"/>
      <c r="GH360" s="22"/>
      <c r="GI360" s="22"/>
      <c r="GJ360" s="22"/>
      <c r="GK360" s="22"/>
      <c r="GL360" s="22"/>
      <c r="GM360" s="22"/>
      <c r="GN360" s="22"/>
      <c r="GO360" s="22"/>
      <c r="GP360" s="22"/>
      <c r="GQ360" s="22"/>
      <c r="GR360" s="22"/>
      <c r="GS360" s="22"/>
      <c r="GT360" s="22"/>
      <c r="GU360" s="22"/>
      <c r="GV360" s="22"/>
      <c r="GW360" s="22"/>
      <c r="GX360" s="22"/>
      <c r="GY360" s="22"/>
      <c r="GZ360" s="22"/>
      <c r="HA360" s="22"/>
      <c r="HB360" s="22"/>
      <c r="HC360" s="22"/>
      <c r="HD360" s="22"/>
      <c r="HE360" s="22"/>
      <c r="HF360" s="22"/>
      <c r="HG360" s="22"/>
      <c r="HH360" s="22"/>
      <c r="HI360" s="22"/>
      <c r="HJ360" s="22"/>
      <c r="HK360" s="22"/>
      <c r="HL360" s="22"/>
      <c r="HM360" s="22"/>
      <c r="HN360" s="22"/>
      <c r="HO360" s="22"/>
      <c r="HP360" s="22"/>
      <c r="HQ360" s="22"/>
      <c r="HR360" s="22"/>
      <c r="HS360" s="22"/>
      <c r="HT360" s="22"/>
      <c r="HU360" s="22"/>
      <c r="HV360" s="22"/>
      <c r="HW360" s="22"/>
      <c r="HX360" s="22"/>
      <c r="HY360" s="22"/>
      <c r="HZ360" s="22"/>
      <c r="IA360" s="22"/>
      <c r="IB360" s="22"/>
      <c r="IC360" s="22"/>
      <c r="ID360" s="22"/>
      <c r="IE360" s="22"/>
      <c r="IF360" s="22"/>
      <c r="IG360" s="22"/>
      <c r="IH360" s="22"/>
      <c r="II360" s="22"/>
      <c r="IJ360" s="22"/>
      <c r="IK360" s="22"/>
      <c r="IL360" s="22"/>
      <c r="IM360" s="22"/>
      <c r="IN360" s="22"/>
      <c r="IO360" s="22"/>
      <c r="IP360" s="22"/>
      <c r="IQ360" s="22"/>
      <c r="IR360" s="22"/>
      <c r="IS360" s="22"/>
      <c r="IT360" s="22"/>
      <c r="IU360" s="22"/>
      <c r="IV360" s="22"/>
      <c r="IW360" s="22"/>
      <c r="IX360" s="22"/>
      <c r="IY360" s="22"/>
      <c r="IZ360" s="22"/>
      <c r="JA360" s="22"/>
      <c r="JB360" s="22"/>
      <c r="JC360" s="22"/>
      <c r="JD360" s="22"/>
      <c r="JE360" s="22"/>
      <c r="JF360" s="22"/>
      <c r="JG360" s="22"/>
      <c r="JH360" s="22"/>
      <c r="JI360" s="22"/>
      <c r="JJ360" s="22"/>
      <c r="JK360" s="22"/>
      <c r="JL360" s="22"/>
      <c r="JM360" s="22"/>
      <c r="JN360" s="22"/>
      <c r="JO360" s="22"/>
      <c r="JP360" s="22"/>
      <c r="JQ360" s="22"/>
      <c r="JR360" s="22"/>
      <c r="JS360" s="22"/>
      <c r="JT360" s="22"/>
      <c r="JU360" s="22"/>
      <c r="JV360" s="22"/>
      <c r="JW360" s="22"/>
      <c r="JX360" s="22"/>
      <c r="JY360" s="22"/>
      <c r="JZ360" s="22"/>
      <c r="KA360" s="22"/>
      <c r="KB360" s="22"/>
      <c r="KC360" s="22"/>
      <c r="KD360" s="22"/>
      <c r="KE360" s="22"/>
      <c r="KF360" s="22"/>
      <c r="KG360" s="22"/>
      <c r="KH360" s="22"/>
      <c r="KI360" s="22"/>
      <c r="KJ360" s="22"/>
      <c r="KK360" s="22"/>
      <c r="KL360" s="22"/>
      <c r="KM360" s="22"/>
      <c r="KN360" s="22"/>
      <c r="KO360" s="22"/>
      <c r="KP360" s="22"/>
      <c r="KQ360" s="22"/>
      <c r="KR360" s="22"/>
      <c r="KS360" s="22"/>
      <c r="KT360" s="22"/>
      <c r="KU360" s="22"/>
      <c r="KV360" s="22"/>
      <c r="KW360" s="22"/>
      <c r="KX360" s="22"/>
      <c r="KY360" s="22"/>
      <c r="KZ360" s="22"/>
      <c r="LA360" s="22"/>
      <c r="LB360" s="22"/>
      <c r="LC360" s="22"/>
      <c r="LD360" s="22"/>
      <c r="LE360" s="22"/>
      <c r="LF360" s="22"/>
      <c r="LG360" s="22"/>
      <c r="LH360" s="22"/>
      <c r="LI360" s="22"/>
      <c r="LJ360" s="22"/>
      <c r="LK360" s="22"/>
      <c r="LL360" s="22"/>
      <c r="LM360" s="22"/>
      <c r="LN360" s="22"/>
      <c r="LO360" s="22"/>
      <c r="LP360" s="22"/>
      <c r="LQ360" s="22"/>
      <c r="LR360" s="22"/>
      <c r="LS360" s="22"/>
      <c r="LT360" s="22"/>
      <c r="LU360" s="22"/>
      <c r="LV360" s="22"/>
      <c r="LW360" s="22"/>
      <c r="LX360" s="22"/>
      <c r="LY360" s="22"/>
      <c r="LZ360" s="22"/>
      <c r="MA360" s="22"/>
      <c r="MB360" s="22"/>
      <c r="MC360" s="22"/>
      <c r="MD360" s="22"/>
      <c r="ME360" s="22"/>
      <c r="MF360" s="22"/>
      <c r="MG360" s="22"/>
      <c r="MH360" s="22"/>
      <c r="MI360" s="22"/>
      <c r="MJ360" s="22"/>
      <c r="MK360" s="22"/>
      <c r="ML360" s="22"/>
      <c r="MM360" s="22"/>
      <c r="MN360" s="22"/>
      <c r="MO360" s="22"/>
    </row>
    <row r="361" spans="1:353" s="12" customFormat="1">
      <c r="A361" s="3"/>
      <c r="B361" s="3"/>
      <c r="C361" s="14"/>
      <c r="D361" s="3"/>
      <c r="E361" s="3"/>
      <c r="F361" s="415"/>
      <c r="G361" s="5"/>
      <c r="H361" s="5"/>
      <c r="I361" s="6"/>
      <c r="J361" s="6"/>
      <c r="K361" s="6"/>
      <c r="L361" s="7"/>
      <c r="M361" s="8"/>
      <c r="N361" s="9"/>
      <c r="O361" s="10"/>
      <c r="P361" s="10"/>
      <c r="Q361" s="11"/>
      <c r="R361" s="11"/>
      <c r="S361"/>
      <c r="T361" s="7"/>
      <c r="U361" s="8"/>
      <c r="V361" s="9"/>
      <c r="W361" s="10"/>
      <c r="X361" s="10"/>
      <c r="Y361" s="10"/>
      <c r="Z361" s="11"/>
      <c r="AA361" s="11"/>
      <c r="AB361" s="414"/>
      <c r="AC361" s="11"/>
      <c r="AD361" s="67"/>
      <c r="AE361" s="390"/>
      <c r="AF361"/>
      <c r="AG361"/>
      <c r="AH361" s="498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  <c r="EC361" s="22"/>
      <c r="ED361" s="22"/>
      <c r="EE361" s="22"/>
      <c r="EF361" s="22"/>
      <c r="EG361" s="22"/>
      <c r="EH361" s="22"/>
      <c r="EI361" s="22"/>
      <c r="EJ361" s="22"/>
      <c r="EK361" s="22"/>
      <c r="EL361" s="22"/>
      <c r="EM361" s="22"/>
      <c r="EN361" s="22"/>
      <c r="EO361" s="22"/>
      <c r="EP361" s="22"/>
      <c r="EQ361" s="22"/>
      <c r="ER361" s="22"/>
      <c r="ES361" s="22"/>
      <c r="ET361" s="22"/>
      <c r="EU361" s="22"/>
      <c r="EV361" s="22"/>
      <c r="EW361" s="22"/>
      <c r="EX361" s="22"/>
      <c r="EY361" s="22"/>
      <c r="EZ361" s="22"/>
      <c r="FA361" s="22"/>
      <c r="FB361" s="22"/>
      <c r="FC361" s="22"/>
      <c r="FD361" s="22"/>
      <c r="FE361" s="22"/>
      <c r="FF361" s="22"/>
      <c r="FG361" s="22"/>
      <c r="FH361" s="22"/>
      <c r="FI361" s="22"/>
      <c r="FJ361" s="22"/>
      <c r="FK361" s="22"/>
      <c r="FL361" s="22"/>
      <c r="FM361" s="22"/>
      <c r="FN361" s="22"/>
      <c r="FO361" s="22"/>
      <c r="FP361" s="22"/>
      <c r="FQ361" s="22"/>
      <c r="FR361" s="22"/>
      <c r="FS361" s="22"/>
      <c r="FT361" s="22"/>
      <c r="FU361" s="22"/>
      <c r="FV361" s="22"/>
      <c r="FW361" s="22"/>
      <c r="FX361" s="22"/>
      <c r="FY361" s="22"/>
      <c r="FZ361" s="22"/>
      <c r="GA361" s="22"/>
      <c r="GB361" s="22"/>
      <c r="GC361" s="22"/>
      <c r="GD361" s="22"/>
      <c r="GE361" s="22"/>
      <c r="GF361" s="22"/>
      <c r="GG361" s="22"/>
      <c r="GH361" s="22"/>
      <c r="GI361" s="22"/>
      <c r="GJ361" s="22"/>
      <c r="GK361" s="22"/>
      <c r="GL361" s="22"/>
      <c r="GM361" s="22"/>
      <c r="GN361" s="22"/>
      <c r="GO361" s="22"/>
      <c r="GP361" s="22"/>
      <c r="GQ361" s="22"/>
      <c r="GR361" s="22"/>
      <c r="GS361" s="22"/>
      <c r="GT361" s="22"/>
      <c r="GU361" s="22"/>
      <c r="GV361" s="22"/>
      <c r="GW361" s="22"/>
      <c r="GX361" s="22"/>
      <c r="GY361" s="22"/>
      <c r="GZ361" s="22"/>
      <c r="HA361" s="22"/>
      <c r="HB361" s="22"/>
      <c r="HC361" s="22"/>
      <c r="HD361" s="22"/>
      <c r="HE361" s="22"/>
      <c r="HF361" s="22"/>
      <c r="HG361" s="22"/>
      <c r="HH361" s="22"/>
      <c r="HI361" s="22"/>
      <c r="HJ361" s="22"/>
      <c r="HK361" s="22"/>
      <c r="HL361" s="22"/>
      <c r="HM361" s="22"/>
      <c r="HN361" s="22"/>
      <c r="HO361" s="22"/>
      <c r="HP361" s="22"/>
      <c r="HQ361" s="22"/>
      <c r="HR361" s="22"/>
      <c r="HS361" s="22"/>
      <c r="HT361" s="22"/>
      <c r="HU361" s="22"/>
      <c r="HV361" s="22"/>
      <c r="HW361" s="22"/>
      <c r="HX361" s="22"/>
      <c r="HY361" s="22"/>
      <c r="HZ361" s="22"/>
      <c r="IA361" s="22"/>
      <c r="IB361" s="22"/>
      <c r="IC361" s="22"/>
      <c r="ID361" s="22"/>
      <c r="IE361" s="22"/>
      <c r="IF361" s="22"/>
      <c r="IG361" s="22"/>
      <c r="IH361" s="22"/>
      <c r="II361" s="22"/>
      <c r="IJ361" s="22"/>
      <c r="IK361" s="22"/>
      <c r="IL361" s="22"/>
      <c r="IM361" s="22"/>
      <c r="IN361" s="22"/>
      <c r="IO361" s="22"/>
      <c r="IP361" s="22"/>
      <c r="IQ361" s="22"/>
      <c r="IR361" s="22"/>
      <c r="IS361" s="22"/>
      <c r="IT361" s="22"/>
      <c r="IU361" s="22"/>
      <c r="IV361" s="22"/>
      <c r="IW361" s="22"/>
      <c r="IX361" s="22"/>
      <c r="IY361" s="22"/>
      <c r="IZ361" s="22"/>
      <c r="JA361" s="22"/>
      <c r="JB361" s="22"/>
      <c r="JC361" s="22"/>
      <c r="JD361" s="22"/>
      <c r="JE361" s="22"/>
      <c r="JF361" s="22"/>
      <c r="JG361" s="22"/>
      <c r="JH361" s="22"/>
      <c r="JI361" s="22"/>
      <c r="JJ361" s="22"/>
      <c r="JK361" s="22"/>
      <c r="JL361" s="22"/>
      <c r="JM361" s="22"/>
      <c r="JN361" s="22"/>
      <c r="JO361" s="22"/>
      <c r="JP361" s="22"/>
      <c r="JQ361" s="22"/>
      <c r="JR361" s="22"/>
      <c r="JS361" s="22"/>
      <c r="JT361" s="22"/>
      <c r="JU361" s="22"/>
      <c r="JV361" s="22"/>
      <c r="JW361" s="22"/>
      <c r="JX361" s="22"/>
      <c r="JY361" s="22"/>
      <c r="JZ361" s="22"/>
      <c r="KA361" s="22"/>
      <c r="KB361" s="22"/>
      <c r="KC361" s="22"/>
      <c r="KD361" s="22"/>
      <c r="KE361" s="22"/>
      <c r="KF361" s="22"/>
      <c r="KG361" s="22"/>
      <c r="KH361" s="22"/>
      <c r="KI361" s="22"/>
      <c r="KJ361" s="22"/>
      <c r="KK361" s="22"/>
      <c r="KL361" s="22"/>
      <c r="KM361" s="22"/>
      <c r="KN361" s="22"/>
      <c r="KO361" s="22"/>
      <c r="KP361" s="22"/>
      <c r="KQ361" s="22"/>
      <c r="KR361" s="22"/>
      <c r="KS361" s="22"/>
      <c r="KT361" s="22"/>
      <c r="KU361" s="22"/>
      <c r="KV361" s="22"/>
      <c r="KW361" s="22"/>
      <c r="KX361" s="22"/>
      <c r="KY361" s="22"/>
      <c r="KZ361" s="22"/>
      <c r="LA361" s="22"/>
      <c r="LB361" s="22"/>
      <c r="LC361" s="22"/>
      <c r="LD361" s="22"/>
      <c r="LE361" s="22"/>
      <c r="LF361" s="22"/>
      <c r="LG361" s="22"/>
      <c r="LH361" s="22"/>
      <c r="LI361" s="22"/>
      <c r="LJ361" s="22"/>
      <c r="LK361" s="22"/>
      <c r="LL361" s="22"/>
      <c r="LM361" s="22"/>
      <c r="LN361" s="22"/>
      <c r="LO361" s="22"/>
      <c r="LP361" s="22"/>
      <c r="LQ361" s="22"/>
      <c r="LR361" s="22"/>
      <c r="LS361" s="22"/>
      <c r="LT361" s="22"/>
      <c r="LU361" s="22"/>
      <c r="LV361" s="22"/>
      <c r="LW361" s="22"/>
      <c r="LX361" s="22"/>
      <c r="LY361" s="22"/>
      <c r="LZ361" s="22"/>
      <c r="MA361" s="22"/>
      <c r="MB361" s="22"/>
      <c r="MC361" s="22"/>
      <c r="MD361" s="22"/>
      <c r="ME361" s="22"/>
      <c r="MF361" s="22"/>
      <c r="MG361" s="22"/>
      <c r="MH361" s="22"/>
      <c r="MI361" s="22"/>
      <c r="MJ361" s="22"/>
      <c r="MK361" s="22"/>
      <c r="ML361" s="22"/>
      <c r="MM361" s="22"/>
      <c r="MN361" s="22"/>
      <c r="MO361" s="22"/>
    </row>
    <row r="362" spans="1:353" s="12" customFormat="1" hidden="1">
      <c r="A362" s="3"/>
      <c r="B362" s="3"/>
      <c r="C362" s="14"/>
      <c r="D362" s="3"/>
      <c r="E362" s="3"/>
      <c r="F362" s="415"/>
      <c r="G362" s="5"/>
      <c r="H362" s="5"/>
      <c r="I362" s="6"/>
      <c r="J362" s="6"/>
      <c r="K362" s="6"/>
      <c r="L362" s="7"/>
      <c r="M362" s="8"/>
      <c r="N362" s="9"/>
      <c r="O362" s="10"/>
      <c r="P362" s="10"/>
      <c r="Q362" s="11"/>
      <c r="R362" s="11"/>
      <c r="S362"/>
      <c r="T362" s="7"/>
      <c r="U362" s="8"/>
      <c r="V362" s="9"/>
      <c r="W362" s="10"/>
      <c r="X362" s="10"/>
      <c r="Y362" s="10"/>
      <c r="Z362" s="11"/>
      <c r="AA362" s="11"/>
      <c r="AB362" s="414"/>
      <c r="AC362" s="11"/>
      <c r="AD362" s="67"/>
      <c r="AE362" s="390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  <c r="EC362" s="22"/>
      <c r="ED362" s="22"/>
      <c r="EE362" s="22"/>
      <c r="EF362" s="22"/>
      <c r="EG362" s="22"/>
      <c r="EH362" s="22"/>
      <c r="EI362" s="22"/>
      <c r="EJ362" s="22"/>
      <c r="EK362" s="22"/>
      <c r="EL362" s="22"/>
      <c r="EM362" s="22"/>
      <c r="EN362" s="22"/>
      <c r="EO362" s="22"/>
      <c r="EP362" s="22"/>
      <c r="EQ362" s="22"/>
      <c r="ER362" s="22"/>
      <c r="ES362" s="22"/>
      <c r="ET362" s="22"/>
      <c r="EU362" s="22"/>
      <c r="EV362" s="22"/>
      <c r="EW362" s="22"/>
      <c r="EX362" s="22"/>
      <c r="EY362" s="22"/>
      <c r="EZ362" s="22"/>
      <c r="FA362" s="22"/>
      <c r="FB362" s="22"/>
      <c r="FC362" s="22"/>
      <c r="FD362" s="22"/>
      <c r="FE362" s="22"/>
      <c r="FF362" s="22"/>
      <c r="FG362" s="22"/>
      <c r="FH362" s="22"/>
      <c r="FI362" s="22"/>
      <c r="FJ362" s="22"/>
      <c r="FK362" s="22"/>
      <c r="FL362" s="22"/>
      <c r="FM362" s="22"/>
      <c r="FN362" s="22"/>
      <c r="FO362" s="22"/>
      <c r="FP362" s="22"/>
      <c r="FQ362" s="22"/>
      <c r="FR362" s="22"/>
      <c r="FS362" s="22"/>
      <c r="FT362" s="22"/>
      <c r="FU362" s="22"/>
      <c r="FV362" s="22"/>
      <c r="FW362" s="22"/>
      <c r="FX362" s="22"/>
      <c r="FY362" s="22"/>
      <c r="FZ362" s="22"/>
      <c r="GA362" s="22"/>
      <c r="GB362" s="22"/>
      <c r="GC362" s="22"/>
      <c r="GD362" s="22"/>
      <c r="GE362" s="22"/>
      <c r="GF362" s="22"/>
      <c r="GG362" s="22"/>
      <c r="GH362" s="22"/>
      <c r="GI362" s="22"/>
      <c r="GJ362" s="22"/>
      <c r="GK362" s="22"/>
      <c r="GL362" s="22"/>
      <c r="GM362" s="22"/>
      <c r="GN362" s="22"/>
      <c r="GO362" s="22"/>
      <c r="GP362" s="22"/>
      <c r="GQ362" s="22"/>
      <c r="GR362" s="22"/>
      <c r="GS362" s="22"/>
      <c r="GT362" s="22"/>
      <c r="GU362" s="22"/>
      <c r="GV362" s="22"/>
      <c r="GW362" s="22"/>
      <c r="GX362" s="22"/>
      <c r="GY362" s="22"/>
      <c r="GZ362" s="22"/>
      <c r="HA362" s="22"/>
      <c r="HB362" s="22"/>
      <c r="HC362" s="22"/>
      <c r="HD362" s="22"/>
      <c r="HE362" s="22"/>
      <c r="HF362" s="22"/>
      <c r="HG362" s="22"/>
      <c r="HH362" s="22"/>
      <c r="HI362" s="22"/>
      <c r="HJ362" s="22"/>
      <c r="HK362" s="22"/>
      <c r="HL362" s="22"/>
      <c r="HM362" s="22"/>
      <c r="HN362" s="22"/>
      <c r="HO362" s="22"/>
      <c r="HP362" s="22"/>
      <c r="HQ362" s="22"/>
      <c r="HR362" s="22"/>
      <c r="HS362" s="22"/>
      <c r="HT362" s="22"/>
      <c r="HU362" s="22"/>
      <c r="HV362" s="22"/>
      <c r="HW362" s="22"/>
      <c r="HX362" s="22"/>
      <c r="HY362" s="22"/>
      <c r="HZ362" s="22"/>
      <c r="IA362" s="22"/>
      <c r="IB362" s="22"/>
      <c r="IC362" s="22"/>
      <c r="ID362" s="22"/>
      <c r="IE362" s="22"/>
      <c r="IF362" s="22"/>
      <c r="IG362" s="22"/>
      <c r="IH362" s="22"/>
      <c r="II362" s="22"/>
      <c r="IJ362" s="22"/>
      <c r="IK362" s="22"/>
      <c r="IL362" s="22"/>
      <c r="IM362" s="22"/>
      <c r="IN362" s="22"/>
      <c r="IO362" s="22"/>
      <c r="IP362" s="22"/>
      <c r="IQ362" s="22"/>
      <c r="IR362" s="22"/>
      <c r="IS362" s="22"/>
      <c r="IT362" s="22"/>
      <c r="IU362" s="22"/>
      <c r="IV362" s="22"/>
      <c r="IW362" s="22"/>
      <c r="IX362" s="22"/>
      <c r="IY362" s="22"/>
      <c r="IZ362" s="22"/>
      <c r="JA362" s="22"/>
      <c r="JB362" s="22"/>
      <c r="JC362" s="22"/>
      <c r="JD362" s="22"/>
      <c r="JE362" s="22"/>
      <c r="JF362" s="22"/>
      <c r="JG362" s="22"/>
      <c r="JH362" s="22"/>
      <c r="JI362" s="22"/>
      <c r="JJ362" s="22"/>
      <c r="JK362" s="22"/>
      <c r="JL362" s="22"/>
      <c r="JM362" s="22"/>
      <c r="JN362" s="22"/>
      <c r="JO362" s="22"/>
      <c r="JP362" s="22"/>
      <c r="JQ362" s="22"/>
      <c r="JR362" s="22"/>
      <c r="JS362" s="22"/>
      <c r="JT362" s="22"/>
      <c r="JU362" s="22"/>
      <c r="JV362" s="22"/>
      <c r="JW362" s="22"/>
      <c r="JX362" s="22"/>
      <c r="JY362" s="22"/>
      <c r="JZ362" s="22"/>
      <c r="KA362" s="22"/>
      <c r="KB362" s="22"/>
      <c r="KC362" s="22"/>
      <c r="KD362" s="22"/>
      <c r="KE362" s="22"/>
      <c r="KF362" s="22"/>
      <c r="KG362" s="22"/>
      <c r="KH362" s="22"/>
      <c r="KI362" s="22"/>
      <c r="KJ362" s="22"/>
      <c r="KK362" s="22"/>
      <c r="KL362" s="22"/>
      <c r="KM362" s="22"/>
      <c r="KN362" s="22"/>
      <c r="KO362" s="22"/>
      <c r="KP362" s="22"/>
      <c r="KQ362" s="22"/>
      <c r="KR362" s="22"/>
      <c r="KS362" s="22"/>
      <c r="KT362" s="22"/>
      <c r="KU362" s="22"/>
      <c r="KV362" s="22"/>
      <c r="KW362" s="22"/>
      <c r="KX362" s="22"/>
      <c r="KY362" s="22"/>
      <c r="KZ362" s="22"/>
      <c r="LA362" s="22"/>
      <c r="LB362" s="22"/>
      <c r="LC362" s="22"/>
      <c r="LD362" s="22"/>
      <c r="LE362" s="22"/>
      <c r="LF362" s="22"/>
      <c r="LG362" s="22"/>
      <c r="LH362" s="22"/>
      <c r="LI362" s="22"/>
      <c r="LJ362" s="22"/>
      <c r="LK362" s="22"/>
      <c r="LL362" s="22"/>
      <c r="LM362" s="22"/>
      <c r="LN362" s="22"/>
      <c r="LO362" s="22"/>
      <c r="LP362" s="22"/>
      <c r="LQ362" s="22"/>
      <c r="LR362" s="22"/>
      <c r="LS362" s="22"/>
      <c r="LT362" s="22"/>
      <c r="LU362" s="22"/>
      <c r="LV362" s="22"/>
      <c r="LW362" s="22"/>
      <c r="LX362" s="22"/>
      <c r="LY362" s="22"/>
      <c r="LZ362" s="22"/>
      <c r="MA362" s="22"/>
      <c r="MB362" s="22"/>
      <c r="MC362" s="22"/>
      <c r="MD362" s="22"/>
      <c r="ME362" s="22"/>
      <c r="MF362" s="22"/>
      <c r="MG362" s="22"/>
      <c r="MH362" s="22"/>
      <c r="MI362" s="22"/>
      <c r="MJ362" s="22"/>
      <c r="MK362" s="22"/>
      <c r="ML362" s="22"/>
      <c r="MM362" s="22"/>
      <c r="MN362" s="22"/>
      <c r="MO362" s="22"/>
    </row>
    <row r="363" spans="1:353" s="12" customFormat="1" ht="15" hidden="1">
      <c r="A363" s="3"/>
      <c r="B363" s="3"/>
      <c r="C363" s="14"/>
      <c r="D363" s="3"/>
      <c r="E363" s="3"/>
      <c r="F363" s="415"/>
      <c r="G363" s="5"/>
      <c r="H363" s="5"/>
      <c r="I363" s="6"/>
      <c r="J363" s="6"/>
      <c r="K363" s="6"/>
      <c r="L363" s="710" t="s">
        <v>1298</v>
      </c>
      <c r="M363" s="711"/>
      <c r="N363" s="711"/>
      <c r="O363" s="711"/>
      <c r="P363" s="711"/>
      <c r="Q363" s="711"/>
      <c r="R363" s="416"/>
      <c r="S363"/>
      <c r="T363" s="710" t="s">
        <v>1299</v>
      </c>
      <c r="U363" s="711"/>
      <c r="V363" s="711"/>
      <c r="W363" s="711"/>
      <c r="X363" s="711"/>
      <c r="Y363" s="711"/>
      <c r="Z363" s="711"/>
      <c r="AA363" s="11"/>
      <c r="AB363" s="414"/>
      <c r="AC363" s="710" t="s">
        <v>1300</v>
      </c>
      <c r="AD363" s="711"/>
      <c r="AE363" s="711"/>
      <c r="AF363" s="711"/>
      <c r="AG363" s="711"/>
      <c r="AH363" s="711"/>
      <c r="AI363" s="11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  <c r="EC363" s="22"/>
      <c r="ED363" s="22"/>
      <c r="EE363" s="22"/>
      <c r="EF363" s="22"/>
      <c r="EG363" s="22"/>
      <c r="EH363" s="22"/>
      <c r="EI363" s="22"/>
      <c r="EJ363" s="22"/>
      <c r="EK363" s="22"/>
      <c r="EL363" s="22"/>
      <c r="EM363" s="22"/>
      <c r="EN363" s="22"/>
      <c r="EO363" s="22"/>
      <c r="EP363" s="22"/>
      <c r="EQ363" s="22"/>
      <c r="ER363" s="22"/>
      <c r="ES363" s="22"/>
      <c r="ET363" s="22"/>
      <c r="EU363" s="22"/>
      <c r="EV363" s="22"/>
      <c r="EW363" s="22"/>
      <c r="EX363" s="22"/>
      <c r="EY363" s="22"/>
      <c r="EZ363" s="22"/>
      <c r="FA363" s="22"/>
      <c r="FB363" s="22"/>
      <c r="FC363" s="22"/>
      <c r="FD363" s="22"/>
      <c r="FE363" s="22"/>
      <c r="FF363" s="22"/>
      <c r="FG363" s="22"/>
      <c r="FH363" s="22"/>
      <c r="FI363" s="22"/>
      <c r="FJ363" s="22"/>
      <c r="FK363" s="22"/>
      <c r="FL363" s="22"/>
      <c r="FM363" s="22"/>
      <c r="FN363" s="22"/>
      <c r="FO363" s="22"/>
      <c r="FP363" s="22"/>
      <c r="FQ363" s="22"/>
      <c r="FR363" s="22"/>
      <c r="FS363" s="22"/>
      <c r="FT363" s="22"/>
      <c r="FU363" s="22"/>
      <c r="FV363" s="22"/>
      <c r="FW363" s="22"/>
      <c r="FX363" s="22"/>
      <c r="FY363" s="22"/>
      <c r="FZ363" s="22"/>
      <c r="GA363" s="22"/>
      <c r="GB363" s="22"/>
      <c r="GC363" s="22"/>
      <c r="GD363" s="22"/>
      <c r="GE363" s="22"/>
      <c r="GF363" s="22"/>
      <c r="GG363" s="22"/>
      <c r="GH363" s="22"/>
      <c r="GI363" s="22"/>
      <c r="GJ363" s="22"/>
      <c r="GK363" s="22"/>
      <c r="GL363" s="22"/>
      <c r="GM363" s="22"/>
      <c r="GN363" s="22"/>
      <c r="GO363" s="22"/>
      <c r="GP363" s="22"/>
      <c r="GQ363" s="22"/>
      <c r="GR363" s="22"/>
      <c r="GS363" s="22"/>
      <c r="GT363" s="22"/>
      <c r="GU363" s="22"/>
      <c r="GV363" s="22"/>
      <c r="GW363" s="22"/>
      <c r="GX363" s="22"/>
      <c r="GY363" s="22"/>
      <c r="GZ363" s="22"/>
      <c r="HA363" s="22"/>
      <c r="HB363" s="22"/>
      <c r="HC363" s="22"/>
      <c r="HD363" s="22"/>
      <c r="HE363" s="22"/>
      <c r="HF363" s="22"/>
      <c r="HG363" s="22"/>
      <c r="HH363" s="22"/>
      <c r="HI363" s="22"/>
      <c r="HJ363" s="22"/>
      <c r="HK363" s="22"/>
      <c r="HL363" s="22"/>
      <c r="HM363" s="22"/>
      <c r="HN363" s="22"/>
      <c r="HO363" s="22"/>
      <c r="HP363" s="22"/>
      <c r="HQ363" s="22"/>
      <c r="HR363" s="22"/>
      <c r="HS363" s="22"/>
      <c r="HT363" s="22"/>
      <c r="HU363" s="22"/>
      <c r="HV363" s="22"/>
      <c r="HW363" s="22"/>
      <c r="HX363" s="22"/>
      <c r="HY363" s="22"/>
      <c r="HZ363" s="22"/>
      <c r="IA363" s="22"/>
      <c r="IB363" s="22"/>
      <c r="IC363" s="22"/>
      <c r="ID363" s="22"/>
      <c r="IE363" s="22"/>
      <c r="IF363" s="22"/>
      <c r="IG363" s="22"/>
      <c r="IH363" s="22"/>
      <c r="II363" s="22"/>
      <c r="IJ363" s="22"/>
      <c r="IK363" s="22"/>
      <c r="IL363" s="22"/>
      <c r="IM363" s="22"/>
      <c r="IN363" s="22"/>
      <c r="IO363" s="22"/>
      <c r="IP363" s="22"/>
      <c r="IQ363" s="22"/>
      <c r="IR363" s="22"/>
      <c r="IS363" s="22"/>
      <c r="IT363" s="22"/>
      <c r="IU363" s="22"/>
      <c r="IV363" s="22"/>
      <c r="IW363" s="22"/>
      <c r="IX363" s="22"/>
      <c r="IY363" s="22"/>
      <c r="IZ363" s="22"/>
      <c r="JA363" s="22"/>
      <c r="JB363" s="22"/>
      <c r="JC363" s="22"/>
      <c r="JD363" s="22"/>
      <c r="JE363" s="22"/>
      <c r="JF363" s="22"/>
      <c r="JG363" s="22"/>
      <c r="JH363" s="22"/>
      <c r="JI363" s="22"/>
      <c r="JJ363" s="22"/>
      <c r="JK363" s="22"/>
      <c r="JL363" s="22"/>
      <c r="JM363" s="22"/>
      <c r="JN363" s="22"/>
      <c r="JO363" s="22"/>
      <c r="JP363" s="22"/>
      <c r="JQ363" s="22"/>
      <c r="JR363" s="22"/>
      <c r="JS363" s="22"/>
      <c r="JT363" s="22"/>
      <c r="JU363" s="22"/>
      <c r="JV363" s="22"/>
      <c r="JW363" s="22"/>
      <c r="JX363" s="22"/>
      <c r="JY363" s="22"/>
      <c r="JZ363" s="22"/>
      <c r="KA363" s="22"/>
      <c r="KB363" s="22"/>
      <c r="KC363" s="22"/>
      <c r="KD363" s="22"/>
      <c r="KE363" s="22"/>
      <c r="KF363" s="22"/>
      <c r="KG363" s="22"/>
      <c r="KH363" s="22"/>
      <c r="KI363" s="22"/>
      <c r="KJ363" s="22"/>
      <c r="KK363" s="22"/>
      <c r="KL363" s="22"/>
      <c r="KM363" s="22"/>
      <c r="KN363" s="22"/>
      <c r="KO363" s="22"/>
      <c r="KP363" s="22"/>
      <c r="KQ363" s="22"/>
      <c r="KR363" s="22"/>
      <c r="KS363" s="22"/>
      <c r="KT363" s="22"/>
      <c r="KU363" s="22"/>
      <c r="KV363" s="22"/>
      <c r="KW363" s="22"/>
      <c r="KX363" s="22"/>
      <c r="KY363" s="22"/>
      <c r="KZ363" s="22"/>
      <c r="LA363" s="22"/>
      <c r="LB363" s="22"/>
      <c r="LC363" s="22"/>
      <c r="LD363" s="22"/>
      <c r="LE363" s="22"/>
      <c r="LF363" s="22"/>
      <c r="LG363" s="22"/>
      <c r="LH363" s="22"/>
      <c r="LI363" s="22"/>
      <c r="LJ363" s="22"/>
      <c r="LK363" s="22"/>
      <c r="LL363" s="22"/>
      <c r="LM363" s="22"/>
      <c r="LN363" s="22"/>
      <c r="LO363" s="22"/>
      <c r="LP363" s="22"/>
      <c r="LQ363" s="22"/>
      <c r="LR363" s="22"/>
      <c r="LS363" s="22"/>
      <c r="LT363" s="22"/>
      <c r="LU363" s="22"/>
      <c r="LV363" s="22"/>
      <c r="LW363" s="22"/>
      <c r="LX363" s="22"/>
      <c r="LY363" s="22"/>
      <c r="LZ363" s="22"/>
      <c r="MA363" s="22"/>
      <c r="MB363" s="22"/>
      <c r="MC363" s="22"/>
      <c r="MD363" s="22"/>
      <c r="ME363" s="22"/>
      <c r="MF363" s="22"/>
      <c r="MG363" s="22"/>
      <c r="MH363" s="22"/>
      <c r="MI363" s="22"/>
      <c r="MJ363" s="22"/>
      <c r="MK363" s="22"/>
      <c r="ML363" s="22"/>
      <c r="MM363" s="22"/>
      <c r="MN363" s="22"/>
      <c r="MO363" s="22"/>
    </row>
    <row r="364" spans="1:353" s="12" customFormat="1" ht="36" hidden="1">
      <c r="A364" s="3"/>
      <c r="B364" s="3"/>
      <c r="C364" s="417" t="s">
        <v>94</v>
      </c>
      <c r="D364" s="418">
        <f>E324/D5</f>
        <v>0</v>
      </c>
      <c r="E364" s="419">
        <v>0</v>
      </c>
      <c r="F364" s="420" t="s">
        <v>1301</v>
      </c>
      <c r="G364" s="5"/>
      <c r="H364" s="5"/>
      <c r="I364" s="6"/>
      <c r="J364" s="6"/>
      <c r="K364" s="6"/>
      <c r="L364" s="421" t="s">
        <v>1302</v>
      </c>
      <c r="M364" s="422" t="s">
        <v>1303</v>
      </c>
      <c r="N364" s="422" t="s">
        <v>1304</v>
      </c>
      <c r="O364" s="423" t="s">
        <v>1305</v>
      </c>
      <c r="P364" s="423" t="s">
        <v>1306</v>
      </c>
      <c r="Q364" s="415" t="s">
        <v>1307</v>
      </c>
      <c r="R364" s="415" t="s">
        <v>1308</v>
      </c>
      <c r="S364"/>
      <c r="T364" s="421" t="s">
        <v>94</v>
      </c>
      <c r="U364" s="422" t="s">
        <v>721</v>
      </c>
      <c r="V364" s="422" t="s">
        <v>1309</v>
      </c>
      <c r="W364" s="423" t="s">
        <v>1310</v>
      </c>
      <c r="X364" s="423"/>
      <c r="Y364" s="424" t="s">
        <v>119</v>
      </c>
      <c r="Z364" s="425" t="s">
        <v>1230</v>
      </c>
      <c r="AA364" s="11"/>
      <c r="AB364" s="11"/>
      <c r="AC364" s="421" t="s">
        <v>94</v>
      </c>
      <c r="AD364" s="422" t="s">
        <v>721</v>
      </c>
      <c r="AE364" s="422" t="s">
        <v>1309</v>
      </c>
      <c r="AF364" s="423" t="s">
        <v>1310</v>
      </c>
      <c r="AG364" s="424" t="s">
        <v>119</v>
      </c>
      <c r="AH364" s="425" t="s">
        <v>1230</v>
      </c>
      <c r="AI364" s="11"/>
      <c r="AJ364"/>
      <c r="AK364"/>
      <c r="AL364" s="421" t="s">
        <v>94</v>
      </c>
      <c r="AM364" s="422" t="s">
        <v>721</v>
      </c>
      <c r="AN364" s="422" t="s">
        <v>1309</v>
      </c>
      <c r="AO364" s="423" t="s">
        <v>1310</v>
      </c>
      <c r="AP364" s="424" t="s">
        <v>119</v>
      </c>
      <c r="AQ364" s="425" t="s">
        <v>1230</v>
      </c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  <c r="EC364" s="22"/>
      <c r="ED364" s="22"/>
      <c r="EE364" s="22"/>
      <c r="EF364" s="22"/>
      <c r="EG364" s="22"/>
      <c r="EH364" s="22"/>
      <c r="EI364" s="22"/>
      <c r="EJ364" s="22"/>
      <c r="EK364" s="22"/>
      <c r="EL364" s="22"/>
      <c r="EM364" s="22"/>
      <c r="EN364" s="22"/>
      <c r="EO364" s="22"/>
      <c r="EP364" s="22"/>
      <c r="EQ364" s="22"/>
      <c r="ER364" s="22"/>
      <c r="ES364" s="22"/>
      <c r="ET364" s="22"/>
      <c r="EU364" s="22"/>
      <c r="EV364" s="22"/>
      <c r="EW364" s="22"/>
      <c r="EX364" s="22"/>
      <c r="EY364" s="22"/>
      <c r="EZ364" s="22"/>
      <c r="FA364" s="22"/>
      <c r="FB364" s="22"/>
      <c r="FC364" s="22"/>
      <c r="FD364" s="22"/>
      <c r="FE364" s="22"/>
      <c r="FF364" s="22"/>
      <c r="FG364" s="22"/>
      <c r="FH364" s="22"/>
      <c r="FI364" s="22"/>
      <c r="FJ364" s="22"/>
      <c r="FK364" s="22"/>
      <c r="FL364" s="22"/>
      <c r="FM364" s="22"/>
      <c r="FN364" s="22"/>
      <c r="FO364" s="22"/>
      <c r="FP364" s="22"/>
      <c r="FQ364" s="22"/>
      <c r="FR364" s="22"/>
      <c r="FS364" s="22"/>
      <c r="FT364" s="22"/>
      <c r="FU364" s="22"/>
      <c r="FV364" s="22"/>
      <c r="FW364" s="22"/>
      <c r="FX364" s="22"/>
      <c r="FY364" s="22"/>
      <c r="FZ364" s="22"/>
      <c r="GA364" s="22"/>
      <c r="GB364" s="22"/>
      <c r="GC364" s="22"/>
      <c r="GD364" s="22"/>
      <c r="GE364" s="22"/>
      <c r="GF364" s="22"/>
      <c r="GG364" s="22"/>
      <c r="GH364" s="22"/>
      <c r="GI364" s="22"/>
      <c r="GJ364" s="22"/>
      <c r="GK364" s="22"/>
      <c r="GL364" s="22"/>
      <c r="GM364" s="22"/>
      <c r="GN364" s="22"/>
      <c r="GO364" s="22"/>
      <c r="GP364" s="22"/>
      <c r="GQ364" s="22"/>
      <c r="GR364" s="22"/>
      <c r="GS364" s="22"/>
      <c r="GT364" s="22"/>
      <c r="GU364" s="22"/>
      <c r="GV364" s="22"/>
      <c r="GW364" s="22"/>
      <c r="GX364" s="22"/>
      <c r="GY364" s="22"/>
      <c r="GZ364" s="22"/>
      <c r="HA364" s="22"/>
      <c r="HB364" s="22"/>
      <c r="HC364" s="22"/>
      <c r="HD364" s="22"/>
      <c r="HE364" s="22"/>
      <c r="HF364" s="22"/>
      <c r="HG364" s="22"/>
      <c r="HH364" s="22"/>
      <c r="HI364" s="22"/>
      <c r="HJ364" s="22"/>
      <c r="HK364" s="22"/>
      <c r="HL364" s="22"/>
      <c r="HM364" s="22"/>
      <c r="HN364" s="22"/>
      <c r="HO364" s="22"/>
      <c r="HP364" s="22"/>
      <c r="HQ364" s="22"/>
      <c r="HR364" s="22"/>
      <c r="HS364" s="22"/>
      <c r="HT364" s="22"/>
      <c r="HU364" s="22"/>
      <c r="HV364" s="22"/>
      <c r="HW364" s="22"/>
      <c r="HX364" s="22"/>
      <c r="HY364" s="22"/>
      <c r="HZ364" s="22"/>
      <c r="IA364" s="22"/>
      <c r="IB364" s="22"/>
      <c r="IC364" s="22"/>
      <c r="ID364" s="22"/>
      <c r="IE364" s="22"/>
      <c r="IF364" s="22"/>
      <c r="IG364" s="22"/>
      <c r="IH364" s="22"/>
      <c r="II364" s="22"/>
      <c r="IJ364" s="22"/>
      <c r="IK364" s="22"/>
      <c r="IL364" s="22"/>
      <c r="IM364" s="22"/>
      <c r="IN364" s="22"/>
      <c r="IO364" s="22"/>
      <c r="IP364" s="22"/>
      <c r="IQ364" s="22"/>
      <c r="IR364" s="22"/>
      <c r="IS364" s="22"/>
      <c r="IT364" s="22"/>
      <c r="IU364" s="22"/>
      <c r="IV364" s="22"/>
      <c r="IW364" s="22"/>
      <c r="IX364" s="22"/>
      <c r="IY364" s="22"/>
      <c r="IZ364" s="22"/>
      <c r="JA364" s="22"/>
      <c r="JB364" s="22"/>
      <c r="JC364" s="22"/>
      <c r="JD364" s="22"/>
      <c r="JE364" s="22"/>
      <c r="JF364" s="22"/>
      <c r="JG364" s="22"/>
      <c r="JH364" s="22"/>
      <c r="JI364" s="22"/>
      <c r="JJ364" s="22"/>
      <c r="JK364" s="22"/>
      <c r="JL364" s="22"/>
      <c r="JM364" s="22"/>
      <c r="JN364" s="22"/>
      <c r="JO364" s="22"/>
      <c r="JP364" s="22"/>
      <c r="JQ364" s="22"/>
      <c r="JR364" s="22"/>
      <c r="JS364" s="22"/>
      <c r="JT364" s="22"/>
      <c r="JU364" s="22"/>
      <c r="JV364" s="22"/>
      <c r="JW364" s="22"/>
      <c r="JX364" s="22"/>
      <c r="JY364" s="22"/>
      <c r="JZ364" s="22"/>
      <c r="KA364" s="22"/>
      <c r="KB364" s="22"/>
      <c r="KC364" s="22"/>
      <c r="KD364" s="22"/>
      <c r="KE364" s="22"/>
      <c r="KF364" s="22"/>
      <c r="KG364" s="22"/>
      <c r="KH364" s="22"/>
      <c r="KI364" s="22"/>
      <c r="KJ364" s="22"/>
      <c r="KK364" s="22"/>
      <c r="KL364" s="22"/>
      <c r="KM364" s="22"/>
      <c r="KN364" s="22"/>
      <c r="KO364" s="22"/>
      <c r="KP364" s="22"/>
      <c r="KQ364" s="22"/>
      <c r="KR364" s="22"/>
      <c r="KS364" s="22"/>
      <c r="KT364" s="22"/>
      <c r="KU364" s="22"/>
      <c r="KV364" s="22"/>
      <c r="KW364" s="22"/>
      <c r="KX364" s="22"/>
      <c r="KY364" s="22"/>
      <c r="KZ364" s="22"/>
      <c r="LA364" s="22"/>
      <c r="LB364" s="22"/>
      <c r="LC364" s="22"/>
      <c r="LD364" s="22"/>
      <c r="LE364" s="22"/>
      <c r="LF364" s="22"/>
      <c r="LG364" s="22"/>
      <c r="LH364" s="22"/>
      <c r="LI364" s="22"/>
      <c r="LJ364" s="22"/>
      <c r="LK364" s="22"/>
      <c r="LL364" s="22"/>
      <c r="LM364" s="22"/>
      <c r="LN364" s="22"/>
      <c r="LO364" s="22"/>
      <c r="LP364" s="22"/>
      <c r="LQ364" s="22"/>
      <c r="LR364" s="22"/>
      <c r="LS364" s="22"/>
      <c r="LT364" s="22"/>
      <c r="LU364" s="22"/>
      <c r="LV364" s="22"/>
      <c r="LW364" s="22"/>
      <c r="LX364" s="22"/>
      <c r="LY364" s="22"/>
      <c r="LZ364" s="22"/>
      <c r="MA364" s="22"/>
      <c r="MB364" s="22"/>
      <c r="MC364" s="22"/>
      <c r="MD364" s="22"/>
      <c r="ME364" s="22"/>
      <c r="MF364" s="22"/>
      <c r="MG364" s="22"/>
      <c r="MH364" s="22"/>
      <c r="MI364" s="22"/>
      <c r="MJ364" s="22"/>
      <c r="MK364" s="22"/>
      <c r="ML364" s="22"/>
      <c r="MM364" s="22"/>
      <c r="MN364" s="22"/>
      <c r="MO364" s="22"/>
    </row>
    <row r="365" spans="1:353" s="12" customFormat="1" ht="15" hidden="1">
      <c r="A365" s="3"/>
      <c r="B365" s="3"/>
      <c r="C365" s="18" t="s">
        <v>94</v>
      </c>
      <c r="D365" s="3">
        <v>658</v>
      </c>
      <c r="E365" s="15">
        <f t="shared" ref="E365:E370" si="198">D365/$D$372</f>
        <v>0.30562006502554573</v>
      </c>
      <c r="F365" s="4"/>
      <c r="G365" s="5"/>
      <c r="H365" s="5"/>
      <c r="I365" s="6"/>
      <c r="J365" s="6"/>
      <c r="K365" s="6" t="s">
        <v>1311</v>
      </c>
      <c r="L365" s="426">
        <f t="shared" ref="L365:L371" si="199">(D381/$D$388)*$D$365</f>
        <v>48.872383524645514</v>
      </c>
      <c r="M365" s="426">
        <f t="shared" ref="M365:M371" si="200">(D381/$D$388)*$D$366</f>
        <v>51.620526671168129</v>
      </c>
      <c r="N365" s="426">
        <f t="shared" ref="N365:N371" si="201">(D381/$D$388)*$D$367</f>
        <v>17.974341661039837</v>
      </c>
      <c r="O365" s="426">
        <f t="shared" ref="O365:O371" si="202">(D381/$D$388)*$D$368</f>
        <v>16.117488183659688</v>
      </c>
      <c r="P365" s="426">
        <f t="shared" ref="P365:P371" si="203">(D381/$D$388)*$D$369</f>
        <v>22.653612424037814</v>
      </c>
      <c r="Q365" s="427"/>
      <c r="R365" s="428">
        <f>N381</f>
        <v>0.98709444737402396</v>
      </c>
      <c r="S365" s="6" t="s">
        <v>1311</v>
      </c>
      <c r="T365" s="426">
        <f>97-44</f>
        <v>53</v>
      </c>
      <c r="U365" s="492">
        <v>56</v>
      </c>
      <c r="V365" s="492">
        <v>11</v>
      </c>
      <c r="W365" s="492">
        <f>11+3</f>
        <v>14</v>
      </c>
      <c r="X365" s="492"/>
      <c r="Y365" s="492">
        <f>11+11</f>
        <v>22</v>
      </c>
      <c r="Z365" s="429">
        <v>0</v>
      </c>
      <c r="AA365" s="430">
        <f>SUM(T365:Z365)</f>
        <v>156</v>
      </c>
      <c r="AB365" s="431"/>
      <c r="AC365" s="432">
        <f t="shared" ref="AC365:AF371" si="204">T365-L365</f>
        <v>4.1276164753544862</v>
      </c>
      <c r="AD365" s="432">
        <f t="shared" si="204"/>
        <v>4.379473328831871</v>
      </c>
      <c r="AE365" s="432">
        <f t="shared" si="204"/>
        <v>-6.974341661039837</v>
      </c>
      <c r="AF365" s="432">
        <f t="shared" si="204"/>
        <v>-2.1174881836596882</v>
      </c>
      <c r="AG365" s="432">
        <f t="shared" ref="AG365:AH371" si="205">Y365-P365</f>
        <v>-0.65361242403781361</v>
      </c>
      <c r="AH365" s="432">
        <f t="shared" si="205"/>
        <v>0</v>
      </c>
      <c r="AI365" s="430">
        <f>SUM(AC365:AH365)</f>
        <v>-1.2383524645509816</v>
      </c>
      <c r="AJ365"/>
      <c r="AK365" s="6" t="s">
        <v>1311</v>
      </c>
      <c r="AL365" s="433">
        <f t="shared" ref="AL365:AO371" si="206">T365/L365</f>
        <v>1.0844570323293727</v>
      </c>
      <c r="AM365" s="433">
        <f t="shared" si="206"/>
        <v>1.0848397645519947</v>
      </c>
      <c r="AN365" s="433">
        <f t="shared" si="206"/>
        <v>0.61198347107438023</v>
      </c>
      <c r="AO365" s="433">
        <f t="shared" si="206"/>
        <v>0.86862170087976542</v>
      </c>
      <c r="AP365" s="433">
        <f t="shared" ref="AP365:AP371" si="207">Y365/P365</f>
        <v>0.97114754098360645</v>
      </c>
      <c r="AQ365" s="433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  <c r="EC365" s="22"/>
      <c r="ED365" s="22"/>
      <c r="EE365" s="22"/>
      <c r="EF365" s="22"/>
      <c r="EG365" s="22"/>
      <c r="EH365" s="22"/>
      <c r="EI365" s="22"/>
      <c r="EJ365" s="22"/>
      <c r="EK365" s="22"/>
      <c r="EL365" s="22"/>
      <c r="EM365" s="22"/>
      <c r="EN365" s="22"/>
      <c r="EO365" s="22"/>
      <c r="EP365" s="22"/>
      <c r="EQ365" s="22"/>
      <c r="ER365" s="22"/>
      <c r="ES365" s="22"/>
      <c r="ET365" s="22"/>
      <c r="EU365" s="22"/>
      <c r="EV365" s="22"/>
      <c r="EW365" s="22"/>
      <c r="EX365" s="22"/>
      <c r="EY365" s="22"/>
      <c r="EZ365" s="22"/>
      <c r="FA365" s="22"/>
      <c r="FB365" s="22"/>
      <c r="FC365" s="22"/>
      <c r="FD365" s="22"/>
      <c r="FE365" s="22"/>
      <c r="FF365" s="22"/>
      <c r="FG365" s="22"/>
      <c r="FH365" s="22"/>
      <c r="FI365" s="22"/>
      <c r="FJ365" s="22"/>
      <c r="FK365" s="22"/>
      <c r="FL365" s="22"/>
      <c r="FM365" s="22"/>
      <c r="FN365" s="22"/>
      <c r="FO365" s="22"/>
      <c r="FP365" s="22"/>
      <c r="FQ365" s="22"/>
      <c r="FR365" s="22"/>
      <c r="FS365" s="22"/>
      <c r="FT365" s="22"/>
      <c r="FU365" s="22"/>
      <c r="FV365" s="22"/>
      <c r="FW365" s="22"/>
      <c r="FX365" s="22"/>
      <c r="FY365" s="22"/>
      <c r="FZ365" s="22"/>
      <c r="GA365" s="22"/>
      <c r="GB365" s="22"/>
      <c r="GC365" s="22"/>
      <c r="GD365" s="22"/>
      <c r="GE365" s="22"/>
      <c r="GF365" s="22"/>
      <c r="GG365" s="22"/>
      <c r="GH365" s="22"/>
      <c r="GI365" s="22"/>
      <c r="GJ365" s="22"/>
      <c r="GK365" s="22"/>
      <c r="GL365" s="22"/>
      <c r="GM365" s="22"/>
      <c r="GN365" s="22"/>
      <c r="GO365" s="22"/>
      <c r="GP365" s="22"/>
      <c r="GQ365" s="22"/>
      <c r="GR365" s="22"/>
      <c r="GS365" s="22"/>
      <c r="GT365" s="22"/>
      <c r="GU365" s="22"/>
      <c r="GV365" s="22"/>
      <c r="GW365" s="22"/>
      <c r="GX365" s="22"/>
      <c r="GY365" s="22"/>
      <c r="GZ365" s="22"/>
      <c r="HA365" s="22"/>
      <c r="HB365" s="22"/>
      <c r="HC365" s="22"/>
      <c r="HD365" s="22"/>
      <c r="HE365" s="22"/>
      <c r="HF365" s="22"/>
      <c r="HG365" s="22"/>
      <c r="HH365" s="22"/>
      <c r="HI365" s="22"/>
      <c r="HJ365" s="22"/>
      <c r="HK365" s="22"/>
      <c r="HL365" s="22"/>
      <c r="HM365" s="22"/>
      <c r="HN365" s="22"/>
      <c r="HO365" s="22"/>
      <c r="HP365" s="22"/>
      <c r="HQ365" s="22"/>
      <c r="HR365" s="22"/>
      <c r="HS365" s="22"/>
      <c r="HT365" s="22"/>
      <c r="HU365" s="22"/>
      <c r="HV365" s="22"/>
      <c r="HW365" s="22"/>
      <c r="HX365" s="22"/>
      <c r="HY365" s="22"/>
      <c r="HZ365" s="22"/>
      <c r="IA365" s="22"/>
      <c r="IB365" s="22"/>
      <c r="IC365" s="22"/>
      <c r="ID365" s="22"/>
      <c r="IE365" s="22"/>
      <c r="IF365" s="22"/>
      <c r="IG365" s="22"/>
      <c r="IH365" s="22"/>
      <c r="II365" s="22"/>
      <c r="IJ365" s="22"/>
      <c r="IK365" s="22"/>
      <c r="IL365" s="22"/>
      <c r="IM365" s="22"/>
      <c r="IN365" s="22"/>
      <c r="IO365" s="22"/>
      <c r="IP365" s="22"/>
      <c r="IQ365" s="22"/>
      <c r="IR365" s="22"/>
      <c r="IS365" s="22"/>
      <c r="IT365" s="22"/>
      <c r="IU365" s="22"/>
      <c r="IV365" s="22"/>
      <c r="IW365" s="22"/>
      <c r="IX365" s="22"/>
      <c r="IY365" s="22"/>
      <c r="IZ365" s="22"/>
      <c r="JA365" s="22"/>
      <c r="JB365" s="22"/>
      <c r="JC365" s="22"/>
      <c r="JD365" s="22"/>
      <c r="JE365" s="22"/>
      <c r="JF365" s="22"/>
      <c r="JG365" s="22"/>
      <c r="JH365" s="22"/>
      <c r="JI365" s="22"/>
      <c r="JJ365" s="22"/>
      <c r="JK365" s="22"/>
      <c r="JL365" s="22"/>
      <c r="JM365" s="22"/>
      <c r="JN365" s="22"/>
      <c r="JO365" s="22"/>
      <c r="JP365" s="22"/>
      <c r="JQ365" s="22"/>
      <c r="JR365" s="22"/>
      <c r="JS365" s="22"/>
      <c r="JT365" s="22"/>
      <c r="JU365" s="22"/>
      <c r="JV365" s="22"/>
      <c r="JW365" s="22"/>
      <c r="JX365" s="22"/>
      <c r="JY365" s="22"/>
      <c r="JZ365" s="22"/>
      <c r="KA365" s="22"/>
      <c r="KB365" s="22"/>
      <c r="KC365" s="22"/>
      <c r="KD365" s="22"/>
      <c r="KE365" s="22"/>
      <c r="KF365" s="22"/>
      <c r="KG365" s="22"/>
      <c r="KH365" s="22"/>
      <c r="KI365" s="22"/>
      <c r="KJ365" s="22"/>
      <c r="KK365" s="22"/>
      <c r="KL365" s="22"/>
      <c r="KM365" s="22"/>
      <c r="KN365" s="22"/>
      <c r="KO365" s="22"/>
      <c r="KP365" s="22"/>
      <c r="KQ365" s="22"/>
      <c r="KR365" s="22"/>
      <c r="KS365" s="22"/>
      <c r="KT365" s="22"/>
      <c r="KU365" s="22"/>
      <c r="KV365" s="22"/>
      <c r="KW365" s="22"/>
      <c r="KX365" s="22"/>
      <c r="KY365" s="22"/>
      <c r="KZ365" s="22"/>
      <c r="LA365" s="22"/>
      <c r="LB365" s="22"/>
      <c r="LC365" s="22"/>
      <c r="LD365" s="22"/>
      <c r="LE365" s="22"/>
      <c r="LF365" s="22"/>
      <c r="LG365" s="22"/>
      <c r="LH365" s="22"/>
      <c r="LI365" s="22"/>
      <c r="LJ365" s="22"/>
      <c r="LK365" s="22"/>
      <c r="LL365" s="22"/>
      <c r="LM365" s="22"/>
      <c r="LN365" s="22"/>
      <c r="LO365" s="22"/>
      <c r="LP365" s="22"/>
      <c r="LQ365" s="22"/>
      <c r="LR365" s="22"/>
      <c r="LS365" s="22"/>
      <c r="LT365" s="22"/>
      <c r="LU365" s="22"/>
      <c r="LV365" s="22"/>
      <c r="LW365" s="22"/>
      <c r="LX365" s="22"/>
      <c r="LY365" s="22"/>
      <c r="LZ365" s="22"/>
      <c r="MA365" s="22"/>
      <c r="MB365" s="22"/>
      <c r="MC365" s="22"/>
      <c r="MD365" s="22"/>
      <c r="ME365" s="22"/>
      <c r="MF365" s="22"/>
      <c r="MG365" s="22"/>
      <c r="MH365" s="22"/>
      <c r="MI365" s="22"/>
      <c r="MJ365" s="22"/>
      <c r="MK365" s="22"/>
      <c r="ML365" s="22"/>
      <c r="MM365" s="22"/>
      <c r="MN365" s="22"/>
      <c r="MO365" s="22"/>
    </row>
    <row r="366" spans="1:353" s="12" customFormat="1" ht="15" hidden="1">
      <c r="A366" s="3"/>
      <c r="B366" s="3"/>
      <c r="C366" s="18" t="s">
        <v>721</v>
      </c>
      <c r="D366" s="3">
        <v>695</v>
      </c>
      <c r="E366" s="15">
        <f t="shared" si="198"/>
        <v>0.3228053878309336</v>
      </c>
      <c r="F366" s="4"/>
      <c r="G366" s="5"/>
      <c r="H366" s="5"/>
      <c r="I366" s="6"/>
      <c r="J366" s="6"/>
      <c r="K366" s="6" t="s">
        <v>1312</v>
      </c>
      <c r="L366" s="426">
        <f t="shared" si="199"/>
        <v>104.96455097906822</v>
      </c>
      <c r="M366" s="426">
        <f t="shared" si="200"/>
        <v>110.86681296421339</v>
      </c>
      <c r="N366" s="426">
        <f t="shared" si="201"/>
        <v>38.603983794733296</v>
      </c>
      <c r="O366" s="426">
        <f t="shared" si="202"/>
        <v>34.615968939905478</v>
      </c>
      <c r="P366" s="426">
        <f t="shared" si="203"/>
        <v>48.653781228899405</v>
      </c>
      <c r="Q366" s="427">
        <v>19</v>
      </c>
      <c r="R366" s="428">
        <f t="shared" ref="R366:R371" si="208">N382</f>
        <v>0.98990668226682743</v>
      </c>
      <c r="S366" s="6" t="s">
        <v>1312</v>
      </c>
      <c r="T366" s="426">
        <f>123-11</f>
        <v>112</v>
      </c>
      <c r="U366" s="492">
        <v>155</v>
      </c>
      <c r="V366" s="492">
        <v>0</v>
      </c>
      <c r="W366" s="492">
        <v>30</v>
      </c>
      <c r="X366" s="492"/>
      <c r="Y366" s="492">
        <f>22+6+8</f>
        <v>36</v>
      </c>
      <c r="Z366" s="429">
        <v>19</v>
      </c>
      <c r="AA366" s="430">
        <f t="shared" ref="AA366:AA371" si="209">SUM(T366:Z366)</f>
        <v>352</v>
      </c>
      <c r="AB366" s="431"/>
      <c r="AC366" s="432">
        <f t="shared" si="204"/>
        <v>7.0354490209317788</v>
      </c>
      <c r="AD366" s="432">
        <f t="shared" si="204"/>
        <v>44.133187035786605</v>
      </c>
      <c r="AE366" s="432">
        <f t="shared" si="204"/>
        <v>-38.603983794733296</v>
      </c>
      <c r="AF366" s="432">
        <f t="shared" si="204"/>
        <v>-4.6159689399054784</v>
      </c>
      <c r="AG366" s="432">
        <f t="shared" si="205"/>
        <v>-12.653781228899405</v>
      </c>
      <c r="AH366" s="432">
        <f t="shared" si="205"/>
        <v>0</v>
      </c>
      <c r="AI366" s="430">
        <f t="shared" ref="AI366:AI371" si="210">SUM(AC366:AH366)</f>
        <v>-4.7050979068197947</v>
      </c>
      <c r="AJ366"/>
      <c r="AK366" s="6" t="s">
        <v>1312</v>
      </c>
      <c r="AL366" s="433">
        <f t="shared" si="206"/>
        <v>1.0670269053247774</v>
      </c>
      <c r="AM366" s="433">
        <f t="shared" si="206"/>
        <v>1.3980739218149287</v>
      </c>
      <c r="AN366" s="433">
        <f t="shared" si="206"/>
        <v>0</v>
      </c>
      <c r="AO366" s="433">
        <f t="shared" si="206"/>
        <v>0.86665203715894934</v>
      </c>
      <c r="AP366" s="434">
        <f t="shared" si="207"/>
        <v>0.73992193598750955</v>
      </c>
      <c r="AQ366" s="433">
        <f>Z366/Q366</f>
        <v>1</v>
      </c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  <c r="EC366" s="22"/>
      <c r="ED366" s="22"/>
      <c r="EE366" s="22"/>
      <c r="EF366" s="22"/>
      <c r="EG366" s="22"/>
      <c r="EH366" s="22"/>
      <c r="EI366" s="22"/>
      <c r="EJ366" s="22"/>
      <c r="EK366" s="22"/>
      <c r="EL366" s="22"/>
      <c r="EM366" s="22"/>
      <c r="EN366" s="22"/>
      <c r="EO366" s="22"/>
      <c r="EP366" s="22"/>
      <c r="EQ366" s="22"/>
      <c r="ER366" s="22"/>
      <c r="ES366" s="22"/>
      <c r="ET366" s="22"/>
      <c r="EU366" s="22"/>
      <c r="EV366" s="22"/>
      <c r="EW366" s="22"/>
      <c r="EX366" s="22"/>
      <c r="EY366" s="22"/>
      <c r="EZ366" s="22"/>
      <c r="FA366" s="22"/>
      <c r="FB366" s="22"/>
      <c r="FC366" s="22"/>
      <c r="FD366" s="22"/>
      <c r="FE366" s="22"/>
      <c r="FF366" s="22"/>
      <c r="FG366" s="22"/>
      <c r="FH366" s="22"/>
      <c r="FI366" s="22"/>
      <c r="FJ366" s="22"/>
      <c r="FK366" s="22"/>
      <c r="FL366" s="22"/>
      <c r="FM366" s="22"/>
      <c r="FN366" s="22"/>
      <c r="FO366" s="22"/>
      <c r="FP366" s="22"/>
      <c r="FQ366" s="22"/>
      <c r="FR366" s="22"/>
      <c r="FS366" s="22"/>
      <c r="FT366" s="22"/>
      <c r="FU366" s="22"/>
      <c r="FV366" s="22"/>
      <c r="FW366" s="22"/>
      <c r="FX366" s="22"/>
      <c r="FY366" s="22"/>
      <c r="FZ366" s="22"/>
      <c r="GA366" s="22"/>
      <c r="GB366" s="22"/>
      <c r="GC366" s="22"/>
      <c r="GD366" s="22"/>
      <c r="GE366" s="22"/>
      <c r="GF366" s="22"/>
      <c r="GG366" s="22"/>
      <c r="GH366" s="22"/>
      <c r="GI366" s="22"/>
      <c r="GJ366" s="22"/>
      <c r="GK366" s="22"/>
      <c r="GL366" s="22"/>
      <c r="GM366" s="22"/>
      <c r="GN366" s="22"/>
      <c r="GO366" s="22"/>
      <c r="GP366" s="22"/>
      <c r="GQ366" s="22"/>
      <c r="GR366" s="22"/>
      <c r="GS366" s="22"/>
      <c r="GT366" s="22"/>
      <c r="GU366" s="22"/>
      <c r="GV366" s="22"/>
      <c r="GW366" s="22"/>
      <c r="GX366" s="22"/>
      <c r="GY366" s="22"/>
      <c r="GZ366" s="22"/>
      <c r="HA366" s="22"/>
      <c r="HB366" s="22"/>
      <c r="HC366" s="22"/>
      <c r="HD366" s="22"/>
      <c r="HE366" s="22"/>
      <c r="HF366" s="22"/>
      <c r="HG366" s="22"/>
      <c r="HH366" s="22"/>
      <c r="HI366" s="22"/>
      <c r="HJ366" s="22"/>
      <c r="HK366" s="22"/>
      <c r="HL366" s="22"/>
      <c r="HM366" s="22"/>
      <c r="HN366" s="22"/>
      <c r="HO366" s="22"/>
      <c r="HP366" s="22"/>
      <c r="HQ366" s="22"/>
      <c r="HR366" s="22"/>
      <c r="HS366" s="22"/>
      <c r="HT366" s="22"/>
      <c r="HU366" s="22"/>
      <c r="HV366" s="22"/>
      <c r="HW366" s="22"/>
      <c r="HX366" s="22"/>
      <c r="HY366" s="22"/>
      <c r="HZ366" s="22"/>
      <c r="IA366" s="22"/>
      <c r="IB366" s="22"/>
      <c r="IC366" s="22"/>
      <c r="ID366" s="22"/>
      <c r="IE366" s="22"/>
      <c r="IF366" s="22"/>
      <c r="IG366" s="22"/>
      <c r="IH366" s="22"/>
      <c r="II366" s="22"/>
      <c r="IJ366" s="22"/>
      <c r="IK366" s="22"/>
      <c r="IL366" s="22"/>
      <c r="IM366" s="22"/>
      <c r="IN366" s="22"/>
      <c r="IO366" s="22"/>
      <c r="IP366" s="22"/>
      <c r="IQ366" s="22"/>
      <c r="IR366" s="22"/>
      <c r="IS366" s="22"/>
      <c r="IT366" s="22"/>
      <c r="IU366" s="22"/>
      <c r="IV366" s="22"/>
      <c r="IW366" s="22"/>
      <c r="IX366" s="22"/>
      <c r="IY366" s="22"/>
      <c r="IZ366" s="22"/>
      <c r="JA366" s="22"/>
      <c r="JB366" s="22"/>
      <c r="JC366" s="22"/>
      <c r="JD366" s="22"/>
      <c r="JE366" s="22"/>
      <c r="JF366" s="22"/>
      <c r="JG366" s="22"/>
      <c r="JH366" s="22"/>
      <c r="JI366" s="22"/>
      <c r="JJ366" s="22"/>
      <c r="JK366" s="22"/>
      <c r="JL366" s="22"/>
      <c r="JM366" s="22"/>
      <c r="JN366" s="22"/>
      <c r="JO366" s="22"/>
      <c r="JP366" s="22"/>
      <c r="JQ366" s="22"/>
      <c r="JR366" s="22"/>
      <c r="JS366" s="22"/>
      <c r="JT366" s="22"/>
      <c r="JU366" s="22"/>
      <c r="JV366" s="22"/>
      <c r="JW366" s="22"/>
      <c r="JX366" s="22"/>
      <c r="JY366" s="22"/>
      <c r="JZ366" s="22"/>
      <c r="KA366" s="22"/>
      <c r="KB366" s="22"/>
      <c r="KC366" s="22"/>
      <c r="KD366" s="22"/>
      <c r="KE366" s="22"/>
      <c r="KF366" s="22"/>
      <c r="KG366" s="22"/>
      <c r="KH366" s="22"/>
      <c r="KI366" s="22"/>
      <c r="KJ366" s="22"/>
      <c r="KK366" s="22"/>
      <c r="KL366" s="22"/>
      <c r="KM366" s="22"/>
      <c r="KN366" s="22"/>
      <c r="KO366" s="22"/>
      <c r="KP366" s="22"/>
      <c r="KQ366" s="22"/>
      <c r="KR366" s="22"/>
      <c r="KS366" s="22"/>
      <c r="KT366" s="22"/>
      <c r="KU366" s="22"/>
      <c r="KV366" s="22"/>
      <c r="KW366" s="22"/>
      <c r="KX366" s="22"/>
      <c r="KY366" s="22"/>
      <c r="KZ366" s="22"/>
      <c r="LA366" s="22"/>
      <c r="LB366" s="22"/>
      <c r="LC366" s="22"/>
      <c r="LD366" s="22"/>
      <c r="LE366" s="22"/>
      <c r="LF366" s="22"/>
      <c r="LG366" s="22"/>
      <c r="LH366" s="22"/>
      <c r="LI366" s="22"/>
      <c r="LJ366" s="22"/>
      <c r="LK366" s="22"/>
      <c r="LL366" s="22"/>
      <c r="LM366" s="22"/>
      <c r="LN366" s="22"/>
      <c r="LO366" s="22"/>
      <c r="LP366" s="22"/>
      <c r="LQ366" s="22"/>
      <c r="LR366" s="22"/>
      <c r="LS366" s="22"/>
      <c r="LT366" s="22"/>
      <c r="LU366" s="22"/>
      <c r="LV366" s="22"/>
      <c r="LW366" s="22"/>
      <c r="LX366" s="22"/>
      <c r="LY366" s="22"/>
      <c r="LZ366" s="22"/>
      <c r="MA366" s="22"/>
      <c r="MB366" s="22"/>
      <c r="MC366" s="22"/>
      <c r="MD366" s="22"/>
      <c r="ME366" s="22"/>
      <c r="MF366" s="22"/>
      <c r="MG366" s="22"/>
      <c r="MH366" s="22"/>
      <c r="MI366" s="22"/>
      <c r="MJ366" s="22"/>
      <c r="MK366" s="22"/>
      <c r="ML366" s="22"/>
      <c r="MM366" s="22"/>
      <c r="MN366" s="22"/>
      <c r="MO366" s="22"/>
    </row>
    <row r="367" spans="1:353" s="12" customFormat="1" ht="15" hidden="1">
      <c r="A367" s="3"/>
      <c r="B367" s="3"/>
      <c r="C367" s="18" t="s">
        <v>1309</v>
      </c>
      <c r="D367" s="3">
        <f>253-11</f>
        <v>242</v>
      </c>
      <c r="E367" s="15">
        <f t="shared" si="198"/>
        <v>0.112401300510915</v>
      </c>
      <c r="F367" s="4"/>
      <c r="G367" s="5"/>
      <c r="H367" s="5"/>
      <c r="I367" s="6"/>
      <c r="J367" s="6"/>
      <c r="K367" s="6" t="s">
        <v>1313</v>
      </c>
      <c r="L367" s="426">
        <f t="shared" si="199"/>
        <v>122.18095881161376</v>
      </c>
      <c r="M367" s="426">
        <f t="shared" si="200"/>
        <v>129.05131667792031</v>
      </c>
      <c r="N367" s="426">
        <f t="shared" si="201"/>
        <v>44.935854152599589</v>
      </c>
      <c r="O367" s="426">
        <f t="shared" si="202"/>
        <v>40.29372045914922</v>
      </c>
      <c r="P367" s="426">
        <f t="shared" si="203"/>
        <v>56.634031060094529</v>
      </c>
      <c r="Q367" s="427"/>
      <c r="R367" s="428">
        <f t="shared" si="208"/>
        <v>1.0680868122867644</v>
      </c>
      <c r="S367" s="6" t="s">
        <v>1313</v>
      </c>
      <c r="T367" s="426">
        <v>121</v>
      </c>
      <c r="U367" s="492">
        <v>137</v>
      </c>
      <c r="V367" s="492">
        <f>105-12</f>
        <v>93</v>
      </c>
      <c r="W367" s="492">
        <v>31</v>
      </c>
      <c r="X367" s="492"/>
      <c r="Y367" s="492">
        <v>40</v>
      </c>
      <c r="Z367" s="429">
        <v>0</v>
      </c>
      <c r="AA367" s="430">
        <f t="shared" si="209"/>
        <v>422</v>
      </c>
      <c r="AB367" s="431"/>
      <c r="AC367" s="432">
        <f t="shared" si="204"/>
        <v>-1.1809588116137633</v>
      </c>
      <c r="AD367" s="432">
        <f t="shared" si="204"/>
        <v>7.9486833220796882</v>
      </c>
      <c r="AE367" s="432">
        <f t="shared" si="204"/>
        <v>48.064145847400411</v>
      </c>
      <c r="AF367" s="432">
        <f t="shared" si="204"/>
        <v>-9.2937204591492204</v>
      </c>
      <c r="AG367" s="432">
        <f t="shared" si="205"/>
        <v>-16.634031060094529</v>
      </c>
      <c r="AH367" s="432">
        <f t="shared" si="205"/>
        <v>0</v>
      </c>
      <c r="AI367" s="430">
        <f t="shared" si="210"/>
        <v>28.904118838622587</v>
      </c>
      <c r="AJ367"/>
      <c r="AK367" s="6" t="s">
        <v>1313</v>
      </c>
      <c r="AL367" s="433">
        <f t="shared" si="206"/>
        <v>0.99033434650455932</v>
      </c>
      <c r="AM367" s="433">
        <f t="shared" si="206"/>
        <v>1.0615931981687379</v>
      </c>
      <c r="AN367" s="433">
        <f t="shared" si="206"/>
        <v>2.0696168294515407</v>
      </c>
      <c r="AO367" s="433">
        <f t="shared" si="206"/>
        <v>0.76935064935064945</v>
      </c>
      <c r="AP367" s="434">
        <f t="shared" si="207"/>
        <v>0.70628912071535022</v>
      </c>
      <c r="AQ367" s="433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  <c r="EC367" s="22"/>
      <c r="ED367" s="22"/>
      <c r="EE367" s="22"/>
      <c r="EF367" s="22"/>
      <c r="EG367" s="22"/>
      <c r="EH367" s="22"/>
      <c r="EI367" s="22"/>
      <c r="EJ367" s="22"/>
      <c r="EK367" s="22"/>
      <c r="EL367" s="22"/>
      <c r="EM367" s="22"/>
      <c r="EN367" s="22"/>
      <c r="EO367" s="22"/>
      <c r="EP367" s="22"/>
      <c r="EQ367" s="22"/>
      <c r="ER367" s="22"/>
      <c r="ES367" s="22"/>
      <c r="ET367" s="22"/>
      <c r="EU367" s="22"/>
      <c r="EV367" s="22"/>
      <c r="EW367" s="22"/>
      <c r="EX367" s="22"/>
      <c r="EY367" s="22"/>
      <c r="EZ367" s="22"/>
      <c r="FA367" s="22"/>
      <c r="FB367" s="22"/>
      <c r="FC367" s="22"/>
      <c r="FD367" s="22"/>
      <c r="FE367" s="22"/>
      <c r="FF367" s="22"/>
      <c r="FG367" s="22"/>
      <c r="FH367" s="22"/>
      <c r="FI367" s="22"/>
      <c r="FJ367" s="22"/>
      <c r="FK367" s="22"/>
      <c r="FL367" s="22"/>
      <c r="FM367" s="22"/>
      <c r="FN367" s="22"/>
      <c r="FO367" s="22"/>
      <c r="FP367" s="22"/>
      <c r="FQ367" s="22"/>
      <c r="FR367" s="22"/>
      <c r="FS367" s="22"/>
      <c r="FT367" s="22"/>
      <c r="FU367" s="22"/>
      <c r="FV367" s="22"/>
      <c r="FW367" s="22"/>
      <c r="FX367" s="22"/>
      <c r="FY367" s="22"/>
      <c r="FZ367" s="22"/>
      <c r="GA367" s="22"/>
      <c r="GB367" s="22"/>
      <c r="GC367" s="22"/>
      <c r="GD367" s="22"/>
      <c r="GE367" s="22"/>
      <c r="GF367" s="22"/>
      <c r="GG367" s="22"/>
      <c r="GH367" s="22"/>
      <c r="GI367" s="22"/>
      <c r="GJ367" s="22"/>
      <c r="GK367" s="22"/>
      <c r="GL367" s="22"/>
      <c r="GM367" s="22"/>
      <c r="GN367" s="22"/>
      <c r="GO367" s="22"/>
      <c r="GP367" s="22"/>
      <c r="GQ367" s="22"/>
      <c r="GR367" s="22"/>
      <c r="GS367" s="22"/>
      <c r="GT367" s="22"/>
      <c r="GU367" s="22"/>
      <c r="GV367" s="22"/>
      <c r="GW367" s="22"/>
      <c r="GX367" s="22"/>
      <c r="GY367" s="22"/>
      <c r="GZ367" s="22"/>
      <c r="HA367" s="22"/>
      <c r="HB367" s="22"/>
      <c r="HC367" s="22"/>
      <c r="HD367" s="22"/>
      <c r="HE367" s="22"/>
      <c r="HF367" s="22"/>
      <c r="HG367" s="22"/>
      <c r="HH367" s="22"/>
      <c r="HI367" s="22"/>
      <c r="HJ367" s="22"/>
      <c r="HK367" s="22"/>
      <c r="HL367" s="22"/>
      <c r="HM367" s="22"/>
      <c r="HN367" s="22"/>
      <c r="HO367" s="22"/>
      <c r="HP367" s="22"/>
      <c r="HQ367" s="22"/>
      <c r="HR367" s="22"/>
      <c r="HS367" s="22"/>
      <c r="HT367" s="22"/>
      <c r="HU367" s="22"/>
      <c r="HV367" s="22"/>
      <c r="HW367" s="22"/>
      <c r="HX367" s="22"/>
      <c r="HY367" s="22"/>
      <c r="HZ367" s="22"/>
      <c r="IA367" s="22"/>
      <c r="IB367" s="22"/>
      <c r="IC367" s="22"/>
      <c r="ID367" s="22"/>
      <c r="IE367" s="22"/>
      <c r="IF367" s="22"/>
      <c r="IG367" s="22"/>
      <c r="IH367" s="22"/>
      <c r="II367" s="22"/>
      <c r="IJ367" s="22"/>
      <c r="IK367" s="22"/>
      <c r="IL367" s="22"/>
      <c r="IM367" s="22"/>
      <c r="IN367" s="22"/>
      <c r="IO367" s="22"/>
      <c r="IP367" s="22"/>
      <c r="IQ367" s="22"/>
      <c r="IR367" s="22"/>
      <c r="IS367" s="22"/>
      <c r="IT367" s="22"/>
      <c r="IU367" s="22"/>
      <c r="IV367" s="22"/>
      <c r="IW367" s="22"/>
      <c r="IX367" s="22"/>
      <c r="IY367" s="22"/>
      <c r="IZ367" s="22"/>
      <c r="JA367" s="22"/>
      <c r="JB367" s="22"/>
      <c r="JC367" s="22"/>
      <c r="JD367" s="22"/>
      <c r="JE367" s="22"/>
      <c r="JF367" s="22"/>
      <c r="JG367" s="22"/>
      <c r="JH367" s="22"/>
      <c r="JI367" s="22"/>
      <c r="JJ367" s="22"/>
      <c r="JK367" s="22"/>
      <c r="JL367" s="22"/>
      <c r="JM367" s="22"/>
      <c r="JN367" s="22"/>
      <c r="JO367" s="22"/>
      <c r="JP367" s="22"/>
      <c r="JQ367" s="22"/>
      <c r="JR367" s="22"/>
      <c r="JS367" s="22"/>
      <c r="JT367" s="22"/>
      <c r="JU367" s="22"/>
      <c r="JV367" s="22"/>
      <c r="JW367" s="22"/>
      <c r="JX367" s="22"/>
      <c r="JY367" s="22"/>
      <c r="JZ367" s="22"/>
      <c r="KA367" s="22"/>
      <c r="KB367" s="22"/>
      <c r="KC367" s="22"/>
      <c r="KD367" s="22"/>
      <c r="KE367" s="22"/>
      <c r="KF367" s="22"/>
      <c r="KG367" s="22"/>
      <c r="KH367" s="22"/>
      <c r="KI367" s="22"/>
      <c r="KJ367" s="22"/>
      <c r="KK367" s="22"/>
      <c r="KL367" s="22"/>
      <c r="KM367" s="22"/>
      <c r="KN367" s="22"/>
      <c r="KO367" s="22"/>
      <c r="KP367" s="22"/>
      <c r="KQ367" s="22"/>
      <c r="KR367" s="22"/>
      <c r="KS367" s="22"/>
      <c r="KT367" s="22"/>
      <c r="KU367" s="22"/>
      <c r="KV367" s="22"/>
      <c r="KW367" s="22"/>
      <c r="KX367" s="22"/>
      <c r="KY367" s="22"/>
      <c r="KZ367" s="22"/>
      <c r="LA367" s="22"/>
      <c r="LB367" s="22"/>
      <c r="LC367" s="22"/>
      <c r="LD367" s="22"/>
      <c r="LE367" s="22"/>
      <c r="LF367" s="22"/>
      <c r="LG367" s="22"/>
      <c r="LH367" s="22"/>
      <c r="LI367" s="22"/>
      <c r="LJ367" s="22"/>
      <c r="LK367" s="22"/>
      <c r="LL367" s="22"/>
      <c r="LM367" s="22"/>
      <c r="LN367" s="22"/>
      <c r="LO367" s="22"/>
      <c r="LP367" s="22"/>
      <c r="LQ367" s="22"/>
      <c r="LR367" s="22"/>
      <c r="LS367" s="22"/>
      <c r="LT367" s="22"/>
      <c r="LU367" s="22"/>
      <c r="LV367" s="22"/>
      <c r="LW367" s="22"/>
      <c r="LX367" s="22"/>
      <c r="LY367" s="22"/>
      <c r="LZ367" s="22"/>
      <c r="MA367" s="22"/>
      <c r="MB367" s="22"/>
      <c r="MC367" s="22"/>
      <c r="MD367" s="22"/>
      <c r="ME367" s="22"/>
      <c r="MF367" s="22"/>
      <c r="MG367" s="22"/>
      <c r="MH367" s="22"/>
      <c r="MI367" s="22"/>
      <c r="MJ367" s="22"/>
      <c r="MK367" s="22"/>
      <c r="ML367" s="22"/>
      <c r="MM367" s="22"/>
      <c r="MN367" s="22"/>
      <c r="MO367" s="22"/>
    </row>
    <row r="368" spans="1:353" s="12" customFormat="1" ht="15" hidden="1">
      <c r="A368" s="3"/>
      <c r="B368" s="3"/>
      <c r="C368" s="18" t="s">
        <v>1310</v>
      </c>
      <c r="D368" s="3">
        <v>217</v>
      </c>
      <c r="E368" s="15">
        <f t="shared" si="198"/>
        <v>0.10078959591267998</v>
      </c>
      <c r="F368" s="4"/>
      <c r="G368" s="5"/>
      <c r="H368" s="5"/>
      <c r="I368" s="6"/>
      <c r="J368" s="6"/>
      <c r="K368" s="6" t="s">
        <v>1314</v>
      </c>
      <c r="L368" s="426">
        <f t="shared" si="199"/>
        <v>99.133187035786634</v>
      </c>
      <c r="M368" s="426">
        <f t="shared" si="200"/>
        <v>104.70754557731263</v>
      </c>
      <c r="N368" s="426">
        <f t="shared" si="201"/>
        <v>36.45931802835922</v>
      </c>
      <c r="O368" s="426">
        <f t="shared" si="202"/>
        <v>32.692859554355167</v>
      </c>
      <c r="P368" s="426">
        <f t="shared" si="203"/>
        <v>45.950793382849426</v>
      </c>
      <c r="Q368" s="427"/>
      <c r="R368" s="428">
        <f t="shared" si="208"/>
        <v>0.94094071001566093</v>
      </c>
      <c r="S368" s="6" t="s">
        <v>1314</v>
      </c>
      <c r="T368" s="426">
        <v>95</v>
      </c>
      <c r="U368" s="492">
        <f>44+14</f>
        <v>58</v>
      </c>
      <c r="V368" s="492">
        <v>0</v>
      </c>
      <c r="W368" s="492">
        <f>11-11+3+100-3</f>
        <v>100</v>
      </c>
      <c r="X368" s="492"/>
      <c r="Y368" s="492">
        <v>63</v>
      </c>
      <c r="Z368" s="429">
        <v>0</v>
      </c>
      <c r="AA368" s="430">
        <f t="shared" si="209"/>
        <v>316</v>
      </c>
      <c r="AB368" s="431"/>
      <c r="AC368" s="432">
        <f t="shared" si="204"/>
        <v>-4.1331870357866336</v>
      </c>
      <c r="AD368" s="432">
        <f t="shared" si="204"/>
        <v>-46.707545577312629</v>
      </c>
      <c r="AE368" s="432">
        <f t="shared" si="204"/>
        <v>-36.45931802835922</v>
      </c>
      <c r="AF368" s="432">
        <f t="shared" si="204"/>
        <v>67.307140445644833</v>
      </c>
      <c r="AG368" s="432">
        <f t="shared" si="205"/>
        <v>17.049206617150574</v>
      </c>
      <c r="AH368" s="432">
        <f t="shared" si="205"/>
        <v>0</v>
      </c>
      <c r="AI368" s="430">
        <f t="shared" si="210"/>
        <v>-2.9437035786630759</v>
      </c>
      <c r="AJ368"/>
      <c r="AK368" s="6" t="s">
        <v>1314</v>
      </c>
      <c r="AL368" s="433">
        <f t="shared" si="206"/>
        <v>0.95830672694609753</v>
      </c>
      <c r="AM368" s="433">
        <f t="shared" si="206"/>
        <v>0.55392378534147468</v>
      </c>
      <c r="AN368" s="433">
        <f t="shared" si="206"/>
        <v>0</v>
      </c>
      <c r="AO368" s="433">
        <f t="shared" si="206"/>
        <v>3.058771895855116</v>
      </c>
      <c r="AP368" s="435">
        <f t="shared" si="207"/>
        <v>1.3710318225650917</v>
      </c>
      <c r="AQ368" s="433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  <c r="EC368" s="22"/>
      <c r="ED368" s="22"/>
      <c r="EE368" s="22"/>
      <c r="EF368" s="22"/>
      <c r="EG368" s="22"/>
      <c r="EH368" s="22"/>
      <c r="EI368" s="22"/>
      <c r="EJ368" s="22"/>
      <c r="EK368" s="22"/>
      <c r="EL368" s="22"/>
      <c r="EM368" s="22"/>
      <c r="EN368" s="22"/>
      <c r="EO368" s="22"/>
      <c r="EP368" s="22"/>
      <c r="EQ368" s="22"/>
      <c r="ER368" s="22"/>
      <c r="ES368" s="22"/>
      <c r="ET368" s="22"/>
      <c r="EU368" s="22"/>
      <c r="EV368" s="22"/>
      <c r="EW368" s="22"/>
      <c r="EX368" s="22"/>
      <c r="EY368" s="22"/>
      <c r="EZ368" s="22"/>
      <c r="FA368" s="22"/>
      <c r="FB368" s="22"/>
      <c r="FC368" s="22"/>
      <c r="FD368" s="22"/>
      <c r="FE368" s="22"/>
      <c r="FF368" s="22"/>
      <c r="FG368" s="22"/>
      <c r="FH368" s="22"/>
      <c r="FI368" s="22"/>
      <c r="FJ368" s="22"/>
      <c r="FK368" s="22"/>
      <c r="FL368" s="22"/>
      <c r="FM368" s="22"/>
      <c r="FN368" s="22"/>
      <c r="FO368" s="22"/>
      <c r="FP368" s="22"/>
      <c r="FQ368" s="22"/>
      <c r="FR368" s="22"/>
      <c r="FS368" s="22"/>
      <c r="FT368" s="22"/>
      <c r="FU368" s="22"/>
      <c r="FV368" s="22"/>
      <c r="FW368" s="22"/>
      <c r="FX368" s="22"/>
      <c r="FY368" s="22"/>
      <c r="FZ368" s="22"/>
      <c r="GA368" s="22"/>
      <c r="GB368" s="22"/>
      <c r="GC368" s="22"/>
      <c r="GD368" s="22"/>
      <c r="GE368" s="22"/>
      <c r="GF368" s="22"/>
      <c r="GG368" s="22"/>
      <c r="GH368" s="22"/>
      <c r="GI368" s="22"/>
      <c r="GJ368" s="22"/>
      <c r="GK368" s="22"/>
      <c r="GL368" s="22"/>
      <c r="GM368" s="22"/>
      <c r="GN368" s="22"/>
      <c r="GO368" s="22"/>
      <c r="GP368" s="22"/>
      <c r="GQ368" s="22"/>
      <c r="GR368" s="22"/>
      <c r="GS368" s="22"/>
      <c r="GT368" s="22"/>
      <c r="GU368" s="22"/>
      <c r="GV368" s="22"/>
      <c r="GW368" s="22"/>
      <c r="GX368" s="22"/>
      <c r="GY368" s="22"/>
      <c r="GZ368" s="22"/>
      <c r="HA368" s="22"/>
      <c r="HB368" s="22"/>
      <c r="HC368" s="22"/>
      <c r="HD368" s="22"/>
      <c r="HE368" s="22"/>
      <c r="HF368" s="22"/>
      <c r="HG368" s="22"/>
      <c r="HH368" s="22"/>
      <c r="HI368" s="22"/>
      <c r="HJ368" s="22"/>
      <c r="HK368" s="22"/>
      <c r="HL368" s="22"/>
      <c r="HM368" s="22"/>
      <c r="HN368" s="22"/>
      <c r="HO368" s="22"/>
      <c r="HP368" s="22"/>
      <c r="HQ368" s="22"/>
      <c r="HR368" s="22"/>
      <c r="HS368" s="22"/>
      <c r="HT368" s="22"/>
      <c r="HU368" s="22"/>
      <c r="HV368" s="22"/>
      <c r="HW368" s="22"/>
      <c r="HX368" s="22"/>
      <c r="HY368" s="22"/>
      <c r="HZ368" s="22"/>
      <c r="IA368" s="22"/>
      <c r="IB368" s="22"/>
      <c r="IC368" s="22"/>
      <c r="ID368" s="22"/>
      <c r="IE368" s="22"/>
      <c r="IF368" s="22"/>
      <c r="IG368" s="22"/>
      <c r="IH368" s="22"/>
      <c r="II368" s="22"/>
      <c r="IJ368" s="22"/>
      <c r="IK368" s="22"/>
      <c r="IL368" s="22"/>
      <c r="IM368" s="22"/>
      <c r="IN368" s="22"/>
      <c r="IO368" s="22"/>
      <c r="IP368" s="22"/>
      <c r="IQ368" s="22"/>
      <c r="IR368" s="22"/>
      <c r="IS368" s="22"/>
      <c r="IT368" s="22"/>
      <c r="IU368" s="22"/>
      <c r="IV368" s="22"/>
      <c r="IW368" s="22"/>
      <c r="IX368" s="22"/>
      <c r="IY368" s="22"/>
      <c r="IZ368" s="22"/>
      <c r="JA368" s="22"/>
      <c r="JB368" s="22"/>
      <c r="JC368" s="22"/>
      <c r="JD368" s="22"/>
      <c r="JE368" s="22"/>
      <c r="JF368" s="22"/>
      <c r="JG368" s="22"/>
      <c r="JH368" s="22"/>
      <c r="JI368" s="22"/>
      <c r="JJ368" s="22"/>
      <c r="JK368" s="22"/>
      <c r="JL368" s="22"/>
      <c r="JM368" s="22"/>
      <c r="JN368" s="22"/>
      <c r="JO368" s="22"/>
      <c r="JP368" s="22"/>
      <c r="JQ368" s="22"/>
      <c r="JR368" s="22"/>
      <c r="JS368" s="22"/>
      <c r="JT368" s="22"/>
      <c r="JU368" s="22"/>
      <c r="JV368" s="22"/>
      <c r="JW368" s="22"/>
      <c r="JX368" s="22"/>
      <c r="JY368" s="22"/>
      <c r="JZ368" s="22"/>
      <c r="KA368" s="22"/>
      <c r="KB368" s="22"/>
      <c r="KC368" s="22"/>
      <c r="KD368" s="22"/>
      <c r="KE368" s="22"/>
      <c r="KF368" s="22"/>
      <c r="KG368" s="22"/>
      <c r="KH368" s="22"/>
      <c r="KI368" s="22"/>
      <c r="KJ368" s="22"/>
      <c r="KK368" s="22"/>
      <c r="KL368" s="22"/>
      <c r="KM368" s="22"/>
      <c r="KN368" s="22"/>
      <c r="KO368" s="22"/>
      <c r="KP368" s="22"/>
      <c r="KQ368" s="22"/>
      <c r="KR368" s="22"/>
      <c r="KS368" s="22"/>
      <c r="KT368" s="22"/>
      <c r="KU368" s="22"/>
      <c r="KV368" s="22"/>
      <c r="KW368" s="22"/>
      <c r="KX368" s="22"/>
      <c r="KY368" s="22"/>
      <c r="KZ368" s="22"/>
      <c r="LA368" s="22"/>
      <c r="LB368" s="22"/>
      <c r="LC368" s="22"/>
      <c r="LD368" s="22"/>
      <c r="LE368" s="22"/>
      <c r="LF368" s="22"/>
      <c r="LG368" s="22"/>
      <c r="LH368" s="22"/>
      <c r="LI368" s="22"/>
      <c r="LJ368" s="22"/>
      <c r="LK368" s="22"/>
      <c r="LL368" s="22"/>
      <c r="LM368" s="22"/>
      <c r="LN368" s="22"/>
      <c r="LO368" s="22"/>
      <c r="LP368" s="22"/>
      <c r="LQ368" s="22"/>
      <c r="LR368" s="22"/>
      <c r="LS368" s="22"/>
      <c r="LT368" s="22"/>
      <c r="LU368" s="22"/>
      <c r="LV368" s="22"/>
      <c r="LW368" s="22"/>
      <c r="LX368" s="22"/>
      <c r="LY368" s="22"/>
      <c r="LZ368" s="22"/>
      <c r="MA368" s="22"/>
      <c r="MB368" s="22"/>
      <c r="MC368" s="22"/>
      <c r="MD368" s="22"/>
      <c r="ME368" s="22"/>
      <c r="MF368" s="22"/>
      <c r="MG368" s="22"/>
      <c r="MH368" s="22"/>
      <c r="MI368" s="22"/>
      <c r="MJ368" s="22"/>
      <c r="MK368" s="22"/>
      <c r="ML368" s="22"/>
      <c r="MM368" s="22"/>
      <c r="MN368" s="22"/>
      <c r="MO368" s="22"/>
    </row>
    <row r="369" spans="1:353" s="12" customFormat="1" ht="15" hidden="1">
      <c r="A369" s="3"/>
      <c r="B369" s="3"/>
      <c r="C369" s="18" t="s">
        <v>119</v>
      </c>
      <c r="D369" s="3">
        <v>305</v>
      </c>
      <c r="E369" s="15">
        <f t="shared" si="198"/>
        <v>0.14166279609846724</v>
      </c>
      <c r="F369" s="436"/>
      <c r="G369" s="5"/>
      <c r="H369" s="5"/>
      <c r="I369" s="6"/>
      <c r="J369" s="6"/>
      <c r="K369" s="437" t="s">
        <v>1315</v>
      </c>
      <c r="L369" s="426">
        <f t="shared" si="199"/>
        <v>116.0719108710331</v>
      </c>
      <c r="M369" s="426">
        <f t="shared" si="200"/>
        <v>122.59875084402432</v>
      </c>
      <c r="N369" s="426">
        <f t="shared" si="201"/>
        <v>42.689061444969617</v>
      </c>
      <c r="O369" s="426">
        <f t="shared" si="202"/>
        <v>38.279034436191765</v>
      </c>
      <c r="P369" s="426">
        <f t="shared" si="203"/>
        <v>53.802329507089809</v>
      </c>
      <c r="Q369" s="427"/>
      <c r="R369" s="428">
        <f t="shared" si="208"/>
        <v>0.93780633056857343</v>
      </c>
      <c r="S369" s="437" t="s">
        <v>1315</v>
      </c>
      <c r="T369" s="426">
        <v>114</v>
      </c>
      <c r="U369" s="426">
        <v>108</v>
      </c>
      <c r="V369" s="426">
        <v>77</v>
      </c>
      <c r="W369" s="426">
        <f>100-100</f>
        <v>0</v>
      </c>
      <c r="X369" s="426"/>
      <c r="Y369" s="426">
        <f>34+19</f>
        <v>53</v>
      </c>
      <c r="Z369" s="429">
        <v>0</v>
      </c>
      <c r="AA369" s="430">
        <f t="shared" si="209"/>
        <v>352</v>
      </c>
      <c r="AB369" s="431"/>
      <c r="AC369" s="432">
        <f t="shared" si="204"/>
        <v>-2.0719108710330971</v>
      </c>
      <c r="AD369" s="432">
        <f t="shared" si="204"/>
        <v>-14.598750844024323</v>
      </c>
      <c r="AE369" s="432">
        <f t="shared" si="204"/>
        <v>34.310938555030383</v>
      </c>
      <c r="AF369" s="432">
        <f t="shared" si="204"/>
        <v>-38.279034436191765</v>
      </c>
      <c r="AG369" s="432">
        <f t="shared" si="205"/>
        <v>-0.80232950708980866</v>
      </c>
      <c r="AH369" s="432">
        <f t="shared" si="205"/>
        <v>0</v>
      </c>
      <c r="AI369" s="430">
        <f t="shared" si="210"/>
        <v>-21.441087103308611</v>
      </c>
      <c r="AJ369"/>
      <c r="AK369" s="437" t="s">
        <v>1315</v>
      </c>
      <c r="AL369" s="433">
        <f t="shared" si="206"/>
        <v>0.98214976512848839</v>
      </c>
      <c r="AM369" s="433">
        <f t="shared" si="206"/>
        <v>0.88092251557605583</v>
      </c>
      <c r="AN369" s="433">
        <f t="shared" si="206"/>
        <v>1.8037407568508046</v>
      </c>
      <c r="AO369" s="433">
        <f t="shared" si="206"/>
        <v>0</v>
      </c>
      <c r="AP369" s="433">
        <f t="shared" si="207"/>
        <v>0.98508745783983054</v>
      </c>
      <c r="AQ369" s="433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  <c r="EC369" s="22"/>
      <c r="ED369" s="22"/>
      <c r="EE369" s="22"/>
      <c r="EF369" s="22"/>
      <c r="EG369" s="22"/>
      <c r="EH369" s="22"/>
      <c r="EI369" s="22"/>
      <c r="EJ369" s="22"/>
      <c r="EK369" s="22"/>
      <c r="EL369" s="22"/>
      <c r="EM369" s="22"/>
      <c r="EN369" s="22"/>
      <c r="EO369" s="22"/>
      <c r="EP369" s="22"/>
      <c r="EQ369" s="22"/>
      <c r="ER369" s="22"/>
      <c r="ES369" s="22"/>
      <c r="ET369" s="22"/>
      <c r="EU369" s="22"/>
      <c r="EV369" s="22"/>
      <c r="EW369" s="22"/>
      <c r="EX369" s="22"/>
      <c r="EY369" s="22"/>
      <c r="EZ369" s="22"/>
      <c r="FA369" s="22"/>
      <c r="FB369" s="22"/>
      <c r="FC369" s="22"/>
      <c r="FD369" s="22"/>
      <c r="FE369" s="22"/>
      <c r="FF369" s="22"/>
      <c r="FG369" s="22"/>
      <c r="FH369" s="22"/>
      <c r="FI369" s="22"/>
      <c r="FJ369" s="22"/>
      <c r="FK369" s="22"/>
      <c r="FL369" s="22"/>
      <c r="FM369" s="22"/>
      <c r="FN369" s="22"/>
      <c r="FO369" s="22"/>
      <c r="FP369" s="22"/>
      <c r="FQ369" s="22"/>
      <c r="FR369" s="22"/>
      <c r="FS369" s="22"/>
      <c r="FT369" s="22"/>
      <c r="FU369" s="22"/>
      <c r="FV369" s="22"/>
      <c r="FW369" s="22"/>
      <c r="FX369" s="22"/>
      <c r="FY369" s="22"/>
      <c r="FZ369" s="22"/>
      <c r="GA369" s="22"/>
      <c r="GB369" s="22"/>
      <c r="GC369" s="22"/>
      <c r="GD369" s="22"/>
      <c r="GE369" s="22"/>
      <c r="GF369" s="22"/>
      <c r="GG369" s="22"/>
      <c r="GH369" s="22"/>
      <c r="GI369" s="22"/>
      <c r="GJ369" s="22"/>
      <c r="GK369" s="22"/>
      <c r="GL369" s="22"/>
      <c r="GM369" s="22"/>
      <c r="GN369" s="22"/>
      <c r="GO369" s="22"/>
      <c r="GP369" s="22"/>
      <c r="GQ369" s="22"/>
      <c r="GR369" s="22"/>
      <c r="GS369" s="22"/>
      <c r="GT369" s="22"/>
      <c r="GU369" s="22"/>
      <c r="GV369" s="22"/>
      <c r="GW369" s="22"/>
      <c r="GX369" s="22"/>
      <c r="GY369" s="22"/>
      <c r="GZ369" s="22"/>
      <c r="HA369" s="22"/>
      <c r="HB369" s="22"/>
      <c r="HC369" s="22"/>
      <c r="HD369" s="22"/>
      <c r="HE369" s="22"/>
      <c r="HF369" s="22"/>
      <c r="HG369" s="22"/>
      <c r="HH369" s="22"/>
      <c r="HI369" s="22"/>
      <c r="HJ369" s="22"/>
      <c r="HK369" s="22"/>
      <c r="HL369" s="22"/>
      <c r="HM369" s="22"/>
      <c r="HN369" s="22"/>
      <c r="HO369" s="22"/>
      <c r="HP369" s="22"/>
      <c r="HQ369" s="22"/>
      <c r="HR369" s="22"/>
      <c r="HS369" s="22"/>
      <c r="HT369" s="22"/>
      <c r="HU369" s="22"/>
      <c r="HV369" s="22"/>
      <c r="HW369" s="22"/>
      <c r="HX369" s="22"/>
      <c r="HY369" s="22"/>
      <c r="HZ369" s="22"/>
      <c r="IA369" s="22"/>
      <c r="IB369" s="22"/>
      <c r="IC369" s="22"/>
      <c r="ID369" s="22"/>
      <c r="IE369" s="22"/>
      <c r="IF369" s="22"/>
      <c r="IG369" s="22"/>
      <c r="IH369" s="22"/>
      <c r="II369" s="22"/>
      <c r="IJ369" s="22"/>
      <c r="IK369" s="22"/>
      <c r="IL369" s="22"/>
      <c r="IM369" s="22"/>
      <c r="IN369" s="22"/>
      <c r="IO369" s="22"/>
      <c r="IP369" s="22"/>
      <c r="IQ369" s="22"/>
      <c r="IR369" s="22"/>
      <c r="IS369" s="22"/>
      <c r="IT369" s="22"/>
      <c r="IU369" s="22"/>
      <c r="IV369" s="22"/>
      <c r="IW369" s="22"/>
      <c r="IX369" s="22"/>
      <c r="IY369" s="22"/>
      <c r="IZ369" s="22"/>
      <c r="JA369" s="22"/>
      <c r="JB369" s="22"/>
      <c r="JC369" s="22"/>
      <c r="JD369" s="22"/>
      <c r="JE369" s="22"/>
      <c r="JF369" s="22"/>
      <c r="JG369" s="22"/>
      <c r="JH369" s="22"/>
      <c r="JI369" s="22"/>
      <c r="JJ369" s="22"/>
      <c r="JK369" s="22"/>
      <c r="JL369" s="22"/>
      <c r="JM369" s="22"/>
      <c r="JN369" s="22"/>
      <c r="JO369" s="22"/>
      <c r="JP369" s="22"/>
      <c r="JQ369" s="22"/>
      <c r="JR369" s="22"/>
      <c r="JS369" s="22"/>
      <c r="JT369" s="22"/>
      <c r="JU369" s="22"/>
      <c r="JV369" s="22"/>
      <c r="JW369" s="22"/>
      <c r="JX369" s="22"/>
      <c r="JY369" s="22"/>
      <c r="JZ369" s="22"/>
      <c r="KA369" s="22"/>
      <c r="KB369" s="22"/>
      <c r="KC369" s="22"/>
      <c r="KD369" s="22"/>
      <c r="KE369" s="22"/>
      <c r="KF369" s="22"/>
      <c r="KG369" s="22"/>
      <c r="KH369" s="22"/>
      <c r="KI369" s="22"/>
      <c r="KJ369" s="22"/>
      <c r="KK369" s="22"/>
      <c r="KL369" s="22"/>
      <c r="KM369" s="22"/>
      <c r="KN369" s="22"/>
      <c r="KO369" s="22"/>
      <c r="KP369" s="22"/>
      <c r="KQ369" s="22"/>
      <c r="KR369" s="22"/>
      <c r="KS369" s="22"/>
      <c r="KT369" s="22"/>
      <c r="KU369" s="22"/>
      <c r="KV369" s="22"/>
      <c r="KW369" s="22"/>
      <c r="KX369" s="22"/>
      <c r="KY369" s="22"/>
      <c r="KZ369" s="22"/>
      <c r="LA369" s="22"/>
      <c r="LB369" s="22"/>
      <c r="LC369" s="22"/>
      <c r="LD369" s="22"/>
      <c r="LE369" s="22"/>
      <c r="LF369" s="22"/>
      <c r="LG369" s="22"/>
      <c r="LH369" s="22"/>
      <c r="LI369" s="22"/>
      <c r="LJ369" s="22"/>
      <c r="LK369" s="22"/>
      <c r="LL369" s="22"/>
      <c r="LM369" s="22"/>
      <c r="LN369" s="22"/>
      <c r="LO369" s="22"/>
      <c r="LP369" s="22"/>
      <c r="LQ369" s="22"/>
      <c r="LR369" s="22"/>
      <c r="LS369" s="22"/>
      <c r="LT369" s="22"/>
      <c r="LU369" s="22"/>
      <c r="LV369" s="22"/>
      <c r="LW369" s="22"/>
      <c r="LX369" s="22"/>
      <c r="LY369" s="22"/>
      <c r="LZ369" s="22"/>
      <c r="MA369" s="22"/>
      <c r="MB369" s="22"/>
      <c r="MC369" s="22"/>
      <c r="MD369" s="22"/>
      <c r="ME369" s="22"/>
      <c r="MF369" s="22"/>
      <c r="MG369" s="22"/>
      <c r="MH369" s="22"/>
      <c r="MI369" s="22"/>
      <c r="MJ369" s="22"/>
      <c r="MK369" s="22"/>
      <c r="ML369" s="22"/>
      <c r="MM369" s="22"/>
      <c r="MN369" s="22"/>
      <c r="MO369" s="22"/>
    </row>
    <row r="370" spans="1:353" s="12" customFormat="1" ht="15" hidden="1">
      <c r="A370" s="3"/>
      <c r="B370" s="3"/>
      <c r="C370" s="18" t="s">
        <v>1230</v>
      </c>
      <c r="D370" s="3">
        <v>36</v>
      </c>
      <c r="E370" s="15">
        <f t="shared" si="198"/>
        <v>1.672085462145843E-2</v>
      </c>
      <c r="F370" s="436"/>
      <c r="G370" s="5"/>
      <c r="H370" s="5"/>
      <c r="I370" s="6"/>
      <c r="J370" s="6"/>
      <c r="K370" s="6" t="s">
        <v>1316</v>
      </c>
      <c r="L370" s="426">
        <f t="shared" si="199"/>
        <v>102.63200540175559</v>
      </c>
      <c r="M370" s="426">
        <f t="shared" si="200"/>
        <v>108.4031060094531</v>
      </c>
      <c r="N370" s="426">
        <f t="shared" si="201"/>
        <v>37.746117488183664</v>
      </c>
      <c r="O370" s="426">
        <f t="shared" si="202"/>
        <v>33.846725185685351</v>
      </c>
      <c r="P370" s="426">
        <f t="shared" si="203"/>
        <v>47.572586090479412</v>
      </c>
      <c r="Q370" s="427"/>
      <c r="R370" s="428">
        <f t="shared" si="208"/>
        <v>1.07251608224293</v>
      </c>
      <c r="S370" s="6" t="s">
        <v>1316</v>
      </c>
      <c r="T370" s="426">
        <v>127</v>
      </c>
      <c r="U370" s="426">
        <v>110</v>
      </c>
      <c r="V370" s="426">
        <f>29+8</f>
        <v>37</v>
      </c>
      <c r="W370" s="426">
        <v>26</v>
      </c>
      <c r="X370" s="426"/>
      <c r="Y370" s="426">
        <f>50-19+8</f>
        <v>39</v>
      </c>
      <c r="Z370" s="429">
        <v>0</v>
      </c>
      <c r="AA370" s="430">
        <f t="shared" si="209"/>
        <v>339</v>
      </c>
      <c r="AB370" s="431"/>
      <c r="AC370" s="432">
        <f t="shared" si="204"/>
        <v>24.367994598244408</v>
      </c>
      <c r="AD370" s="432">
        <f t="shared" si="204"/>
        <v>1.5968939905469028</v>
      </c>
      <c r="AE370" s="432">
        <f t="shared" si="204"/>
        <v>-0.74611748818366408</v>
      </c>
      <c r="AF370" s="432">
        <f t="shared" si="204"/>
        <v>-7.8467251856853508</v>
      </c>
      <c r="AG370" s="432">
        <f t="shared" si="205"/>
        <v>-8.5725860904794118</v>
      </c>
      <c r="AH370" s="432">
        <f t="shared" si="205"/>
        <v>0</v>
      </c>
      <c r="AI370" s="430">
        <f t="shared" si="210"/>
        <v>8.7994598244428843</v>
      </c>
      <c r="AJ370"/>
      <c r="AK370" s="6" t="s">
        <v>1316</v>
      </c>
      <c r="AL370" s="433">
        <f t="shared" si="206"/>
        <v>1.2374307556678374</v>
      </c>
      <c r="AM370" s="433">
        <f t="shared" si="206"/>
        <v>1.0147310722850289</v>
      </c>
      <c r="AN370" s="433">
        <f t="shared" si="206"/>
        <v>0.98023326535723221</v>
      </c>
      <c r="AO370" s="433">
        <f t="shared" si="206"/>
        <v>0.7681688511181598</v>
      </c>
      <c r="AP370" s="434">
        <f t="shared" si="207"/>
        <v>0.81979987225888851</v>
      </c>
      <c r="AQ370" s="433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  <c r="EC370" s="22"/>
      <c r="ED370" s="22"/>
      <c r="EE370" s="22"/>
      <c r="EF370" s="22"/>
      <c r="EG370" s="22"/>
      <c r="EH370" s="22"/>
      <c r="EI370" s="22"/>
      <c r="EJ370" s="22"/>
      <c r="EK370" s="22"/>
      <c r="EL370" s="22"/>
      <c r="EM370" s="22"/>
      <c r="EN370" s="22"/>
      <c r="EO370" s="22"/>
      <c r="EP370" s="22"/>
      <c r="EQ370" s="22"/>
      <c r="ER370" s="22"/>
      <c r="ES370" s="22"/>
      <c r="ET370" s="22"/>
      <c r="EU370" s="22"/>
      <c r="EV370" s="22"/>
      <c r="EW370" s="22"/>
      <c r="EX370" s="22"/>
      <c r="EY370" s="22"/>
      <c r="EZ370" s="22"/>
      <c r="FA370" s="22"/>
      <c r="FB370" s="22"/>
      <c r="FC370" s="22"/>
      <c r="FD370" s="22"/>
      <c r="FE370" s="22"/>
      <c r="FF370" s="22"/>
      <c r="FG370" s="22"/>
      <c r="FH370" s="22"/>
      <c r="FI370" s="22"/>
      <c r="FJ370" s="22"/>
      <c r="FK370" s="22"/>
      <c r="FL370" s="22"/>
      <c r="FM370" s="22"/>
      <c r="FN370" s="22"/>
      <c r="FO370" s="22"/>
      <c r="FP370" s="22"/>
      <c r="FQ370" s="22"/>
      <c r="FR370" s="22"/>
      <c r="FS370" s="22"/>
      <c r="FT370" s="22"/>
      <c r="FU370" s="22"/>
      <c r="FV370" s="22"/>
      <c r="FW370" s="22"/>
      <c r="FX370" s="22"/>
      <c r="FY370" s="22"/>
      <c r="FZ370" s="22"/>
      <c r="GA370" s="22"/>
      <c r="GB370" s="22"/>
      <c r="GC370" s="22"/>
      <c r="GD370" s="22"/>
      <c r="GE370" s="22"/>
      <c r="GF370" s="22"/>
      <c r="GG370" s="22"/>
      <c r="GH370" s="22"/>
      <c r="GI370" s="22"/>
      <c r="GJ370" s="22"/>
      <c r="GK370" s="22"/>
      <c r="GL370" s="22"/>
      <c r="GM370" s="22"/>
      <c r="GN370" s="22"/>
      <c r="GO370" s="22"/>
      <c r="GP370" s="22"/>
      <c r="GQ370" s="22"/>
      <c r="GR370" s="22"/>
      <c r="GS370" s="22"/>
      <c r="GT370" s="22"/>
      <c r="GU370" s="22"/>
      <c r="GV370" s="22"/>
      <c r="GW370" s="22"/>
      <c r="GX370" s="22"/>
      <c r="GY370" s="22"/>
      <c r="GZ370" s="22"/>
      <c r="HA370" s="22"/>
      <c r="HB370" s="22"/>
      <c r="HC370" s="22"/>
      <c r="HD370" s="22"/>
      <c r="HE370" s="22"/>
      <c r="HF370" s="22"/>
      <c r="HG370" s="22"/>
      <c r="HH370" s="22"/>
      <c r="HI370" s="22"/>
      <c r="HJ370" s="22"/>
      <c r="HK370" s="22"/>
      <c r="HL370" s="22"/>
      <c r="HM370" s="22"/>
      <c r="HN370" s="22"/>
      <c r="HO370" s="22"/>
      <c r="HP370" s="22"/>
      <c r="HQ370" s="22"/>
      <c r="HR370" s="22"/>
      <c r="HS370" s="22"/>
      <c r="HT370" s="22"/>
      <c r="HU370" s="22"/>
      <c r="HV370" s="22"/>
      <c r="HW370" s="22"/>
      <c r="HX370" s="22"/>
      <c r="HY370" s="22"/>
      <c r="HZ370" s="22"/>
      <c r="IA370" s="22"/>
      <c r="IB370" s="22"/>
      <c r="IC370" s="22"/>
      <c r="ID370" s="22"/>
      <c r="IE370" s="22"/>
      <c r="IF370" s="22"/>
      <c r="IG370" s="22"/>
      <c r="IH370" s="22"/>
      <c r="II370" s="22"/>
      <c r="IJ370" s="22"/>
      <c r="IK370" s="22"/>
      <c r="IL370" s="22"/>
      <c r="IM370" s="22"/>
      <c r="IN370" s="22"/>
      <c r="IO370" s="22"/>
      <c r="IP370" s="22"/>
      <c r="IQ370" s="22"/>
      <c r="IR370" s="22"/>
      <c r="IS370" s="22"/>
      <c r="IT370" s="22"/>
      <c r="IU370" s="22"/>
      <c r="IV370" s="22"/>
      <c r="IW370" s="22"/>
      <c r="IX370" s="22"/>
      <c r="IY370" s="22"/>
      <c r="IZ370" s="22"/>
      <c r="JA370" s="22"/>
      <c r="JB370" s="22"/>
      <c r="JC370" s="22"/>
      <c r="JD370" s="22"/>
      <c r="JE370" s="22"/>
      <c r="JF370" s="22"/>
      <c r="JG370" s="22"/>
      <c r="JH370" s="22"/>
      <c r="JI370" s="22"/>
      <c r="JJ370" s="22"/>
      <c r="JK370" s="22"/>
      <c r="JL370" s="22"/>
      <c r="JM370" s="22"/>
      <c r="JN370" s="22"/>
      <c r="JO370" s="22"/>
      <c r="JP370" s="22"/>
      <c r="JQ370" s="22"/>
      <c r="JR370" s="22"/>
      <c r="JS370" s="22"/>
      <c r="JT370" s="22"/>
      <c r="JU370" s="22"/>
      <c r="JV370" s="22"/>
      <c r="JW370" s="22"/>
      <c r="JX370" s="22"/>
      <c r="JY370" s="22"/>
      <c r="JZ370" s="22"/>
      <c r="KA370" s="22"/>
      <c r="KB370" s="22"/>
      <c r="KC370" s="22"/>
      <c r="KD370" s="22"/>
      <c r="KE370" s="22"/>
      <c r="KF370" s="22"/>
      <c r="KG370" s="22"/>
      <c r="KH370" s="22"/>
      <c r="KI370" s="22"/>
      <c r="KJ370" s="22"/>
      <c r="KK370" s="22"/>
      <c r="KL370" s="22"/>
      <c r="KM370" s="22"/>
      <c r="KN370" s="22"/>
      <c r="KO370" s="22"/>
      <c r="KP370" s="22"/>
      <c r="KQ370" s="22"/>
      <c r="KR370" s="22"/>
      <c r="KS370" s="22"/>
      <c r="KT370" s="22"/>
      <c r="KU370" s="22"/>
      <c r="KV370" s="22"/>
      <c r="KW370" s="22"/>
      <c r="KX370" s="22"/>
      <c r="KY370" s="22"/>
      <c r="KZ370" s="22"/>
      <c r="LA370" s="22"/>
      <c r="LB370" s="22"/>
      <c r="LC370" s="22"/>
      <c r="LD370" s="22"/>
      <c r="LE370" s="22"/>
      <c r="LF370" s="22"/>
      <c r="LG370" s="22"/>
      <c r="LH370" s="22"/>
      <c r="LI370" s="22"/>
      <c r="LJ370" s="22"/>
      <c r="LK370" s="22"/>
      <c r="LL370" s="22"/>
      <c r="LM370" s="22"/>
      <c r="LN370" s="22"/>
      <c r="LO370" s="22"/>
      <c r="LP370" s="22"/>
      <c r="LQ370" s="22"/>
      <c r="LR370" s="22"/>
      <c r="LS370" s="22"/>
      <c r="LT370" s="22"/>
      <c r="LU370" s="22"/>
      <c r="LV370" s="22"/>
      <c r="LW370" s="22"/>
      <c r="LX370" s="22"/>
      <c r="LY370" s="22"/>
      <c r="LZ370" s="22"/>
      <c r="MA370" s="22"/>
      <c r="MB370" s="22"/>
      <c r="MC370" s="22"/>
      <c r="MD370" s="22"/>
      <c r="ME370" s="22"/>
      <c r="MF370" s="22"/>
      <c r="MG370" s="22"/>
      <c r="MH370" s="22"/>
      <c r="MI370" s="22"/>
      <c r="MJ370" s="22"/>
      <c r="MK370" s="22"/>
      <c r="ML370" s="22"/>
      <c r="MM370" s="22"/>
      <c r="MN370" s="22"/>
      <c r="MO370" s="22"/>
    </row>
    <row r="371" spans="1:353" s="12" customFormat="1" ht="15" hidden="1">
      <c r="A371" s="3"/>
      <c r="B371" s="3"/>
      <c r="C371" s="14"/>
      <c r="D371" s="3"/>
      <c r="E371" s="3"/>
      <c r="F371" s="4"/>
      <c r="G371" s="5"/>
      <c r="H371" s="5"/>
      <c r="I371" s="6"/>
      <c r="J371" s="6"/>
      <c r="K371" s="6" t="s">
        <v>1317</v>
      </c>
      <c r="L371" s="438">
        <f t="shared" si="199"/>
        <v>64.145003376097236</v>
      </c>
      <c r="M371" s="438">
        <f t="shared" si="200"/>
        <v>67.751941255908179</v>
      </c>
      <c r="N371" s="438">
        <f t="shared" si="201"/>
        <v>23.591323430114791</v>
      </c>
      <c r="O371" s="438">
        <f t="shared" si="202"/>
        <v>21.154203241053345</v>
      </c>
      <c r="P371" s="438">
        <f t="shared" si="203"/>
        <v>29.732866306549631</v>
      </c>
      <c r="Q371" s="439">
        <v>17</v>
      </c>
      <c r="R371" s="428">
        <f t="shared" si="208"/>
        <v>0.98479352791627572</v>
      </c>
      <c r="S371" s="6" t="s">
        <v>1317</v>
      </c>
      <c r="T371" s="438">
        <f>25+11</f>
        <v>36</v>
      </c>
      <c r="U371" s="438">
        <f>85-14</f>
        <v>71</v>
      </c>
      <c r="V371" s="438">
        <f>31-8</f>
        <v>23</v>
      </c>
      <c r="W371" s="438">
        <v>16</v>
      </c>
      <c r="X371" s="438"/>
      <c r="Y371" s="438">
        <f>76-11-8-6</f>
        <v>51</v>
      </c>
      <c r="Z371" s="440">
        <v>17</v>
      </c>
      <c r="AA371" s="441">
        <f t="shared" si="209"/>
        <v>214</v>
      </c>
      <c r="AB371" s="431"/>
      <c r="AC371" s="432">
        <f t="shared" si="204"/>
        <v>-28.145003376097236</v>
      </c>
      <c r="AD371" s="432">
        <f t="shared" si="204"/>
        <v>3.2480587440918214</v>
      </c>
      <c r="AE371" s="432">
        <f t="shared" si="204"/>
        <v>-0.59132343011479094</v>
      </c>
      <c r="AF371" s="432">
        <f t="shared" si="204"/>
        <v>-5.1542032410533452</v>
      </c>
      <c r="AG371" s="432">
        <f t="shared" si="205"/>
        <v>21.267133693450369</v>
      </c>
      <c r="AH371" s="432">
        <f t="shared" si="205"/>
        <v>0</v>
      </c>
      <c r="AI371" s="430">
        <f t="shared" si="210"/>
        <v>-9.3753376097231822</v>
      </c>
      <c r="AJ371"/>
      <c r="AK371" s="6" t="s">
        <v>1317</v>
      </c>
      <c r="AL371" s="433">
        <f t="shared" si="206"/>
        <v>0.56122843721627913</v>
      </c>
      <c r="AM371" s="433">
        <f t="shared" si="206"/>
        <v>1.0479404528325391</v>
      </c>
      <c r="AN371" s="433">
        <f t="shared" si="206"/>
        <v>0.97493470716611197</v>
      </c>
      <c r="AO371" s="433">
        <f t="shared" si="206"/>
        <v>0.75635086879326496</v>
      </c>
      <c r="AP371" s="435">
        <f t="shared" si="207"/>
        <v>1.7152735788801361</v>
      </c>
      <c r="AQ371" s="433">
        <f>Z371/Q371</f>
        <v>1</v>
      </c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  <c r="EC371" s="22"/>
      <c r="ED371" s="22"/>
      <c r="EE371" s="22"/>
      <c r="EF371" s="22"/>
      <c r="EG371" s="22"/>
      <c r="EH371" s="22"/>
      <c r="EI371" s="22"/>
      <c r="EJ371" s="22"/>
      <c r="EK371" s="22"/>
      <c r="EL371" s="22"/>
      <c r="EM371" s="22"/>
      <c r="EN371" s="22"/>
      <c r="EO371" s="22"/>
      <c r="EP371" s="22"/>
      <c r="EQ371" s="22"/>
      <c r="ER371" s="22"/>
      <c r="ES371" s="22"/>
      <c r="ET371" s="22"/>
      <c r="EU371" s="22"/>
      <c r="EV371" s="22"/>
      <c r="EW371" s="22"/>
      <c r="EX371" s="22"/>
      <c r="EY371" s="22"/>
      <c r="EZ371" s="22"/>
      <c r="FA371" s="22"/>
      <c r="FB371" s="22"/>
      <c r="FC371" s="22"/>
      <c r="FD371" s="22"/>
      <c r="FE371" s="22"/>
      <c r="FF371" s="22"/>
      <c r="FG371" s="22"/>
      <c r="FH371" s="22"/>
      <c r="FI371" s="22"/>
      <c r="FJ371" s="22"/>
      <c r="FK371" s="22"/>
      <c r="FL371" s="22"/>
      <c r="FM371" s="22"/>
      <c r="FN371" s="22"/>
      <c r="FO371" s="22"/>
      <c r="FP371" s="22"/>
      <c r="FQ371" s="22"/>
      <c r="FR371" s="22"/>
      <c r="FS371" s="22"/>
      <c r="FT371" s="22"/>
      <c r="FU371" s="22"/>
      <c r="FV371" s="22"/>
      <c r="FW371" s="22"/>
      <c r="FX371" s="22"/>
      <c r="FY371" s="22"/>
      <c r="FZ371" s="22"/>
      <c r="GA371" s="22"/>
      <c r="GB371" s="22"/>
      <c r="GC371" s="22"/>
      <c r="GD371" s="22"/>
      <c r="GE371" s="22"/>
      <c r="GF371" s="22"/>
      <c r="GG371" s="22"/>
      <c r="GH371" s="22"/>
      <c r="GI371" s="22"/>
      <c r="GJ371" s="22"/>
      <c r="GK371" s="22"/>
      <c r="GL371" s="22"/>
      <c r="GM371" s="22"/>
      <c r="GN371" s="22"/>
      <c r="GO371" s="22"/>
      <c r="GP371" s="22"/>
      <c r="GQ371" s="22"/>
      <c r="GR371" s="22"/>
      <c r="GS371" s="22"/>
      <c r="GT371" s="22"/>
      <c r="GU371" s="22"/>
      <c r="GV371" s="22"/>
      <c r="GW371" s="22"/>
      <c r="GX371" s="22"/>
      <c r="GY371" s="22"/>
      <c r="GZ371" s="22"/>
      <c r="HA371" s="22"/>
      <c r="HB371" s="22"/>
      <c r="HC371" s="22"/>
      <c r="HD371" s="22"/>
      <c r="HE371" s="22"/>
      <c r="HF371" s="22"/>
      <c r="HG371" s="22"/>
      <c r="HH371" s="22"/>
      <c r="HI371" s="22"/>
      <c r="HJ371" s="22"/>
      <c r="HK371" s="22"/>
      <c r="HL371" s="22"/>
      <c r="HM371" s="22"/>
      <c r="HN371" s="22"/>
      <c r="HO371" s="22"/>
      <c r="HP371" s="22"/>
      <c r="HQ371" s="22"/>
      <c r="HR371" s="22"/>
      <c r="HS371" s="22"/>
      <c r="HT371" s="22"/>
      <c r="HU371" s="22"/>
      <c r="HV371" s="22"/>
      <c r="HW371" s="22"/>
      <c r="HX371" s="22"/>
      <c r="HY371" s="22"/>
      <c r="HZ371" s="22"/>
      <c r="IA371" s="22"/>
      <c r="IB371" s="22"/>
      <c r="IC371" s="22"/>
      <c r="ID371" s="22"/>
      <c r="IE371" s="22"/>
      <c r="IF371" s="22"/>
      <c r="IG371" s="22"/>
      <c r="IH371" s="22"/>
      <c r="II371" s="22"/>
      <c r="IJ371" s="22"/>
      <c r="IK371" s="22"/>
      <c r="IL371" s="22"/>
      <c r="IM371" s="22"/>
      <c r="IN371" s="22"/>
      <c r="IO371" s="22"/>
      <c r="IP371" s="22"/>
      <c r="IQ371" s="22"/>
      <c r="IR371" s="22"/>
      <c r="IS371" s="22"/>
      <c r="IT371" s="22"/>
      <c r="IU371" s="22"/>
      <c r="IV371" s="22"/>
      <c r="IW371" s="22"/>
      <c r="IX371" s="22"/>
      <c r="IY371" s="22"/>
      <c r="IZ371" s="22"/>
      <c r="JA371" s="22"/>
      <c r="JB371" s="22"/>
      <c r="JC371" s="22"/>
      <c r="JD371" s="22"/>
      <c r="JE371" s="22"/>
      <c r="JF371" s="22"/>
      <c r="JG371" s="22"/>
      <c r="JH371" s="22"/>
      <c r="JI371" s="22"/>
      <c r="JJ371" s="22"/>
      <c r="JK371" s="22"/>
      <c r="JL371" s="22"/>
      <c r="JM371" s="22"/>
      <c r="JN371" s="22"/>
      <c r="JO371" s="22"/>
      <c r="JP371" s="22"/>
      <c r="JQ371" s="22"/>
      <c r="JR371" s="22"/>
      <c r="JS371" s="22"/>
      <c r="JT371" s="22"/>
      <c r="JU371" s="22"/>
      <c r="JV371" s="22"/>
      <c r="JW371" s="22"/>
      <c r="JX371" s="22"/>
      <c r="JY371" s="22"/>
      <c r="JZ371" s="22"/>
      <c r="KA371" s="22"/>
      <c r="KB371" s="22"/>
      <c r="KC371" s="22"/>
      <c r="KD371" s="22"/>
      <c r="KE371" s="22"/>
      <c r="KF371" s="22"/>
      <c r="KG371" s="22"/>
      <c r="KH371" s="22"/>
      <c r="KI371" s="22"/>
      <c r="KJ371" s="22"/>
      <c r="KK371" s="22"/>
      <c r="KL371" s="22"/>
      <c r="KM371" s="22"/>
      <c r="KN371" s="22"/>
      <c r="KO371" s="22"/>
      <c r="KP371" s="22"/>
      <c r="KQ371" s="22"/>
      <c r="KR371" s="22"/>
      <c r="KS371" s="22"/>
      <c r="KT371" s="22"/>
      <c r="KU371" s="22"/>
      <c r="KV371" s="22"/>
      <c r="KW371" s="22"/>
      <c r="KX371" s="22"/>
      <c r="KY371" s="22"/>
      <c r="KZ371" s="22"/>
      <c r="LA371" s="22"/>
      <c r="LB371" s="22"/>
      <c r="LC371" s="22"/>
      <c r="LD371" s="22"/>
      <c r="LE371" s="22"/>
      <c r="LF371" s="22"/>
      <c r="LG371" s="22"/>
      <c r="LH371" s="22"/>
      <c r="LI371" s="22"/>
      <c r="LJ371" s="22"/>
      <c r="LK371" s="22"/>
      <c r="LL371" s="22"/>
      <c r="LM371" s="22"/>
      <c r="LN371" s="22"/>
      <c r="LO371" s="22"/>
      <c r="LP371" s="22"/>
      <c r="LQ371" s="22"/>
      <c r="LR371" s="22"/>
      <c r="LS371" s="22"/>
      <c r="LT371" s="22"/>
      <c r="LU371" s="22"/>
      <c r="LV371" s="22"/>
      <c r="LW371" s="22"/>
      <c r="LX371" s="22"/>
      <c r="LY371" s="22"/>
      <c r="LZ371" s="22"/>
      <c r="MA371" s="22"/>
      <c r="MB371" s="22"/>
      <c r="MC371" s="22"/>
      <c r="MD371" s="22"/>
      <c r="ME371" s="22"/>
      <c r="MF371" s="22"/>
      <c r="MG371" s="22"/>
      <c r="MH371" s="22"/>
      <c r="MI371" s="22"/>
      <c r="MJ371" s="22"/>
      <c r="MK371" s="22"/>
      <c r="ML371" s="22"/>
      <c r="MM371" s="22"/>
      <c r="MN371" s="22"/>
      <c r="MO371" s="22"/>
    </row>
    <row r="372" spans="1:353" s="12" customFormat="1" ht="15" hidden="1">
      <c r="A372" s="3"/>
      <c r="B372" s="3"/>
      <c r="C372" s="14"/>
      <c r="D372" s="3">
        <f>SUM(D365:D370)</f>
        <v>2153</v>
      </c>
      <c r="E372" s="3"/>
      <c r="F372" s="4"/>
      <c r="G372" s="5"/>
      <c r="H372" s="5"/>
      <c r="I372" s="6"/>
      <c r="J372" s="6"/>
      <c r="K372" s="6"/>
      <c r="L372" s="442">
        <f>SUM(L365:L371)</f>
        <v>658</v>
      </c>
      <c r="M372" s="442">
        <f>SUM(M365:M371)</f>
        <v>695</v>
      </c>
      <c r="N372" s="442">
        <f>SUM(N365:N371)</f>
        <v>242.00000000000003</v>
      </c>
      <c r="O372" s="442">
        <f>SUM(O365:O371)</f>
        <v>217.00000000000003</v>
      </c>
      <c r="P372" s="442">
        <f>SUM(P365:P371)</f>
        <v>305</v>
      </c>
      <c r="Q372" s="443">
        <f>Q366+Q371</f>
        <v>36</v>
      </c>
      <c r="R372" s="444"/>
      <c r="S372" s="445">
        <f>SUM(L372:Q372)</f>
        <v>2153</v>
      </c>
      <c r="T372" s="445">
        <f>SUM(T365:T371)</f>
        <v>658</v>
      </c>
      <c r="U372" s="445">
        <f>SUM(U365:U371)</f>
        <v>695</v>
      </c>
      <c r="V372" s="445">
        <f t="shared" ref="V372:Z372" si="211">SUM(V365:V371)</f>
        <v>241</v>
      </c>
      <c r="W372" s="445">
        <f t="shared" si="211"/>
        <v>217</v>
      </c>
      <c r="X372" s="445"/>
      <c r="Y372" s="445">
        <f t="shared" si="211"/>
        <v>304</v>
      </c>
      <c r="Z372" s="445">
        <f t="shared" si="211"/>
        <v>36</v>
      </c>
      <c r="AA372" s="446">
        <f>SUM(T372:Z372)</f>
        <v>2151</v>
      </c>
      <c r="AB372" s="11"/>
      <c r="AC372" s="445">
        <f>SUM(AC365:AC371)</f>
        <v>-5.6843418860808015E-14</v>
      </c>
      <c r="AD372" s="445">
        <f>SUM(AD365:AD371)</f>
        <v>-6.3948846218409017E-14</v>
      </c>
      <c r="AE372" s="445">
        <f t="shared" ref="AE372:AH372" si="212">SUM(AE365:AE371)</f>
        <v>-1.0000000000000142</v>
      </c>
      <c r="AF372" s="445">
        <f t="shared" si="212"/>
        <v>-1.4210854715202004E-14</v>
      </c>
      <c r="AG372" s="445">
        <f t="shared" si="212"/>
        <v>-1.0000000000000249</v>
      </c>
      <c r="AH372" s="445">
        <f t="shared" si="212"/>
        <v>0</v>
      </c>
      <c r="AI372" s="430">
        <f>SUM(AC372:AH372)</f>
        <v>-2.0000000000001741</v>
      </c>
      <c r="AJ372"/>
      <c r="AK372" s="445"/>
      <c r="AL372" s="445"/>
      <c r="AM372" s="445"/>
      <c r="AN372" s="445"/>
      <c r="AO372" s="445"/>
      <c r="AP372" s="445"/>
      <c r="AQ372" s="445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  <c r="EC372" s="22"/>
      <c r="ED372" s="22"/>
      <c r="EE372" s="22"/>
      <c r="EF372" s="22"/>
      <c r="EG372" s="22"/>
      <c r="EH372" s="22"/>
      <c r="EI372" s="22"/>
      <c r="EJ372" s="22"/>
      <c r="EK372" s="22"/>
      <c r="EL372" s="22"/>
      <c r="EM372" s="22"/>
      <c r="EN372" s="22"/>
      <c r="EO372" s="22"/>
      <c r="EP372" s="22"/>
      <c r="EQ372" s="22"/>
      <c r="ER372" s="22"/>
      <c r="ES372" s="22"/>
      <c r="ET372" s="22"/>
      <c r="EU372" s="22"/>
      <c r="EV372" s="22"/>
      <c r="EW372" s="22"/>
      <c r="EX372" s="22"/>
      <c r="EY372" s="22"/>
      <c r="EZ372" s="22"/>
      <c r="FA372" s="22"/>
      <c r="FB372" s="22"/>
      <c r="FC372" s="22"/>
      <c r="FD372" s="22"/>
      <c r="FE372" s="22"/>
      <c r="FF372" s="22"/>
      <c r="FG372" s="22"/>
      <c r="FH372" s="22"/>
      <c r="FI372" s="22"/>
      <c r="FJ372" s="22"/>
      <c r="FK372" s="22"/>
      <c r="FL372" s="22"/>
      <c r="FM372" s="22"/>
      <c r="FN372" s="22"/>
      <c r="FO372" s="22"/>
      <c r="FP372" s="22"/>
      <c r="FQ372" s="22"/>
      <c r="FR372" s="22"/>
      <c r="FS372" s="22"/>
      <c r="FT372" s="22"/>
      <c r="FU372" s="22"/>
      <c r="FV372" s="22"/>
      <c r="FW372" s="22"/>
      <c r="FX372" s="22"/>
      <c r="FY372" s="22"/>
      <c r="FZ372" s="22"/>
      <c r="GA372" s="22"/>
      <c r="GB372" s="22"/>
      <c r="GC372" s="22"/>
      <c r="GD372" s="22"/>
      <c r="GE372" s="22"/>
      <c r="GF372" s="22"/>
      <c r="GG372" s="22"/>
      <c r="GH372" s="22"/>
      <c r="GI372" s="22"/>
      <c r="GJ372" s="22"/>
      <c r="GK372" s="22"/>
      <c r="GL372" s="22"/>
      <c r="GM372" s="22"/>
      <c r="GN372" s="22"/>
      <c r="GO372" s="22"/>
      <c r="GP372" s="22"/>
      <c r="GQ372" s="22"/>
      <c r="GR372" s="22"/>
      <c r="GS372" s="22"/>
      <c r="GT372" s="22"/>
      <c r="GU372" s="22"/>
      <c r="GV372" s="22"/>
      <c r="GW372" s="22"/>
      <c r="GX372" s="22"/>
      <c r="GY372" s="22"/>
      <c r="GZ372" s="22"/>
      <c r="HA372" s="22"/>
      <c r="HB372" s="22"/>
      <c r="HC372" s="22"/>
      <c r="HD372" s="22"/>
      <c r="HE372" s="22"/>
      <c r="HF372" s="22"/>
      <c r="HG372" s="22"/>
      <c r="HH372" s="22"/>
      <c r="HI372" s="22"/>
      <c r="HJ372" s="22"/>
      <c r="HK372" s="22"/>
      <c r="HL372" s="22"/>
      <c r="HM372" s="22"/>
      <c r="HN372" s="22"/>
      <c r="HO372" s="22"/>
      <c r="HP372" s="22"/>
      <c r="HQ372" s="22"/>
      <c r="HR372" s="22"/>
      <c r="HS372" s="22"/>
      <c r="HT372" s="22"/>
      <c r="HU372" s="22"/>
      <c r="HV372" s="22"/>
      <c r="HW372" s="22"/>
      <c r="HX372" s="22"/>
      <c r="HY372" s="22"/>
      <c r="HZ372" s="22"/>
      <c r="IA372" s="22"/>
      <c r="IB372" s="22"/>
      <c r="IC372" s="22"/>
      <c r="ID372" s="22"/>
      <c r="IE372" s="22"/>
      <c r="IF372" s="22"/>
      <c r="IG372" s="22"/>
      <c r="IH372" s="22"/>
      <c r="II372" s="22"/>
      <c r="IJ372" s="22"/>
      <c r="IK372" s="22"/>
      <c r="IL372" s="22"/>
      <c r="IM372" s="22"/>
      <c r="IN372" s="22"/>
      <c r="IO372" s="22"/>
      <c r="IP372" s="22"/>
      <c r="IQ372" s="22"/>
      <c r="IR372" s="22"/>
      <c r="IS372" s="22"/>
      <c r="IT372" s="22"/>
      <c r="IU372" s="22"/>
      <c r="IV372" s="22"/>
      <c r="IW372" s="22"/>
      <c r="IX372" s="22"/>
      <c r="IY372" s="22"/>
      <c r="IZ372" s="22"/>
      <c r="JA372" s="22"/>
      <c r="JB372" s="22"/>
      <c r="JC372" s="22"/>
      <c r="JD372" s="22"/>
      <c r="JE372" s="22"/>
      <c r="JF372" s="22"/>
      <c r="JG372" s="22"/>
      <c r="JH372" s="22"/>
      <c r="JI372" s="22"/>
      <c r="JJ372" s="22"/>
      <c r="JK372" s="22"/>
      <c r="JL372" s="22"/>
      <c r="JM372" s="22"/>
      <c r="JN372" s="22"/>
      <c r="JO372" s="22"/>
      <c r="JP372" s="22"/>
      <c r="JQ372" s="22"/>
      <c r="JR372" s="22"/>
      <c r="JS372" s="22"/>
      <c r="JT372" s="22"/>
      <c r="JU372" s="22"/>
      <c r="JV372" s="22"/>
      <c r="JW372" s="22"/>
      <c r="JX372" s="22"/>
      <c r="JY372" s="22"/>
      <c r="JZ372" s="22"/>
      <c r="KA372" s="22"/>
      <c r="KB372" s="22"/>
      <c r="KC372" s="22"/>
      <c r="KD372" s="22"/>
      <c r="KE372" s="22"/>
      <c r="KF372" s="22"/>
      <c r="KG372" s="22"/>
      <c r="KH372" s="22"/>
      <c r="KI372" s="22"/>
      <c r="KJ372" s="22"/>
      <c r="KK372" s="22"/>
      <c r="KL372" s="22"/>
      <c r="KM372" s="22"/>
      <c r="KN372" s="22"/>
      <c r="KO372" s="22"/>
      <c r="KP372" s="22"/>
      <c r="KQ372" s="22"/>
      <c r="KR372" s="22"/>
      <c r="KS372" s="22"/>
      <c r="KT372" s="22"/>
      <c r="KU372" s="22"/>
      <c r="KV372" s="22"/>
      <c r="KW372" s="22"/>
      <c r="KX372" s="22"/>
      <c r="KY372" s="22"/>
      <c r="KZ372" s="22"/>
      <c r="LA372" s="22"/>
      <c r="LB372" s="22"/>
      <c r="LC372" s="22"/>
      <c r="LD372" s="22"/>
      <c r="LE372" s="22"/>
      <c r="LF372" s="22"/>
      <c r="LG372" s="22"/>
      <c r="LH372" s="22"/>
      <c r="LI372" s="22"/>
      <c r="LJ372" s="22"/>
      <c r="LK372" s="22"/>
      <c r="LL372" s="22"/>
      <c r="LM372" s="22"/>
      <c r="LN372" s="22"/>
      <c r="LO372" s="22"/>
      <c r="LP372" s="22"/>
      <c r="LQ372" s="22"/>
      <c r="LR372" s="22"/>
      <c r="LS372" s="22"/>
      <c r="LT372" s="22"/>
      <c r="LU372" s="22"/>
      <c r="LV372" s="22"/>
      <c r="LW372" s="22"/>
      <c r="LX372" s="22"/>
      <c r="LY372" s="22"/>
      <c r="LZ372" s="22"/>
      <c r="MA372" s="22"/>
      <c r="MB372" s="22"/>
      <c r="MC372" s="22"/>
      <c r="MD372" s="22"/>
      <c r="ME372" s="22"/>
      <c r="MF372" s="22"/>
      <c r="MG372" s="22"/>
      <c r="MH372" s="22"/>
      <c r="MI372" s="22"/>
      <c r="MJ372" s="22"/>
      <c r="MK372" s="22"/>
      <c r="ML372" s="22"/>
      <c r="MM372" s="22"/>
      <c r="MN372" s="22"/>
      <c r="MO372" s="22"/>
    </row>
    <row r="373" spans="1:353" s="12" customFormat="1" hidden="1">
      <c r="A373" s="3"/>
      <c r="B373" s="3"/>
      <c r="C373" s="14"/>
      <c r="D373" s="3"/>
      <c r="E373" s="3"/>
      <c r="F373" s="22"/>
      <c r="G373" s="5"/>
      <c r="H373" s="5"/>
      <c r="I373" s="6"/>
      <c r="J373" s="6"/>
      <c r="K373" s="6"/>
      <c r="L373" s="447">
        <f>D365</f>
        <v>658</v>
      </c>
      <c r="M373" s="448">
        <f>D366</f>
        <v>695</v>
      </c>
      <c r="N373" s="448">
        <f>D367</f>
        <v>242</v>
      </c>
      <c r="O373" s="448">
        <f>D368</f>
        <v>217</v>
      </c>
      <c r="P373" s="448">
        <f>D369</f>
        <v>305</v>
      </c>
      <c r="Q373" s="449">
        <f>D370</f>
        <v>36</v>
      </c>
      <c r="R373" s="430"/>
      <c r="S373" s="445">
        <f>SUM(L373:Q373)</f>
        <v>2153</v>
      </c>
      <c r="T373" s="447">
        <f>D365</f>
        <v>658</v>
      </c>
      <c r="U373" s="450">
        <f>D366</f>
        <v>695</v>
      </c>
      <c r="V373" s="451">
        <f>D367</f>
        <v>242</v>
      </c>
      <c r="W373" s="10">
        <f>D368</f>
        <v>217</v>
      </c>
      <c r="X373" s="10"/>
      <c r="Y373" s="10">
        <f>D369</f>
        <v>305</v>
      </c>
      <c r="Z373" s="430">
        <f>D370</f>
        <v>36</v>
      </c>
      <c r="AA373" s="11"/>
      <c r="AB373" s="11"/>
      <c r="AC373" s="426"/>
      <c r="AD373" s="452"/>
      <c r="AE373" s="9"/>
      <c r="AF373" s="10"/>
      <c r="AG373" s="10"/>
      <c r="AH373" s="430"/>
      <c r="AI373" s="11"/>
      <c r="AJ373"/>
      <c r="AK373" s="445"/>
      <c r="AL373" s="453"/>
      <c r="AM373" s="453"/>
      <c r="AN373" s="453"/>
      <c r="AO373" s="453"/>
      <c r="AP373" s="453"/>
      <c r="AQ373" s="45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  <c r="EC373" s="22"/>
      <c r="ED373" s="22"/>
      <c r="EE373" s="22"/>
      <c r="EF373" s="22"/>
      <c r="EG373" s="22"/>
      <c r="EH373" s="22"/>
      <c r="EI373" s="22"/>
      <c r="EJ373" s="22"/>
      <c r="EK373" s="22"/>
      <c r="EL373" s="22"/>
      <c r="EM373" s="22"/>
      <c r="EN373" s="22"/>
      <c r="EO373" s="22"/>
      <c r="EP373" s="22"/>
      <c r="EQ373" s="22"/>
      <c r="ER373" s="22"/>
      <c r="ES373" s="22"/>
      <c r="ET373" s="22"/>
      <c r="EU373" s="22"/>
      <c r="EV373" s="22"/>
      <c r="EW373" s="22"/>
      <c r="EX373" s="22"/>
      <c r="EY373" s="22"/>
      <c r="EZ373" s="22"/>
      <c r="FA373" s="22"/>
      <c r="FB373" s="22"/>
      <c r="FC373" s="22"/>
      <c r="FD373" s="22"/>
      <c r="FE373" s="22"/>
      <c r="FF373" s="22"/>
      <c r="FG373" s="22"/>
      <c r="FH373" s="22"/>
      <c r="FI373" s="22"/>
      <c r="FJ373" s="22"/>
      <c r="FK373" s="22"/>
      <c r="FL373" s="22"/>
      <c r="FM373" s="22"/>
      <c r="FN373" s="22"/>
      <c r="FO373" s="22"/>
      <c r="FP373" s="22"/>
      <c r="FQ373" s="22"/>
      <c r="FR373" s="22"/>
      <c r="FS373" s="22"/>
      <c r="FT373" s="22"/>
      <c r="FU373" s="22"/>
      <c r="FV373" s="22"/>
      <c r="FW373" s="22"/>
      <c r="FX373" s="22"/>
      <c r="FY373" s="22"/>
      <c r="FZ373" s="22"/>
      <c r="GA373" s="22"/>
      <c r="GB373" s="22"/>
      <c r="GC373" s="22"/>
      <c r="GD373" s="22"/>
      <c r="GE373" s="22"/>
      <c r="GF373" s="22"/>
      <c r="GG373" s="22"/>
      <c r="GH373" s="22"/>
      <c r="GI373" s="22"/>
      <c r="GJ373" s="22"/>
      <c r="GK373" s="22"/>
      <c r="GL373" s="22"/>
      <c r="GM373" s="22"/>
      <c r="GN373" s="22"/>
      <c r="GO373" s="22"/>
      <c r="GP373" s="22"/>
      <c r="GQ373" s="22"/>
      <c r="GR373" s="22"/>
      <c r="GS373" s="22"/>
      <c r="GT373" s="22"/>
      <c r="GU373" s="22"/>
      <c r="GV373" s="22"/>
      <c r="GW373" s="22"/>
      <c r="GX373" s="22"/>
      <c r="GY373" s="22"/>
      <c r="GZ373" s="22"/>
      <c r="HA373" s="22"/>
      <c r="HB373" s="22"/>
      <c r="HC373" s="22"/>
      <c r="HD373" s="22"/>
      <c r="HE373" s="22"/>
      <c r="HF373" s="22"/>
      <c r="HG373" s="22"/>
      <c r="HH373" s="22"/>
      <c r="HI373" s="22"/>
      <c r="HJ373" s="22"/>
      <c r="HK373" s="22"/>
      <c r="HL373" s="22"/>
      <c r="HM373" s="22"/>
      <c r="HN373" s="22"/>
      <c r="HO373" s="22"/>
      <c r="HP373" s="22"/>
      <c r="HQ373" s="22"/>
      <c r="HR373" s="22"/>
      <c r="HS373" s="22"/>
      <c r="HT373" s="22"/>
      <c r="HU373" s="22"/>
      <c r="HV373" s="22"/>
      <c r="HW373" s="22"/>
      <c r="HX373" s="22"/>
      <c r="HY373" s="22"/>
      <c r="HZ373" s="22"/>
      <c r="IA373" s="22"/>
      <c r="IB373" s="22"/>
      <c r="IC373" s="22"/>
      <c r="ID373" s="22"/>
      <c r="IE373" s="22"/>
      <c r="IF373" s="22"/>
      <c r="IG373" s="22"/>
      <c r="IH373" s="22"/>
      <c r="II373" s="22"/>
      <c r="IJ373" s="22"/>
      <c r="IK373" s="22"/>
      <c r="IL373" s="22"/>
      <c r="IM373" s="22"/>
      <c r="IN373" s="22"/>
      <c r="IO373" s="22"/>
      <c r="IP373" s="22"/>
      <c r="IQ373" s="22"/>
      <c r="IR373" s="22"/>
      <c r="IS373" s="22"/>
      <c r="IT373" s="22"/>
      <c r="IU373" s="22"/>
      <c r="IV373" s="22"/>
      <c r="IW373" s="22"/>
      <c r="IX373" s="22"/>
      <c r="IY373" s="22"/>
      <c r="IZ373" s="22"/>
      <c r="JA373" s="22"/>
      <c r="JB373" s="22"/>
      <c r="JC373" s="22"/>
      <c r="JD373" s="22"/>
      <c r="JE373" s="22"/>
      <c r="JF373" s="22"/>
      <c r="JG373" s="22"/>
      <c r="JH373" s="22"/>
      <c r="JI373" s="22"/>
      <c r="JJ373" s="22"/>
      <c r="JK373" s="22"/>
      <c r="JL373" s="22"/>
      <c r="JM373" s="22"/>
      <c r="JN373" s="22"/>
      <c r="JO373" s="22"/>
      <c r="JP373" s="22"/>
      <c r="JQ373" s="22"/>
      <c r="JR373" s="22"/>
      <c r="JS373" s="22"/>
      <c r="JT373" s="22"/>
      <c r="JU373" s="22"/>
      <c r="JV373" s="22"/>
      <c r="JW373" s="22"/>
      <c r="JX373" s="22"/>
      <c r="JY373" s="22"/>
      <c r="JZ373" s="22"/>
      <c r="KA373" s="22"/>
      <c r="KB373" s="22"/>
      <c r="KC373" s="22"/>
      <c r="KD373" s="22"/>
      <c r="KE373" s="22"/>
      <c r="KF373" s="22"/>
      <c r="KG373" s="22"/>
      <c r="KH373" s="22"/>
      <c r="KI373" s="22"/>
      <c r="KJ373" s="22"/>
      <c r="KK373" s="22"/>
      <c r="KL373" s="22"/>
      <c r="KM373" s="22"/>
      <c r="KN373" s="22"/>
      <c r="KO373" s="22"/>
      <c r="KP373" s="22"/>
      <c r="KQ373" s="22"/>
      <c r="KR373" s="22"/>
      <c r="KS373" s="22"/>
      <c r="KT373" s="22"/>
      <c r="KU373" s="22"/>
      <c r="KV373" s="22"/>
      <c r="KW373" s="22"/>
      <c r="KX373" s="22"/>
      <c r="KY373" s="22"/>
      <c r="KZ373" s="22"/>
      <c r="LA373" s="22"/>
      <c r="LB373" s="22"/>
      <c r="LC373" s="22"/>
      <c r="LD373" s="22"/>
      <c r="LE373" s="22"/>
      <c r="LF373" s="22"/>
      <c r="LG373" s="22"/>
      <c r="LH373" s="22"/>
      <c r="LI373" s="22"/>
      <c r="LJ373" s="22"/>
      <c r="LK373" s="22"/>
      <c r="LL373" s="22"/>
      <c r="LM373" s="22"/>
      <c r="LN373" s="22"/>
      <c r="LO373" s="22"/>
      <c r="LP373" s="22"/>
      <c r="LQ373" s="22"/>
      <c r="LR373" s="22"/>
      <c r="LS373" s="22"/>
      <c r="LT373" s="22"/>
      <c r="LU373" s="22"/>
      <c r="LV373" s="22"/>
      <c r="LW373" s="22"/>
      <c r="LX373" s="22"/>
      <c r="LY373" s="22"/>
      <c r="LZ373" s="22"/>
      <c r="MA373" s="22"/>
      <c r="MB373" s="22"/>
      <c r="MC373" s="22"/>
      <c r="MD373" s="22"/>
      <c r="ME373" s="22"/>
      <c r="MF373" s="22"/>
      <c r="MG373" s="22"/>
      <c r="MH373" s="22"/>
      <c r="MI373" s="22"/>
      <c r="MJ373" s="22"/>
      <c r="MK373" s="22"/>
      <c r="ML373" s="22"/>
      <c r="MM373" s="22"/>
      <c r="MN373" s="22"/>
      <c r="MO373" s="22"/>
    </row>
    <row r="374" spans="1:353" s="12" customFormat="1" hidden="1">
      <c r="A374" s="3"/>
      <c r="B374" s="3"/>
      <c r="C374" s="14"/>
      <c r="D374" s="3"/>
      <c r="E374" s="3"/>
      <c r="F374" s="454">
        <f>(100%+C377)*F376/7.2</f>
        <v>3.0181171361992458</v>
      </c>
      <c r="G374" s="5"/>
      <c r="H374" s="5"/>
      <c r="I374" s="6"/>
      <c r="J374" s="6"/>
      <c r="K374" s="6"/>
      <c r="L374" s="7"/>
      <c r="M374" s="8"/>
      <c r="N374" s="9"/>
      <c r="O374" s="10"/>
      <c r="P374" s="10"/>
      <c r="Q374" s="430"/>
      <c r="R374" s="430"/>
      <c r="S374"/>
      <c r="T374" s="7"/>
      <c r="U374" s="8"/>
      <c r="V374" s="9"/>
      <c r="W374" s="10"/>
      <c r="X374" s="10"/>
      <c r="Y374" s="10"/>
      <c r="Z374" s="11"/>
      <c r="AA374" s="11"/>
      <c r="AB374" s="11"/>
      <c r="AC374" s="11"/>
      <c r="AD374" s="10"/>
      <c r="AE374" s="390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  <c r="EC374" s="22"/>
      <c r="ED374" s="22"/>
      <c r="EE374" s="22"/>
      <c r="EF374" s="22"/>
      <c r="EG374" s="22"/>
      <c r="EH374" s="22"/>
      <c r="EI374" s="22"/>
      <c r="EJ374" s="22"/>
      <c r="EK374" s="22"/>
      <c r="EL374" s="22"/>
      <c r="EM374" s="22"/>
      <c r="EN374" s="22"/>
      <c r="EO374" s="22"/>
      <c r="EP374" s="22"/>
      <c r="EQ374" s="22"/>
      <c r="ER374" s="22"/>
      <c r="ES374" s="22"/>
      <c r="ET374" s="22"/>
      <c r="EU374" s="22"/>
      <c r="EV374" s="22"/>
      <c r="EW374" s="22"/>
      <c r="EX374" s="22"/>
      <c r="EY374" s="22"/>
      <c r="EZ374" s="22"/>
      <c r="FA374" s="22"/>
      <c r="FB374" s="22"/>
      <c r="FC374" s="22"/>
      <c r="FD374" s="22"/>
      <c r="FE374" s="22"/>
      <c r="FF374" s="22"/>
      <c r="FG374" s="22"/>
      <c r="FH374" s="22"/>
      <c r="FI374" s="22"/>
      <c r="FJ374" s="22"/>
      <c r="FK374" s="22"/>
      <c r="FL374" s="22"/>
      <c r="FM374" s="22"/>
      <c r="FN374" s="22"/>
      <c r="FO374" s="22"/>
      <c r="FP374" s="22"/>
      <c r="FQ374" s="22"/>
      <c r="FR374" s="22"/>
      <c r="FS374" s="22"/>
      <c r="FT374" s="22"/>
      <c r="FU374" s="22"/>
      <c r="FV374" s="22"/>
      <c r="FW374" s="22"/>
      <c r="FX374" s="22"/>
      <c r="FY374" s="22"/>
      <c r="FZ374" s="22"/>
      <c r="GA374" s="22"/>
      <c r="GB374" s="22"/>
      <c r="GC374" s="22"/>
      <c r="GD374" s="22"/>
      <c r="GE374" s="22"/>
      <c r="GF374" s="22"/>
      <c r="GG374" s="22"/>
      <c r="GH374" s="22"/>
      <c r="GI374" s="22"/>
      <c r="GJ374" s="22"/>
      <c r="GK374" s="22"/>
      <c r="GL374" s="22"/>
      <c r="GM374" s="22"/>
      <c r="GN374" s="22"/>
      <c r="GO374" s="22"/>
      <c r="GP374" s="22"/>
      <c r="GQ374" s="22"/>
      <c r="GR374" s="22"/>
      <c r="GS374" s="22"/>
      <c r="GT374" s="22"/>
      <c r="GU374" s="22"/>
      <c r="GV374" s="22"/>
      <c r="GW374" s="22"/>
      <c r="GX374" s="22"/>
      <c r="GY374" s="22"/>
      <c r="GZ374" s="22"/>
      <c r="HA374" s="22"/>
      <c r="HB374" s="22"/>
      <c r="HC374" s="22"/>
      <c r="HD374" s="22"/>
      <c r="HE374" s="22"/>
      <c r="HF374" s="22"/>
      <c r="HG374" s="22"/>
      <c r="HH374" s="22"/>
      <c r="HI374" s="22"/>
      <c r="HJ374" s="22"/>
      <c r="HK374" s="22"/>
      <c r="HL374" s="22"/>
      <c r="HM374" s="22"/>
      <c r="HN374" s="22"/>
      <c r="HO374" s="22"/>
      <c r="HP374" s="22"/>
      <c r="HQ374" s="22"/>
      <c r="HR374" s="22"/>
      <c r="HS374" s="22"/>
      <c r="HT374" s="22"/>
      <c r="HU374" s="22"/>
      <c r="HV374" s="22"/>
      <c r="HW374" s="22"/>
      <c r="HX374" s="22"/>
      <c r="HY374" s="22"/>
      <c r="HZ374" s="22"/>
      <c r="IA374" s="22"/>
      <c r="IB374" s="22"/>
      <c r="IC374" s="22"/>
      <c r="ID374" s="22"/>
      <c r="IE374" s="22"/>
      <c r="IF374" s="22"/>
      <c r="IG374" s="22"/>
      <c r="IH374" s="22"/>
      <c r="II374" s="22"/>
      <c r="IJ374" s="22"/>
      <c r="IK374" s="22"/>
      <c r="IL374" s="22"/>
      <c r="IM374" s="22"/>
      <c r="IN374" s="22"/>
      <c r="IO374" s="22"/>
      <c r="IP374" s="22"/>
      <c r="IQ374" s="22"/>
      <c r="IR374" s="22"/>
      <c r="IS374" s="22"/>
      <c r="IT374" s="22"/>
      <c r="IU374" s="22"/>
      <c r="IV374" s="22"/>
      <c r="IW374" s="22"/>
      <c r="IX374" s="22"/>
      <c r="IY374" s="22"/>
      <c r="IZ374" s="22"/>
      <c r="JA374" s="22"/>
      <c r="JB374" s="22"/>
      <c r="JC374" s="22"/>
      <c r="JD374" s="22"/>
      <c r="JE374" s="22"/>
      <c r="JF374" s="22"/>
      <c r="JG374" s="22"/>
      <c r="JH374" s="22"/>
      <c r="JI374" s="22"/>
      <c r="JJ374" s="22"/>
      <c r="JK374" s="22"/>
      <c r="JL374" s="22"/>
      <c r="JM374" s="22"/>
      <c r="JN374" s="22"/>
      <c r="JO374" s="22"/>
      <c r="JP374" s="22"/>
      <c r="JQ374" s="22"/>
      <c r="JR374" s="22"/>
      <c r="JS374" s="22"/>
      <c r="JT374" s="22"/>
      <c r="JU374" s="22"/>
      <c r="JV374" s="22"/>
      <c r="JW374" s="22"/>
      <c r="JX374" s="22"/>
      <c r="JY374" s="22"/>
      <c r="JZ374" s="22"/>
      <c r="KA374" s="22"/>
      <c r="KB374" s="22"/>
      <c r="KC374" s="22"/>
      <c r="KD374" s="22"/>
      <c r="KE374" s="22"/>
      <c r="KF374" s="22"/>
      <c r="KG374" s="22"/>
      <c r="KH374" s="22"/>
      <c r="KI374" s="22"/>
      <c r="KJ374" s="22"/>
      <c r="KK374" s="22"/>
      <c r="KL374" s="22"/>
      <c r="KM374" s="22"/>
      <c r="KN374" s="22"/>
      <c r="KO374" s="22"/>
      <c r="KP374" s="22"/>
      <c r="KQ374" s="22"/>
      <c r="KR374" s="22"/>
      <c r="KS374" s="22"/>
      <c r="KT374" s="22"/>
      <c r="KU374" s="22"/>
      <c r="KV374" s="22"/>
      <c r="KW374" s="22"/>
      <c r="KX374" s="22"/>
      <c r="KY374" s="22"/>
      <c r="KZ374" s="22"/>
      <c r="LA374" s="22"/>
      <c r="LB374" s="22"/>
      <c r="LC374" s="22"/>
      <c r="LD374" s="22"/>
      <c r="LE374" s="22"/>
      <c r="LF374" s="22"/>
      <c r="LG374" s="22"/>
      <c r="LH374" s="22"/>
      <c r="LI374" s="22"/>
      <c r="LJ374" s="22"/>
      <c r="LK374" s="22"/>
      <c r="LL374" s="22"/>
      <c r="LM374" s="22"/>
      <c r="LN374" s="22"/>
      <c r="LO374" s="22"/>
      <c r="LP374" s="22"/>
      <c r="LQ374" s="22"/>
      <c r="LR374" s="22"/>
      <c r="LS374" s="22"/>
      <c r="LT374" s="22"/>
      <c r="LU374" s="22"/>
      <c r="LV374" s="22"/>
      <c r="LW374" s="22"/>
      <c r="LX374" s="22"/>
      <c r="LY374" s="22"/>
      <c r="LZ374" s="22"/>
      <c r="MA374" s="22"/>
      <c r="MB374" s="22"/>
      <c r="MC374" s="22"/>
      <c r="MD374" s="22"/>
      <c r="ME374" s="22"/>
      <c r="MF374" s="22"/>
      <c r="MG374" s="22"/>
      <c r="MH374" s="22"/>
      <c r="MI374" s="22"/>
      <c r="MJ374" s="22"/>
      <c r="MK374" s="22"/>
      <c r="ML374" s="22"/>
      <c r="MM374" s="22"/>
      <c r="MN374" s="22"/>
      <c r="MO374" s="22"/>
    </row>
    <row r="375" spans="1:353" s="12" customFormat="1" hidden="1">
      <c r="A375" s="3" t="s">
        <v>1318</v>
      </c>
      <c r="B375" s="3"/>
      <c r="C375" s="3"/>
      <c r="D375" s="3"/>
      <c r="E375" s="3"/>
      <c r="F375" s="22" t="s">
        <v>1319</v>
      </c>
      <c r="G375" s="5"/>
      <c r="H375" s="5"/>
      <c r="I375" s="6"/>
      <c r="J375" s="6"/>
      <c r="K375" s="6"/>
      <c r="L375" s="6"/>
      <c r="M375"/>
      <c r="N375"/>
      <c r="O375"/>
      <c r="P375"/>
      <c r="Q375"/>
      <c r="R375"/>
      <c r="S375"/>
      <c r="T375" s="7"/>
      <c r="U375" s="8"/>
      <c r="V375" s="9"/>
      <c r="W375" s="10"/>
      <c r="X375" s="10"/>
      <c r="Y375" s="455">
        <f>Y373-Y372</f>
        <v>1</v>
      </c>
      <c r="Z375" s="11"/>
      <c r="AA375" s="11"/>
      <c r="AB375" s="11"/>
      <c r="AC375" s="11"/>
      <c r="AD375" s="10"/>
      <c r="AE375" s="390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  <c r="EC375" s="22"/>
      <c r="ED375" s="22"/>
      <c r="EE375" s="22"/>
      <c r="EF375" s="22"/>
      <c r="EG375" s="22"/>
      <c r="EH375" s="22"/>
      <c r="EI375" s="22"/>
      <c r="EJ375" s="22"/>
      <c r="EK375" s="22"/>
      <c r="EL375" s="22"/>
      <c r="EM375" s="22"/>
      <c r="EN375" s="22"/>
      <c r="EO375" s="22"/>
      <c r="EP375" s="22"/>
      <c r="EQ375" s="22"/>
      <c r="ER375" s="22"/>
      <c r="ES375" s="22"/>
      <c r="ET375" s="22"/>
      <c r="EU375" s="22"/>
      <c r="EV375" s="22"/>
      <c r="EW375" s="22"/>
      <c r="EX375" s="22"/>
      <c r="EY375" s="22"/>
      <c r="EZ375" s="22"/>
      <c r="FA375" s="22"/>
      <c r="FB375" s="22"/>
      <c r="FC375" s="22"/>
      <c r="FD375" s="22"/>
      <c r="FE375" s="22"/>
      <c r="FF375" s="22"/>
      <c r="FG375" s="22"/>
      <c r="FH375" s="22"/>
      <c r="FI375" s="22"/>
      <c r="FJ375" s="22"/>
      <c r="FK375" s="22"/>
      <c r="FL375" s="22"/>
      <c r="FM375" s="22"/>
      <c r="FN375" s="22"/>
      <c r="FO375" s="22"/>
      <c r="FP375" s="22"/>
      <c r="FQ375" s="22"/>
      <c r="FR375" s="22"/>
      <c r="FS375" s="22"/>
      <c r="FT375" s="22"/>
      <c r="FU375" s="22"/>
      <c r="FV375" s="22"/>
      <c r="FW375" s="22"/>
      <c r="FX375" s="22"/>
      <c r="FY375" s="22"/>
      <c r="FZ375" s="22"/>
      <c r="GA375" s="22"/>
      <c r="GB375" s="22"/>
      <c r="GC375" s="22"/>
      <c r="GD375" s="22"/>
      <c r="GE375" s="22"/>
      <c r="GF375" s="22"/>
      <c r="GG375" s="22"/>
      <c r="GH375" s="22"/>
      <c r="GI375" s="22"/>
      <c r="GJ375" s="22"/>
      <c r="GK375" s="22"/>
      <c r="GL375" s="22"/>
      <c r="GM375" s="22"/>
      <c r="GN375" s="22"/>
      <c r="GO375" s="22"/>
      <c r="GP375" s="22"/>
      <c r="GQ375" s="22"/>
      <c r="GR375" s="22"/>
      <c r="GS375" s="22"/>
      <c r="GT375" s="22"/>
      <c r="GU375" s="22"/>
      <c r="GV375" s="22"/>
      <c r="GW375" s="22"/>
      <c r="GX375" s="22"/>
      <c r="GY375" s="22"/>
      <c r="GZ375" s="22"/>
      <c r="HA375" s="22"/>
      <c r="HB375" s="22"/>
      <c r="HC375" s="22"/>
      <c r="HD375" s="22"/>
      <c r="HE375" s="22"/>
      <c r="HF375" s="22"/>
      <c r="HG375" s="22"/>
      <c r="HH375" s="22"/>
      <c r="HI375" s="22"/>
      <c r="HJ375" s="22"/>
      <c r="HK375" s="22"/>
      <c r="HL375" s="22"/>
      <c r="HM375" s="22"/>
      <c r="HN375" s="22"/>
      <c r="HO375" s="22"/>
      <c r="HP375" s="22"/>
      <c r="HQ375" s="22"/>
      <c r="HR375" s="22"/>
      <c r="HS375" s="22"/>
      <c r="HT375" s="22"/>
      <c r="HU375" s="22"/>
      <c r="HV375" s="22"/>
      <c r="HW375" s="22"/>
      <c r="HX375" s="22"/>
      <c r="HY375" s="22"/>
      <c r="HZ375" s="22"/>
      <c r="IA375" s="22"/>
      <c r="IB375" s="22"/>
      <c r="IC375" s="22"/>
      <c r="ID375" s="22"/>
      <c r="IE375" s="22"/>
      <c r="IF375" s="22"/>
      <c r="IG375" s="22"/>
      <c r="IH375" s="22"/>
      <c r="II375" s="22"/>
      <c r="IJ375" s="22"/>
      <c r="IK375" s="22"/>
      <c r="IL375" s="22"/>
      <c r="IM375" s="22"/>
      <c r="IN375" s="22"/>
      <c r="IO375" s="22"/>
      <c r="IP375" s="22"/>
      <c r="IQ375" s="22"/>
      <c r="IR375" s="22"/>
      <c r="IS375" s="22"/>
      <c r="IT375" s="22"/>
      <c r="IU375" s="22"/>
      <c r="IV375" s="22"/>
      <c r="IW375" s="22"/>
      <c r="IX375" s="22"/>
      <c r="IY375" s="22"/>
      <c r="IZ375" s="22"/>
      <c r="JA375" s="22"/>
      <c r="JB375" s="22"/>
      <c r="JC375" s="22"/>
      <c r="JD375" s="22"/>
      <c r="JE375" s="22"/>
      <c r="JF375" s="22"/>
      <c r="JG375" s="22"/>
      <c r="JH375" s="22"/>
      <c r="JI375" s="22"/>
      <c r="JJ375" s="22"/>
      <c r="JK375" s="22"/>
      <c r="JL375" s="22"/>
      <c r="JM375" s="22"/>
      <c r="JN375" s="22"/>
      <c r="JO375" s="22"/>
      <c r="JP375" s="22"/>
      <c r="JQ375" s="22"/>
      <c r="JR375" s="22"/>
      <c r="JS375" s="22"/>
      <c r="JT375" s="22"/>
      <c r="JU375" s="22"/>
      <c r="JV375" s="22"/>
      <c r="JW375" s="22"/>
      <c r="JX375" s="22"/>
      <c r="JY375" s="22"/>
      <c r="JZ375" s="22"/>
      <c r="KA375" s="22"/>
      <c r="KB375" s="22"/>
      <c r="KC375" s="22"/>
      <c r="KD375" s="22"/>
      <c r="KE375" s="22"/>
      <c r="KF375" s="22"/>
      <c r="KG375" s="22"/>
      <c r="KH375" s="22"/>
      <c r="KI375" s="22"/>
      <c r="KJ375" s="22"/>
      <c r="KK375" s="22"/>
      <c r="KL375" s="22"/>
      <c r="KM375" s="22"/>
      <c r="KN375" s="22"/>
      <c r="KO375" s="22"/>
      <c r="KP375" s="22"/>
      <c r="KQ375" s="22"/>
      <c r="KR375" s="22"/>
      <c r="KS375" s="22"/>
      <c r="KT375" s="22"/>
      <c r="KU375" s="22"/>
      <c r="KV375" s="22"/>
      <c r="KW375" s="22"/>
      <c r="KX375" s="22"/>
      <c r="KY375" s="22"/>
      <c r="KZ375" s="22"/>
      <c r="LA375" s="22"/>
      <c r="LB375" s="22"/>
      <c r="LC375" s="22"/>
      <c r="LD375" s="22"/>
      <c r="LE375" s="22"/>
      <c r="LF375" s="22"/>
      <c r="LG375" s="22"/>
      <c r="LH375" s="22"/>
      <c r="LI375" s="22"/>
      <c r="LJ375" s="22"/>
      <c r="LK375" s="22"/>
      <c r="LL375" s="22"/>
      <c r="LM375" s="22"/>
      <c r="LN375" s="22"/>
      <c r="LO375" s="22"/>
      <c r="LP375" s="22"/>
      <c r="LQ375" s="22"/>
      <c r="LR375" s="22"/>
      <c r="LS375" s="22"/>
      <c r="LT375" s="22"/>
      <c r="LU375" s="22"/>
      <c r="LV375" s="22"/>
      <c r="LW375" s="22"/>
      <c r="LX375" s="22"/>
      <c r="LY375" s="22"/>
      <c r="LZ375" s="22"/>
      <c r="MA375" s="22"/>
      <c r="MB375" s="22"/>
      <c r="MC375" s="22"/>
      <c r="MD375" s="22"/>
      <c r="ME375" s="22"/>
      <c r="MF375" s="22"/>
      <c r="MG375" s="22"/>
      <c r="MH375" s="22"/>
      <c r="MI375" s="22"/>
      <c r="MJ375" s="22"/>
      <c r="MK375" s="22"/>
      <c r="ML375" s="22"/>
      <c r="MM375" s="22"/>
      <c r="MN375" s="22"/>
      <c r="MO375" s="22"/>
    </row>
    <row r="376" spans="1:353" s="12" customFormat="1" hidden="1">
      <c r="A376" s="3" t="s">
        <v>1320</v>
      </c>
      <c r="B376" s="3"/>
      <c r="C376" s="14"/>
      <c r="D376" s="3"/>
      <c r="E376" s="3"/>
      <c r="F376" s="456">
        <v>19.75494852784961</v>
      </c>
      <c r="G376" s="5"/>
      <c r="H376" s="5"/>
      <c r="I376" s="6"/>
      <c r="J376" s="6"/>
      <c r="K376" s="22"/>
      <c r="L376" s="6"/>
      <c r="M376"/>
      <c r="N376"/>
      <c r="O376"/>
      <c r="P376"/>
      <c r="Q376"/>
      <c r="R376"/>
      <c r="S376"/>
      <c r="T376" s="7"/>
      <c r="U376" s="8"/>
      <c r="V376" s="9"/>
      <c r="W376" s="10"/>
      <c r="X376" s="10"/>
      <c r="Y376" s="10"/>
      <c r="Z376" s="11"/>
      <c r="AA376" s="11"/>
      <c r="AB376" s="11"/>
      <c r="AC376" s="11"/>
      <c r="AD376" s="10"/>
      <c r="AE376" s="390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  <c r="EC376" s="22"/>
      <c r="ED376" s="22"/>
      <c r="EE376" s="22"/>
      <c r="EF376" s="22"/>
      <c r="EG376" s="22"/>
      <c r="EH376" s="22"/>
      <c r="EI376" s="22"/>
      <c r="EJ376" s="22"/>
      <c r="EK376" s="22"/>
      <c r="EL376" s="22"/>
      <c r="EM376" s="22"/>
      <c r="EN376" s="22"/>
      <c r="EO376" s="22"/>
      <c r="EP376" s="22"/>
      <c r="EQ376" s="22"/>
      <c r="ER376" s="22"/>
      <c r="ES376" s="22"/>
      <c r="ET376" s="22"/>
      <c r="EU376" s="22"/>
      <c r="EV376" s="22"/>
      <c r="EW376" s="22"/>
      <c r="EX376" s="22"/>
      <c r="EY376" s="22"/>
      <c r="EZ376" s="22"/>
      <c r="FA376" s="22"/>
      <c r="FB376" s="22"/>
      <c r="FC376" s="22"/>
      <c r="FD376" s="22"/>
      <c r="FE376" s="22"/>
      <c r="FF376" s="22"/>
      <c r="FG376" s="22"/>
      <c r="FH376" s="22"/>
      <c r="FI376" s="22"/>
      <c r="FJ376" s="22"/>
      <c r="FK376" s="22"/>
      <c r="FL376" s="22"/>
      <c r="FM376" s="22"/>
      <c r="FN376" s="22"/>
      <c r="FO376" s="22"/>
      <c r="FP376" s="22"/>
      <c r="FQ376" s="22"/>
      <c r="FR376" s="22"/>
      <c r="FS376" s="22"/>
      <c r="FT376" s="22"/>
      <c r="FU376" s="22"/>
      <c r="FV376" s="22"/>
      <c r="FW376" s="22"/>
      <c r="FX376" s="22"/>
      <c r="FY376" s="22"/>
      <c r="FZ376" s="22"/>
      <c r="GA376" s="22"/>
      <c r="GB376" s="22"/>
      <c r="GC376" s="22"/>
      <c r="GD376" s="22"/>
      <c r="GE376" s="22"/>
      <c r="GF376" s="22"/>
      <c r="GG376" s="22"/>
      <c r="GH376" s="22"/>
      <c r="GI376" s="22"/>
      <c r="GJ376" s="22"/>
      <c r="GK376" s="22"/>
      <c r="GL376" s="22"/>
      <c r="GM376" s="22"/>
      <c r="GN376" s="22"/>
      <c r="GO376" s="22"/>
      <c r="GP376" s="22"/>
      <c r="GQ376" s="22"/>
      <c r="GR376" s="22"/>
      <c r="GS376" s="22"/>
      <c r="GT376" s="22"/>
      <c r="GU376" s="22"/>
      <c r="GV376" s="22"/>
      <c r="GW376" s="22"/>
      <c r="GX376" s="22"/>
      <c r="GY376" s="22"/>
      <c r="GZ376" s="22"/>
      <c r="HA376" s="22"/>
      <c r="HB376" s="22"/>
      <c r="HC376" s="22"/>
      <c r="HD376" s="22"/>
      <c r="HE376" s="22"/>
      <c r="HF376" s="22"/>
      <c r="HG376" s="22"/>
      <c r="HH376" s="22"/>
      <c r="HI376" s="22"/>
      <c r="HJ376" s="22"/>
      <c r="HK376" s="22"/>
      <c r="HL376" s="22"/>
      <c r="HM376" s="22"/>
      <c r="HN376" s="22"/>
      <c r="HO376" s="22"/>
      <c r="HP376" s="22"/>
      <c r="HQ376" s="22"/>
      <c r="HR376" s="22"/>
      <c r="HS376" s="22"/>
      <c r="HT376" s="22"/>
      <c r="HU376" s="22"/>
      <c r="HV376" s="22"/>
      <c r="HW376" s="22"/>
      <c r="HX376" s="22"/>
      <c r="HY376" s="22"/>
      <c r="HZ376" s="22"/>
      <c r="IA376" s="22"/>
      <c r="IB376" s="22"/>
      <c r="IC376" s="22"/>
      <c r="ID376" s="22"/>
      <c r="IE376" s="22"/>
      <c r="IF376" s="22"/>
      <c r="IG376" s="22"/>
      <c r="IH376" s="22"/>
      <c r="II376" s="22"/>
      <c r="IJ376" s="22"/>
      <c r="IK376" s="22"/>
      <c r="IL376" s="22"/>
      <c r="IM376" s="22"/>
      <c r="IN376" s="22"/>
      <c r="IO376" s="22"/>
      <c r="IP376" s="22"/>
      <c r="IQ376" s="22"/>
      <c r="IR376" s="22"/>
      <c r="IS376" s="22"/>
      <c r="IT376" s="22"/>
      <c r="IU376" s="22"/>
      <c r="IV376" s="22"/>
      <c r="IW376" s="22"/>
      <c r="IX376" s="22"/>
      <c r="IY376" s="22"/>
      <c r="IZ376" s="22"/>
      <c r="JA376" s="22"/>
      <c r="JB376" s="22"/>
      <c r="JC376" s="22"/>
      <c r="JD376" s="22"/>
      <c r="JE376" s="22"/>
      <c r="JF376" s="22"/>
      <c r="JG376" s="22"/>
      <c r="JH376" s="22"/>
      <c r="JI376" s="22"/>
      <c r="JJ376" s="22"/>
      <c r="JK376" s="22"/>
      <c r="JL376" s="22"/>
      <c r="JM376" s="22"/>
      <c r="JN376" s="22"/>
      <c r="JO376" s="22"/>
      <c r="JP376" s="22"/>
      <c r="JQ376" s="22"/>
      <c r="JR376" s="22"/>
      <c r="JS376" s="22"/>
      <c r="JT376" s="22"/>
      <c r="JU376" s="22"/>
      <c r="JV376" s="22"/>
      <c r="JW376" s="22"/>
      <c r="JX376" s="22"/>
      <c r="JY376" s="22"/>
      <c r="JZ376" s="22"/>
      <c r="KA376" s="22"/>
      <c r="KB376" s="22"/>
      <c r="KC376" s="22"/>
      <c r="KD376" s="22"/>
      <c r="KE376" s="22"/>
      <c r="KF376" s="22"/>
      <c r="KG376" s="22"/>
      <c r="KH376" s="22"/>
      <c r="KI376" s="22"/>
      <c r="KJ376" s="22"/>
      <c r="KK376" s="22"/>
      <c r="KL376" s="22"/>
      <c r="KM376" s="22"/>
      <c r="KN376" s="22"/>
      <c r="KO376" s="22"/>
      <c r="KP376" s="22"/>
      <c r="KQ376" s="22"/>
      <c r="KR376" s="22"/>
      <c r="KS376" s="22"/>
      <c r="KT376" s="22"/>
      <c r="KU376" s="22"/>
      <c r="KV376" s="22"/>
      <c r="KW376" s="22"/>
      <c r="KX376" s="22"/>
      <c r="KY376" s="22"/>
      <c r="KZ376" s="22"/>
      <c r="LA376" s="22"/>
      <c r="LB376" s="22"/>
      <c r="LC376" s="22"/>
      <c r="LD376" s="22"/>
      <c r="LE376" s="22"/>
      <c r="LF376" s="22"/>
      <c r="LG376" s="22"/>
      <c r="LH376" s="22"/>
      <c r="LI376" s="22"/>
      <c r="LJ376" s="22"/>
      <c r="LK376" s="22"/>
      <c r="LL376" s="22"/>
      <c r="LM376" s="22"/>
      <c r="LN376" s="22"/>
      <c r="LO376" s="22"/>
      <c r="LP376" s="22"/>
      <c r="LQ376" s="22"/>
      <c r="LR376" s="22"/>
      <c r="LS376" s="22"/>
      <c r="LT376" s="22"/>
      <c r="LU376" s="22"/>
      <c r="LV376" s="22"/>
      <c r="LW376" s="22"/>
      <c r="LX376" s="22"/>
      <c r="LY376" s="22"/>
      <c r="LZ376" s="22"/>
      <c r="MA376" s="22"/>
      <c r="MB376" s="22"/>
      <c r="MC376" s="22"/>
      <c r="MD376" s="22"/>
      <c r="ME376" s="22"/>
      <c r="MF376" s="22"/>
      <c r="MG376" s="22"/>
      <c r="MH376" s="22"/>
      <c r="MI376" s="22"/>
      <c r="MJ376" s="22"/>
      <c r="MK376" s="22"/>
      <c r="ML376" s="22"/>
      <c r="MM376" s="22"/>
      <c r="MN376" s="22"/>
      <c r="MO376" s="22"/>
    </row>
    <row r="377" spans="1:353" s="12" customFormat="1" hidden="1">
      <c r="A377" s="457" t="s">
        <v>1321</v>
      </c>
      <c r="B377" s="3"/>
      <c r="C377" s="15">
        <v>0.1</v>
      </c>
      <c r="D377" s="3"/>
      <c r="E377" s="3"/>
      <c r="F377" s="22" t="s">
        <v>1322</v>
      </c>
      <c r="G377" s="5"/>
      <c r="H377" s="5"/>
      <c r="I377" s="6"/>
      <c r="J377" s="6"/>
      <c r="K377" s="22"/>
      <c r="L377" s="6"/>
      <c r="M377"/>
      <c r="N377"/>
      <c r="O377"/>
      <c r="P377"/>
      <c r="Q377"/>
      <c r="R377"/>
      <c r="S377"/>
      <c r="T377" s="7"/>
      <c r="U377" s="8"/>
      <c r="V377" s="9"/>
      <c r="W377" s="10"/>
      <c r="X377" s="10"/>
      <c r="Y377" s="10"/>
      <c r="Z377" s="11"/>
      <c r="AA377" s="11"/>
      <c r="AB377" s="11"/>
      <c r="AC377" s="11"/>
      <c r="AD377" s="10"/>
      <c r="AE377" s="390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  <c r="EC377" s="22"/>
      <c r="ED377" s="22"/>
      <c r="EE377" s="22"/>
      <c r="EF377" s="22"/>
      <c r="EG377" s="22"/>
      <c r="EH377" s="22"/>
      <c r="EI377" s="22"/>
      <c r="EJ377" s="22"/>
      <c r="EK377" s="22"/>
      <c r="EL377" s="22"/>
      <c r="EM377" s="22"/>
      <c r="EN377" s="22"/>
      <c r="EO377" s="22"/>
      <c r="EP377" s="22"/>
      <c r="EQ377" s="22"/>
      <c r="ER377" s="22"/>
      <c r="ES377" s="22"/>
      <c r="ET377" s="22"/>
      <c r="EU377" s="22"/>
      <c r="EV377" s="22"/>
      <c r="EW377" s="22"/>
      <c r="EX377" s="22"/>
      <c r="EY377" s="22"/>
      <c r="EZ377" s="22"/>
      <c r="FA377" s="22"/>
      <c r="FB377" s="22"/>
      <c r="FC377" s="22"/>
      <c r="FD377" s="22"/>
      <c r="FE377" s="22"/>
      <c r="FF377" s="22"/>
      <c r="FG377" s="22"/>
      <c r="FH377" s="22"/>
      <c r="FI377" s="22"/>
      <c r="FJ377" s="22"/>
      <c r="FK377" s="22"/>
      <c r="FL377" s="22"/>
      <c r="FM377" s="22"/>
      <c r="FN377" s="22"/>
      <c r="FO377" s="22"/>
      <c r="FP377" s="22"/>
      <c r="FQ377" s="22"/>
      <c r="FR377" s="22"/>
      <c r="FS377" s="22"/>
      <c r="FT377" s="22"/>
      <c r="FU377" s="22"/>
      <c r="FV377" s="22"/>
      <c r="FW377" s="22"/>
      <c r="FX377" s="22"/>
      <c r="FY377" s="22"/>
      <c r="FZ377" s="22"/>
      <c r="GA377" s="22"/>
      <c r="GB377" s="22"/>
      <c r="GC377" s="22"/>
      <c r="GD377" s="22"/>
      <c r="GE377" s="22"/>
      <c r="GF377" s="22"/>
      <c r="GG377" s="22"/>
      <c r="GH377" s="22"/>
      <c r="GI377" s="22"/>
      <c r="GJ377" s="22"/>
      <c r="GK377" s="22"/>
      <c r="GL377" s="22"/>
      <c r="GM377" s="22"/>
      <c r="GN377" s="22"/>
      <c r="GO377" s="22"/>
      <c r="GP377" s="22"/>
      <c r="GQ377" s="22"/>
      <c r="GR377" s="22"/>
      <c r="GS377" s="22"/>
      <c r="GT377" s="22"/>
      <c r="GU377" s="22"/>
      <c r="GV377" s="22"/>
      <c r="GW377" s="22"/>
      <c r="GX377" s="22"/>
      <c r="GY377" s="22"/>
      <c r="GZ377" s="22"/>
      <c r="HA377" s="22"/>
      <c r="HB377" s="22"/>
      <c r="HC377" s="22"/>
      <c r="HD377" s="22"/>
      <c r="HE377" s="22"/>
      <c r="HF377" s="22"/>
      <c r="HG377" s="22"/>
      <c r="HH377" s="22"/>
      <c r="HI377" s="22"/>
      <c r="HJ377" s="22"/>
      <c r="HK377" s="22"/>
      <c r="HL377" s="22"/>
      <c r="HM377" s="22"/>
      <c r="HN377" s="22"/>
      <c r="HO377" s="22"/>
      <c r="HP377" s="22"/>
      <c r="HQ377" s="22"/>
      <c r="HR377" s="22"/>
      <c r="HS377" s="22"/>
      <c r="HT377" s="22"/>
      <c r="HU377" s="22"/>
      <c r="HV377" s="22"/>
      <c r="HW377" s="22"/>
      <c r="HX377" s="22"/>
      <c r="HY377" s="22"/>
      <c r="HZ377" s="22"/>
      <c r="IA377" s="22"/>
      <c r="IB377" s="22"/>
      <c r="IC377" s="22"/>
      <c r="ID377" s="22"/>
      <c r="IE377" s="22"/>
      <c r="IF377" s="22"/>
      <c r="IG377" s="22"/>
      <c r="IH377" s="22"/>
      <c r="II377" s="22"/>
      <c r="IJ377" s="22"/>
      <c r="IK377" s="22"/>
      <c r="IL377" s="22"/>
      <c r="IM377" s="22"/>
      <c r="IN377" s="22"/>
      <c r="IO377" s="22"/>
      <c r="IP377" s="22"/>
      <c r="IQ377" s="22"/>
      <c r="IR377" s="22"/>
      <c r="IS377" s="22"/>
      <c r="IT377" s="22"/>
      <c r="IU377" s="22"/>
      <c r="IV377" s="22"/>
      <c r="IW377" s="22"/>
      <c r="IX377" s="22"/>
      <c r="IY377" s="22"/>
      <c r="IZ377" s="22"/>
      <c r="JA377" s="22"/>
      <c r="JB377" s="22"/>
      <c r="JC377" s="22"/>
      <c r="JD377" s="22"/>
      <c r="JE377" s="22"/>
      <c r="JF377" s="22"/>
      <c r="JG377" s="22"/>
      <c r="JH377" s="22"/>
      <c r="JI377" s="22"/>
      <c r="JJ377" s="22"/>
      <c r="JK377" s="22"/>
      <c r="JL377" s="22"/>
      <c r="JM377" s="22"/>
      <c r="JN377" s="22"/>
      <c r="JO377" s="22"/>
      <c r="JP377" s="22"/>
      <c r="JQ377" s="22"/>
      <c r="JR377" s="22"/>
      <c r="JS377" s="22"/>
      <c r="JT377" s="22"/>
      <c r="JU377" s="22"/>
      <c r="JV377" s="22"/>
      <c r="JW377" s="22"/>
      <c r="JX377" s="22"/>
      <c r="JY377" s="22"/>
      <c r="JZ377" s="22"/>
      <c r="KA377" s="22"/>
      <c r="KB377" s="22"/>
      <c r="KC377" s="22"/>
      <c r="KD377" s="22"/>
      <c r="KE377" s="22"/>
      <c r="KF377" s="22"/>
      <c r="KG377" s="22"/>
      <c r="KH377" s="22"/>
      <c r="KI377" s="22"/>
      <c r="KJ377" s="22"/>
      <c r="KK377" s="22"/>
      <c r="KL377" s="22"/>
      <c r="KM377" s="22"/>
      <c r="KN377" s="22"/>
      <c r="KO377" s="22"/>
      <c r="KP377" s="22"/>
      <c r="KQ377" s="22"/>
      <c r="KR377" s="22"/>
      <c r="KS377" s="22"/>
      <c r="KT377" s="22"/>
      <c r="KU377" s="22"/>
      <c r="KV377" s="22"/>
      <c r="KW377" s="22"/>
      <c r="KX377" s="22"/>
      <c r="KY377" s="22"/>
      <c r="KZ377" s="22"/>
      <c r="LA377" s="22"/>
      <c r="LB377" s="22"/>
      <c r="LC377" s="22"/>
      <c r="LD377" s="22"/>
      <c r="LE377" s="22"/>
      <c r="LF377" s="22"/>
      <c r="LG377" s="22"/>
      <c r="LH377" s="22"/>
      <c r="LI377" s="22"/>
      <c r="LJ377" s="22"/>
      <c r="LK377" s="22"/>
      <c r="LL377" s="22"/>
      <c r="LM377" s="22"/>
      <c r="LN377" s="22"/>
      <c r="LO377" s="22"/>
      <c r="LP377" s="22"/>
      <c r="LQ377" s="22"/>
      <c r="LR377" s="22"/>
      <c r="LS377" s="22"/>
      <c r="LT377" s="22"/>
      <c r="LU377" s="22"/>
      <c r="LV377" s="22"/>
      <c r="LW377" s="22"/>
      <c r="LX377" s="22"/>
      <c r="LY377" s="22"/>
      <c r="LZ377" s="22"/>
      <c r="MA377" s="22"/>
      <c r="MB377" s="22"/>
      <c r="MC377" s="22"/>
      <c r="MD377" s="22"/>
      <c r="ME377" s="22"/>
      <c r="MF377" s="22"/>
      <c r="MG377" s="22"/>
      <c r="MH377" s="22"/>
      <c r="MI377" s="22"/>
      <c r="MJ377" s="22"/>
      <c r="MK377" s="22"/>
      <c r="ML377" s="22"/>
      <c r="MM377" s="22"/>
      <c r="MN377" s="22"/>
      <c r="MO377" s="22"/>
    </row>
    <row r="378" spans="1:353" s="12" customFormat="1" ht="69" hidden="1" customHeight="1">
      <c r="A378" s="3"/>
      <c r="B378" s="3"/>
      <c r="C378" s="14"/>
      <c r="D378" s="3"/>
      <c r="E378" s="3"/>
      <c r="F378" s="458" t="s">
        <v>1323</v>
      </c>
      <c r="G378" s="5"/>
      <c r="H378" s="5"/>
      <c r="I378" s="6"/>
      <c r="J378" s="6"/>
      <c r="K378" s="22"/>
      <c r="L378" s="459" t="s">
        <v>1324</v>
      </c>
      <c r="M378"/>
      <c r="N378"/>
      <c r="O378"/>
      <c r="P378"/>
      <c r="Q378"/>
      <c r="R378"/>
      <c r="S378"/>
      <c r="T378" s="22"/>
      <c r="U378" s="22"/>
      <c r="V378" s="22"/>
      <c r="W378" s="22"/>
      <c r="X378" s="22"/>
      <c r="Y378" s="22"/>
      <c r="Z378" s="22"/>
      <c r="AA378" s="11"/>
      <c r="AB378" s="11"/>
      <c r="AC378" s="11"/>
      <c r="AD378" s="10"/>
      <c r="AE378" s="390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  <c r="EC378" s="22"/>
      <c r="ED378" s="22"/>
      <c r="EE378" s="22"/>
      <c r="EF378" s="22"/>
      <c r="EG378" s="22"/>
      <c r="EH378" s="22"/>
      <c r="EI378" s="22"/>
      <c r="EJ378" s="22"/>
      <c r="EK378" s="22"/>
      <c r="EL378" s="22"/>
      <c r="EM378" s="22"/>
      <c r="EN378" s="22"/>
      <c r="EO378" s="22"/>
      <c r="EP378" s="22"/>
      <c r="EQ378" s="22"/>
      <c r="ER378" s="22"/>
      <c r="ES378" s="22"/>
      <c r="ET378" s="22"/>
      <c r="EU378" s="22"/>
      <c r="EV378" s="22"/>
      <c r="EW378" s="22"/>
      <c r="EX378" s="22"/>
      <c r="EY378" s="22"/>
      <c r="EZ378" s="22"/>
      <c r="FA378" s="22"/>
      <c r="FB378" s="22"/>
      <c r="FC378" s="22"/>
      <c r="FD378" s="22"/>
      <c r="FE378" s="22"/>
      <c r="FF378" s="22"/>
      <c r="FG378" s="22"/>
      <c r="FH378" s="22"/>
      <c r="FI378" s="22"/>
      <c r="FJ378" s="22"/>
      <c r="FK378" s="22"/>
      <c r="FL378" s="22"/>
      <c r="FM378" s="22"/>
      <c r="FN378" s="22"/>
      <c r="FO378" s="22"/>
      <c r="FP378" s="22"/>
      <c r="FQ378" s="22"/>
      <c r="FR378" s="22"/>
      <c r="FS378" s="22"/>
      <c r="FT378" s="22"/>
      <c r="FU378" s="22"/>
      <c r="FV378" s="22"/>
      <c r="FW378" s="22"/>
      <c r="FX378" s="22"/>
      <c r="FY378" s="22"/>
      <c r="FZ378" s="22"/>
      <c r="GA378" s="22"/>
      <c r="GB378" s="22"/>
      <c r="GC378" s="22"/>
      <c r="GD378" s="22"/>
      <c r="GE378" s="22"/>
      <c r="GF378" s="22"/>
      <c r="GG378" s="22"/>
      <c r="GH378" s="22"/>
      <c r="GI378" s="22"/>
      <c r="GJ378" s="22"/>
      <c r="GK378" s="22"/>
      <c r="GL378" s="22"/>
      <c r="GM378" s="22"/>
      <c r="GN378" s="22"/>
      <c r="GO378" s="22"/>
      <c r="GP378" s="22"/>
      <c r="GQ378" s="22"/>
      <c r="GR378" s="22"/>
      <c r="GS378" s="22"/>
      <c r="GT378" s="22"/>
      <c r="GU378" s="22"/>
      <c r="GV378" s="22"/>
      <c r="GW378" s="22"/>
      <c r="GX378" s="22"/>
      <c r="GY378" s="22"/>
      <c r="GZ378" s="22"/>
      <c r="HA378" s="22"/>
      <c r="HB378" s="22"/>
      <c r="HC378" s="22"/>
      <c r="HD378" s="22"/>
      <c r="HE378" s="22"/>
      <c r="HF378" s="22"/>
      <c r="HG378" s="22"/>
      <c r="HH378" s="22"/>
      <c r="HI378" s="22"/>
      <c r="HJ378" s="22"/>
      <c r="HK378" s="22"/>
      <c r="HL378" s="22"/>
      <c r="HM378" s="22"/>
      <c r="HN378" s="22"/>
      <c r="HO378" s="22"/>
      <c r="HP378" s="22"/>
      <c r="HQ378" s="22"/>
      <c r="HR378" s="22"/>
      <c r="HS378" s="22"/>
      <c r="HT378" s="22"/>
      <c r="HU378" s="22"/>
      <c r="HV378" s="22"/>
      <c r="HW378" s="22"/>
      <c r="HX378" s="22"/>
      <c r="HY378" s="22"/>
      <c r="HZ378" s="22"/>
      <c r="IA378" s="22"/>
      <c r="IB378" s="22"/>
      <c r="IC378" s="22"/>
      <c r="ID378" s="22"/>
      <c r="IE378" s="22"/>
      <c r="IF378" s="22"/>
      <c r="IG378" s="22"/>
      <c r="IH378" s="22"/>
      <c r="II378" s="22"/>
      <c r="IJ378" s="22"/>
      <c r="IK378" s="22"/>
      <c r="IL378" s="22"/>
      <c r="IM378" s="22"/>
      <c r="IN378" s="22"/>
      <c r="IO378" s="22"/>
      <c r="IP378" s="22"/>
      <c r="IQ378" s="22"/>
      <c r="IR378" s="22"/>
      <c r="IS378" s="22"/>
      <c r="IT378" s="22"/>
      <c r="IU378" s="22"/>
      <c r="IV378" s="22"/>
      <c r="IW378" s="22"/>
      <c r="IX378" s="22"/>
      <c r="IY378" s="22"/>
      <c r="IZ378" s="22"/>
      <c r="JA378" s="22"/>
      <c r="JB378" s="22"/>
      <c r="JC378" s="22"/>
      <c r="JD378" s="22"/>
      <c r="JE378" s="22"/>
      <c r="JF378" s="22"/>
      <c r="JG378" s="22"/>
      <c r="JH378" s="22"/>
      <c r="JI378" s="22"/>
      <c r="JJ378" s="22"/>
      <c r="JK378" s="22"/>
      <c r="JL378" s="22"/>
      <c r="JM378" s="22"/>
      <c r="JN378" s="22"/>
      <c r="JO378" s="22"/>
      <c r="JP378" s="22"/>
      <c r="JQ378" s="22"/>
      <c r="JR378" s="22"/>
      <c r="JS378" s="22"/>
      <c r="JT378" s="22"/>
      <c r="JU378" s="22"/>
      <c r="JV378" s="22"/>
      <c r="JW378" s="22"/>
      <c r="JX378" s="22"/>
      <c r="JY378" s="22"/>
      <c r="JZ378" s="22"/>
      <c r="KA378" s="22"/>
      <c r="KB378" s="22"/>
      <c r="KC378" s="22"/>
      <c r="KD378" s="22"/>
      <c r="KE378" s="22"/>
      <c r="KF378" s="22"/>
      <c r="KG378" s="22"/>
      <c r="KH378" s="22"/>
      <c r="KI378" s="22"/>
      <c r="KJ378" s="22"/>
      <c r="KK378" s="22"/>
      <c r="KL378" s="22"/>
      <c r="KM378" s="22"/>
      <c r="KN378" s="22"/>
      <c r="KO378" s="22"/>
      <c r="KP378" s="22"/>
      <c r="KQ378" s="22"/>
      <c r="KR378" s="22"/>
      <c r="KS378" s="22"/>
      <c r="KT378" s="22"/>
      <c r="KU378" s="22"/>
      <c r="KV378" s="22"/>
      <c r="KW378" s="22"/>
      <c r="KX378" s="22"/>
      <c r="KY378" s="22"/>
      <c r="KZ378" s="22"/>
      <c r="LA378" s="22"/>
      <c r="LB378" s="22"/>
      <c r="LC378" s="22"/>
      <c r="LD378" s="22"/>
      <c r="LE378" s="22"/>
      <c r="LF378" s="22"/>
      <c r="LG378" s="22"/>
      <c r="LH378" s="22"/>
      <c r="LI378" s="22"/>
      <c r="LJ378" s="22"/>
      <c r="LK378" s="22"/>
      <c r="LL378" s="22"/>
      <c r="LM378" s="22"/>
      <c r="LN378" s="22"/>
      <c r="LO378" s="22"/>
      <c r="LP378" s="22"/>
      <c r="LQ378" s="22"/>
      <c r="LR378" s="22"/>
      <c r="LS378" s="22"/>
      <c r="LT378" s="22"/>
      <c r="LU378" s="22"/>
      <c r="LV378" s="22"/>
      <c r="LW378" s="22"/>
      <c r="LX378" s="22"/>
      <c r="LY378" s="22"/>
      <c r="LZ378" s="22"/>
      <c r="MA378" s="22"/>
      <c r="MB378" s="22"/>
      <c r="MC378" s="22"/>
      <c r="MD378" s="22"/>
      <c r="ME378" s="22"/>
      <c r="MF378" s="22"/>
      <c r="MG378" s="22"/>
      <c r="MH378" s="22"/>
      <c r="MI378" s="22"/>
      <c r="MJ378" s="22"/>
      <c r="MK378" s="22"/>
      <c r="ML378" s="22"/>
      <c r="MM378" s="22"/>
      <c r="MN378" s="22"/>
      <c r="MO378" s="22"/>
    </row>
    <row r="379" spans="1:353" s="12" customFormat="1" ht="15" hidden="1">
      <c r="A379" s="711" t="s">
        <v>1318</v>
      </c>
      <c r="B379" s="711"/>
      <c r="C379" s="711"/>
      <c r="D379" s="711"/>
      <c r="E379" s="711"/>
      <c r="F379" s="22"/>
      <c r="G379" s="5"/>
      <c r="H379" s="5"/>
      <c r="I379" s="6"/>
      <c r="J379" s="6"/>
      <c r="K379" s="22"/>
      <c r="L379" s="460"/>
      <c r="M379"/>
      <c r="N379" t="s">
        <v>1325</v>
      </c>
      <c r="O379"/>
      <c r="P379"/>
      <c r="Q379"/>
      <c r="R379"/>
      <c r="S379"/>
      <c r="T379" s="22"/>
      <c r="U379" s="22"/>
      <c r="V379" s="22"/>
      <c r="W379" s="22"/>
      <c r="X379" s="22"/>
      <c r="Y379" s="22"/>
      <c r="Z379" s="22"/>
      <c r="AA379" s="11"/>
      <c r="AB379" s="11"/>
      <c r="AC379" s="11"/>
      <c r="AD379" s="10"/>
      <c r="AE379" s="390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  <c r="EC379" s="22"/>
      <c r="ED379" s="22"/>
      <c r="EE379" s="22"/>
      <c r="EF379" s="22"/>
      <c r="EG379" s="22"/>
      <c r="EH379" s="22"/>
      <c r="EI379" s="22"/>
      <c r="EJ379" s="22"/>
      <c r="EK379" s="22"/>
      <c r="EL379" s="22"/>
      <c r="EM379" s="22"/>
      <c r="EN379" s="22"/>
      <c r="EO379" s="22"/>
      <c r="EP379" s="22"/>
      <c r="EQ379" s="22"/>
      <c r="ER379" s="22"/>
      <c r="ES379" s="22"/>
      <c r="ET379" s="22"/>
      <c r="EU379" s="22"/>
      <c r="EV379" s="22"/>
      <c r="EW379" s="22"/>
      <c r="EX379" s="22"/>
      <c r="EY379" s="22"/>
      <c r="EZ379" s="22"/>
      <c r="FA379" s="22"/>
      <c r="FB379" s="22"/>
      <c r="FC379" s="22"/>
      <c r="FD379" s="22"/>
      <c r="FE379" s="22"/>
      <c r="FF379" s="22"/>
      <c r="FG379" s="22"/>
      <c r="FH379" s="22"/>
      <c r="FI379" s="22"/>
      <c r="FJ379" s="22"/>
      <c r="FK379" s="22"/>
      <c r="FL379" s="22"/>
      <c r="FM379" s="22"/>
      <c r="FN379" s="22"/>
      <c r="FO379" s="22"/>
      <c r="FP379" s="22"/>
      <c r="FQ379" s="22"/>
      <c r="FR379" s="22"/>
      <c r="FS379" s="22"/>
      <c r="FT379" s="22"/>
      <c r="FU379" s="22"/>
      <c r="FV379" s="22"/>
      <c r="FW379" s="22"/>
      <c r="FX379" s="22"/>
      <c r="FY379" s="22"/>
      <c r="FZ379" s="22"/>
      <c r="GA379" s="22"/>
      <c r="GB379" s="22"/>
      <c r="GC379" s="22"/>
      <c r="GD379" s="22"/>
      <c r="GE379" s="22"/>
      <c r="GF379" s="22"/>
      <c r="GG379" s="22"/>
      <c r="GH379" s="22"/>
      <c r="GI379" s="22"/>
      <c r="GJ379" s="22"/>
      <c r="GK379" s="22"/>
      <c r="GL379" s="22"/>
      <c r="GM379" s="22"/>
      <c r="GN379" s="22"/>
      <c r="GO379" s="22"/>
      <c r="GP379" s="22"/>
      <c r="GQ379" s="22"/>
      <c r="GR379" s="22"/>
      <c r="GS379" s="22"/>
      <c r="GT379" s="22"/>
      <c r="GU379" s="22"/>
      <c r="GV379" s="22"/>
      <c r="GW379" s="22"/>
      <c r="GX379" s="22"/>
      <c r="GY379" s="22"/>
      <c r="GZ379" s="22"/>
      <c r="HA379" s="22"/>
      <c r="HB379" s="22"/>
      <c r="HC379" s="22"/>
      <c r="HD379" s="22"/>
      <c r="HE379" s="22"/>
      <c r="HF379" s="22"/>
      <c r="HG379" s="22"/>
      <c r="HH379" s="22"/>
      <c r="HI379" s="22"/>
      <c r="HJ379" s="22"/>
      <c r="HK379" s="22"/>
      <c r="HL379" s="22"/>
      <c r="HM379" s="22"/>
      <c r="HN379" s="22"/>
      <c r="HO379" s="22"/>
      <c r="HP379" s="22"/>
      <c r="HQ379" s="22"/>
      <c r="HR379" s="22"/>
      <c r="HS379" s="22"/>
      <c r="HT379" s="22"/>
      <c r="HU379" s="22"/>
      <c r="HV379" s="22"/>
      <c r="HW379" s="22"/>
      <c r="HX379" s="22"/>
      <c r="HY379" s="22"/>
      <c r="HZ379" s="22"/>
      <c r="IA379" s="22"/>
      <c r="IB379" s="22"/>
      <c r="IC379" s="22"/>
      <c r="ID379" s="22"/>
      <c r="IE379" s="22"/>
      <c r="IF379" s="22"/>
      <c r="IG379" s="22"/>
      <c r="IH379" s="22"/>
      <c r="II379" s="22"/>
      <c r="IJ379" s="22"/>
      <c r="IK379" s="22"/>
      <c r="IL379" s="22"/>
      <c r="IM379" s="22"/>
      <c r="IN379" s="22"/>
      <c r="IO379" s="22"/>
      <c r="IP379" s="22"/>
      <c r="IQ379" s="22"/>
      <c r="IR379" s="22"/>
      <c r="IS379" s="22"/>
      <c r="IT379" s="22"/>
      <c r="IU379" s="22"/>
      <c r="IV379" s="22"/>
      <c r="IW379" s="22"/>
      <c r="IX379" s="22"/>
      <c r="IY379" s="22"/>
      <c r="IZ379" s="22"/>
      <c r="JA379" s="22"/>
      <c r="JB379" s="22"/>
      <c r="JC379" s="22"/>
      <c r="JD379" s="22"/>
      <c r="JE379" s="22"/>
      <c r="JF379" s="22"/>
      <c r="JG379" s="22"/>
      <c r="JH379" s="22"/>
      <c r="JI379" s="22"/>
      <c r="JJ379" s="22"/>
      <c r="JK379" s="22"/>
      <c r="JL379" s="22"/>
      <c r="JM379" s="22"/>
      <c r="JN379" s="22"/>
      <c r="JO379" s="22"/>
      <c r="JP379" s="22"/>
      <c r="JQ379" s="22"/>
      <c r="JR379" s="22"/>
      <c r="JS379" s="22"/>
      <c r="JT379" s="22"/>
      <c r="JU379" s="22"/>
      <c r="JV379" s="22"/>
      <c r="JW379" s="22"/>
      <c r="JX379" s="22"/>
      <c r="JY379" s="22"/>
      <c r="JZ379" s="22"/>
      <c r="KA379" s="22"/>
      <c r="KB379" s="22"/>
      <c r="KC379" s="22"/>
      <c r="KD379" s="22"/>
      <c r="KE379" s="22"/>
      <c r="KF379" s="22"/>
      <c r="KG379" s="22"/>
      <c r="KH379" s="22"/>
      <c r="KI379" s="22"/>
      <c r="KJ379" s="22"/>
      <c r="KK379" s="22"/>
      <c r="KL379" s="22"/>
      <c r="KM379" s="22"/>
      <c r="KN379" s="22"/>
      <c r="KO379" s="22"/>
      <c r="KP379" s="22"/>
      <c r="KQ379" s="22"/>
      <c r="KR379" s="22"/>
      <c r="KS379" s="22"/>
      <c r="KT379" s="22"/>
      <c r="KU379" s="22"/>
      <c r="KV379" s="22"/>
      <c r="KW379" s="22"/>
      <c r="KX379" s="22"/>
      <c r="KY379" s="22"/>
      <c r="KZ379" s="22"/>
      <c r="LA379" s="22"/>
      <c r="LB379" s="22"/>
      <c r="LC379" s="22"/>
      <c r="LD379" s="22"/>
      <c r="LE379" s="22"/>
      <c r="LF379" s="22"/>
      <c r="LG379" s="22"/>
      <c r="LH379" s="22"/>
      <c r="LI379" s="22"/>
      <c r="LJ379" s="22"/>
      <c r="LK379" s="22"/>
      <c r="LL379" s="22"/>
      <c r="LM379" s="22"/>
      <c r="LN379" s="22"/>
      <c r="LO379" s="22"/>
      <c r="LP379" s="22"/>
      <c r="LQ379" s="22"/>
      <c r="LR379" s="22"/>
      <c r="LS379" s="22"/>
      <c r="LT379" s="22"/>
      <c r="LU379" s="22"/>
      <c r="LV379" s="22"/>
      <c r="LW379" s="22"/>
      <c r="LX379" s="22"/>
      <c r="LY379" s="22"/>
      <c r="LZ379" s="22"/>
      <c r="MA379" s="22"/>
      <c r="MB379" s="22"/>
      <c r="MC379" s="22"/>
      <c r="MD379" s="22"/>
      <c r="ME379" s="22"/>
      <c r="MF379" s="22"/>
      <c r="MG379" s="22"/>
      <c r="MH379" s="22"/>
      <c r="MI379" s="22"/>
      <c r="MJ379" s="22"/>
      <c r="MK379" s="22"/>
      <c r="ML379" s="22"/>
      <c r="MM379" s="22"/>
      <c r="MN379" s="22"/>
      <c r="MO379" s="22"/>
    </row>
    <row r="380" spans="1:353" s="12" customFormat="1" ht="15" hidden="1">
      <c r="A380" s="3" t="s">
        <v>1326</v>
      </c>
      <c r="B380" s="416" t="s">
        <v>1327</v>
      </c>
      <c r="C380" s="14"/>
      <c r="D380" s="3" t="s">
        <v>1328</v>
      </c>
      <c r="E380" s="3" t="s">
        <v>1329</v>
      </c>
      <c r="F380" s="22" t="s">
        <v>1297</v>
      </c>
      <c r="G380" s="5"/>
      <c r="H380" s="5"/>
      <c r="I380" s="6"/>
      <c r="J380" s="6"/>
      <c r="K380" s="6"/>
      <c r="L380" s="461"/>
      <c r="M380" s="22"/>
      <c r="N380" t="s">
        <v>1330</v>
      </c>
      <c r="O380"/>
      <c r="P380"/>
      <c r="Q380"/>
      <c r="R380"/>
      <c r="S380"/>
      <c r="T380" s="22"/>
      <c r="U380" s="22"/>
      <c r="V380" s="22"/>
      <c r="W380" s="22"/>
      <c r="X380" s="22"/>
      <c r="Y380" s="22"/>
      <c r="Z380" s="22"/>
      <c r="AA380" s="462"/>
      <c r="AB380" s="22"/>
      <c r="AC380" s="22"/>
      <c r="AD380" s="22"/>
      <c r="AE380" s="22"/>
      <c r="AF380" s="22"/>
      <c r="AG380" s="22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 s="463"/>
      <c r="BH380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  <c r="EC380" s="22"/>
      <c r="ED380" s="22"/>
      <c r="EE380" s="22"/>
      <c r="EF380" s="22"/>
      <c r="EG380" s="22"/>
      <c r="EH380" s="22"/>
      <c r="EI380" s="22"/>
      <c r="EJ380" s="22"/>
      <c r="EK380" s="22"/>
      <c r="EL380" s="22"/>
      <c r="EM380" s="22"/>
      <c r="EN380" s="22"/>
      <c r="EO380" s="22"/>
      <c r="EP380" s="22"/>
      <c r="EQ380" s="22"/>
      <c r="ER380" s="22"/>
      <c r="ES380" s="22"/>
      <c r="ET380" s="22"/>
      <c r="EU380" s="22"/>
      <c r="EV380" s="22"/>
      <c r="EW380" s="22"/>
      <c r="EX380" s="22"/>
      <c r="EY380" s="22"/>
      <c r="EZ380" s="22"/>
      <c r="FA380" s="22"/>
      <c r="FB380" s="22"/>
      <c r="FC380" s="22"/>
      <c r="FD380" s="22"/>
      <c r="FE380" s="22"/>
      <c r="FF380" s="22"/>
      <c r="FG380" s="22"/>
      <c r="FH380" s="22"/>
      <c r="FI380" s="22"/>
      <c r="FJ380" s="22"/>
      <c r="FK380" s="22"/>
      <c r="FL380" s="22"/>
      <c r="FM380" s="22"/>
      <c r="FN380" s="22"/>
      <c r="FO380" s="22"/>
      <c r="FP380" s="22"/>
      <c r="FQ380" s="22"/>
      <c r="FR380" s="22"/>
      <c r="FS380" s="22"/>
      <c r="FT380" s="22"/>
      <c r="FU380" s="22"/>
      <c r="FV380" s="22"/>
      <c r="FW380" s="22"/>
      <c r="FX380" s="22"/>
      <c r="FY380" s="22"/>
      <c r="FZ380" s="22"/>
      <c r="GA380" s="22"/>
      <c r="GB380" s="22"/>
      <c r="GC380" s="22"/>
      <c r="GD380" s="22"/>
      <c r="GE380" s="22"/>
      <c r="GF380" s="22"/>
      <c r="GG380" s="22"/>
      <c r="GH380" s="22"/>
      <c r="GI380" s="22"/>
      <c r="GJ380" s="22"/>
      <c r="GK380" s="22"/>
      <c r="GL380" s="22"/>
      <c r="GM380" s="22"/>
      <c r="GN380" s="22"/>
      <c r="GO380" s="22"/>
      <c r="GP380" s="22"/>
      <c r="GQ380" s="22"/>
      <c r="GR380" s="22"/>
      <c r="GS380" s="22"/>
      <c r="GT380" s="22"/>
      <c r="GU380" s="22"/>
      <c r="GV380" s="22"/>
      <c r="GW380" s="22"/>
      <c r="GX380" s="22"/>
      <c r="GY380" s="22"/>
      <c r="GZ380" s="22"/>
      <c r="HA380" s="22"/>
      <c r="HB380" s="22"/>
      <c r="HC380" s="22"/>
      <c r="HD380" s="22"/>
      <c r="HE380" s="22"/>
      <c r="HF380" s="22"/>
      <c r="HG380" s="22"/>
      <c r="HH380" s="22"/>
      <c r="HI380" s="22"/>
      <c r="HJ380" s="22"/>
      <c r="HK380" s="22"/>
      <c r="HL380" s="22"/>
      <c r="HM380" s="22"/>
      <c r="HN380" s="22"/>
      <c r="HO380" s="22"/>
      <c r="HP380" s="22"/>
      <c r="HQ380" s="22"/>
      <c r="HR380" s="22"/>
      <c r="HS380" s="22"/>
      <c r="HT380" s="22"/>
      <c r="HU380" s="22"/>
      <c r="HV380" s="22"/>
      <c r="HW380" s="22"/>
      <c r="HX380" s="22"/>
      <c r="HY380" s="22"/>
      <c r="HZ380" s="22"/>
      <c r="IA380" s="22"/>
      <c r="IB380" s="22"/>
      <c r="IC380" s="22"/>
      <c r="ID380" s="22"/>
      <c r="IE380" s="22"/>
      <c r="IF380" s="22"/>
      <c r="IG380" s="22"/>
      <c r="IH380" s="22"/>
      <c r="II380" s="22"/>
      <c r="IJ380" s="22"/>
      <c r="IK380" s="22"/>
      <c r="IL380" s="22"/>
      <c r="IM380" s="22"/>
      <c r="IN380" s="22"/>
      <c r="IO380" s="22"/>
      <c r="IP380" s="22"/>
      <c r="IQ380" s="22"/>
      <c r="IR380" s="22"/>
      <c r="IS380" s="22"/>
      <c r="IT380" s="22"/>
      <c r="IU380" s="22"/>
      <c r="IV380" s="22"/>
      <c r="IW380" s="22"/>
      <c r="IX380" s="22"/>
      <c r="IY380" s="22"/>
      <c r="IZ380" s="22"/>
      <c r="JA380" s="22"/>
      <c r="JB380" s="22"/>
      <c r="JC380" s="22"/>
      <c r="JD380" s="22"/>
      <c r="JE380" s="22"/>
      <c r="JF380" s="22"/>
      <c r="JG380" s="22"/>
      <c r="JH380" s="22"/>
      <c r="JI380" s="22"/>
      <c r="JJ380" s="22"/>
      <c r="JK380" s="22"/>
      <c r="JL380" s="22"/>
      <c r="JM380" s="22"/>
      <c r="JN380" s="22"/>
      <c r="JO380" s="22"/>
      <c r="JP380" s="22"/>
      <c r="JQ380" s="22"/>
      <c r="JR380" s="22"/>
      <c r="JS380" s="22"/>
      <c r="JT380" s="22"/>
      <c r="JU380" s="22"/>
      <c r="JV380" s="22"/>
      <c r="JW380" s="22"/>
      <c r="JX380" s="22"/>
      <c r="JY380" s="22"/>
      <c r="JZ380" s="22"/>
      <c r="KA380" s="22"/>
      <c r="KB380" s="22"/>
      <c r="KC380" s="22"/>
      <c r="KD380" s="22"/>
      <c r="KE380" s="22"/>
      <c r="KF380" s="22"/>
      <c r="KG380" s="22"/>
      <c r="KH380" s="22"/>
      <c r="KI380" s="22"/>
      <c r="KJ380" s="22"/>
      <c r="KK380" s="22"/>
      <c r="KL380" s="22"/>
      <c r="KM380" s="22"/>
      <c r="KN380" s="22"/>
      <c r="KO380" s="22"/>
      <c r="KP380" s="22"/>
      <c r="KQ380" s="22"/>
      <c r="KR380" s="22"/>
      <c r="KS380" s="22"/>
      <c r="KT380" s="22"/>
      <c r="KU380" s="22"/>
      <c r="KV380" s="22"/>
      <c r="KW380" s="22"/>
      <c r="KX380" s="22"/>
      <c r="KY380" s="22"/>
      <c r="KZ380" s="22"/>
      <c r="LA380" s="22"/>
      <c r="LB380" s="22"/>
      <c r="LC380" s="22"/>
      <c r="LD380" s="22"/>
      <c r="LE380" s="22"/>
      <c r="LF380" s="22"/>
      <c r="LG380" s="22"/>
      <c r="LH380" s="22"/>
      <c r="LI380" s="22"/>
      <c r="LJ380" s="22"/>
      <c r="LK380" s="22"/>
      <c r="LL380" s="22"/>
      <c r="LM380" s="22"/>
      <c r="LN380" s="22"/>
      <c r="LO380" s="22"/>
      <c r="LP380" s="22"/>
      <c r="LQ380" s="22"/>
      <c r="LR380" s="22"/>
      <c r="LS380" s="22"/>
      <c r="LT380" s="22"/>
      <c r="LU380" s="22"/>
      <c r="LV380" s="22"/>
      <c r="LW380" s="22"/>
      <c r="LX380" s="22"/>
      <c r="LY380" s="22"/>
      <c r="LZ380" s="22"/>
      <c r="MA380" s="22"/>
      <c r="MB380" s="22"/>
      <c r="MC380" s="22"/>
      <c r="MD380" s="22"/>
      <c r="ME380" s="22"/>
      <c r="MF380" s="22"/>
      <c r="MG380" s="22"/>
      <c r="MH380" s="22"/>
      <c r="MI380" s="22"/>
      <c r="MJ380" s="22"/>
      <c r="MK380" s="22"/>
      <c r="ML380" s="22"/>
      <c r="MM380" s="22"/>
      <c r="MN380" s="22"/>
      <c r="MO380" s="22"/>
    </row>
    <row r="381" spans="1:353" s="12" customFormat="1" ht="18.75" hidden="1">
      <c r="A381" s="464">
        <v>21</v>
      </c>
      <c r="B381" s="416">
        <v>0</v>
      </c>
      <c r="C381" s="14" t="s">
        <v>1311</v>
      </c>
      <c r="D381" s="15">
        <f t="shared" ref="D381:D387" si="213">E381/A381</f>
        <v>0.38095238095238093</v>
      </c>
      <c r="E381" s="465">
        <v>8</v>
      </c>
      <c r="F381" s="466">
        <f t="shared" ref="F381:F387" si="214">E381*$F$376</f>
        <v>158.03958822279688</v>
      </c>
      <c r="G381" s="5"/>
      <c r="H381" s="5"/>
      <c r="I381" s="6"/>
      <c r="J381" s="6"/>
      <c r="K381" s="467"/>
      <c r="L381" s="468">
        <f t="shared" ref="L381:L387" si="215">AA365</f>
        <v>156</v>
      </c>
      <c r="M381" s="469">
        <f t="shared" ref="M381:M387" si="216">L381-F381</f>
        <v>-2.0395882227968798</v>
      </c>
      <c r="N381" s="470">
        <f t="shared" ref="N381:N387" si="217">L381/F381</f>
        <v>0.98709444737402396</v>
      </c>
      <c r="O381"/>
      <c r="P381" cm="1">
        <f t="array" ref="P381:Q381">Y391:Z391</f>
        <v>0</v>
      </c>
      <c r="Q381">
        <v>0</v>
      </c>
      <c r="R381"/>
      <c r="S381"/>
      <c r="T381" s="22"/>
      <c r="U381" s="22"/>
      <c r="V381" s="22"/>
      <c r="W381" s="22"/>
      <c r="X381" s="22"/>
      <c r="Y381" s="22"/>
      <c r="Z381" s="22"/>
      <c r="AA381" s="11"/>
      <c r="AB381" s="22"/>
      <c r="AC381" s="22"/>
      <c r="AD381" s="22"/>
      <c r="AE381" s="22"/>
      <c r="AF381" s="22"/>
      <c r="AG381" s="22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  <c r="EC381" s="22"/>
      <c r="ED381" s="22"/>
      <c r="EE381" s="22"/>
      <c r="EF381" s="22"/>
      <c r="EG381" s="22"/>
      <c r="EH381" s="22"/>
      <c r="EI381" s="22"/>
      <c r="EJ381" s="22"/>
      <c r="EK381" s="22"/>
      <c r="EL381" s="22"/>
      <c r="EM381" s="22"/>
      <c r="EN381" s="22"/>
      <c r="EO381" s="22"/>
      <c r="EP381" s="22"/>
      <c r="EQ381" s="22"/>
      <c r="ER381" s="22"/>
      <c r="ES381" s="22"/>
      <c r="ET381" s="22"/>
      <c r="EU381" s="22"/>
      <c r="EV381" s="22"/>
      <c r="EW381" s="22"/>
      <c r="EX381" s="22"/>
      <c r="EY381" s="22"/>
      <c r="EZ381" s="22"/>
      <c r="FA381" s="22"/>
      <c r="FB381" s="22"/>
      <c r="FC381" s="22"/>
      <c r="FD381" s="22"/>
      <c r="FE381" s="22"/>
      <c r="FF381" s="22"/>
      <c r="FG381" s="22"/>
      <c r="FH381" s="22"/>
      <c r="FI381" s="22"/>
      <c r="FJ381" s="22"/>
      <c r="FK381" s="22"/>
      <c r="FL381" s="22"/>
      <c r="FM381" s="22"/>
      <c r="FN381" s="22"/>
      <c r="FO381" s="22"/>
      <c r="FP381" s="22"/>
      <c r="FQ381" s="22"/>
      <c r="FR381" s="22"/>
      <c r="FS381" s="22"/>
      <c r="FT381" s="22"/>
      <c r="FU381" s="22"/>
      <c r="FV381" s="22"/>
      <c r="FW381" s="22"/>
      <c r="FX381" s="22"/>
      <c r="FY381" s="22"/>
      <c r="FZ381" s="22"/>
      <c r="GA381" s="22"/>
      <c r="GB381" s="22"/>
      <c r="GC381" s="22"/>
      <c r="GD381" s="22"/>
      <c r="GE381" s="22"/>
      <c r="GF381" s="22"/>
      <c r="GG381" s="22"/>
      <c r="GH381" s="22"/>
      <c r="GI381" s="22"/>
      <c r="GJ381" s="22"/>
      <c r="GK381" s="22"/>
      <c r="GL381" s="22"/>
      <c r="GM381" s="22"/>
      <c r="GN381" s="22"/>
      <c r="GO381" s="22"/>
      <c r="GP381" s="22"/>
      <c r="GQ381" s="22"/>
      <c r="GR381" s="22"/>
      <c r="GS381" s="22"/>
      <c r="GT381" s="22"/>
      <c r="GU381" s="22"/>
      <c r="GV381" s="22"/>
      <c r="GW381" s="22"/>
      <c r="GX381" s="22"/>
      <c r="GY381" s="22"/>
      <c r="GZ381" s="22"/>
      <c r="HA381" s="22"/>
      <c r="HB381" s="22"/>
      <c r="HC381" s="22"/>
      <c r="HD381" s="22"/>
      <c r="HE381" s="22"/>
      <c r="HF381" s="22"/>
      <c r="HG381" s="22"/>
      <c r="HH381" s="22"/>
      <c r="HI381" s="22"/>
      <c r="HJ381" s="22"/>
      <c r="HK381" s="22"/>
      <c r="HL381" s="22"/>
      <c r="HM381" s="22"/>
      <c r="HN381" s="22"/>
      <c r="HO381" s="22"/>
      <c r="HP381" s="22"/>
      <c r="HQ381" s="22"/>
      <c r="HR381" s="22"/>
      <c r="HS381" s="22"/>
      <c r="HT381" s="22"/>
      <c r="HU381" s="22"/>
      <c r="HV381" s="22"/>
      <c r="HW381" s="22"/>
      <c r="HX381" s="22"/>
      <c r="HY381" s="22"/>
      <c r="HZ381" s="22"/>
      <c r="IA381" s="22"/>
      <c r="IB381" s="22"/>
      <c r="IC381" s="22"/>
      <c r="ID381" s="22"/>
      <c r="IE381" s="22"/>
      <c r="IF381" s="22"/>
      <c r="IG381" s="22"/>
      <c r="IH381" s="22"/>
      <c r="II381" s="22"/>
      <c r="IJ381" s="22"/>
      <c r="IK381" s="22"/>
      <c r="IL381" s="22"/>
      <c r="IM381" s="22"/>
      <c r="IN381" s="22"/>
      <c r="IO381" s="22"/>
      <c r="IP381" s="22"/>
      <c r="IQ381" s="22"/>
      <c r="IR381" s="22"/>
      <c r="IS381" s="22"/>
      <c r="IT381" s="22"/>
      <c r="IU381" s="22"/>
      <c r="IV381" s="22"/>
      <c r="IW381" s="22"/>
      <c r="IX381" s="22"/>
      <c r="IY381" s="22"/>
      <c r="IZ381" s="22"/>
      <c r="JA381" s="22"/>
      <c r="JB381" s="22"/>
      <c r="JC381" s="22"/>
      <c r="JD381" s="22"/>
      <c r="JE381" s="22"/>
      <c r="JF381" s="22"/>
      <c r="JG381" s="22"/>
      <c r="JH381" s="22"/>
      <c r="JI381" s="22"/>
      <c r="JJ381" s="22"/>
      <c r="JK381" s="22"/>
      <c r="JL381" s="22"/>
      <c r="JM381" s="22"/>
      <c r="JN381" s="22"/>
      <c r="JO381" s="22"/>
      <c r="JP381" s="22"/>
      <c r="JQ381" s="22"/>
      <c r="JR381" s="22"/>
      <c r="JS381" s="22"/>
      <c r="JT381" s="22"/>
      <c r="JU381" s="22"/>
      <c r="JV381" s="22"/>
      <c r="JW381" s="22"/>
      <c r="JX381" s="22"/>
      <c r="JY381" s="22"/>
      <c r="JZ381" s="22"/>
      <c r="KA381" s="22"/>
      <c r="KB381" s="22"/>
      <c r="KC381" s="22"/>
      <c r="KD381" s="22"/>
      <c r="KE381" s="22"/>
      <c r="KF381" s="22"/>
      <c r="KG381" s="22"/>
      <c r="KH381" s="22"/>
      <c r="KI381" s="22"/>
      <c r="KJ381" s="22"/>
      <c r="KK381" s="22"/>
      <c r="KL381" s="22"/>
      <c r="KM381" s="22"/>
      <c r="KN381" s="22"/>
      <c r="KO381" s="22"/>
      <c r="KP381" s="22"/>
      <c r="KQ381" s="22"/>
      <c r="KR381" s="22"/>
      <c r="KS381" s="22"/>
      <c r="KT381" s="22"/>
      <c r="KU381" s="22"/>
      <c r="KV381" s="22"/>
      <c r="KW381" s="22"/>
      <c r="KX381" s="22"/>
      <c r="KY381" s="22"/>
      <c r="KZ381" s="22"/>
      <c r="LA381" s="22"/>
      <c r="LB381" s="22"/>
      <c r="LC381" s="22"/>
      <c r="LD381" s="22"/>
      <c r="LE381" s="22"/>
      <c r="LF381" s="22"/>
      <c r="LG381" s="22"/>
      <c r="LH381" s="22"/>
      <c r="LI381" s="22"/>
      <c r="LJ381" s="22"/>
      <c r="LK381" s="22"/>
      <c r="LL381" s="22"/>
      <c r="LM381" s="22"/>
      <c r="LN381" s="22"/>
      <c r="LO381" s="22"/>
      <c r="LP381" s="22"/>
      <c r="LQ381" s="22"/>
      <c r="LR381" s="22"/>
      <c r="LS381" s="22"/>
      <c r="LT381" s="22"/>
      <c r="LU381" s="22"/>
      <c r="LV381" s="22"/>
      <c r="LW381" s="22"/>
      <c r="LX381" s="22"/>
      <c r="LY381" s="22"/>
      <c r="LZ381" s="22"/>
      <c r="MA381" s="22"/>
      <c r="MB381" s="22"/>
      <c r="MC381" s="22"/>
      <c r="MD381" s="22"/>
      <c r="ME381" s="22"/>
      <c r="MF381" s="22"/>
      <c r="MG381" s="22"/>
      <c r="MH381" s="22"/>
      <c r="MI381" s="22"/>
      <c r="MJ381" s="22"/>
      <c r="MK381" s="22"/>
      <c r="ML381" s="22"/>
      <c r="MM381" s="22"/>
      <c r="MN381" s="22"/>
      <c r="MO381" s="22"/>
    </row>
    <row r="382" spans="1:353" s="12" customFormat="1" ht="18.75" hidden="1">
      <c r="A382" s="464">
        <v>22</v>
      </c>
      <c r="B382" s="416">
        <v>3</v>
      </c>
      <c r="C382" s="14" t="s">
        <v>1312</v>
      </c>
      <c r="D382" s="15">
        <f t="shared" si="213"/>
        <v>0.81818181818181823</v>
      </c>
      <c r="E382" s="465">
        <v>18</v>
      </c>
      <c r="F382" s="466">
        <f t="shared" si="214"/>
        <v>355.589073501293</v>
      </c>
      <c r="G382" s="5"/>
      <c r="H382" s="5"/>
      <c r="I382" s="6"/>
      <c r="J382" s="6"/>
      <c r="K382" s="467"/>
      <c r="L382" s="468">
        <f t="shared" si="215"/>
        <v>352</v>
      </c>
      <c r="M382" s="469">
        <f t="shared" si="216"/>
        <v>-3.5890735012930008</v>
      </c>
      <c r="N382" s="470">
        <f t="shared" si="217"/>
        <v>0.98990668226682743</v>
      </c>
      <c r="O382"/>
      <c r="P382"/>
      <c r="Q382"/>
      <c r="R382"/>
      <c r="S382"/>
      <c r="T382" s="22"/>
      <c r="U382" s="22"/>
      <c r="V382" s="22"/>
      <c r="W382" s="22"/>
      <c r="X382" s="22"/>
      <c r="Y382" s="22"/>
      <c r="Z382" s="22"/>
      <c r="AA382" s="11"/>
      <c r="AB382" s="22"/>
      <c r="AC382" s="22"/>
      <c r="AD382" s="22"/>
      <c r="AE382" s="22"/>
      <c r="AF382" s="22"/>
      <c r="AG382" s="2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  <c r="EC382" s="22"/>
      <c r="ED382" s="22"/>
      <c r="EE382" s="22"/>
      <c r="EF382" s="22"/>
      <c r="EG382" s="22"/>
      <c r="EH382" s="22"/>
      <c r="EI382" s="22"/>
      <c r="EJ382" s="22"/>
      <c r="EK382" s="22"/>
      <c r="EL382" s="22"/>
      <c r="EM382" s="22"/>
      <c r="EN382" s="22"/>
      <c r="EO382" s="22"/>
      <c r="EP382" s="22"/>
      <c r="EQ382" s="22"/>
      <c r="ER382" s="22"/>
      <c r="ES382" s="22"/>
      <c r="ET382" s="22"/>
      <c r="EU382" s="22"/>
      <c r="EV382" s="22"/>
      <c r="EW382" s="22"/>
      <c r="EX382" s="22"/>
      <c r="EY382" s="22"/>
      <c r="EZ382" s="22"/>
      <c r="FA382" s="22"/>
      <c r="FB382" s="22"/>
      <c r="FC382" s="22"/>
      <c r="FD382" s="22"/>
      <c r="FE382" s="22"/>
      <c r="FF382" s="22"/>
      <c r="FG382" s="22"/>
      <c r="FH382" s="22"/>
      <c r="FI382" s="22"/>
      <c r="FJ382" s="22"/>
      <c r="FK382" s="22"/>
      <c r="FL382" s="22"/>
      <c r="FM382" s="22"/>
      <c r="FN382" s="22"/>
      <c r="FO382" s="22"/>
      <c r="FP382" s="22"/>
      <c r="FQ382" s="22"/>
      <c r="FR382" s="22"/>
      <c r="FS382" s="22"/>
      <c r="FT382" s="22"/>
      <c r="FU382" s="22"/>
      <c r="FV382" s="22"/>
      <c r="FW382" s="22"/>
      <c r="FX382" s="22"/>
      <c r="FY382" s="22"/>
      <c r="FZ382" s="22"/>
      <c r="GA382" s="22"/>
      <c r="GB382" s="22"/>
      <c r="GC382" s="22"/>
      <c r="GD382" s="22"/>
      <c r="GE382" s="22"/>
      <c r="GF382" s="22"/>
      <c r="GG382" s="22"/>
      <c r="GH382" s="22"/>
      <c r="GI382" s="22"/>
      <c r="GJ382" s="22"/>
      <c r="GK382" s="22"/>
      <c r="GL382" s="22"/>
      <c r="GM382" s="22"/>
      <c r="GN382" s="22"/>
      <c r="GO382" s="22"/>
      <c r="GP382" s="22"/>
      <c r="GQ382" s="22"/>
      <c r="GR382" s="22"/>
      <c r="GS382" s="22"/>
      <c r="GT382" s="22"/>
      <c r="GU382" s="22"/>
      <c r="GV382" s="22"/>
      <c r="GW382" s="22"/>
      <c r="GX382" s="22"/>
      <c r="GY382" s="22"/>
      <c r="GZ382" s="22"/>
      <c r="HA382" s="22"/>
      <c r="HB382" s="22"/>
      <c r="HC382" s="22"/>
      <c r="HD382" s="22"/>
      <c r="HE382" s="22"/>
      <c r="HF382" s="22"/>
      <c r="HG382" s="22"/>
      <c r="HH382" s="22"/>
      <c r="HI382" s="22"/>
      <c r="HJ382" s="22"/>
      <c r="HK382" s="22"/>
      <c r="HL382" s="22"/>
      <c r="HM382" s="22"/>
      <c r="HN382" s="22"/>
      <c r="HO382" s="22"/>
      <c r="HP382" s="22"/>
      <c r="HQ382" s="22"/>
      <c r="HR382" s="22"/>
      <c r="HS382" s="22"/>
      <c r="HT382" s="22"/>
      <c r="HU382" s="22"/>
      <c r="HV382" s="22"/>
      <c r="HW382" s="22"/>
      <c r="HX382" s="22"/>
      <c r="HY382" s="22"/>
      <c r="HZ382" s="22"/>
      <c r="IA382" s="22"/>
      <c r="IB382" s="22"/>
      <c r="IC382" s="22"/>
      <c r="ID382" s="22"/>
      <c r="IE382" s="22"/>
      <c r="IF382" s="22"/>
      <c r="IG382" s="22"/>
      <c r="IH382" s="22"/>
      <c r="II382" s="22"/>
      <c r="IJ382" s="22"/>
      <c r="IK382" s="22"/>
      <c r="IL382" s="22"/>
      <c r="IM382" s="22"/>
      <c r="IN382" s="22"/>
      <c r="IO382" s="22"/>
      <c r="IP382" s="22"/>
      <c r="IQ382" s="22"/>
      <c r="IR382" s="22"/>
      <c r="IS382" s="22"/>
      <c r="IT382" s="22"/>
      <c r="IU382" s="22"/>
      <c r="IV382" s="22"/>
      <c r="IW382" s="22"/>
      <c r="IX382" s="22"/>
      <c r="IY382" s="22"/>
      <c r="IZ382" s="22"/>
      <c r="JA382" s="22"/>
      <c r="JB382" s="22"/>
      <c r="JC382" s="22"/>
      <c r="JD382" s="22"/>
      <c r="JE382" s="22"/>
      <c r="JF382" s="22"/>
      <c r="JG382" s="22"/>
      <c r="JH382" s="22"/>
      <c r="JI382" s="22"/>
      <c r="JJ382" s="22"/>
      <c r="JK382" s="22"/>
      <c r="JL382" s="22"/>
      <c r="JM382" s="22"/>
      <c r="JN382" s="22"/>
      <c r="JO382" s="22"/>
      <c r="JP382" s="22"/>
      <c r="JQ382" s="22"/>
      <c r="JR382" s="22"/>
      <c r="JS382" s="22"/>
      <c r="JT382" s="22"/>
      <c r="JU382" s="22"/>
      <c r="JV382" s="22"/>
      <c r="JW382" s="22"/>
      <c r="JX382" s="22"/>
      <c r="JY382" s="22"/>
      <c r="JZ382" s="22"/>
      <c r="KA382" s="22"/>
      <c r="KB382" s="22"/>
      <c r="KC382" s="22"/>
      <c r="KD382" s="22"/>
      <c r="KE382" s="22"/>
      <c r="KF382" s="22"/>
      <c r="KG382" s="22"/>
      <c r="KH382" s="22"/>
      <c r="KI382" s="22"/>
      <c r="KJ382" s="22"/>
      <c r="KK382" s="22"/>
      <c r="KL382" s="22"/>
      <c r="KM382" s="22"/>
      <c r="KN382" s="22"/>
      <c r="KO382" s="22"/>
      <c r="KP382" s="22"/>
      <c r="KQ382" s="22"/>
      <c r="KR382" s="22"/>
      <c r="KS382" s="22"/>
      <c r="KT382" s="22"/>
      <c r="KU382" s="22"/>
      <c r="KV382" s="22"/>
      <c r="KW382" s="22"/>
      <c r="KX382" s="22"/>
      <c r="KY382" s="22"/>
      <c r="KZ382" s="22"/>
      <c r="LA382" s="22"/>
      <c r="LB382" s="22"/>
      <c r="LC382" s="22"/>
      <c r="LD382" s="22"/>
      <c r="LE382" s="22"/>
      <c r="LF382" s="22"/>
      <c r="LG382" s="22"/>
      <c r="LH382" s="22"/>
      <c r="LI382" s="22"/>
      <c r="LJ382" s="22"/>
      <c r="LK382" s="22"/>
      <c r="LL382" s="22"/>
      <c r="LM382" s="22"/>
      <c r="LN382" s="22"/>
      <c r="LO382" s="22"/>
      <c r="LP382" s="22"/>
      <c r="LQ382" s="22"/>
      <c r="LR382" s="22"/>
      <c r="LS382" s="22"/>
      <c r="LT382" s="22"/>
      <c r="LU382" s="22"/>
      <c r="LV382" s="22"/>
      <c r="LW382" s="22"/>
      <c r="LX382" s="22"/>
      <c r="LY382" s="22"/>
      <c r="LZ382" s="22"/>
      <c r="MA382" s="22"/>
      <c r="MB382" s="22"/>
      <c r="MC382" s="22"/>
      <c r="MD382" s="22"/>
      <c r="ME382" s="22"/>
      <c r="MF382" s="22"/>
      <c r="MG382" s="22"/>
      <c r="MH382" s="22"/>
      <c r="MI382" s="22"/>
      <c r="MJ382" s="22"/>
      <c r="MK382" s="22"/>
      <c r="ML382" s="22"/>
      <c r="MM382" s="22"/>
      <c r="MN382" s="22"/>
      <c r="MO382" s="22"/>
    </row>
    <row r="383" spans="1:353" s="12" customFormat="1" ht="18.75" hidden="1">
      <c r="A383" s="464">
        <v>21</v>
      </c>
      <c r="B383" s="416">
        <v>1</v>
      </c>
      <c r="C383" s="14" t="s">
        <v>1313</v>
      </c>
      <c r="D383" s="15">
        <f t="shared" si="213"/>
        <v>0.95238095238095233</v>
      </c>
      <c r="E383" s="465">
        <v>20</v>
      </c>
      <c r="F383" s="436">
        <f t="shared" si="214"/>
        <v>395.09897055699219</v>
      </c>
      <c r="G383" s="5"/>
      <c r="H383" s="5"/>
      <c r="I383" s="6"/>
      <c r="J383" s="6"/>
      <c r="K383" s="6"/>
      <c r="L383" s="468">
        <f t="shared" si="215"/>
        <v>422</v>
      </c>
      <c r="M383" s="469">
        <f t="shared" si="216"/>
        <v>26.901029443007815</v>
      </c>
      <c r="N383" s="470">
        <f t="shared" si="217"/>
        <v>1.0680868122867644</v>
      </c>
      <c r="O383"/>
      <c r="P383"/>
      <c r="Q383"/>
      <c r="R383"/>
      <c r="S383"/>
      <c r="T383" s="22"/>
      <c r="U383" s="22"/>
      <c r="V383" s="22"/>
      <c r="W383" s="22"/>
      <c r="X383" s="22"/>
      <c r="Y383" s="22"/>
      <c r="Z383" s="22"/>
      <c r="AA383" s="11"/>
      <c r="AB383" s="22"/>
      <c r="AC383" s="22"/>
      <c r="AD383" s="22"/>
      <c r="AE383" s="22"/>
      <c r="AF383" s="22"/>
      <c r="AG383" s="22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  <c r="EC383" s="22"/>
      <c r="ED383" s="22"/>
      <c r="EE383" s="22"/>
      <c r="EF383" s="22"/>
      <c r="EG383" s="22"/>
      <c r="EH383" s="22"/>
      <c r="EI383" s="22"/>
      <c r="EJ383" s="22"/>
      <c r="EK383" s="22"/>
      <c r="EL383" s="22"/>
      <c r="EM383" s="22"/>
      <c r="EN383" s="22"/>
      <c r="EO383" s="22"/>
      <c r="EP383" s="22"/>
      <c r="EQ383" s="22"/>
      <c r="ER383" s="22"/>
      <c r="ES383" s="22"/>
      <c r="ET383" s="22"/>
      <c r="EU383" s="22"/>
      <c r="EV383" s="22"/>
      <c r="EW383" s="22"/>
      <c r="EX383" s="22"/>
      <c r="EY383" s="22"/>
      <c r="EZ383" s="22"/>
      <c r="FA383" s="22"/>
      <c r="FB383" s="22"/>
      <c r="FC383" s="22"/>
      <c r="FD383" s="22"/>
      <c r="FE383" s="22"/>
      <c r="FF383" s="22"/>
      <c r="FG383" s="22"/>
      <c r="FH383" s="22"/>
      <c r="FI383" s="22"/>
      <c r="FJ383" s="22"/>
      <c r="FK383" s="22"/>
      <c r="FL383" s="22"/>
      <c r="FM383" s="22"/>
      <c r="FN383" s="22"/>
      <c r="FO383" s="22"/>
      <c r="FP383" s="22"/>
      <c r="FQ383" s="22"/>
      <c r="FR383" s="22"/>
      <c r="FS383" s="22"/>
      <c r="FT383" s="22"/>
      <c r="FU383" s="22"/>
      <c r="FV383" s="22"/>
      <c r="FW383" s="22"/>
      <c r="FX383" s="22"/>
      <c r="FY383" s="22"/>
      <c r="FZ383" s="22"/>
      <c r="GA383" s="22"/>
      <c r="GB383" s="22"/>
      <c r="GC383" s="22"/>
      <c r="GD383" s="22"/>
      <c r="GE383" s="22"/>
      <c r="GF383" s="22"/>
      <c r="GG383" s="22"/>
      <c r="GH383" s="22"/>
      <c r="GI383" s="22"/>
      <c r="GJ383" s="22"/>
      <c r="GK383" s="22"/>
      <c r="GL383" s="22"/>
      <c r="GM383" s="22"/>
      <c r="GN383" s="22"/>
      <c r="GO383" s="22"/>
      <c r="GP383" s="22"/>
      <c r="GQ383" s="22"/>
      <c r="GR383" s="22"/>
      <c r="GS383" s="22"/>
      <c r="GT383" s="22"/>
      <c r="GU383" s="22"/>
      <c r="GV383" s="22"/>
      <c r="GW383" s="22"/>
      <c r="GX383" s="22"/>
      <c r="GY383" s="22"/>
      <c r="GZ383" s="22"/>
      <c r="HA383" s="22"/>
      <c r="HB383" s="22"/>
      <c r="HC383" s="22"/>
      <c r="HD383" s="22"/>
      <c r="HE383" s="22"/>
      <c r="HF383" s="22"/>
      <c r="HG383" s="22"/>
      <c r="HH383" s="22"/>
      <c r="HI383" s="22"/>
      <c r="HJ383" s="22"/>
      <c r="HK383" s="22"/>
      <c r="HL383" s="22"/>
      <c r="HM383" s="22"/>
      <c r="HN383" s="22"/>
      <c r="HO383" s="22"/>
      <c r="HP383" s="22"/>
      <c r="HQ383" s="22"/>
      <c r="HR383" s="22"/>
      <c r="HS383" s="22"/>
      <c r="HT383" s="22"/>
      <c r="HU383" s="22"/>
      <c r="HV383" s="22"/>
      <c r="HW383" s="22"/>
      <c r="HX383" s="22"/>
      <c r="HY383" s="22"/>
      <c r="HZ383" s="22"/>
      <c r="IA383" s="22"/>
      <c r="IB383" s="22"/>
      <c r="IC383" s="22"/>
      <c r="ID383" s="22"/>
      <c r="IE383" s="22"/>
      <c r="IF383" s="22"/>
      <c r="IG383" s="22"/>
      <c r="IH383" s="22"/>
      <c r="II383" s="22"/>
      <c r="IJ383" s="22"/>
      <c r="IK383" s="22"/>
      <c r="IL383" s="22"/>
      <c r="IM383" s="22"/>
      <c r="IN383" s="22"/>
      <c r="IO383" s="22"/>
      <c r="IP383" s="22"/>
      <c r="IQ383" s="22"/>
      <c r="IR383" s="22"/>
      <c r="IS383" s="22"/>
      <c r="IT383" s="22"/>
      <c r="IU383" s="22"/>
      <c r="IV383" s="22"/>
      <c r="IW383" s="22"/>
      <c r="IX383" s="22"/>
      <c r="IY383" s="22"/>
      <c r="IZ383" s="22"/>
      <c r="JA383" s="22"/>
      <c r="JB383" s="22"/>
      <c r="JC383" s="22"/>
      <c r="JD383" s="22"/>
      <c r="JE383" s="22"/>
      <c r="JF383" s="22"/>
      <c r="JG383" s="22"/>
      <c r="JH383" s="22"/>
      <c r="JI383" s="22"/>
      <c r="JJ383" s="22"/>
      <c r="JK383" s="22"/>
      <c r="JL383" s="22"/>
      <c r="JM383" s="22"/>
      <c r="JN383" s="22"/>
      <c r="JO383" s="22"/>
      <c r="JP383" s="22"/>
      <c r="JQ383" s="22"/>
      <c r="JR383" s="22"/>
      <c r="JS383" s="22"/>
      <c r="JT383" s="22"/>
      <c r="JU383" s="22"/>
      <c r="JV383" s="22"/>
      <c r="JW383" s="22"/>
      <c r="JX383" s="22"/>
      <c r="JY383" s="22"/>
      <c r="JZ383" s="22"/>
      <c r="KA383" s="22"/>
      <c r="KB383" s="22"/>
      <c r="KC383" s="22"/>
      <c r="KD383" s="22"/>
      <c r="KE383" s="22"/>
      <c r="KF383" s="22"/>
      <c r="KG383" s="22"/>
      <c r="KH383" s="22"/>
      <c r="KI383" s="22"/>
      <c r="KJ383" s="22"/>
      <c r="KK383" s="22"/>
      <c r="KL383" s="22"/>
      <c r="KM383" s="22"/>
      <c r="KN383" s="22"/>
      <c r="KO383" s="22"/>
      <c r="KP383" s="22"/>
      <c r="KQ383" s="22"/>
      <c r="KR383" s="22"/>
      <c r="KS383" s="22"/>
      <c r="KT383" s="22"/>
      <c r="KU383" s="22"/>
      <c r="KV383" s="22"/>
      <c r="KW383" s="22"/>
      <c r="KX383" s="22"/>
      <c r="KY383" s="22"/>
      <c r="KZ383" s="22"/>
      <c r="LA383" s="22"/>
      <c r="LB383" s="22"/>
      <c r="LC383" s="22"/>
      <c r="LD383" s="22"/>
      <c r="LE383" s="22"/>
      <c r="LF383" s="22"/>
      <c r="LG383" s="22"/>
      <c r="LH383" s="22"/>
      <c r="LI383" s="22"/>
      <c r="LJ383" s="22"/>
      <c r="LK383" s="22"/>
      <c r="LL383" s="22"/>
      <c r="LM383" s="22"/>
      <c r="LN383" s="22"/>
      <c r="LO383" s="22"/>
      <c r="LP383" s="22"/>
      <c r="LQ383" s="22"/>
      <c r="LR383" s="22"/>
      <c r="LS383" s="22"/>
      <c r="LT383" s="22"/>
      <c r="LU383" s="22"/>
      <c r="LV383" s="22"/>
      <c r="LW383" s="22"/>
      <c r="LX383" s="22"/>
      <c r="LY383" s="22"/>
      <c r="LZ383" s="22"/>
      <c r="MA383" s="22"/>
      <c r="MB383" s="22"/>
      <c r="MC383" s="22"/>
      <c r="MD383" s="22"/>
      <c r="ME383" s="22"/>
      <c r="MF383" s="22"/>
      <c r="MG383" s="22"/>
      <c r="MH383" s="22"/>
      <c r="MI383" s="22"/>
      <c r="MJ383" s="22"/>
      <c r="MK383" s="22"/>
      <c r="ML383" s="22"/>
      <c r="MM383" s="22"/>
      <c r="MN383" s="22"/>
      <c r="MO383" s="22"/>
    </row>
    <row r="384" spans="1:353" s="12" customFormat="1" ht="18.75" hidden="1">
      <c r="A384" s="464">
        <v>22</v>
      </c>
      <c r="B384" s="416">
        <v>5</v>
      </c>
      <c r="C384" s="14" t="s">
        <v>1314</v>
      </c>
      <c r="D384" s="15">
        <f t="shared" si="213"/>
        <v>0.77272727272727271</v>
      </c>
      <c r="E384" s="465">
        <v>17</v>
      </c>
      <c r="F384" s="436">
        <f t="shared" si="214"/>
        <v>335.83412497344335</v>
      </c>
      <c r="G384" s="5"/>
      <c r="H384" s="5"/>
      <c r="I384" s="6"/>
      <c r="J384" s="6"/>
      <c r="K384" s="6"/>
      <c r="L384" s="468">
        <f t="shared" si="215"/>
        <v>316</v>
      </c>
      <c r="M384" s="469">
        <f t="shared" si="216"/>
        <v>-19.834124973443352</v>
      </c>
      <c r="N384" s="470">
        <f t="shared" si="217"/>
        <v>0.94094071001566093</v>
      </c>
      <c r="O384"/>
      <c r="P384"/>
      <c r="Q384"/>
      <c r="R384"/>
      <c r="S384"/>
      <c r="T384" s="22"/>
      <c r="U384" s="22"/>
      <c r="V384" s="22"/>
      <c r="W384" s="22"/>
      <c r="X384" s="22"/>
      <c r="Y384" s="22"/>
      <c r="Z384" s="22"/>
      <c r="AA384" s="11"/>
      <c r="AB384" s="22"/>
      <c r="AC384" s="22"/>
      <c r="AD384" s="22"/>
      <c r="AE384" s="22"/>
      <c r="AF384" s="22"/>
      <c r="AG384" s="22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  <c r="EC384" s="22"/>
      <c r="ED384" s="22"/>
      <c r="EE384" s="22"/>
      <c r="EF384" s="22"/>
      <c r="EG384" s="22"/>
      <c r="EH384" s="22"/>
      <c r="EI384" s="22"/>
      <c r="EJ384" s="22"/>
      <c r="EK384" s="22"/>
      <c r="EL384" s="22"/>
      <c r="EM384" s="22"/>
      <c r="EN384" s="22"/>
      <c r="EO384" s="22"/>
      <c r="EP384" s="22"/>
      <c r="EQ384" s="22"/>
      <c r="ER384" s="22"/>
      <c r="ES384" s="22"/>
      <c r="ET384" s="22"/>
      <c r="EU384" s="22"/>
      <c r="EV384" s="22"/>
      <c r="EW384" s="22"/>
      <c r="EX384" s="22"/>
      <c r="EY384" s="22"/>
      <c r="EZ384" s="22"/>
      <c r="FA384" s="22"/>
      <c r="FB384" s="22"/>
      <c r="FC384" s="22"/>
      <c r="FD384" s="22"/>
      <c r="FE384" s="22"/>
      <c r="FF384" s="22"/>
      <c r="FG384" s="22"/>
      <c r="FH384" s="22"/>
      <c r="FI384" s="22"/>
      <c r="FJ384" s="22"/>
      <c r="FK384" s="22"/>
      <c r="FL384" s="22"/>
      <c r="FM384" s="22"/>
      <c r="FN384" s="22"/>
      <c r="FO384" s="22"/>
      <c r="FP384" s="22"/>
      <c r="FQ384" s="22"/>
      <c r="FR384" s="22"/>
      <c r="FS384" s="22"/>
      <c r="FT384" s="22"/>
      <c r="FU384" s="22"/>
      <c r="FV384" s="22"/>
      <c r="FW384" s="22"/>
      <c r="FX384" s="22"/>
      <c r="FY384" s="22"/>
      <c r="FZ384" s="22"/>
      <c r="GA384" s="22"/>
      <c r="GB384" s="22"/>
      <c r="GC384" s="22"/>
      <c r="GD384" s="22"/>
      <c r="GE384" s="22"/>
      <c r="GF384" s="22"/>
      <c r="GG384" s="22"/>
      <c r="GH384" s="22"/>
      <c r="GI384" s="22"/>
      <c r="GJ384" s="22"/>
      <c r="GK384" s="22"/>
      <c r="GL384" s="22"/>
      <c r="GM384" s="22"/>
      <c r="GN384" s="22"/>
      <c r="GO384" s="22"/>
      <c r="GP384" s="22"/>
      <c r="GQ384" s="22"/>
      <c r="GR384" s="22"/>
      <c r="GS384" s="22"/>
      <c r="GT384" s="22"/>
      <c r="GU384" s="22"/>
      <c r="GV384" s="22"/>
      <c r="GW384" s="22"/>
      <c r="GX384" s="22"/>
      <c r="GY384" s="22"/>
      <c r="GZ384" s="22"/>
      <c r="HA384" s="22"/>
      <c r="HB384" s="22"/>
      <c r="HC384" s="22"/>
      <c r="HD384" s="22"/>
      <c r="HE384" s="22"/>
      <c r="HF384" s="22"/>
      <c r="HG384" s="22"/>
      <c r="HH384" s="22"/>
      <c r="HI384" s="22"/>
      <c r="HJ384" s="22"/>
      <c r="HK384" s="22"/>
      <c r="HL384" s="22"/>
      <c r="HM384" s="22"/>
      <c r="HN384" s="22"/>
      <c r="HO384" s="22"/>
      <c r="HP384" s="22"/>
      <c r="HQ384" s="22"/>
      <c r="HR384" s="22"/>
      <c r="HS384" s="22"/>
      <c r="HT384" s="22"/>
      <c r="HU384" s="22"/>
      <c r="HV384" s="22"/>
      <c r="HW384" s="22"/>
      <c r="HX384" s="22"/>
      <c r="HY384" s="22"/>
      <c r="HZ384" s="22"/>
      <c r="IA384" s="22"/>
      <c r="IB384" s="22"/>
      <c r="IC384" s="22"/>
      <c r="ID384" s="22"/>
      <c r="IE384" s="22"/>
      <c r="IF384" s="22"/>
      <c r="IG384" s="22"/>
      <c r="IH384" s="22"/>
      <c r="II384" s="22"/>
      <c r="IJ384" s="22"/>
      <c r="IK384" s="22"/>
      <c r="IL384" s="22"/>
      <c r="IM384" s="22"/>
      <c r="IN384" s="22"/>
      <c r="IO384" s="22"/>
      <c r="IP384" s="22"/>
      <c r="IQ384" s="22"/>
      <c r="IR384" s="22"/>
      <c r="IS384" s="22"/>
      <c r="IT384" s="22"/>
      <c r="IU384" s="22"/>
      <c r="IV384" s="22"/>
      <c r="IW384" s="22"/>
      <c r="IX384" s="22"/>
      <c r="IY384" s="22"/>
      <c r="IZ384" s="22"/>
      <c r="JA384" s="22"/>
      <c r="JB384" s="22"/>
      <c r="JC384" s="22"/>
      <c r="JD384" s="22"/>
      <c r="JE384" s="22"/>
      <c r="JF384" s="22"/>
      <c r="JG384" s="22"/>
      <c r="JH384" s="22"/>
      <c r="JI384" s="22"/>
      <c r="JJ384" s="22"/>
      <c r="JK384" s="22"/>
      <c r="JL384" s="22"/>
      <c r="JM384" s="22"/>
      <c r="JN384" s="22"/>
      <c r="JO384" s="22"/>
      <c r="JP384" s="22"/>
      <c r="JQ384" s="22"/>
      <c r="JR384" s="22"/>
      <c r="JS384" s="22"/>
      <c r="JT384" s="22"/>
      <c r="JU384" s="22"/>
      <c r="JV384" s="22"/>
      <c r="JW384" s="22"/>
      <c r="JX384" s="22"/>
      <c r="JY384" s="22"/>
      <c r="JZ384" s="22"/>
      <c r="KA384" s="22"/>
      <c r="KB384" s="22"/>
      <c r="KC384" s="22"/>
      <c r="KD384" s="22"/>
      <c r="KE384" s="22"/>
      <c r="KF384" s="22"/>
      <c r="KG384" s="22"/>
      <c r="KH384" s="22"/>
      <c r="KI384" s="22"/>
      <c r="KJ384" s="22"/>
      <c r="KK384" s="22"/>
      <c r="KL384" s="22"/>
      <c r="KM384" s="22"/>
      <c r="KN384" s="22"/>
      <c r="KO384" s="22"/>
      <c r="KP384" s="22"/>
      <c r="KQ384" s="22"/>
      <c r="KR384" s="22"/>
      <c r="KS384" s="22"/>
      <c r="KT384" s="22"/>
      <c r="KU384" s="22"/>
      <c r="KV384" s="22"/>
      <c r="KW384" s="22"/>
      <c r="KX384" s="22"/>
      <c r="KY384" s="22"/>
      <c r="KZ384" s="22"/>
      <c r="LA384" s="22"/>
      <c r="LB384" s="22"/>
      <c r="LC384" s="22"/>
      <c r="LD384" s="22"/>
      <c r="LE384" s="22"/>
      <c r="LF384" s="22"/>
      <c r="LG384" s="22"/>
      <c r="LH384" s="22"/>
      <c r="LI384" s="22"/>
      <c r="LJ384" s="22"/>
      <c r="LK384" s="22"/>
      <c r="LL384" s="22"/>
      <c r="LM384" s="22"/>
      <c r="LN384" s="22"/>
      <c r="LO384" s="22"/>
      <c r="LP384" s="22"/>
      <c r="LQ384" s="22"/>
      <c r="LR384" s="22"/>
      <c r="LS384" s="22"/>
      <c r="LT384" s="22"/>
      <c r="LU384" s="22"/>
      <c r="LV384" s="22"/>
      <c r="LW384" s="22"/>
      <c r="LX384" s="22"/>
      <c r="LY384" s="22"/>
      <c r="LZ384" s="22"/>
      <c r="MA384" s="22"/>
      <c r="MB384" s="22"/>
      <c r="MC384" s="22"/>
      <c r="MD384" s="22"/>
      <c r="ME384" s="22"/>
      <c r="MF384" s="22"/>
      <c r="MG384" s="22"/>
      <c r="MH384" s="22"/>
      <c r="MI384" s="22"/>
      <c r="MJ384" s="22"/>
      <c r="MK384" s="22"/>
      <c r="ML384" s="22"/>
      <c r="MM384" s="22"/>
      <c r="MN384" s="22"/>
      <c r="MO384" s="22"/>
    </row>
    <row r="385" spans="1:353" s="12" customFormat="1" ht="18.75" hidden="1">
      <c r="A385" s="464">
        <v>21</v>
      </c>
      <c r="B385" s="416">
        <v>2</v>
      </c>
      <c r="C385" s="14" t="s">
        <v>1315</v>
      </c>
      <c r="D385" s="15">
        <f t="shared" si="213"/>
        <v>0.90476190476190477</v>
      </c>
      <c r="E385" s="465">
        <v>19</v>
      </c>
      <c r="F385" s="436">
        <f t="shared" si="214"/>
        <v>375.34402202914259</v>
      </c>
      <c r="G385" s="5"/>
      <c r="H385" s="5"/>
      <c r="I385" s="6"/>
      <c r="J385" s="6"/>
      <c r="K385" s="6"/>
      <c r="L385" s="468">
        <f t="shared" si="215"/>
        <v>352</v>
      </c>
      <c r="M385" s="469">
        <f t="shared" si="216"/>
        <v>-23.344022029142593</v>
      </c>
      <c r="N385" s="470">
        <f t="shared" si="217"/>
        <v>0.93780633056857343</v>
      </c>
      <c r="O385"/>
      <c r="P385"/>
      <c r="Q385"/>
      <c r="R385"/>
      <c r="S385"/>
      <c r="T385" s="22"/>
      <c r="U385" s="22"/>
      <c r="V385" s="22"/>
      <c r="W385" s="22"/>
      <c r="X385" s="22"/>
      <c r="Y385" s="22"/>
      <c r="Z385" s="22"/>
      <c r="AA385" s="11"/>
      <c r="AB385" s="22"/>
      <c r="AC385" s="22"/>
      <c r="AD385" s="22"/>
      <c r="AE385" s="22"/>
      <c r="AF385" s="22"/>
      <c r="AG385" s="22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  <c r="EC385" s="22"/>
      <c r="ED385" s="22"/>
      <c r="EE385" s="22"/>
      <c r="EF385" s="22"/>
      <c r="EG385" s="22"/>
      <c r="EH385" s="22"/>
      <c r="EI385" s="22"/>
      <c r="EJ385" s="22"/>
      <c r="EK385" s="22"/>
      <c r="EL385" s="22"/>
      <c r="EM385" s="22"/>
      <c r="EN385" s="22"/>
      <c r="EO385" s="22"/>
      <c r="EP385" s="22"/>
      <c r="EQ385" s="22"/>
      <c r="ER385" s="22"/>
      <c r="ES385" s="22"/>
      <c r="ET385" s="22"/>
      <c r="EU385" s="22"/>
      <c r="EV385" s="22"/>
      <c r="EW385" s="22"/>
      <c r="EX385" s="22"/>
      <c r="EY385" s="22"/>
      <c r="EZ385" s="22"/>
      <c r="FA385" s="22"/>
      <c r="FB385" s="22"/>
      <c r="FC385" s="22"/>
      <c r="FD385" s="22"/>
      <c r="FE385" s="22"/>
      <c r="FF385" s="22"/>
      <c r="FG385" s="22"/>
      <c r="FH385" s="22"/>
      <c r="FI385" s="22"/>
      <c r="FJ385" s="22"/>
      <c r="FK385" s="22"/>
      <c r="FL385" s="22"/>
      <c r="FM385" s="22"/>
      <c r="FN385" s="22"/>
      <c r="FO385" s="22"/>
      <c r="FP385" s="22"/>
      <c r="FQ385" s="22"/>
      <c r="FR385" s="22"/>
      <c r="FS385" s="22"/>
      <c r="FT385" s="22"/>
      <c r="FU385" s="22"/>
      <c r="FV385" s="22"/>
      <c r="FW385" s="22"/>
      <c r="FX385" s="22"/>
      <c r="FY385" s="22"/>
      <c r="FZ385" s="22"/>
      <c r="GA385" s="22"/>
      <c r="GB385" s="22"/>
      <c r="GC385" s="22"/>
      <c r="GD385" s="22"/>
      <c r="GE385" s="22"/>
      <c r="GF385" s="22"/>
      <c r="GG385" s="22"/>
      <c r="GH385" s="22"/>
      <c r="GI385" s="22"/>
      <c r="GJ385" s="22"/>
      <c r="GK385" s="22"/>
      <c r="GL385" s="22"/>
      <c r="GM385" s="22"/>
      <c r="GN385" s="22"/>
      <c r="GO385" s="22"/>
      <c r="GP385" s="22"/>
      <c r="GQ385" s="22"/>
      <c r="GR385" s="22"/>
      <c r="GS385" s="22"/>
      <c r="GT385" s="22"/>
      <c r="GU385" s="22"/>
      <c r="GV385" s="22"/>
      <c r="GW385" s="22"/>
      <c r="GX385" s="22"/>
      <c r="GY385" s="22"/>
      <c r="GZ385" s="22"/>
      <c r="HA385" s="22"/>
      <c r="HB385" s="22"/>
      <c r="HC385" s="22"/>
      <c r="HD385" s="22"/>
      <c r="HE385" s="22"/>
      <c r="HF385" s="22"/>
      <c r="HG385" s="22"/>
      <c r="HH385" s="22"/>
      <c r="HI385" s="22"/>
      <c r="HJ385" s="22"/>
      <c r="HK385" s="22"/>
      <c r="HL385" s="22"/>
      <c r="HM385" s="22"/>
      <c r="HN385" s="22"/>
      <c r="HO385" s="22"/>
      <c r="HP385" s="22"/>
      <c r="HQ385" s="22"/>
      <c r="HR385" s="22"/>
      <c r="HS385" s="22"/>
      <c r="HT385" s="22"/>
      <c r="HU385" s="22"/>
      <c r="HV385" s="22"/>
      <c r="HW385" s="22"/>
      <c r="HX385" s="22"/>
      <c r="HY385" s="22"/>
      <c r="HZ385" s="22"/>
      <c r="IA385" s="22"/>
      <c r="IB385" s="22"/>
      <c r="IC385" s="22"/>
      <c r="ID385" s="22"/>
      <c r="IE385" s="22"/>
      <c r="IF385" s="22"/>
      <c r="IG385" s="22"/>
      <c r="IH385" s="22"/>
      <c r="II385" s="22"/>
      <c r="IJ385" s="22"/>
      <c r="IK385" s="22"/>
      <c r="IL385" s="22"/>
      <c r="IM385" s="22"/>
      <c r="IN385" s="22"/>
      <c r="IO385" s="22"/>
      <c r="IP385" s="22"/>
      <c r="IQ385" s="22"/>
      <c r="IR385" s="22"/>
      <c r="IS385" s="22"/>
      <c r="IT385" s="22"/>
      <c r="IU385" s="22"/>
      <c r="IV385" s="22"/>
      <c r="IW385" s="22"/>
      <c r="IX385" s="22"/>
      <c r="IY385" s="22"/>
      <c r="IZ385" s="22"/>
      <c r="JA385" s="22"/>
      <c r="JB385" s="22"/>
      <c r="JC385" s="22"/>
      <c r="JD385" s="22"/>
      <c r="JE385" s="22"/>
      <c r="JF385" s="22"/>
      <c r="JG385" s="22"/>
      <c r="JH385" s="22"/>
      <c r="JI385" s="22"/>
      <c r="JJ385" s="22"/>
      <c r="JK385" s="22"/>
      <c r="JL385" s="22"/>
      <c r="JM385" s="22"/>
      <c r="JN385" s="22"/>
      <c r="JO385" s="22"/>
      <c r="JP385" s="22"/>
      <c r="JQ385" s="22"/>
      <c r="JR385" s="22"/>
      <c r="JS385" s="22"/>
      <c r="JT385" s="22"/>
      <c r="JU385" s="22"/>
      <c r="JV385" s="22"/>
      <c r="JW385" s="22"/>
      <c r="JX385" s="22"/>
      <c r="JY385" s="22"/>
      <c r="JZ385" s="22"/>
      <c r="KA385" s="22"/>
      <c r="KB385" s="22"/>
      <c r="KC385" s="22"/>
      <c r="KD385" s="22"/>
      <c r="KE385" s="22"/>
      <c r="KF385" s="22"/>
      <c r="KG385" s="22"/>
      <c r="KH385" s="22"/>
      <c r="KI385" s="22"/>
      <c r="KJ385" s="22"/>
      <c r="KK385" s="22"/>
      <c r="KL385" s="22"/>
      <c r="KM385" s="22"/>
      <c r="KN385" s="22"/>
      <c r="KO385" s="22"/>
      <c r="KP385" s="22"/>
      <c r="KQ385" s="22"/>
      <c r="KR385" s="22"/>
      <c r="KS385" s="22"/>
      <c r="KT385" s="22"/>
      <c r="KU385" s="22"/>
      <c r="KV385" s="22"/>
      <c r="KW385" s="22"/>
      <c r="KX385" s="22"/>
      <c r="KY385" s="22"/>
      <c r="KZ385" s="22"/>
      <c r="LA385" s="22"/>
      <c r="LB385" s="22"/>
      <c r="LC385" s="22"/>
      <c r="LD385" s="22"/>
      <c r="LE385" s="22"/>
      <c r="LF385" s="22"/>
      <c r="LG385" s="22"/>
      <c r="LH385" s="22"/>
      <c r="LI385" s="22"/>
      <c r="LJ385" s="22"/>
      <c r="LK385" s="22"/>
      <c r="LL385" s="22"/>
      <c r="LM385" s="22"/>
      <c r="LN385" s="22"/>
      <c r="LO385" s="22"/>
      <c r="LP385" s="22"/>
      <c r="LQ385" s="22"/>
      <c r="LR385" s="22"/>
      <c r="LS385" s="22"/>
      <c r="LT385" s="22"/>
      <c r="LU385" s="22"/>
      <c r="LV385" s="22"/>
      <c r="LW385" s="22"/>
      <c r="LX385" s="22"/>
      <c r="LY385" s="22"/>
      <c r="LZ385" s="22"/>
      <c r="MA385" s="22"/>
      <c r="MB385" s="22"/>
      <c r="MC385" s="22"/>
      <c r="MD385" s="22"/>
      <c r="ME385" s="22"/>
      <c r="MF385" s="22"/>
      <c r="MG385" s="22"/>
      <c r="MH385" s="22"/>
      <c r="MI385" s="22"/>
      <c r="MJ385" s="22"/>
      <c r="MK385" s="22"/>
      <c r="ML385" s="22"/>
      <c r="MM385" s="22"/>
      <c r="MN385" s="22"/>
      <c r="MO385" s="22"/>
    </row>
    <row r="386" spans="1:353" s="12" customFormat="1" ht="18.75" hidden="1">
      <c r="A386" s="464">
        <v>20</v>
      </c>
      <c r="B386" s="416">
        <v>4</v>
      </c>
      <c r="C386" s="14" t="s">
        <v>1316</v>
      </c>
      <c r="D386" s="15">
        <f t="shared" si="213"/>
        <v>0.8</v>
      </c>
      <c r="E386" s="465">
        <v>16</v>
      </c>
      <c r="F386" s="436">
        <f t="shared" si="214"/>
        <v>316.07917644559376</v>
      </c>
      <c r="G386" s="5"/>
      <c r="H386" s="5"/>
      <c r="I386" s="6"/>
      <c r="J386" s="6"/>
      <c r="K386" s="6"/>
      <c r="L386" s="468">
        <f t="shared" si="215"/>
        <v>339</v>
      </c>
      <c r="M386" s="469">
        <f t="shared" si="216"/>
        <v>22.92082355440624</v>
      </c>
      <c r="N386" s="470">
        <f t="shared" si="217"/>
        <v>1.07251608224293</v>
      </c>
      <c r="O386"/>
      <c r="P386"/>
      <c r="Q386"/>
      <c r="R386"/>
      <c r="S386"/>
      <c r="T386" s="22"/>
      <c r="U386" s="22"/>
      <c r="V386" s="22"/>
      <c r="W386" s="22"/>
      <c r="X386" s="22"/>
      <c r="Y386" s="22"/>
      <c r="Z386" s="22"/>
      <c r="AA386" s="11"/>
      <c r="AB386" s="22"/>
      <c r="AC386" s="22"/>
      <c r="AD386" s="22"/>
      <c r="AE386" s="22"/>
      <c r="AF386" s="22"/>
      <c r="AG386" s="22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  <c r="EC386" s="22"/>
      <c r="ED386" s="22"/>
      <c r="EE386" s="22"/>
      <c r="EF386" s="22"/>
      <c r="EG386" s="22"/>
      <c r="EH386" s="22"/>
      <c r="EI386" s="22"/>
      <c r="EJ386" s="22"/>
      <c r="EK386" s="22"/>
      <c r="EL386" s="22"/>
      <c r="EM386" s="22"/>
      <c r="EN386" s="22"/>
      <c r="EO386" s="22"/>
      <c r="EP386" s="22"/>
      <c r="EQ386" s="22"/>
      <c r="ER386" s="22"/>
      <c r="ES386" s="22"/>
      <c r="ET386" s="22"/>
      <c r="EU386" s="22"/>
      <c r="EV386" s="22"/>
      <c r="EW386" s="22"/>
      <c r="EX386" s="22"/>
      <c r="EY386" s="22"/>
      <c r="EZ386" s="22"/>
      <c r="FA386" s="22"/>
      <c r="FB386" s="22"/>
      <c r="FC386" s="22"/>
      <c r="FD386" s="22"/>
      <c r="FE386" s="22"/>
      <c r="FF386" s="22"/>
      <c r="FG386" s="22"/>
      <c r="FH386" s="22"/>
      <c r="FI386" s="22"/>
      <c r="FJ386" s="22"/>
      <c r="FK386" s="22"/>
      <c r="FL386" s="22"/>
      <c r="FM386" s="22"/>
      <c r="FN386" s="22"/>
      <c r="FO386" s="22"/>
      <c r="FP386" s="22"/>
      <c r="FQ386" s="22"/>
      <c r="FR386" s="22"/>
      <c r="FS386" s="22"/>
      <c r="FT386" s="22"/>
      <c r="FU386" s="22"/>
      <c r="FV386" s="22"/>
      <c r="FW386" s="22"/>
      <c r="FX386" s="22"/>
      <c r="FY386" s="22"/>
      <c r="FZ386" s="22"/>
      <c r="GA386" s="22"/>
      <c r="GB386" s="22"/>
      <c r="GC386" s="22"/>
      <c r="GD386" s="22"/>
      <c r="GE386" s="22"/>
      <c r="GF386" s="22"/>
      <c r="GG386" s="22"/>
      <c r="GH386" s="22"/>
      <c r="GI386" s="22"/>
      <c r="GJ386" s="22"/>
      <c r="GK386" s="22"/>
      <c r="GL386" s="22"/>
      <c r="GM386" s="22"/>
      <c r="GN386" s="22"/>
      <c r="GO386" s="22"/>
      <c r="GP386" s="22"/>
      <c r="GQ386" s="22"/>
      <c r="GR386" s="22"/>
      <c r="GS386" s="22"/>
      <c r="GT386" s="22"/>
      <c r="GU386" s="22"/>
      <c r="GV386" s="22"/>
      <c r="GW386" s="22"/>
      <c r="GX386" s="22"/>
      <c r="GY386" s="22"/>
      <c r="GZ386" s="22"/>
      <c r="HA386" s="22"/>
      <c r="HB386" s="22"/>
      <c r="HC386" s="22"/>
      <c r="HD386" s="22"/>
      <c r="HE386" s="22"/>
      <c r="HF386" s="22"/>
      <c r="HG386" s="22"/>
      <c r="HH386" s="22"/>
      <c r="HI386" s="22"/>
      <c r="HJ386" s="22"/>
      <c r="HK386" s="22"/>
      <c r="HL386" s="22"/>
      <c r="HM386" s="22"/>
      <c r="HN386" s="22"/>
      <c r="HO386" s="22"/>
      <c r="HP386" s="22"/>
      <c r="HQ386" s="22"/>
      <c r="HR386" s="22"/>
      <c r="HS386" s="22"/>
      <c r="HT386" s="22"/>
      <c r="HU386" s="22"/>
      <c r="HV386" s="22"/>
      <c r="HW386" s="22"/>
      <c r="HX386" s="22"/>
      <c r="HY386" s="22"/>
      <c r="HZ386" s="22"/>
      <c r="IA386" s="22"/>
      <c r="IB386" s="22"/>
      <c r="IC386" s="22"/>
      <c r="ID386" s="22"/>
      <c r="IE386" s="22"/>
      <c r="IF386" s="22"/>
      <c r="IG386" s="22"/>
      <c r="IH386" s="22"/>
      <c r="II386" s="22"/>
      <c r="IJ386" s="22"/>
      <c r="IK386" s="22"/>
      <c r="IL386" s="22"/>
      <c r="IM386" s="22"/>
      <c r="IN386" s="22"/>
      <c r="IO386" s="22"/>
      <c r="IP386" s="22"/>
      <c r="IQ386" s="22"/>
      <c r="IR386" s="22"/>
      <c r="IS386" s="22"/>
      <c r="IT386" s="22"/>
      <c r="IU386" s="22"/>
      <c r="IV386" s="22"/>
      <c r="IW386" s="22"/>
      <c r="IX386" s="22"/>
      <c r="IY386" s="22"/>
      <c r="IZ386" s="22"/>
      <c r="JA386" s="22"/>
      <c r="JB386" s="22"/>
      <c r="JC386" s="22"/>
      <c r="JD386" s="22"/>
      <c r="JE386" s="22"/>
      <c r="JF386" s="22"/>
      <c r="JG386" s="22"/>
      <c r="JH386" s="22"/>
      <c r="JI386" s="22"/>
      <c r="JJ386" s="22"/>
      <c r="JK386" s="22"/>
      <c r="JL386" s="22"/>
      <c r="JM386" s="22"/>
      <c r="JN386" s="22"/>
      <c r="JO386" s="22"/>
      <c r="JP386" s="22"/>
      <c r="JQ386" s="22"/>
      <c r="JR386" s="22"/>
      <c r="JS386" s="22"/>
      <c r="JT386" s="22"/>
      <c r="JU386" s="22"/>
      <c r="JV386" s="22"/>
      <c r="JW386" s="22"/>
      <c r="JX386" s="22"/>
      <c r="JY386" s="22"/>
      <c r="JZ386" s="22"/>
      <c r="KA386" s="22"/>
      <c r="KB386" s="22"/>
      <c r="KC386" s="22"/>
      <c r="KD386" s="22"/>
      <c r="KE386" s="22"/>
      <c r="KF386" s="22"/>
      <c r="KG386" s="22"/>
      <c r="KH386" s="22"/>
      <c r="KI386" s="22"/>
      <c r="KJ386" s="22"/>
      <c r="KK386" s="22"/>
      <c r="KL386" s="22"/>
      <c r="KM386" s="22"/>
      <c r="KN386" s="22"/>
      <c r="KO386" s="22"/>
      <c r="KP386" s="22"/>
      <c r="KQ386" s="22"/>
      <c r="KR386" s="22"/>
      <c r="KS386" s="22"/>
      <c r="KT386" s="22"/>
      <c r="KU386" s="22"/>
      <c r="KV386" s="22"/>
      <c r="KW386" s="22"/>
      <c r="KX386" s="22"/>
      <c r="KY386" s="22"/>
      <c r="KZ386" s="22"/>
      <c r="LA386" s="22"/>
      <c r="LB386" s="22"/>
      <c r="LC386" s="22"/>
      <c r="LD386" s="22"/>
      <c r="LE386" s="22"/>
      <c r="LF386" s="22"/>
      <c r="LG386" s="22"/>
      <c r="LH386" s="22"/>
      <c r="LI386" s="22"/>
      <c r="LJ386" s="22"/>
      <c r="LK386" s="22"/>
      <c r="LL386" s="22"/>
      <c r="LM386" s="22"/>
      <c r="LN386" s="22"/>
      <c r="LO386" s="22"/>
      <c r="LP386" s="22"/>
      <c r="LQ386" s="22"/>
      <c r="LR386" s="22"/>
      <c r="LS386" s="22"/>
      <c r="LT386" s="22"/>
      <c r="LU386" s="22"/>
      <c r="LV386" s="22"/>
      <c r="LW386" s="22"/>
      <c r="LX386" s="22"/>
      <c r="LY386" s="22"/>
      <c r="LZ386" s="22"/>
      <c r="MA386" s="22"/>
      <c r="MB386" s="22"/>
      <c r="MC386" s="22"/>
      <c r="MD386" s="22"/>
      <c r="ME386" s="22"/>
      <c r="MF386" s="22"/>
      <c r="MG386" s="22"/>
      <c r="MH386" s="22"/>
      <c r="MI386" s="22"/>
      <c r="MJ386" s="22"/>
      <c r="MK386" s="22"/>
      <c r="ML386" s="22"/>
      <c r="MM386" s="22"/>
      <c r="MN386" s="22"/>
      <c r="MO386" s="22"/>
    </row>
    <row r="387" spans="1:353" s="12" customFormat="1" ht="18.75" hidden="1">
      <c r="A387" s="471">
        <v>22</v>
      </c>
      <c r="B387" s="472">
        <v>0</v>
      </c>
      <c r="C387" s="473" t="s">
        <v>1317</v>
      </c>
      <c r="D387" s="474">
        <f t="shared" si="213"/>
        <v>0.5</v>
      </c>
      <c r="E387" s="475">
        <v>11</v>
      </c>
      <c r="F387" s="476">
        <f t="shared" si="214"/>
        <v>217.30443380634571</v>
      </c>
      <c r="G387" s="5"/>
      <c r="H387" s="5"/>
      <c r="I387" s="6"/>
      <c r="J387" s="6"/>
      <c r="K387" s="477"/>
      <c r="L387" s="468">
        <f t="shared" si="215"/>
        <v>214</v>
      </c>
      <c r="M387" s="478">
        <f t="shared" si="216"/>
        <v>-3.3044338063457133</v>
      </c>
      <c r="N387" s="479">
        <f t="shared" si="217"/>
        <v>0.98479352791627572</v>
      </c>
      <c r="O387" s="480"/>
      <c r="P387" s="480"/>
      <c r="Q387"/>
      <c r="R387"/>
      <c r="S387"/>
      <c r="T387" s="22"/>
      <c r="U387" s="22"/>
      <c r="V387" s="22"/>
      <c r="W387" s="22"/>
      <c r="X387" s="22"/>
      <c r="Y387" s="22"/>
      <c r="Z387" s="22"/>
      <c r="AA387" s="11"/>
      <c r="AB387" s="22"/>
      <c r="AC387" s="22"/>
      <c r="AD387" s="22"/>
      <c r="AE387" s="22"/>
      <c r="AF387" s="22"/>
      <c r="AG387" s="22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  <c r="EC387" s="22"/>
      <c r="ED387" s="22"/>
      <c r="EE387" s="22"/>
      <c r="EF387" s="22"/>
      <c r="EG387" s="22"/>
      <c r="EH387" s="22"/>
      <c r="EI387" s="22"/>
      <c r="EJ387" s="22"/>
      <c r="EK387" s="22"/>
      <c r="EL387" s="22"/>
      <c r="EM387" s="22"/>
      <c r="EN387" s="22"/>
      <c r="EO387" s="22"/>
      <c r="EP387" s="22"/>
      <c r="EQ387" s="22"/>
      <c r="ER387" s="22"/>
      <c r="ES387" s="22"/>
      <c r="ET387" s="22"/>
      <c r="EU387" s="22"/>
      <c r="EV387" s="22"/>
      <c r="EW387" s="22"/>
      <c r="EX387" s="22"/>
      <c r="EY387" s="22"/>
      <c r="EZ387" s="22"/>
      <c r="FA387" s="22"/>
      <c r="FB387" s="22"/>
      <c r="FC387" s="22"/>
      <c r="FD387" s="22"/>
      <c r="FE387" s="22"/>
      <c r="FF387" s="22"/>
      <c r="FG387" s="22"/>
      <c r="FH387" s="22"/>
      <c r="FI387" s="22"/>
      <c r="FJ387" s="22"/>
      <c r="FK387" s="22"/>
      <c r="FL387" s="22"/>
      <c r="FM387" s="22"/>
      <c r="FN387" s="22"/>
      <c r="FO387" s="22"/>
      <c r="FP387" s="22"/>
      <c r="FQ387" s="22"/>
      <c r="FR387" s="22"/>
      <c r="FS387" s="22"/>
      <c r="FT387" s="22"/>
      <c r="FU387" s="22"/>
      <c r="FV387" s="22"/>
      <c r="FW387" s="22"/>
      <c r="FX387" s="22"/>
      <c r="FY387" s="22"/>
      <c r="FZ387" s="22"/>
      <c r="GA387" s="22"/>
      <c r="GB387" s="22"/>
      <c r="GC387" s="22"/>
      <c r="GD387" s="22"/>
      <c r="GE387" s="22"/>
      <c r="GF387" s="22"/>
      <c r="GG387" s="22"/>
      <c r="GH387" s="22"/>
      <c r="GI387" s="22"/>
      <c r="GJ387" s="22"/>
      <c r="GK387" s="22"/>
      <c r="GL387" s="22"/>
      <c r="GM387" s="22"/>
      <c r="GN387" s="22"/>
      <c r="GO387" s="22"/>
      <c r="GP387" s="22"/>
      <c r="GQ387" s="22"/>
      <c r="GR387" s="22"/>
      <c r="GS387" s="22"/>
      <c r="GT387" s="22"/>
      <c r="GU387" s="22"/>
      <c r="GV387" s="22"/>
      <c r="GW387" s="22"/>
      <c r="GX387" s="22"/>
      <c r="GY387" s="22"/>
      <c r="GZ387" s="22"/>
      <c r="HA387" s="22"/>
      <c r="HB387" s="22"/>
      <c r="HC387" s="22"/>
      <c r="HD387" s="22"/>
      <c r="HE387" s="22"/>
      <c r="HF387" s="22"/>
      <c r="HG387" s="22"/>
      <c r="HH387" s="22"/>
      <c r="HI387" s="22"/>
      <c r="HJ387" s="22"/>
      <c r="HK387" s="22"/>
      <c r="HL387" s="22"/>
      <c r="HM387" s="22"/>
      <c r="HN387" s="22"/>
      <c r="HO387" s="22"/>
      <c r="HP387" s="22"/>
      <c r="HQ387" s="22"/>
      <c r="HR387" s="22"/>
      <c r="HS387" s="22"/>
      <c r="HT387" s="22"/>
      <c r="HU387" s="22"/>
      <c r="HV387" s="22"/>
      <c r="HW387" s="22"/>
      <c r="HX387" s="22"/>
      <c r="HY387" s="22"/>
      <c r="HZ387" s="22"/>
      <c r="IA387" s="22"/>
      <c r="IB387" s="22"/>
      <c r="IC387" s="22"/>
      <c r="ID387" s="22"/>
      <c r="IE387" s="22"/>
      <c r="IF387" s="22"/>
      <c r="IG387" s="22"/>
      <c r="IH387" s="22"/>
      <c r="II387" s="22"/>
      <c r="IJ387" s="22"/>
      <c r="IK387" s="22"/>
      <c r="IL387" s="22"/>
      <c r="IM387" s="22"/>
      <c r="IN387" s="22"/>
      <c r="IO387" s="22"/>
      <c r="IP387" s="22"/>
      <c r="IQ387" s="22"/>
      <c r="IR387" s="22"/>
      <c r="IS387" s="22"/>
      <c r="IT387" s="22"/>
      <c r="IU387" s="22"/>
      <c r="IV387" s="22"/>
      <c r="IW387" s="22"/>
      <c r="IX387" s="22"/>
      <c r="IY387" s="22"/>
      <c r="IZ387" s="22"/>
      <c r="JA387" s="22"/>
      <c r="JB387" s="22"/>
      <c r="JC387" s="22"/>
      <c r="JD387" s="22"/>
      <c r="JE387" s="22"/>
      <c r="JF387" s="22"/>
      <c r="JG387" s="22"/>
      <c r="JH387" s="22"/>
      <c r="JI387" s="22"/>
      <c r="JJ387" s="22"/>
      <c r="JK387" s="22"/>
      <c r="JL387" s="22"/>
      <c r="JM387" s="22"/>
      <c r="JN387" s="22"/>
      <c r="JO387" s="22"/>
      <c r="JP387" s="22"/>
      <c r="JQ387" s="22"/>
      <c r="JR387" s="22"/>
      <c r="JS387" s="22"/>
      <c r="JT387" s="22"/>
      <c r="JU387" s="22"/>
      <c r="JV387" s="22"/>
      <c r="JW387" s="22"/>
      <c r="JX387" s="22"/>
      <c r="JY387" s="22"/>
      <c r="JZ387" s="22"/>
      <c r="KA387" s="22"/>
      <c r="KB387" s="22"/>
      <c r="KC387" s="22"/>
      <c r="KD387" s="22"/>
      <c r="KE387" s="22"/>
      <c r="KF387" s="22"/>
      <c r="KG387" s="22"/>
      <c r="KH387" s="22"/>
      <c r="KI387" s="22"/>
      <c r="KJ387" s="22"/>
      <c r="KK387" s="22"/>
      <c r="KL387" s="22"/>
      <c r="KM387" s="22"/>
      <c r="KN387" s="22"/>
      <c r="KO387" s="22"/>
      <c r="KP387" s="22"/>
      <c r="KQ387" s="22"/>
      <c r="KR387" s="22"/>
      <c r="KS387" s="22"/>
      <c r="KT387" s="22"/>
      <c r="KU387" s="22"/>
      <c r="KV387" s="22"/>
      <c r="KW387" s="22"/>
      <c r="KX387" s="22"/>
      <c r="KY387" s="22"/>
      <c r="KZ387" s="22"/>
      <c r="LA387" s="22"/>
      <c r="LB387" s="22"/>
      <c r="LC387" s="22"/>
      <c r="LD387" s="22"/>
      <c r="LE387" s="22"/>
      <c r="LF387" s="22"/>
      <c r="LG387" s="22"/>
      <c r="LH387" s="22"/>
      <c r="LI387" s="22"/>
      <c r="LJ387" s="22"/>
      <c r="LK387" s="22"/>
      <c r="LL387" s="22"/>
      <c r="LM387" s="22"/>
      <c r="LN387" s="22"/>
      <c r="LO387" s="22"/>
      <c r="LP387" s="22"/>
      <c r="LQ387" s="22"/>
      <c r="LR387" s="22"/>
      <c r="LS387" s="22"/>
      <c r="LT387" s="22"/>
      <c r="LU387" s="22"/>
      <c r="LV387" s="22"/>
      <c r="LW387" s="22"/>
      <c r="LX387" s="22"/>
      <c r="LY387" s="22"/>
      <c r="LZ387" s="22"/>
      <c r="MA387" s="22"/>
      <c r="MB387" s="22"/>
      <c r="MC387" s="22"/>
      <c r="MD387" s="22"/>
      <c r="ME387" s="22"/>
      <c r="MF387" s="22"/>
      <c r="MG387" s="22"/>
      <c r="MH387" s="22"/>
      <c r="MI387" s="22"/>
      <c r="MJ387" s="22"/>
      <c r="MK387" s="22"/>
      <c r="ML387" s="22"/>
      <c r="MM387" s="22"/>
      <c r="MN387" s="22"/>
      <c r="MO387" s="22"/>
    </row>
    <row r="388" spans="1:353" s="12" customFormat="1" ht="15" hidden="1">
      <c r="A388" s="429">
        <v>149</v>
      </c>
      <c r="B388" s="416">
        <f>SUM(B381:B387)</f>
        <v>15</v>
      </c>
      <c r="C388" s="14"/>
      <c r="D388" s="15">
        <f>SUM(D381:D387)</f>
        <v>5.1290043290043288</v>
      </c>
      <c r="E388" s="22">
        <f>SUM(E381:E387)</f>
        <v>109</v>
      </c>
      <c r="F388" s="464">
        <f>SUM(F381:F387)</f>
        <v>2153.2893895356074</v>
      </c>
      <c r="G388" s="5"/>
      <c r="H388" s="5"/>
      <c r="I388" s="6"/>
      <c r="J388" s="6"/>
      <c r="K388" s="22"/>
      <c r="L388" s="430">
        <f>SUM(L381:L387)</f>
        <v>2151</v>
      </c>
      <c r="M388" s="481">
        <f>SUM(M381:M387)</f>
        <v>-2.2893895356074836</v>
      </c>
      <c r="N388"/>
      <c r="O388"/>
      <c r="P388" s="445"/>
      <c r="Q388"/>
      <c r="R388"/>
      <c r="S388"/>
      <c r="T388" s="22"/>
      <c r="U388" s="22"/>
      <c r="V388" s="22"/>
      <c r="W388" s="22"/>
      <c r="X388" s="22"/>
      <c r="Y388" s="22"/>
      <c r="Z388" s="22"/>
      <c r="AA388" s="11"/>
      <c r="AB388" s="22"/>
      <c r="AC388" s="22"/>
      <c r="AD388" s="22"/>
      <c r="AE388" s="22"/>
      <c r="AF388" s="22"/>
      <c r="AG388" s="22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  <c r="EC388" s="22"/>
      <c r="ED388" s="22"/>
      <c r="EE388" s="22"/>
      <c r="EF388" s="22"/>
      <c r="EG388" s="22"/>
      <c r="EH388" s="22"/>
      <c r="EI388" s="22"/>
      <c r="EJ388" s="22"/>
      <c r="EK388" s="22"/>
      <c r="EL388" s="22"/>
      <c r="EM388" s="22"/>
      <c r="EN388" s="22"/>
      <c r="EO388" s="22"/>
      <c r="EP388" s="22"/>
      <c r="EQ388" s="22"/>
      <c r="ER388" s="22"/>
      <c r="ES388" s="22"/>
      <c r="ET388" s="22"/>
      <c r="EU388" s="22"/>
      <c r="EV388" s="22"/>
      <c r="EW388" s="22"/>
      <c r="EX388" s="22"/>
      <c r="EY388" s="22"/>
      <c r="EZ388" s="22"/>
      <c r="FA388" s="22"/>
      <c r="FB388" s="22"/>
      <c r="FC388" s="22"/>
      <c r="FD388" s="22"/>
      <c r="FE388" s="22"/>
      <c r="FF388" s="22"/>
      <c r="FG388" s="22"/>
      <c r="FH388" s="22"/>
      <c r="FI388" s="22"/>
      <c r="FJ388" s="22"/>
      <c r="FK388" s="22"/>
      <c r="FL388" s="22"/>
      <c r="FM388" s="22"/>
      <c r="FN388" s="22"/>
      <c r="FO388" s="22"/>
      <c r="FP388" s="22"/>
      <c r="FQ388" s="22"/>
      <c r="FR388" s="22"/>
      <c r="FS388" s="22"/>
      <c r="FT388" s="22"/>
      <c r="FU388" s="22"/>
      <c r="FV388" s="22"/>
      <c r="FW388" s="22"/>
      <c r="FX388" s="22"/>
      <c r="FY388" s="22"/>
      <c r="FZ388" s="22"/>
      <c r="GA388" s="22"/>
      <c r="GB388" s="22"/>
      <c r="GC388" s="22"/>
      <c r="GD388" s="22"/>
      <c r="GE388" s="22"/>
      <c r="GF388" s="22"/>
      <c r="GG388" s="22"/>
      <c r="GH388" s="22"/>
      <c r="GI388" s="22"/>
      <c r="GJ388" s="22"/>
      <c r="GK388" s="22"/>
      <c r="GL388" s="22"/>
      <c r="GM388" s="22"/>
      <c r="GN388" s="22"/>
      <c r="GO388" s="22"/>
      <c r="GP388" s="22"/>
      <c r="GQ388" s="22"/>
      <c r="GR388" s="22"/>
      <c r="GS388" s="22"/>
      <c r="GT388" s="22"/>
      <c r="GU388" s="22"/>
      <c r="GV388" s="22"/>
      <c r="GW388" s="22"/>
      <c r="GX388" s="22"/>
      <c r="GY388" s="22"/>
      <c r="GZ388" s="22"/>
      <c r="HA388" s="22"/>
      <c r="HB388" s="22"/>
      <c r="HC388" s="22"/>
      <c r="HD388" s="22"/>
      <c r="HE388" s="22"/>
      <c r="HF388" s="22"/>
      <c r="HG388" s="22"/>
      <c r="HH388" s="22"/>
      <c r="HI388" s="22"/>
      <c r="HJ388" s="22"/>
      <c r="HK388" s="22"/>
      <c r="HL388" s="22"/>
      <c r="HM388" s="22"/>
      <c r="HN388" s="22"/>
      <c r="HO388" s="22"/>
      <c r="HP388" s="22"/>
      <c r="HQ388" s="22"/>
      <c r="HR388" s="22"/>
      <c r="HS388" s="22"/>
      <c r="HT388" s="22"/>
      <c r="HU388" s="22"/>
      <c r="HV388" s="22"/>
      <c r="HW388" s="22"/>
      <c r="HX388" s="22"/>
      <c r="HY388" s="22"/>
      <c r="HZ388" s="22"/>
      <c r="IA388" s="22"/>
      <c r="IB388" s="22"/>
      <c r="IC388" s="22"/>
      <c r="ID388" s="22"/>
      <c r="IE388" s="22"/>
      <c r="IF388" s="22"/>
      <c r="IG388" s="22"/>
      <c r="IH388" s="22"/>
      <c r="II388" s="22"/>
      <c r="IJ388" s="22"/>
      <c r="IK388" s="22"/>
      <c r="IL388" s="22"/>
      <c r="IM388" s="22"/>
      <c r="IN388" s="22"/>
      <c r="IO388" s="22"/>
      <c r="IP388" s="22"/>
      <c r="IQ388" s="22"/>
      <c r="IR388" s="22"/>
      <c r="IS388" s="22"/>
      <c r="IT388" s="22"/>
      <c r="IU388" s="22"/>
      <c r="IV388" s="22"/>
      <c r="IW388" s="22"/>
      <c r="IX388" s="22"/>
      <c r="IY388" s="22"/>
      <c r="IZ388" s="22"/>
      <c r="JA388" s="22"/>
      <c r="JB388" s="22"/>
      <c r="JC388" s="22"/>
      <c r="JD388" s="22"/>
      <c r="JE388" s="22"/>
      <c r="JF388" s="22"/>
      <c r="JG388" s="22"/>
      <c r="JH388" s="22"/>
      <c r="JI388" s="22"/>
      <c r="JJ388" s="22"/>
      <c r="JK388" s="22"/>
      <c r="JL388" s="22"/>
      <c r="JM388" s="22"/>
      <c r="JN388" s="22"/>
      <c r="JO388" s="22"/>
      <c r="JP388" s="22"/>
      <c r="JQ388" s="22"/>
      <c r="JR388" s="22"/>
      <c r="JS388" s="22"/>
      <c r="JT388" s="22"/>
      <c r="JU388" s="22"/>
      <c r="JV388" s="22"/>
      <c r="JW388" s="22"/>
      <c r="JX388" s="22"/>
      <c r="JY388" s="22"/>
      <c r="JZ388" s="22"/>
      <c r="KA388" s="22"/>
      <c r="KB388" s="22"/>
      <c r="KC388" s="22"/>
      <c r="KD388" s="22"/>
      <c r="KE388" s="22"/>
      <c r="KF388" s="22"/>
      <c r="KG388" s="22"/>
      <c r="KH388" s="22"/>
      <c r="KI388" s="22"/>
      <c r="KJ388" s="22"/>
      <c r="KK388" s="22"/>
      <c r="KL388" s="22"/>
      <c r="KM388" s="22"/>
      <c r="KN388" s="22"/>
      <c r="KO388" s="22"/>
      <c r="KP388" s="22"/>
      <c r="KQ388" s="22"/>
      <c r="KR388" s="22"/>
      <c r="KS388" s="22"/>
      <c r="KT388" s="22"/>
      <c r="KU388" s="22"/>
      <c r="KV388" s="22"/>
      <c r="KW388" s="22"/>
      <c r="KX388" s="22"/>
      <c r="KY388" s="22"/>
      <c r="KZ388" s="22"/>
      <c r="LA388" s="22"/>
      <c r="LB388" s="22"/>
      <c r="LC388" s="22"/>
      <c r="LD388" s="22"/>
      <c r="LE388" s="22"/>
      <c r="LF388" s="22"/>
      <c r="LG388" s="22"/>
      <c r="LH388" s="22"/>
      <c r="LI388" s="22"/>
      <c r="LJ388" s="22"/>
      <c r="LK388" s="22"/>
      <c r="LL388" s="22"/>
      <c r="LM388" s="22"/>
      <c r="LN388" s="22"/>
      <c r="LO388" s="22"/>
      <c r="LP388" s="22"/>
      <c r="LQ388" s="22"/>
      <c r="LR388" s="22"/>
      <c r="LS388" s="22"/>
      <c r="LT388" s="22"/>
      <c r="LU388" s="22"/>
      <c r="LV388" s="22"/>
      <c r="LW388" s="22"/>
      <c r="LX388" s="22"/>
      <c r="LY388" s="22"/>
      <c r="LZ388" s="22"/>
      <c r="MA388" s="22"/>
      <c r="MB388" s="22"/>
      <c r="MC388" s="22"/>
      <c r="MD388" s="22"/>
      <c r="ME388" s="22"/>
      <c r="MF388" s="22"/>
      <c r="MG388" s="22"/>
      <c r="MH388" s="22"/>
      <c r="MI388" s="22"/>
      <c r="MJ388" s="22"/>
      <c r="MK388" s="22"/>
      <c r="ML388" s="22"/>
      <c r="MM388" s="22"/>
      <c r="MN388" s="22"/>
      <c r="MO388" s="22"/>
    </row>
    <row r="389" spans="1:353" s="12" customFormat="1" ht="15" hidden="1">
      <c r="A389" s="22"/>
      <c r="B389" s="464">
        <f>A388-B388</f>
        <v>134</v>
      </c>
      <c r="C389" s="14"/>
      <c r="D389" s="3"/>
      <c r="E389" s="3"/>
      <c r="F389" s="4"/>
      <c r="G389" s="5"/>
      <c r="H389" s="5"/>
      <c r="I389" s="6"/>
      <c r="J389" s="6"/>
      <c r="K389" s="22"/>
      <c r="L389" s="6" t="s">
        <v>1331</v>
      </c>
      <c r="M389"/>
      <c r="N389" s="482">
        <f>AVERAGE(N381:N387)</f>
        <v>0.99730637038157943</v>
      </c>
      <c r="O389"/>
      <c r="P389" s="445"/>
      <c r="Q389"/>
      <c r="R389"/>
      <c r="S389"/>
      <c r="T389" s="22"/>
      <c r="U389" s="22"/>
      <c r="V389" s="22"/>
      <c r="W389" s="22"/>
      <c r="X389" s="22"/>
      <c r="Y389" s="22"/>
      <c r="Z389" s="22"/>
      <c r="AA389" s="11"/>
      <c r="AB389" s="11"/>
      <c r="AC389" s="11"/>
      <c r="AD389" s="10"/>
      <c r="AE389" s="390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  <c r="EC389" s="22"/>
      <c r="ED389" s="22"/>
      <c r="EE389" s="22"/>
      <c r="EF389" s="22"/>
      <c r="EG389" s="22"/>
      <c r="EH389" s="22"/>
      <c r="EI389" s="22"/>
      <c r="EJ389" s="22"/>
      <c r="EK389" s="22"/>
      <c r="EL389" s="22"/>
      <c r="EM389" s="22"/>
      <c r="EN389" s="22"/>
      <c r="EO389" s="22"/>
      <c r="EP389" s="22"/>
      <c r="EQ389" s="22"/>
      <c r="ER389" s="22"/>
      <c r="ES389" s="22"/>
      <c r="ET389" s="22"/>
      <c r="EU389" s="22"/>
      <c r="EV389" s="22"/>
      <c r="EW389" s="22"/>
      <c r="EX389" s="22"/>
      <c r="EY389" s="22"/>
      <c r="EZ389" s="22"/>
      <c r="FA389" s="22"/>
      <c r="FB389" s="22"/>
      <c r="FC389" s="22"/>
      <c r="FD389" s="22"/>
      <c r="FE389" s="22"/>
      <c r="FF389" s="22"/>
      <c r="FG389" s="22"/>
      <c r="FH389" s="22"/>
      <c r="FI389" s="22"/>
      <c r="FJ389" s="22"/>
      <c r="FK389" s="22"/>
      <c r="FL389" s="22"/>
      <c r="FM389" s="22"/>
      <c r="FN389" s="22"/>
      <c r="FO389" s="22"/>
      <c r="FP389" s="22"/>
      <c r="FQ389" s="22"/>
      <c r="FR389" s="22"/>
      <c r="FS389" s="22"/>
      <c r="FT389" s="22"/>
      <c r="FU389" s="22"/>
      <c r="FV389" s="22"/>
      <c r="FW389" s="22"/>
      <c r="FX389" s="22"/>
      <c r="FY389" s="22"/>
      <c r="FZ389" s="22"/>
      <c r="GA389" s="22"/>
      <c r="GB389" s="22"/>
      <c r="GC389" s="22"/>
      <c r="GD389" s="22"/>
      <c r="GE389" s="22"/>
      <c r="GF389" s="22"/>
      <c r="GG389" s="22"/>
      <c r="GH389" s="22"/>
      <c r="GI389" s="22"/>
      <c r="GJ389" s="22"/>
      <c r="GK389" s="22"/>
      <c r="GL389" s="22"/>
      <c r="GM389" s="22"/>
      <c r="GN389" s="22"/>
      <c r="GO389" s="22"/>
      <c r="GP389" s="22"/>
      <c r="GQ389" s="22"/>
      <c r="GR389" s="22"/>
      <c r="GS389" s="22"/>
      <c r="GT389" s="22"/>
      <c r="GU389" s="22"/>
      <c r="GV389" s="22"/>
      <c r="GW389" s="22"/>
      <c r="GX389" s="22"/>
      <c r="GY389" s="22"/>
      <c r="GZ389" s="22"/>
      <c r="HA389" s="22"/>
      <c r="HB389" s="22"/>
      <c r="HC389" s="22"/>
      <c r="HD389" s="22"/>
      <c r="HE389" s="22"/>
      <c r="HF389" s="22"/>
      <c r="HG389" s="22"/>
      <c r="HH389" s="22"/>
      <c r="HI389" s="22"/>
      <c r="HJ389" s="22"/>
      <c r="HK389" s="22"/>
      <c r="HL389" s="22"/>
      <c r="HM389" s="22"/>
      <c r="HN389" s="22"/>
      <c r="HO389" s="22"/>
      <c r="HP389" s="22"/>
      <c r="HQ389" s="22"/>
      <c r="HR389" s="22"/>
      <c r="HS389" s="22"/>
      <c r="HT389" s="22"/>
      <c r="HU389" s="22"/>
      <c r="HV389" s="22"/>
      <c r="HW389" s="22"/>
      <c r="HX389" s="22"/>
      <c r="HY389" s="22"/>
      <c r="HZ389" s="22"/>
      <c r="IA389" s="22"/>
      <c r="IB389" s="22"/>
      <c r="IC389" s="22"/>
      <c r="ID389" s="22"/>
      <c r="IE389" s="22"/>
      <c r="IF389" s="22"/>
      <c r="IG389" s="22"/>
      <c r="IH389" s="22"/>
      <c r="II389" s="22"/>
      <c r="IJ389" s="22"/>
      <c r="IK389" s="22"/>
      <c r="IL389" s="22"/>
      <c r="IM389" s="22"/>
      <c r="IN389" s="22"/>
      <c r="IO389" s="22"/>
      <c r="IP389" s="22"/>
      <c r="IQ389" s="22"/>
      <c r="IR389" s="22"/>
      <c r="IS389" s="22"/>
      <c r="IT389" s="22"/>
      <c r="IU389" s="22"/>
      <c r="IV389" s="22"/>
      <c r="IW389" s="22"/>
      <c r="IX389" s="22"/>
      <c r="IY389" s="22"/>
      <c r="IZ389" s="22"/>
      <c r="JA389" s="22"/>
      <c r="JB389" s="22"/>
      <c r="JC389" s="22"/>
      <c r="JD389" s="22"/>
      <c r="JE389" s="22"/>
      <c r="JF389" s="22"/>
      <c r="JG389" s="22"/>
      <c r="JH389" s="22"/>
      <c r="JI389" s="22"/>
      <c r="JJ389" s="22"/>
      <c r="JK389" s="22"/>
      <c r="JL389" s="22"/>
      <c r="JM389" s="22"/>
      <c r="JN389" s="22"/>
      <c r="JO389" s="22"/>
      <c r="JP389" s="22"/>
      <c r="JQ389" s="22"/>
      <c r="JR389" s="22"/>
      <c r="JS389" s="22"/>
      <c r="JT389" s="22"/>
      <c r="JU389" s="22"/>
      <c r="JV389" s="22"/>
      <c r="JW389" s="22"/>
      <c r="JX389" s="22"/>
      <c r="JY389" s="22"/>
      <c r="JZ389" s="22"/>
      <c r="KA389" s="22"/>
      <c r="KB389" s="22"/>
      <c r="KC389" s="22"/>
      <c r="KD389" s="22"/>
      <c r="KE389" s="22"/>
      <c r="KF389" s="22"/>
      <c r="KG389" s="22"/>
      <c r="KH389" s="22"/>
      <c r="KI389" s="22"/>
      <c r="KJ389" s="22"/>
      <c r="KK389" s="22"/>
      <c r="KL389" s="22"/>
      <c r="KM389" s="22"/>
      <c r="KN389" s="22"/>
      <c r="KO389" s="22"/>
      <c r="KP389" s="22"/>
      <c r="KQ389" s="22"/>
      <c r="KR389" s="22"/>
      <c r="KS389" s="22"/>
      <c r="KT389" s="22"/>
      <c r="KU389" s="22"/>
      <c r="KV389" s="22"/>
      <c r="KW389" s="22"/>
      <c r="KX389" s="22"/>
      <c r="KY389" s="22"/>
      <c r="KZ389" s="22"/>
      <c r="LA389" s="22"/>
      <c r="LB389" s="22"/>
      <c r="LC389" s="22"/>
      <c r="LD389" s="22"/>
      <c r="LE389" s="22"/>
      <c r="LF389" s="22"/>
      <c r="LG389" s="22"/>
      <c r="LH389" s="22"/>
      <c r="LI389" s="22"/>
      <c r="LJ389" s="22"/>
      <c r="LK389" s="22"/>
      <c r="LL389" s="22"/>
      <c r="LM389" s="22"/>
      <c r="LN389" s="22"/>
      <c r="LO389" s="22"/>
      <c r="LP389" s="22"/>
      <c r="LQ389" s="22"/>
      <c r="LR389" s="22"/>
      <c r="LS389" s="22"/>
      <c r="LT389" s="22"/>
      <c r="LU389" s="22"/>
      <c r="LV389" s="22"/>
      <c r="LW389" s="22"/>
      <c r="LX389" s="22"/>
      <c r="LY389" s="22"/>
      <c r="LZ389" s="22"/>
      <c r="MA389" s="22"/>
      <c r="MB389" s="22"/>
      <c r="MC389" s="22"/>
      <c r="MD389" s="22"/>
      <c r="ME389" s="22"/>
      <c r="MF389" s="22"/>
      <c r="MG389" s="22"/>
      <c r="MH389" s="22"/>
      <c r="MI389" s="22"/>
      <c r="MJ389" s="22"/>
      <c r="MK389" s="22"/>
      <c r="ML389" s="22"/>
      <c r="MM389" s="22"/>
      <c r="MN389" s="22"/>
      <c r="MO389" s="22"/>
    </row>
    <row r="390" spans="1:353" s="12" customFormat="1" hidden="1">
      <c r="A390" s="3"/>
      <c r="B390" s="3"/>
      <c r="C390" s="14"/>
      <c r="D390" s="3"/>
      <c r="E390" s="3"/>
      <c r="F390" s="430">
        <f>D359</f>
        <v>2127.7431555555549</v>
      </c>
      <c r="G390" s="5"/>
      <c r="H390" s="5"/>
      <c r="I390" s="6"/>
      <c r="J390" s="6"/>
      <c r="K390" s="6"/>
      <c r="L390" s="6"/>
      <c r="M390"/>
      <c r="N390"/>
      <c r="O390"/>
      <c r="P390"/>
      <c r="Q390"/>
      <c r="R390"/>
      <c r="S390"/>
      <c r="T390" s="7"/>
      <c r="U390" s="8"/>
      <c r="V390" s="9"/>
      <c r="W390" s="10"/>
      <c r="X390" s="10"/>
      <c r="Y390" s="10"/>
      <c r="Z390" s="11"/>
      <c r="AA390" s="11"/>
      <c r="AB390" s="11"/>
      <c r="AC390" s="11"/>
      <c r="AD390" s="10"/>
      <c r="AE390" s="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  <c r="EC390" s="22"/>
      <c r="ED390" s="22"/>
      <c r="EE390" s="22"/>
      <c r="EF390" s="22"/>
      <c r="EG390" s="22"/>
      <c r="EH390" s="22"/>
      <c r="EI390" s="22"/>
      <c r="EJ390" s="22"/>
      <c r="EK390" s="22"/>
      <c r="EL390" s="22"/>
      <c r="EM390" s="22"/>
      <c r="EN390" s="22"/>
      <c r="EO390" s="22"/>
      <c r="EP390" s="22"/>
      <c r="EQ390" s="22"/>
      <c r="ER390" s="22"/>
      <c r="ES390" s="22"/>
      <c r="ET390" s="22"/>
      <c r="EU390" s="22"/>
      <c r="EV390" s="22"/>
      <c r="EW390" s="22"/>
      <c r="EX390" s="22"/>
      <c r="EY390" s="22"/>
      <c r="EZ390" s="22"/>
      <c r="FA390" s="22"/>
      <c r="FB390" s="22"/>
      <c r="FC390" s="22"/>
      <c r="FD390" s="22"/>
      <c r="FE390" s="22"/>
      <c r="FF390" s="22"/>
      <c r="FG390" s="22"/>
      <c r="FH390" s="22"/>
      <c r="FI390" s="22"/>
      <c r="FJ390" s="22"/>
      <c r="FK390" s="22"/>
      <c r="FL390" s="22"/>
      <c r="FM390" s="22"/>
      <c r="FN390" s="22"/>
      <c r="FO390" s="22"/>
      <c r="FP390" s="22"/>
      <c r="FQ390" s="22"/>
      <c r="FR390" s="22"/>
      <c r="FS390" s="22"/>
      <c r="FT390" s="22"/>
      <c r="FU390" s="22"/>
      <c r="FV390" s="22"/>
      <c r="FW390" s="22"/>
      <c r="FX390" s="22"/>
      <c r="FY390" s="22"/>
      <c r="FZ390" s="22"/>
      <c r="GA390" s="22"/>
      <c r="GB390" s="22"/>
      <c r="GC390" s="22"/>
      <c r="GD390" s="22"/>
      <c r="GE390" s="22"/>
      <c r="GF390" s="22"/>
      <c r="GG390" s="22"/>
      <c r="GH390" s="22"/>
      <c r="GI390" s="22"/>
      <c r="GJ390" s="22"/>
      <c r="GK390" s="22"/>
      <c r="GL390" s="22"/>
      <c r="GM390" s="22"/>
      <c r="GN390" s="22"/>
      <c r="GO390" s="22"/>
      <c r="GP390" s="22"/>
      <c r="GQ390" s="22"/>
      <c r="GR390" s="22"/>
      <c r="GS390" s="22"/>
      <c r="GT390" s="22"/>
      <c r="GU390" s="22"/>
      <c r="GV390" s="22"/>
      <c r="GW390" s="22"/>
      <c r="GX390" s="22"/>
      <c r="GY390" s="22"/>
      <c r="GZ390" s="22"/>
      <c r="HA390" s="22"/>
      <c r="HB390" s="22"/>
      <c r="HC390" s="22"/>
      <c r="HD390" s="22"/>
      <c r="HE390" s="22"/>
      <c r="HF390" s="22"/>
      <c r="HG390" s="22"/>
      <c r="HH390" s="22"/>
      <c r="HI390" s="22"/>
      <c r="HJ390" s="22"/>
      <c r="HK390" s="22"/>
      <c r="HL390" s="22"/>
      <c r="HM390" s="22"/>
      <c r="HN390" s="22"/>
      <c r="HO390" s="22"/>
      <c r="HP390" s="22"/>
      <c r="HQ390" s="22"/>
      <c r="HR390" s="22"/>
      <c r="HS390" s="22"/>
      <c r="HT390" s="22"/>
      <c r="HU390" s="22"/>
      <c r="HV390" s="22"/>
      <c r="HW390" s="22"/>
      <c r="HX390" s="22"/>
      <c r="HY390" s="22"/>
      <c r="HZ390" s="22"/>
      <c r="IA390" s="22"/>
      <c r="IB390" s="22"/>
      <c r="IC390" s="22"/>
      <c r="ID390" s="22"/>
      <c r="IE390" s="22"/>
      <c r="IF390" s="22"/>
      <c r="IG390" s="22"/>
      <c r="IH390" s="22"/>
      <c r="II390" s="22"/>
      <c r="IJ390" s="22"/>
      <c r="IK390" s="22"/>
      <c r="IL390" s="22"/>
      <c r="IM390" s="22"/>
      <c r="IN390" s="22"/>
      <c r="IO390" s="22"/>
      <c r="IP390" s="22"/>
      <c r="IQ390" s="22"/>
      <c r="IR390" s="22"/>
      <c r="IS390" s="22"/>
      <c r="IT390" s="22"/>
      <c r="IU390" s="22"/>
      <c r="IV390" s="22"/>
      <c r="IW390" s="22"/>
      <c r="IX390" s="22"/>
      <c r="IY390" s="22"/>
      <c r="IZ390" s="22"/>
      <c r="JA390" s="22"/>
      <c r="JB390" s="22"/>
      <c r="JC390" s="22"/>
      <c r="JD390" s="22"/>
      <c r="JE390" s="22"/>
      <c r="JF390" s="22"/>
      <c r="JG390" s="22"/>
      <c r="JH390" s="22"/>
      <c r="JI390" s="22"/>
      <c r="JJ390" s="22"/>
      <c r="JK390" s="22"/>
      <c r="JL390" s="22"/>
      <c r="JM390" s="22"/>
      <c r="JN390" s="22"/>
      <c r="JO390" s="22"/>
      <c r="JP390" s="22"/>
      <c r="JQ390" s="22"/>
      <c r="JR390" s="22"/>
      <c r="JS390" s="22"/>
      <c r="JT390" s="22"/>
      <c r="JU390" s="22"/>
      <c r="JV390" s="22"/>
      <c r="JW390" s="22"/>
      <c r="JX390" s="22"/>
      <c r="JY390" s="22"/>
      <c r="JZ390" s="22"/>
      <c r="KA390" s="22"/>
      <c r="KB390" s="22"/>
      <c r="KC390" s="22"/>
      <c r="KD390" s="22"/>
      <c r="KE390" s="22"/>
      <c r="KF390" s="22"/>
      <c r="KG390" s="22"/>
      <c r="KH390" s="22"/>
      <c r="KI390" s="22"/>
      <c r="KJ390" s="22"/>
      <c r="KK390" s="22"/>
      <c r="KL390" s="22"/>
      <c r="KM390" s="22"/>
      <c r="KN390" s="22"/>
      <c r="KO390" s="22"/>
      <c r="KP390" s="22"/>
      <c r="KQ390" s="22"/>
      <c r="KR390" s="22"/>
      <c r="KS390" s="22"/>
      <c r="KT390" s="22"/>
      <c r="KU390" s="22"/>
      <c r="KV390" s="22"/>
      <c r="KW390" s="22"/>
      <c r="KX390" s="22"/>
      <c r="KY390" s="22"/>
      <c r="KZ390" s="22"/>
      <c r="LA390" s="22"/>
      <c r="LB390" s="22"/>
      <c r="LC390" s="22"/>
      <c r="LD390" s="22"/>
      <c r="LE390" s="22"/>
      <c r="LF390" s="22"/>
      <c r="LG390" s="22"/>
      <c r="LH390" s="22"/>
      <c r="LI390" s="22"/>
      <c r="LJ390" s="22"/>
      <c r="LK390" s="22"/>
      <c r="LL390" s="22"/>
      <c r="LM390" s="22"/>
      <c r="LN390" s="22"/>
      <c r="LO390" s="22"/>
      <c r="LP390" s="22"/>
      <c r="LQ390" s="22"/>
      <c r="LR390" s="22"/>
      <c r="LS390" s="22"/>
      <c r="LT390" s="22"/>
      <c r="LU390" s="22"/>
      <c r="LV390" s="22"/>
      <c r="LW390" s="22"/>
      <c r="LX390" s="22"/>
      <c r="LY390" s="22"/>
      <c r="LZ390" s="22"/>
      <c r="MA390" s="22"/>
      <c r="MB390" s="22"/>
      <c r="MC390" s="22"/>
      <c r="MD390" s="22"/>
      <c r="ME390" s="22"/>
      <c r="MF390" s="22"/>
      <c r="MG390" s="22"/>
      <c r="MH390" s="22"/>
      <c r="MI390" s="22"/>
      <c r="MJ390" s="22"/>
      <c r="MK390" s="22"/>
      <c r="ML390" s="22"/>
      <c r="MM390" s="22"/>
      <c r="MN390" s="22"/>
      <c r="MO390" s="22"/>
    </row>
    <row r="391" spans="1:353" s="12" customFormat="1" hidden="1">
      <c r="A391" s="3"/>
      <c r="B391" s="3"/>
      <c r="C391" s="14"/>
      <c r="D391" s="3"/>
      <c r="E391" s="3"/>
      <c r="F391" s="483" t="s">
        <v>1332</v>
      </c>
      <c r="G391" s="5"/>
      <c r="H391" s="5"/>
      <c r="I391" s="6"/>
      <c r="J391" s="6"/>
      <c r="K391" s="6"/>
      <c r="L391" s="6"/>
      <c r="M391"/>
      <c r="N391"/>
      <c r="O391"/>
      <c r="P391"/>
      <c r="Q391"/>
      <c r="R391"/>
      <c r="S391"/>
      <c r="T391" s="7"/>
      <c r="U391" s="8"/>
      <c r="V391" s="9"/>
      <c r="W391" s="10"/>
      <c r="X391" s="10"/>
      <c r="Y391" s="10"/>
      <c r="Z391" s="11"/>
      <c r="AA391" s="11"/>
      <c r="AB391" s="484"/>
      <c r="AC391" s="485"/>
      <c r="AD391" s="486"/>
      <c r="AE391" s="487"/>
      <c r="AF391" s="487"/>
      <c r="AG391"/>
      <c r="AH391"/>
      <c r="AI391"/>
      <c r="AJ391"/>
      <c r="AK391"/>
      <c r="AL391"/>
      <c r="AM391"/>
      <c r="AN391"/>
      <c r="AO391"/>
      <c r="AP391"/>
      <c r="AQ391"/>
      <c r="AR391" s="488"/>
      <c r="AS391"/>
      <c r="AT391"/>
      <c r="AU391"/>
      <c r="AV391" s="488"/>
      <c r="AW391"/>
      <c r="AX391"/>
      <c r="AY391"/>
      <c r="AZ391"/>
      <c r="BA391"/>
      <c r="BB391"/>
      <c r="BC391"/>
      <c r="BD391" s="488"/>
      <c r="BE391" s="488"/>
      <c r="BF391"/>
      <c r="BG391"/>
      <c r="BH391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  <c r="EC391" s="22"/>
      <c r="ED391" s="22"/>
      <c r="EE391" s="22"/>
      <c r="EF391" s="22"/>
      <c r="EG391" s="22"/>
      <c r="EH391" s="22"/>
      <c r="EI391" s="22"/>
      <c r="EJ391" s="22"/>
      <c r="EK391" s="22"/>
      <c r="EL391" s="22"/>
      <c r="EM391" s="22"/>
      <c r="EN391" s="22"/>
      <c r="EO391" s="22"/>
      <c r="EP391" s="22"/>
      <c r="EQ391" s="22"/>
      <c r="ER391" s="22"/>
      <c r="ES391" s="22"/>
      <c r="ET391" s="22"/>
      <c r="EU391" s="22"/>
      <c r="EV391" s="22"/>
      <c r="EW391" s="22"/>
      <c r="EX391" s="22"/>
      <c r="EY391" s="22"/>
      <c r="EZ391" s="22"/>
      <c r="FA391" s="22"/>
      <c r="FB391" s="22"/>
      <c r="FC391" s="22"/>
      <c r="FD391" s="22"/>
      <c r="FE391" s="22"/>
      <c r="FF391" s="22"/>
      <c r="FG391" s="22"/>
      <c r="FH391" s="22"/>
      <c r="FI391" s="22"/>
      <c r="FJ391" s="22"/>
      <c r="FK391" s="22"/>
      <c r="FL391" s="22"/>
      <c r="FM391" s="22"/>
      <c r="FN391" s="22"/>
      <c r="FO391" s="22"/>
      <c r="FP391" s="22"/>
      <c r="FQ391" s="22"/>
      <c r="FR391" s="22"/>
      <c r="FS391" s="22"/>
      <c r="FT391" s="22"/>
      <c r="FU391" s="22"/>
      <c r="FV391" s="22"/>
      <c r="FW391" s="22"/>
      <c r="FX391" s="22"/>
      <c r="FY391" s="22"/>
      <c r="FZ391" s="22"/>
      <c r="GA391" s="22"/>
      <c r="GB391" s="22"/>
      <c r="GC391" s="22"/>
      <c r="GD391" s="22"/>
      <c r="GE391" s="22"/>
      <c r="GF391" s="22"/>
      <c r="GG391" s="22"/>
      <c r="GH391" s="22"/>
      <c r="GI391" s="22"/>
      <c r="GJ391" s="22"/>
      <c r="GK391" s="22"/>
      <c r="GL391" s="22"/>
      <c r="GM391" s="22"/>
      <c r="GN391" s="22"/>
      <c r="GO391" s="22"/>
      <c r="GP391" s="22"/>
      <c r="GQ391" s="22"/>
      <c r="GR391" s="22"/>
      <c r="GS391" s="22"/>
      <c r="GT391" s="22"/>
      <c r="GU391" s="22"/>
      <c r="GV391" s="22"/>
      <c r="GW391" s="22"/>
      <c r="GX391" s="22"/>
      <c r="GY391" s="22"/>
      <c r="GZ391" s="22"/>
      <c r="HA391" s="22"/>
      <c r="HB391" s="22"/>
      <c r="HC391" s="22"/>
      <c r="HD391" s="22"/>
      <c r="HE391" s="22"/>
      <c r="HF391" s="22"/>
      <c r="HG391" s="22"/>
      <c r="HH391" s="22"/>
      <c r="HI391" s="22"/>
      <c r="HJ391" s="22"/>
      <c r="HK391" s="22"/>
      <c r="HL391" s="22"/>
      <c r="HM391" s="22"/>
      <c r="HN391" s="22"/>
      <c r="HO391" s="22"/>
      <c r="HP391" s="22"/>
      <c r="HQ391" s="22"/>
      <c r="HR391" s="22"/>
      <c r="HS391" s="22"/>
      <c r="HT391" s="22"/>
      <c r="HU391" s="22"/>
      <c r="HV391" s="22"/>
      <c r="HW391" s="22"/>
      <c r="HX391" s="22"/>
      <c r="HY391" s="22"/>
      <c r="HZ391" s="22"/>
      <c r="IA391" s="22"/>
      <c r="IB391" s="22"/>
      <c r="IC391" s="22"/>
      <c r="ID391" s="22"/>
      <c r="IE391" s="22"/>
      <c r="IF391" s="22"/>
      <c r="IG391" s="22"/>
      <c r="IH391" s="22"/>
      <c r="II391" s="22"/>
      <c r="IJ391" s="22"/>
      <c r="IK391" s="22"/>
      <c r="IL391" s="22"/>
      <c r="IM391" s="22"/>
      <c r="IN391" s="22"/>
      <c r="IO391" s="22"/>
      <c r="IP391" s="22"/>
      <c r="IQ391" s="22"/>
      <c r="IR391" s="22"/>
      <c r="IS391" s="22"/>
      <c r="IT391" s="22"/>
      <c r="IU391" s="22"/>
      <c r="IV391" s="22"/>
      <c r="IW391" s="22"/>
      <c r="IX391" s="22"/>
      <c r="IY391" s="22"/>
      <c r="IZ391" s="22"/>
      <c r="JA391" s="22"/>
      <c r="JB391" s="22"/>
      <c r="JC391" s="22"/>
      <c r="JD391" s="22"/>
      <c r="JE391" s="22"/>
      <c r="JF391" s="22"/>
      <c r="JG391" s="22"/>
      <c r="JH391" s="22"/>
      <c r="JI391" s="22"/>
      <c r="JJ391" s="22"/>
      <c r="JK391" s="22"/>
      <c r="JL391" s="22"/>
      <c r="JM391" s="22"/>
      <c r="JN391" s="22"/>
      <c r="JO391" s="22"/>
      <c r="JP391" s="22"/>
      <c r="JQ391" s="22"/>
      <c r="JR391" s="22"/>
      <c r="JS391" s="22"/>
      <c r="JT391" s="22"/>
      <c r="JU391" s="22"/>
      <c r="JV391" s="22"/>
      <c r="JW391" s="22"/>
      <c r="JX391" s="22"/>
      <c r="JY391" s="22"/>
      <c r="JZ391" s="22"/>
      <c r="KA391" s="22"/>
      <c r="KB391" s="22"/>
      <c r="KC391" s="22"/>
      <c r="KD391" s="22"/>
      <c r="KE391" s="22"/>
      <c r="KF391" s="22"/>
      <c r="KG391" s="22"/>
      <c r="KH391" s="22"/>
      <c r="KI391" s="22"/>
      <c r="KJ391" s="22"/>
      <c r="KK391" s="22"/>
      <c r="KL391" s="22"/>
      <c r="KM391" s="22"/>
      <c r="KN391" s="22"/>
      <c r="KO391" s="22"/>
      <c r="KP391" s="22"/>
      <c r="KQ391" s="22"/>
      <c r="KR391" s="22"/>
      <c r="KS391" s="22"/>
      <c r="KT391" s="22"/>
      <c r="KU391" s="22"/>
      <c r="KV391" s="22"/>
      <c r="KW391" s="22"/>
      <c r="KX391" s="22"/>
      <c r="KY391" s="22"/>
      <c r="KZ391" s="22"/>
      <c r="LA391" s="22"/>
      <c r="LB391" s="22"/>
      <c r="LC391" s="22"/>
      <c r="LD391" s="22"/>
      <c r="LE391" s="22"/>
      <c r="LF391" s="22"/>
      <c r="LG391" s="22"/>
      <c r="LH391" s="22"/>
      <c r="LI391" s="22"/>
      <c r="LJ391" s="22"/>
      <c r="LK391" s="22"/>
      <c r="LL391" s="22"/>
      <c r="LM391" s="22"/>
      <c r="LN391" s="22"/>
      <c r="LO391" s="22"/>
      <c r="LP391" s="22"/>
      <c r="LQ391" s="22"/>
      <c r="LR391" s="22"/>
      <c r="LS391" s="22"/>
      <c r="LT391" s="22"/>
      <c r="LU391" s="22"/>
      <c r="LV391" s="22"/>
      <c r="LW391" s="22"/>
      <c r="LX391" s="22"/>
      <c r="LY391" s="22"/>
      <c r="LZ391" s="22"/>
      <c r="MA391" s="22"/>
      <c r="MB391" s="22"/>
      <c r="MC391" s="22"/>
      <c r="MD391" s="22"/>
      <c r="ME391" s="22"/>
      <c r="MF391" s="22"/>
      <c r="MG391" s="22"/>
      <c r="MH391" s="22"/>
      <c r="MI391" s="22"/>
      <c r="MJ391" s="22"/>
      <c r="MK391" s="22"/>
      <c r="ML391" s="22"/>
      <c r="MM391" s="22"/>
      <c r="MN391" s="22"/>
      <c r="MO391" s="22"/>
    </row>
    <row r="392" spans="1:353" s="12" customFormat="1" ht="18.75" hidden="1">
      <c r="A392" s="3"/>
      <c r="B392" s="3"/>
      <c r="C392" s="14"/>
      <c r="D392" s="3"/>
      <c r="E392" s="3"/>
      <c r="F392" s="489">
        <f>F390/F388</f>
        <v>0.98813618173934259</v>
      </c>
      <c r="G392" s="5"/>
      <c r="H392" s="5"/>
      <c r="I392" s="6"/>
      <c r="J392" s="6"/>
      <c r="L392" s="6"/>
      <c r="M392"/>
      <c r="N392"/>
      <c r="O392"/>
      <c r="P392"/>
      <c r="Q392"/>
      <c r="R392"/>
      <c r="S392"/>
      <c r="T392" s="7"/>
      <c r="U392" s="8"/>
      <c r="V392" s="9"/>
      <c r="W392" s="10"/>
      <c r="X392" s="10"/>
      <c r="Y392" s="10"/>
      <c r="Z392" s="11"/>
      <c r="AA392" s="11"/>
      <c r="AB392" s="488"/>
      <c r="AC392" s="488"/>
      <c r="AD392" s="488"/>
      <c r="AE392" s="488"/>
      <c r="AF392" s="488"/>
      <c r="AG392" s="488"/>
      <c r="AH392" s="488"/>
      <c r="AI392" s="488"/>
      <c r="AJ392" s="488"/>
      <c r="AK392" s="488"/>
      <c r="AL392" s="488"/>
      <c r="AM392" s="488"/>
      <c r="AN392" s="488"/>
      <c r="AO392" s="488"/>
      <c r="AP392" s="488"/>
      <c r="AQ392" s="488"/>
      <c r="AR392"/>
      <c r="AS392" s="488"/>
      <c r="AT392" s="488"/>
      <c r="AU392" s="488"/>
      <c r="AV392"/>
      <c r="AW392" s="488"/>
      <c r="AX392" s="488"/>
      <c r="AY392" s="488"/>
      <c r="AZ392" s="488"/>
      <c r="BA392" s="488"/>
      <c r="BB392" s="488"/>
      <c r="BC392" s="488"/>
      <c r="BD392"/>
      <c r="BE392"/>
      <c r="BF392" s="488"/>
      <c r="BG392" s="488"/>
      <c r="BH39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  <c r="EC392" s="22"/>
      <c r="ED392" s="22"/>
      <c r="EE392" s="22"/>
      <c r="EF392" s="22"/>
      <c r="EG392" s="22"/>
      <c r="EH392" s="22"/>
      <c r="EI392" s="22"/>
      <c r="EJ392" s="22"/>
      <c r="EK392" s="22"/>
      <c r="EL392" s="22"/>
      <c r="EM392" s="22"/>
      <c r="EN392" s="22"/>
      <c r="EO392" s="22"/>
      <c r="EP392" s="22"/>
      <c r="EQ392" s="22"/>
      <c r="ER392" s="22"/>
      <c r="ES392" s="22"/>
      <c r="ET392" s="22"/>
      <c r="EU392" s="22"/>
      <c r="EV392" s="22"/>
      <c r="EW392" s="22"/>
      <c r="EX392" s="22"/>
      <c r="EY392" s="22"/>
      <c r="EZ392" s="22"/>
      <c r="FA392" s="22"/>
      <c r="FB392" s="22"/>
      <c r="FC392" s="22"/>
      <c r="FD392" s="22"/>
      <c r="FE392" s="22"/>
      <c r="FF392" s="22"/>
      <c r="FG392" s="22"/>
      <c r="FH392" s="22"/>
      <c r="FI392" s="22"/>
      <c r="FJ392" s="22"/>
      <c r="FK392" s="22"/>
      <c r="FL392" s="22"/>
      <c r="FM392" s="22"/>
      <c r="FN392" s="22"/>
      <c r="FO392" s="22"/>
      <c r="FP392" s="22"/>
      <c r="FQ392" s="22"/>
      <c r="FR392" s="22"/>
      <c r="FS392" s="22"/>
      <c r="FT392" s="22"/>
      <c r="FU392" s="22"/>
      <c r="FV392" s="22"/>
      <c r="FW392" s="22"/>
      <c r="FX392" s="22"/>
      <c r="FY392" s="22"/>
      <c r="FZ392" s="22"/>
      <c r="GA392" s="22"/>
      <c r="GB392" s="22"/>
      <c r="GC392" s="22"/>
      <c r="GD392" s="22"/>
      <c r="GE392" s="22"/>
      <c r="GF392" s="22"/>
      <c r="GG392" s="22"/>
      <c r="GH392" s="22"/>
      <c r="GI392" s="22"/>
      <c r="GJ392" s="22"/>
      <c r="GK392" s="22"/>
      <c r="GL392" s="22"/>
      <c r="GM392" s="22"/>
      <c r="GN392" s="22"/>
      <c r="GO392" s="22"/>
      <c r="GP392" s="22"/>
      <c r="GQ392" s="22"/>
      <c r="GR392" s="22"/>
      <c r="GS392" s="22"/>
      <c r="GT392" s="22"/>
      <c r="GU392" s="22"/>
      <c r="GV392" s="22"/>
      <c r="GW392" s="22"/>
      <c r="GX392" s="22"/>
      <c r="GY392" s="22"/>
      <c r="GZ392" s="22"/>
      <c r="HA392" s="22"/>
      <c r="HB392" s="22"/>
      <c r="HC392" s="22"/>
      <c r="HD392" s="22"/>
      <c r="HE392" s="22"/>
      <c r="HF392" s="22"/>
      <c r="HG392" s="22"/>
      <c r="HH392" s="22"/>
      <c r="HI392" s="22"/>
      <c r="HJ392" s="22"/>
      <c r="HK392" s="22"/>
      <c r="HL392" s="22"/>
      <c r="HM392" s="22"/>
      <c r="HN392" s="22"/>
      <c r="HO392" s="22"/>
      <c r="HP392" s="22"/>
      <c r="HQ392" s="22"/>
      <c r="HR392" s="22"/>
      <c r="HS392" s="22"/>
      <c r="HT392" s="22"/>
      <c r="HU392" s="22"/>
      <c r="HV392" s="22"/>
      <c r="HW392" s="22"/>
      <c r="HX392" s="22"/>
      <c r="HY392" s="22"/>
      <c r="HZ392" s="22"/>
      <c r="IA392" s="22"/>
      <c r="IB392" s="22"/>
      <c r="IC392" s="22"/>
      <c r="ID392" s="22"/>
      <c r="IE392" s="22"/>
      <c r="IF392" s="22"/>
      <c r="IG392" s="22"/>
      <c r="IH392" s="22"/>
      <c r="II392" s="22"/>
      <c r="IJ392" s="22"/>
      <c r="IK392" s="22"/>
      <c r="IL392" s="22"/>
      <c r="IM392" s="22"/>
      <c r="IN392" s="22"/>
      <c r="IO392" s="22"/>
      <c r="IP392" s="22"/>
      <c r="IQ392" s="22"/>
      <c r="IR392" s="22"/>
      <c r="IS392" s="22"/>
      <c r="IT392" s="22"/>
      <c r="IU392" s="22"/>
      <c r="IV392" s="22"/>
      <c r="IW392" s="22"/>
      <c r="IX392" s="22"/>
      <c r="IY392" s="22"/>
      <c r="IZ392" s="22"/>
      <c r="JA392" s="22"/>
      <c r="JB392" s="22"/>
      <c r="JC392" s="22"/>
      <c r="JD392" s="22"/>
      <c r="JE392" s="22"/>
      <c r="JF392" s="22"/>
      <c r="JG392" s="22"/>
      <c r="JH392" s="22"/>
      <c r="JI392" s="22"/>
      <c r="JJ392" s="22"/>
      <c r="JK392" s="22"/>
      <c r="JL392" s="22"/>
      <c r="JM392" s="22"/>
      <c r="JN392" s="22"/>
      <c r="JO392" s="22"/>
      <c r="JP392" s="22"/>
      <c r="JQ392" s="22"/>
      <c r="JR392" s="22"/>
      <c r="JS392" s="22"/>
      <c r="JT392" s="22"/>
      <c r="JU392" s="22"/>
      <c r="JV392" s="22"/>
      <c r="JW392" s="22"/>
      <c r="JX392" s="22"/>
      <c r="JY392" s="22"/>
      <c r="JZ392" s="22"/>
      <c r="KA392" s="22"/>
      <c r="KB392" s="22"/>
      <c r="KC392" s="22"/>
      <c r="KD392" s="22"/>
      <c r="KE392" s="22"/>
      <c r="KF392" s="22"/>
      <c r="KG392" s="22"/>
      <c r="KH392" s="22"/>
      <c r="KI392" s="22"/>
      <c r="KJ392" s="22"/>
      <c r="KK392" s="22"/>
      <c r="KL392" s="22"/>
      <c r="KM392" s="22"/>
      <c r="KN392" s="22"/>
      <c r="KO392" s="22"/>
      <c r="KP392" s="22"/>
      <c r="KQ392" s="22"/>
      <c r="KR392" s="22"/>
      <c r="KS392" s="22"/>
      <c r="KT392" s="22"/>
      <c r="KU392" s="22"/>
      <c r="KV392" s="22"/>
      <c r="KW392" s="22"/>
      <c r="KX392" s="22"/>
      <c r="KY392" s="22"/>
      <c r="KZ392" s="22"/>
      <c r="LA392" s="22"/>
      <c r="LB392" s="22"/>
      <c r="LC392" s="22"/>
      <c r="LD392" s="22"/>
      <c r="LE392" s="22"/>
      <c r="LF392" s="22"/>
      <c r="LG392" s="22"/>
      <c r="LH392" s="22"/>
      <c r="LI392" s="22"/>
      <c r="LJ392" s="22"/>
      <c r="LK392" s="22"/>
      <c r="LL392" s="22"/>
      <c r="LM392" s="22"/>
      <c r="LN392" s="22"/>
      <c r="LO392" s="22"/>
      <c r="LP392" s="22"/>
      <c r="LQ392" s="22"/>
      <c r="LR392" s="22"/>
      <c r="LS392" s="22"/>
      <c r="LT392" s="22"/>
      <c r="LU392" s="22"/>
      <c r="LV392" s="22"/>
      <c r="LW392" s="22"/>
      <c r="LX392" s="22"/>
      <c r="LY392" s="22"/>
      <c r="LZ392" s="22"/>
      <c r="MA392" s="22"/>
      <c r="MB392" s="22"/>
      <c r="MC392" s="22"/>
      <c r="MD392" s="22"/>
      <c r="ME392" s="22"/>
      <c r="MF392" s="22"/>
      <c r="MG392" s="22"/>
      <c r="MH392" s="22"/>
      <c r="MI392" s="22"/>
      <c r="MJ392" s="22"/>
      <c r="MK392" s="22"/>
      <c r="ML392" s="22"/>
      <c r="MM392" s="22"/>
      <c r="MN392" s="22"/>
      <c r="MO392" s="22"/>
    </row>
    <row r="393" spans="1:353" s="12" customFormat="1" hidden="1">
      <c r="A393" s="3"/>
      <c r="B393" s="3"/>
      <c r="C393" s="14"/>
      <c r="D393" s="3"/>
      <c r="E393" s="3"/>
      <c r="F393" s="490" t="s">
        <v>1333</v>
      </c>
      <c r="G393" s="5"/>
      <c r="H393" s="5"/>
      <c r="I393" s="6"/>
      <c r="J393" s="6"/>
      <c r="K393" s="6"/>
      <c r="L393" s="6"/>
      <c r="M393"/>
      <c r="N393"/>
      <c r="O393"/>
      <c r="P393"/>
      <c r="Q393"/>
      <c r="R393"/>
      <c r="S393"/>
      <c r="T393" s="7"/>
      <c r="U393" s="8"/>
      <c r="V393" s="9"/>
      <c r="W393" s="10"/>
      <c r="X393" s="10"/>
      <c r="Y393" s="10"/>
      <c r="Z393" s="11"/>
      <c r="AA393" s="11"/>
      <c r="AB393" s="488"/>
      <c r="AC393" s="488"/>
      <c r="AD393" s="488"/>
      <c r="AE393" s="488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 s="488"/>
      <c r="BH393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  <c r="DR393" s="22"/>
      <c r="DS393" s="22"/>
      <c r="DT393" s="22"/>
      <c r="DU393" s="22"/>
      <c r="DV393" s="22"/>
      <c r="DW393" s="22"/>
      <c r="DX393" s="22"/>
      <c r="DY393" s="22"/>
      <c r="DZ393" s="22"/>
      <c r="EA393" s="22"/>
      <c r="EB393" s="22"/>
      <c r="EC393" s="22"/>
      <c r="ED393" s="22"/>
      <c r="EE393" s="22"/>
      <c r="EF393" s="22"/>
      <c r="EG393" s="22"/>
      <c r="EH393" s="22"/>
      <c r="EI393" s="22"/>
      <c r="EJ393" s="22"/>
      <c r="EK393" s="22"/>
      <c r="EL393" s="22"/>
      <c r="EM393" s="22"/>
      <c r="EN393" s="22"/>
      <c r="EO393" s="22"/>
      <c r="EP393" s="22"/>
      <c r="EQ393" s="22"/>
      <c r="ER393" s="22"/>
      <c r="ES393" s="22"/>
      <c r="ET393" s="22"/>
      <c r="EU393" s="22"/>
      <c r="EV393" s="22"/>
      <c r="EW393" s="22"/>
      <c r="EX393" s="22"/>
      <c r="EY393" s="22"/>
      <c r="EZ393" s="22"/>
      <c r="FA393" s="22"/>
      <c r="FB393" s="22"/>
      <c r="FC393" s="22"/>
      <c r="FD393" s="22"/>
      <c r="FE393" s="22"/>
      <c r="FF393" s="22"/>
      <c r="FG393" s="22"/>
      <c r="FH393" s="22"/>
      <c r="FI393" s="22"/>
      <c r="FJ393" s="22"/>
      <c r="FK393" s="22"/>
      <c r="FL393" s="22"/>
      <c r="FM393" s="22"/>
      <c r="FN393" s="22"/>
      <c r="FO393" s="22"/>
      <c r="FP393" s="22"/>
      <c r="FQ393" s="22"/>
      <c r="FR393" s="22"/>
      <c r="FS393" s="22"/>
      <c r="FT393" s="22"/>
      <c r="FU393" s="22"/>
      <c r="FV393" s="22"/>
      <c r="FW393" s="22"/>
      <c r="FX393" s="22"/>
      <c r="FY393" s="22"/>
      <c r="FZ393" s="22"/>
      <c r="GA393" s="22"/>
      <c r="GB393" s="22"/>
      <c r="GC393" s="22"/>
      <c r="GD393" s="22"/>
      <c r="GE393" s="22"/>
      <c r="GF393" s="22"/>
      <c r="GG393" s="22"/>
      <c r="GH393" s="22"/>
      <c r="GI393" s="22"/>
      <c r="GJ393" s="22"/>
      <c r="GK393" s="22"/>
      <c r="GL393" s="22"/>
      <c r="GM393" s="22"/>
      <c r="GN393" s="22"/>
      <c r="GO393" s="22"/>
      <c r="GP393" s="22"/>
      <c r="GQ393" s="22"/>
      <c r="GR393" s="22"/>
      <c r="GS393" s="22"/>
      <c r="GT393" s="22"/>
      <c r="GU393" s="22"/>
      <c r="GV393" s="22"/>
      <c r="GW393" s="22"/>
      <c r="GX393" s="22"/>
      <c r="GY393" s="22"/>
      <c r="GZ393" s="22"/>
      <c r="HA393" s="22"/>
      <c r="HB393" s="22"/>
      <c r="HC393" s="22"/>
      <c r="HD393" s="22"/>
      <c r="HE393" s="22"/>
      <c r="HF393" s="22"/>
      <c r="HG393" s="22"/>
      <c r="HH393" s="22"/>
      <c r="HI393" s="22"/>
      <c r="HJ393" s="22"/>
      <c r="HK393" s="22"/>
      <c r="HL393" s="22"/>
      <c r="HM393" s="22"/>
      <c r="HN393" s="22"/>
      <c r="HO393" s="22"/>
      <c r="HP393" s="22"/>
      <c r="HQ393" s="22"/>
      <c r="HR393" s="22"/>
      <c r="HS393" s="22"/>
      <c r="HT393" s="22"/>
      <c r="HU393" s="22"/>
      <c r="HV393" s="22"/>
      <c r="HW393" s="22"/>
      <c r="HX393" s="22"/>
      <c r="HY393" s="22"/>
      <c r="HZ393" s="22"/>
      <c r="IA393" s="22"/>
      <c r="IB393" s="22"/>
      <c r="IC393" s="22"/>
      <c r="ID393" s="22"/>
      <c r="IE393" s="22"/>
      <c r="IF393" s="22"/>
      <c r="IG393" s="22"/>
      <c r="IH393" s="22"/>
      <c r="II393" s="22"/>
      <c r="IJ393" s="22"/>
      <c r="IK393" s="22"/>
      <c r="IL393" s="22"/>
      <c r="IM393" s="22"/>
      <c r="IN393" s="22"/>
      <c r="IO393" s="22"/>
      <c r="IP393" s="22"/>
      <c r="IQ393" s="22"/>
      <c r="IR393" s="22"/>
      <c r="IS393" s="22"/>
      <c r="IT393" s="22"/>
      <c r="IU393" s="22"/>
      <c r="IV393" s="22"/>
      <c r="IW393" s="22"/>
      <c r="IX393" s="22"/>
      <c r="IY393" s="22"/>
      <c r="IZ393" s="22"/>
      <c r="JA393" s="22"/>
      <c r="JB393" s="22"/>
      <c r="JC393" s="22"/>
      <c r="JD393" s="22"/>
      <c r="JE393" s="22"/>
      <c r="JF393" s="22"/>
      <c r="JG393" s="22"/>
      <c r="JH393" s="22"/>
      <c r="JI393" s="22"/>
      <c r="JJ393" s="22"/>
      <c r="JK393" s="22"/>
      <c r="JL393" s="22"/>
      <c r="JM393" s="22"/>
      <c r="JN393" s="22"/>
      <c r="JO393" s="22"/>
      <c r="JP393" s="22"/>
      <c r="JQ393" s="22"/>
      <c r="JR393" s="22"/>
      <c r="JS393" s="22"/>
      <c r="JT393" s="22"/>
      <c r="JU393" s="22"/>
      <c r="JV393" s="22"/>
      <c r="JW393" s="22"/>
      <c r="JX393" s="22"/>
      <c r="JY393" s="22"/>
      <c r="JZ393" s="22"/>
      <c r="KA393" s="22"/>
      <c r="KB393" s="22"/>
      <c r="KC393" s="22"/>
      <c r="KD393" s="22"/>
      <c r="KE393" s="22"/>
      <c r="KF393" s="22"/>
      <c r="KG393" s="22"/>
      <c r="KH393" s="22"/>
      <c r="KI393" s="22"/>
      <c r="KJ393" s="22"/>
      <c r="KK393" s="22"/>
      <c r="KL393" s="22"/>
      <c r="KM393" s="22"/>
      <c r="KN393" s="22"/>
      <c r="KO393" s="22"/>
      <c r="KP393" s="22"/>
      <c r="KQ393" s="22"/>
      <c r="KR393" s="22"/>
      <c r="KS393" s="22"/>
      <c r="KT393" s="22"/>
      <c r="KU393" s="22"/>
      <c r="KV393" s="22"/>
      <c r="KW393" s="22"/>
      <c r="KX393" s="22"/>
      <c r="KY393" s="22"/>
      <c r="KZ393" s="22"/>
      <c r="LA393" s="22"/>
      <c r="LB393" s="22"/>
      <c r="LC393" s="22"/>
      <c r="LD393" s="22"/>
      <c r="LE393" s="22"/>
      <c r="LF393" s="22"/>
      <c r="LG393" s="22"/>
      <c r="LH393" s="22"/>
      <c r="LI393" s="22"/>
      <c r="LJ393" s="22"/>
      <c r="LK393" s="22"/>
      <c r="LL393" s="22"/>
      <c r="LM393" s="22"/>
      <c r="LN393" s="22"/>
      <c r="LO393" s="22"/>
      <c r="LP393" s="22"/>
      <c r="LQ393" s="22"/>
      <c r="LR393" s="22"/>
      <c r="LS393" s="22"/>
      <c r="LT393" s="22"/>
      <c r="LU393" s="22"/>
      <c r="LV393" s="22"/>
      <c r="LW393" s="22"/>
      <c r="LX393" s="22"/>
      <c r="LY393" s="22"/>
      <c r="LZ393" s="22"/>
      <c r="MA393" s="22"/>
      <c r="MB393" s="22"/>
      <c r="MC393" s="22"/>
      <c r="MD393" s="22"/>
      <c r="ME393" s="22"/>
      <c r="MF393" s="22"/>
      <c r="MG393" s="22"/>
      <c r="MH393" s="22"/>
      <c r="MI393" s="22"/>
      <c r="MJ393" s="22"/>
      <c r="MK393" s="22"/>
      <c r="ML393" s="22"/>
      <c r="MM393" s="22"/>
      <c r="MN393" s="22"/>
      <c r="MO393" s="22"/>
    </row>
    <row r="394" spans="1:353" s="12" customFormat="1" hidden="1">
      <c r="A394" s="3"/>
      <c r="B394" s="3"/>
      <c r="C394" s="14"/>
      <c r="D394" s="3"/>
      <c r="E394" s="3"/>
      <c r="F394" s="4"/>
      <c r="G394" s="5"/>
      <c r="H394" s="5"/>
      <c r="I394" s="6"/>
      <c r="J394" s="6"/>
      <c r="K394" s="6"/>
      <c r="L394" s="6"/>
      <c r="M394"/>
      <c r="N394"/>
      <c r="O394"/>
      <c r="P394"/>
      <c r="Q394"/>
      <c r="R394"/>
      <c r="S394"/>
      <c r="T394" s="7"/>
      <c r="U394" s="8"/>
      <c r="V394" s="9"/>
      <c r="W394" s="10"/>
      <c r="X394" s="10"/>
      <c r="Y394" s="10"/>
      <c r="Z394" s="11"/>
      <c r="AA394" s="11"/>
      <c r="AB394" s="488"/>
      <c r="AC394" s="488"/>
      <c r="AD394" s="488"/>
      <c r="AE394" s="488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 s="488"/>
      <c r="BH394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  <c r="DR394" s="22"/>
      <c r="DS394" s="22"/>
      <c r="DT394" s="22"/>
      <c r="DU394" s="22"/>
      <c r="DV394" s="22"/>
      <c r="DW394" s="22"/>
      <c r="DX394" s="22"/>
      <c r="DY394" s="22"/>
      <c r="DZ394" s="22"/>
      <c r="EA394" s="22"/>
      <c r="EB394" s="22"/>
      <c r="EC394" s="22"/>
      <c r="ED394" s="22"/>
      <c r="EE394" s="22"/>
      <c r="EF394" s="22"/>
      <c r="EG394" s="22"/>
      <c r="EH394" s="22"/>
      <c r="EI394" s="22"/>
      <c r="EJ394" s="22"/>
      <c r="EK394" s="22"/>
      <c r="EL394" s="22"/>
      <c r="EM394" s="22"/>
      <c r="EN394" s="22"/>
      <c r="EO394" s="22"/>
      <c r="EP394" s="22"/>
      <c r="EQ394" s="22"/>
      <c r="ER394" s="22"/>
      <c r="ES394" s="22"/>
      <c r="ET394" s="22"/>
      <c r="EU394" s="22"/>
      <c r="EV394" s="22"/>
      <c r="EW394" s="22"/>
      <c r="EX394" s="22"/>
      <c r="EY394" s="22"/>
      <c r="EZ394" s="22"/>
      <c r="FA394" s="22"/>
      <c r="FB394" s="22"/>
      <c r="FC394" s="22"/>
      <c r="FD394" s="22"/>
      <c r="FE394" s="22"/>
      <c r="FF394" s="22"/>
      <c r="FG394" s="22"/>
      <c r="FH394" s="22"/>
      <c r="FI394" s="22"/>
      <c r="FJ394" s="22"/>
      <c r="FK394" s="22"/>
      <c r="FL394" s="22"/>
      <c r="FM394" s="22"/>
      <c r="FN394" s="22"/>
      <c r="FO394" s="22"/>
      <c r="FP394" s="22"/>
      <c r="FQ394" s="22"/>
      <c r="FR394" s="22"/>
      <c r="FS394" s="22"/>
      <c r="FT394" s="22"/>
      <c r="FU394" s="22"/>
      <c r="FV394" s="22"/>
      <c r="FW394" s="22"/>
      <c r="FX394" s="22"/>
      <c r="FY394" s="22"/>
      <c r="FZ394" s="22"/>
      <c r="GA394" s="22"/>
      <c r="GB394" s="22"/>
      <c r="GC394" s="22"/>
      <c r="GD394" s="22"/>
      <c r="GE394" s="22"/>
      <c r="GF394" s="22"/>
      <c r="GG394" s="22"/>
      <c r="GH394" s="22"/>
      <c r="GI394" s="22"/>
      <c r="GJ394" s="22"/>
      <c r="GK394" s="22"/>
      <c r="GL394" s="22"/>
      <c r="GM394" s="22"/>
      <c r="GN394" s="22"/>
      <c r="GO394" s="22"/>
      <c r="GP394" s="22"/>
      <c r="GQ394" s="22"/>
      <c r="GR394" s="22"/>
      <c r="GS394" s="22"/>
      <c r="GT394" s="22"/>
      <c r="GU394" s="22"/>
      <c r="GV394" s="22"/>
      <c r="GW394" s="22"/>
      <c r="GX394" s="22"/>
      <c r="GY394" s="22"/>
      <c r="GZ394" s="22"/>
      <c r="HA394" s="22"/>
      <c r="HB394" s="22"/>
      <c r="HC394" s="22"/>
      <c r="HD394" s="22"/>
      <c r="HE394" s="22"/>
      <c r="HF394" s="22"/>
      <c r="HG394" s="22"/>
      <c r="HH394" s="22"/>
      <c r="HI394" s="22"/>
      <c r="HJ394" s="22"/>
      <c r="HK394" s="22"/>
      <c r="HL394" s="22"/>
      <c r="HM394" s="22"/>
      <c r="HN394" s="22"/>
      <c r="HO394" s="22"/>
      <c r="HP394" s="22"/>
      <c r="HQ394" s="22"/>
      <c r="HR394" s="22"/>
      <c r="HS394" s="22"/>
      <c r="HT394" s="22"/>
      <c r="HU394" s="22"/>
      <c r="HV394" s="22"/>
      <c r="HW394" s="22"/>
      <c r="HX394" s="22"/>
      <c r="HY394" s="22"/>
      <c r="HZ394" s="22"/>
      <c r="IA394" s="22"/>
      <c r="IB394" s="22"/>
      <c r="IC394" s="22"/>
      <c r="ID394" s="22"/>
      <c r="IE394" s="22"/>
      <c r="IF394" s="22"/>
      <c r="IG394" s="22"/>
      <c r="IH394" s="22"/>
      <c r="II394" s="22"/>
      <c r="IJ394" s="22"/>
      <c r="IK394" s="22"/>
      <c r="IL394" s="22"/>
      <c r="IM394" s="22"/>
      <c r="IN394" s="22"/>
      <c r="IO394" s="22"/>
      <c r="IP394" s="22"/>
      <c r="IQ394" s="22"/>
      <c r="IR394" s="22"/>
      <c r="IS394" s="22"/>
      <c r="IT394" s="22"/>
      <c r="IU394" s="22"/>
      <c r="IV394" s="22"/>
      <c r="IW394" s="22"/>
      <c r="IX394" s="22"/>
      <c r="IY394" s="22"/>
      <c r="IZ394" s="22"/>
      <c r="JA394" s="22"/>
      <c r="JB394" s="22"/>
      <c r="JC394" s="22"/>
      <c r="JD394" s="22"/>
      <c r="JE394" s="22"/>
      <c r="JF394" s="22"/>
      <c r="JG394" s="22"/>
      <c r="JH394" s="22"/>
      <c r="JI394" s="22"/>
      <c r="JJ394" s="22"/>
      <c r="JK394" s="22"/>
      <c r="JL394" s="22"/>
      <c r="JM394" s="22"/>
      <c r="JN394" s="22"/>
      <c r="JO394" s="22"/>
      <c r="JP394" s="22"/>
      <c r="JQ394" s="22"/>
      <c r="JR394" s="22"/>
      <c r="JS394" s="22"/>
      <c r="JT394" s="22"/>
      <c r="JU394" s="22"/>
      <c r="JV394" s="22"/>
      <c r="JW394" s="22"/>
      <c r="JX394" s="22"/>
      <c r="JY394" s="22"/>
      <c r="JZ394" s="22"/>
      <c r="KA394" s="22"/>
      <c r="KB394" s="22"/>
      <c r="KC394" s="22"/>
      <c r="KD394" s="22"/>
      <c r="KE394" s="22"/>
      <c r="KF394" s="22"/>
      <c r="KG394" s="22"/>
      <c r="KH394" s="22"/>
      <c r="KI394" s="22"/>
      <c r="KJ394" s="22"/>
      <c r="KK394" s="22"/>
      <c r="KL394" s="22"/>
      <c r="KM394" s="22"/>
      <c r="KN394" s="22"/>
      <c r="KO394" s="22"/>
      <c r="KP394" s="22"/>
      <c r="KQ394" s="22"/>
      <c r="KR394" s="22"/>
      <c r="KS394" s="22"/>
      <c r="KT394" s="22"/>
      <c r="KU394" s="22"/>
      <c r="KV394" s="22"/>
      <c r="KW394" s="22"/>
      <c r="KX394" s="22"/>
      <c r="KY394" s="22"/>
      <c r="KZ394" s="22"/>
      <c r="LA394" s="22"/>
      <c r="LB394" s="22"/>
      <c r="LC394" s="22"/>
      <c r="LD394" s="22"/>
      <c r="LE394" s="22"/>
      <c r="LF394" s="22"/>
      <c r="LG394" s="22"/>
      <c r="LH394" s="22"/>
      <c r="LI394" s="22"/>
      <c r="LJ394" s="22"/>
      <c r="LK394" s="22"/>
      <c r="LL394" s="22"/>
      <c r="LM394" s="22"/>
      <c r="LN394" s="22"/>
      <c r="LO394" s="22"/>
      <c r="LP394" s="22"/>
      <c r="LQ394" s="22"/>
      <c r="LR394" s="22"/>
      <c r="LS394" s="22"/>
      <c r="LT394" s="22"/>
      <c r="LU394" s="22"/>
      <c r="LV394" s="22"/>
      <c r="LW394" s="22"/>
      <c r="LX394" s="22"/>
      <c r="LY394" s="22"/>
      <c r="LZ394" s="22"/>
      <c r="MA394" s="22"/>
      <c r="MB394" s="22"/>
      <c r="MC394" s="22"/>
      <c r="MD394" s="22"/>
      <c r="ME394" s="22"/>
      <c r="MF394" s="22"/>
      <c r="MG394" s="22"/>
      <c r="MH394" s="22"/>
      <c r="MI394" s="22"/>
      <c r="MJ394" s="22"/>
      <c r="MK394" s="22"/>
      <c r="ML394" s="22"/>
      <c r="MM394" s="22"/>
      <c r="MN394" s="22"/>
      <c r="MO394" s="22"/>
    </row>
    <row r="395" spans="1:353" s="12" customFormat="1" hidden="1">
      <c r="A395" s="3"/>
      <c r="B395" s="3"/>
      <c r="C395" s="14"/>
      <c r="D395" s="3"/>
      <c r="E395" s="3"/>
      <c r="F395" s="22"/>
      <c r="G395" s="5"/>
      <c r="H395" s="5"/>
      <c r="I395" s="6"/>
      <c r="J395" s="6"/>
      <c r="K395" s="6"/>
      <c r="L395" s="6"/>
      <c r="M395"/>
      <c r="N395"/>
      <c r="O395"/>
      <c r="P395"/>
      <c r="Q395"/>
      <c r="R395"/>
      <c r="S395"/>
      <c r="T395" s="7"/>
      <c r="U395" s="8"/>
      <c r="V395" s="9"/>
      <c r="W395" s="10"/>
      <c r="X395" s="10"/>
      <c r="Y395" s="10"/>
      <c r="Z395" s="11"/>
      <c r="AA395" s="11"/>
      <c r="AB395" s="488"/>
      <c r="AC395" s="488"/>
      <c r="AD395" s="488"/>
      <c r="AE395" s="488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 s="488"/>
      <c r="BH395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  <c r="DR395" s="22"/>
      <c r="DS395" s="22"/>
      <c r="DT395" s="22"/>
      <c r="DU395" s="22"/>
      <c r="DV395" s="22"/>
      <c r="DW395" s="22"/>
      <c r="DX395" s="22"/>
      <c r="DY395" s="22"/>
      <c r="DZ395" s="22"/>
      <c r="EA395" s="22"/>
      <c r="EB395" s="22"/>
      <c r="EC395" s="22"/>
      <c r="ED395" s="22"/>
      <c r="EE395" s="22"/>
      <c r="EF395" s="22"/>
      <c r="EG395" s="22"/>
      <c r="EH395" s="22"/>
      <c r="EI395" s="22"/>
      <c r="EJ395" s="22"/>
      <c r="EK395" s="22"/>
      <c r="EL395" s="22"/>
      <c r="EM395" s="22"/>
      <c r="EN395" s="22"/>
      <c r="EO395" s="22"/>
      <c r="EP395" s="22"/>
      <c r="EQ395" s="22"/>
      <c r="ER395" s="22"/>
      <c r="ES395" s="22"/>
      <c r="ET395" s="22"/>
      <c r="EU395" s="22"/>
      <c r="EV395" s="22"/>
      <c r="EW395" s="22"/>
      <c r="EX395" s="22"/>
      <c r="EY395" s="22"/>
      <c r="EZ395" s="22"/>
      <c r="FA395" s="22"/>
      <c r="FB395" s="22"/>
      <c r="FC395" s="22"/>
      <c r="FD395" s="22"/>
      <c r="FE395" s="22"/>
      <c r="FF395" s="22"/>
      <c r="FG395" s="22"/>
      <c r="FH395" s="22"/>
      <c r="FI395" s="22"/>
      <c r="FJ395" s="22"/>
      <c r="FK395" s="22"/>
      <c r="FL395" s="22"/>
      <c r="FM395" s="22"/>
      <c r="FN395" s="22"/>
      <c r="FO395" s="22"/>
      <c r="FP395" s="22"/>
      <c r="FQ395" s="22"/>
      <c r="FR395" s="22"/>
      <c r="FS395" s="22"/>
      <c r="FT395" s="22"/>
      <c r="FU395" s="22"/>
      <c r="FV395" s="22"/>
      <c r="FW395" s="22"/>
      <c r="FX395" s="22"/>
      <c r="FY395" s="22"/>
      <c r="FZ395" s="22"/>
      <c r="GA395" s="22"/>
      <c r="GB395" s="22"/>
      <c r="GC395" s="22"/>
      <c r="GD395" s="22"/>
      <c r="GE395" s="22"/>
      <c r="GF395" s="22"/>
      <c r="GG395" s="22"/>
      <c r="GH395" s="22"/>
      <c r="GI395" s="22"/>
      <c r="GJ395" s="22"/>
      <c r="GK395" s="22"/>
      <c r="GL395" s="22"/>
      <c r="GM395" s="22"/>
      <c r="GN395" s="22"/>
      <c r="GO395" s="22"/>
      <c r="GP395" s="22"/>
      <c r="GQ395" s="22"/>
      <c r="GR395" s="22"/>
      <c r="GS395" s="22"/>
      <c r="GT395" s="22"/>
      <c r="GU395" s="22"/>
      <c r="GV395" s="22"/>
      <c r="GW395" s="22"/>
      <c r="GX395" s="22"/>
      <c r="GY395" s="22"/>
      <c r="GZ395" s="22"/>
      <c r="HA395" s="22"/>
      <c r="HB395" s="22"/>
      <c r="HC395" s="22"/>
      <c r="HD395" s="22"/>
      <c r="HE395" s="22"/>
      <c r="HF395" s="22"/>
      <c r="HG395" s="22"/>
      <c r="HH395" s="22"/>
      <c r="HI395" s="22"/>
      <c r="HJ395" s="22"/>
      <c r="HK395" s="22"/>
      <c r="HL395" s="22"/>
      <c r="HM395" s="22"/>
      <c r="HN395" s="22"/>
      <c r="HO395" s="22"/>
      <c r="HP395" s="22"/>
      <c r="HQ395" s="22"/>
      <c r="HR395" s="22"/>
      <c r="HS395" s="22"/>
      <c r="HT395" s="22"/>
      <c r="HU395" s="22"/>
      <c r="HV395" s="22"/>
      <c r="HW395" s="22"/>
      <c r="HX395" s="22"/>
      <c r="HY395" s="22"/>
      <c r="HZ395" s="22"/>
      <c r="IA395" s="22"/>
      <c r="IB395" s="22"/>
      <c r="IC395" s="22"/>
      <c r="ID395" s="22"/>
      <c r="IE395" s="22"/>
      <c r="IF395" s="22"/>
      <c r="IG395" s="22"/>
      <c r="IH395" s="22"/>
      <c r="II395" s="22"/>
      <c r="IJ395" s="22"/>
      <c r="IK395" s="22"/>
      <c r="IL395" s="22"/>
      <c r="IM395" s="22"/>
      <c r="IN395" s="22"/>
      <c r="IO395" s="22"/>
      <c r="IP395" s="22"/>
      <c r="IQ395" s="22"/>
      <c r="IR395" s="22"/>
      <c r="IS395" s="22"/>
      <c r="IT395" s="22"/>
      <c r="IU395" s="22"/>
      <c r="IV395" s="22"/>
      <c r="IW395" s="22"/>
      <c r="IX395" s="22"/>
      <c r="IY395" s="22"/>
      <c r="IZ395" s="22"/>
      <c r="JA395" s="22"/>
      <c r="JB395" s="22"/>
      <c r="JC395" s="22"/>
      <c r="JD395" s="22"/>
      <c r="JE395" s="22"/>
      <c r="JF395" s="22"/>
      <c r="JG395" s="22"/>
      <c r="JH395" s="22"/>
      <c r="JI395" s="22"/>
      <c r="JJ395" s="22"/>
      <c r="JK395" s="22"/>
      <c r="JL395" s="22"/>
      <c r="JM395" s="22"/>
      <c r="JN395" s="22"/>
      <c r="JO395" s="22"/>
      <c r="JP395" s="22"/>
      <c r="JQ395" s="22"/>
      <c r="JR395" s="22"/>
      <c r="JS395" s="22"/>
      <c r="JT395" s="22"/>
      <c r="JU395" s="22"/>
      <c r="JV395" s="22"/>
      <c r="JW395" s="22"/>
      <c r="JX395" s="22"/>
      <c r="JY395" s="22"/>
      <c r="JZ395" s="22"/>
      <c r="KA395" s="22"/>
      <c r="KB395" s="22"/>
      <c r="KC395" s="22"/>
      <c r="KD395" s="22"/>
      <c r="KE395" s="22"/>
      <c r="KF395" s="22"/>
      <c r="KG395" s="22"/>
      <c r="KH395" s="22"/>
      <c r="KI395" s="22"/>
      <c r="KJ395" s="22"/>
      <c r="KK395" s="22"/>
      <c r="KL395" s="22"/>
      <c r="KM395" s="22"/>
      <c r="KN395" s="22"/>
      <c r="KO395" s="22"/>
      <c r="KP395" s="22"/>
      <c r="KQ395" s="22"/>
      <c r="KR395" s="22"/>
      <c r="KS395" s="22"/>
      <c r="KT395" s="22"/>
      <c r="KU395" s="22"/>
      <c r="KV395" s="22"/>
      <c r="KW395" s="22"/>
      <c r="KX395" s="22"/>
      <c r="KY395" s="22"/>
      <c r="KZ395" s="22"/>
      <c r="LA395" s="22"/>
      <c r="LB395" s="22"/>
      <c r="LC395" s="22"/>
      <c r="LD395" s="22"/>
      <c r="LE395" s="22"/>
      <c r="LF395" s="22"/>
      <c r="LG395" s="22"/>
      <c r="LH395" s="22"/>
      <c r="LI395" s="22"/>
      <c r="LJ395" s="22"/>
      <c r="LK395" s="22"/>
      <c r="LL395" s="22"/>
      <c r="LM395" s="22"/>
      <c r="LN395" s="22"/>
      <c r="LO395" s="22"/>
      <c r="LP395" s="22"/>
      <c r="LQ395" s="22"/>
      <c r="LR395" s="22"/>
      <c r="LS395" s="22"/>
      <c r="LT395" s="22"/>
      <c r="LU395" s="22"/>
      <c r="LV395" s="22"/>
      <c r="LW395" s="22"/>
      <c r="LX395" s="22"/>
      <c r="LY395" s="22"/>
      <c r="LZ395" s="22"/>
      <c r="MA395" s="22"/>
      <c r="MB395" s="22"/>
      <c r="MC395" s="22"/>
      <c r="MD395" s="22"/>
      <c r="ME395" s="22"/>
      <c r="MF395" s="22"/>
      <c r="MG395" s="22"/>
      <c r="MH395" s="22"/>
      <c r="MI395" s="22"/>
      <c r="MJ395" s="22"/>
      <c r="MK395" s="22"/>
      <c r="ML395" s="22"/>
      <c r="MM395" s="22"/>
      <c r="MN395" s="22"/>
      <c r="MO395" s="22"/>
    </row>
    <row r="396" spans="1:353" s="12" customFormat="1" hidden="1">
      <c r="A396" s="3"/>
      <c r="B396" s="3"/>
      <c r="C396" s="14"/>
      <c r="D396" s="3"/>
      <c r="E396" s="3"/>
      <c r="F396" s="4"/>
      <c r="G396" s="5"/>
      <c r="H396" s="5"/>
      <c r="I396" s="6"/>
      <c r="J396" s="6"/>
      <c r="K396" s="6"/>
      <c r="L396" s="491"/>
      <c r="M396"/>
      <c r="N396"/>
      <c r="O396"/>
      <c r="P396"/>
      <c r="Q396"/>
      <c r="R396"/>
      <c r="S396"/>
      <c r="T396" s="7"/>
      <c r="U396" s="8"/>
      <c r="V396" s="9"/>
      <c r="W396" s="10"/>
      <c r="X396" s="10"/>
      <c r="Y396" s="10"/>
      <c r="Z396" s="11"/>
      <c r="AA396" s="11"/>
      <c r="AB396" s="488"/>
      <c r="AC396" s="488"/>
      <c r="AD396" s="488"/>
      <c r="AE396" s="488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 s="488"/>
      <c r="BH396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  <c r="DR396" s="22"/>
      <c r="DS396" s="22"/>
      <c r="DT396" s="22"/>
      <c r="DU396" s="22"/>
      <c r="DV396" s="22"/>
      <c r="DW396" s="22"/>
      <c r="DX396" s="22"/>
      <c r="DY396" s="22"/>
      <c r="DZ396" s="22"/>
      <c r="EA396" s="22"/>
      <c r="EB396" s="22"/>
      <c r="EC396" s="22"/>
      <c r="ED396" s="22"/>
      <c r="EE396" s="22"/>
      <c r="EF396" s="22"/>
      <c r="EG396" s="22"/>
      <c r="EH396" s="22"/>
      <c r="EI396" s="22"/>
      <c r="EJ396" s="22"/>
      <c r="EK396" s="22"/>
      <c r="EL396" s="22"/>
      <c r="EM396" s="22"/>
      <c r="EN396" s="22"/>
      <c r="EO396" s="22"/>
      <c r="EP396" s="22"/>
      <c r="EQ396" s="22"/>
      <c r="ER396" s="22"/>
      <c r="ES396" s="22"/>
      <c r="ET396" s="22"/>
      <c r="EU396" s="22"/>
      <c r="EV396" s="22"/>
      <c r="EW396" s="22"/>
      <c r="EX396" s="22"/>
      <c r="EY396" s="22"/>
      <c r="EZ396" s="22"/>
      <c r="FA396" s="22"/>
      <c r="FB396" s="22"/>
      <c r="FC396" s="22"/>
      <c r="FD396" s="22"/>
      <c r="FE396" s="22"/>
      <c r="FF396" s="22"/>
      <c r="FG396" s="22"/>
      <c r="FH396" s="22"/>
      <c r="FI396" s="22"/>
      <c r="FJ396" s="22"/>
      <c r="FK396" s="22"/>
      <c r="FL396" s="22"/>
      <c r="FM396" s="22"/>
      <c r="FN396" s="22"/>
      <c r="FO396" s="22"/>
      <c r="FP396" s="22"/>
      <c r="FQ396" s="22"/>
      <c r="FR396" s="22"/>
      <c r="FS396" s="22"/>
      <c r="FT396" s="22"/>
      <c r="FU396" s="22"/>
      <c r="FV396" s="22"/>
      <c r="FW396" s="22"/>
      <c r="FX396" s="22"/>
      <c r="FY396" s="22"/>
      <c r="FZ396" s="22"/>
      <c r="GA396" s="22"/>
      <c r="GB396" s="22"/>
      <c r="GC396" s="22"/>
      <c r="GD396" s="22"/>
      <c r="GE396" s="22"/>
      <c r="GF396" s="22"/>
      <c r="GG396" s="22"/>
      <c r="GH396" s="22"/>
      <c r="GI396" s="22"/>
      <c r="GJ396" s="22"/>
      <c r="GK396" s="22"/>
      <c r="GL396" s="22"/>
      <c r="GM396" s="22"/>
      <c r="GN396" s="22"/>
      <c r="GO396" s="22"/>
      <c r="GP396" s="22"/>
      <c r="GQ396" s="22"/>
      <c r="GR396" s="22"/>
      <c r="GS396" s="22"/>
      <c r="GT396" s="22"/>
      <c r="GU396" s="22"/>
      <c r="GV396" s="22"/>
      <c r="GW396" s="22"/>
      <c r="GX396" s="22"/>
      <c r="GY396" s="22"/>
      <c r="GZ396" s="22"/>
      <c r="HA396" s="22"/>
      <c r="HB396" s="22"/>
      <c r="HC396" s="22"/>
      <c r="HD396" s="22"/>
      <c r="HE396" s="22"/>
      <c r="HF396" s="22"/>
      <c r="HG396" s="22"/>
      <c r="HH396" s="22"/>
      <c r="HI396" s="22"/>
      <c r="HJ396" s="22"/>
      <c r="HK396" s="22"/>
      <c r="HL396" s="22"/>
      <c r="HM396" s="22"/>
      <c r="HN396" s="22"/>
      <c r="HO396" s="22"/>
      <c r="HP396" s="22"/>
      <c r="HQ396" s="22"/>
      <c r="HR396" s="22"/>
      <c r="HS396" s="22"/>
      <c r="HT396" s="22"/>
      <c r="HU396" s="22"/>
      <c r="HV396" s="22"/>
      <c r="HW396" s="22"/>
      <c r="HX396" s="22"/>
      <c r="HY396" s="22"/>
      <c r="HZ396" s="22"/>
      <c r="IA396" s="22"/>
      <c r="IB396" s="22"/>
      <c r="IC396" s="22"/>
      <c r="ID396" s="22"/>
      <c r="IE396" s="22"/>
      <c r="IF396" s="22"/>
      <c r="IG396" s="22"/>
      <c r="IH396" s="22"/>
      <c r="II396" s="22"/>
      <c r="IJ396" s="22"/>
      <c r="IK396" s="22"/>
      <c r="IL396" s="22"/>
      <c r="IM396" s="22"/>
      <c r="IN396" s="22"/>
      <c r="IO396" s="22"/>
      <c r="IP396" s="22"/>
      <c r="IQ396" s="22"/>
      <c r="IR396" s="22"/>
      <c r="IS396" s="22"/>
      <c r="IT396" s="22"/>
      <c r="IU396" s="22"/>
      <c r="IV396" s="22"/>
      <c r="IW396" s="22"/>
      <c r="IX396" s="22"/>
      <c r="IY396" s="22"/>
      <c r="IZ396" s="22"/>
      <c r="JA396" s="22"/>
      <c r="JB396" s="22"/>
      <c r="JC396" s="22"/>
      <c r="JD396" s="22"/>
      <c r="JE396" s="22"/>
      <c r="JF396" s="22"/>
      <c r="JG396" s="22"/>
      <c r="JH396" s="22"/>
      <c r="JI396" s="22"/>
      <c r="JJ396" s="22"/>
      <c r="JK396" s="22"/>
      <c r="JL396" s="22"/>
      <c r="JM396" s="22"/>
      <c r="JN396" s="22"/>
      <c r="JO396" s="22"/>
      <c r="JP396" s="22"/>
      <c r="JQ396" s="22"/>
      <c r="JR396" s="22"/>
      <c r="JS396" s="22"/>
      <c r="JT396" s="22"/>
      <c r="JU396" s="22"/>
      <c r="JV396" s="22"/>
      <c r="JW396" s="22"/>
      <c r="JX396" s="22"/>
      <c r="JY396" s="22"/>
      <c r="JZ396" s="22"/>
      <c r="KA396" s="22"/>
      <c r="KB396" s="22"/>
      <c r="KC396" s="22"/>
      <c r="KD396" s="22"/>
      <c r="KE396" s="22"/>
      <c r="KF396" s="22"/>
      <c r="KG396" s="22"/>
      <c r="KH396" s="22"/>
      <c r="KI396" s="22"/>
      <c r="KJ396" s="22"/>
      <c r="KK396" s="22"/>
      <c r="KL396" s="22"/>
      <c r="KM396" s="22"/>
      <c r="KN396" s="22"/>
      <c r="KO396" s="22"/>
      <c r="KP396" s="22"/>
      <c r="KQ396" s="22"/>
      <c r="KR396" s="22"/>
      <c r="KS396" s="22"/>
      <c r="KT396" s="22"/>
      <c r="KU396" s="22"/>
      <c r="KV396" s="22"/>
      <c r="KW396" s="22"/>
      <c r="KX396" s="22"/>
      <c r="KY396" s="22"/>
      <c r="KZ396" s="22"/>
      <c r="LA396" s="22"/>
      <c r="LB396" s="22"/>
      <c r="LC396" s="22"/>
      <c r="LD396" s="22"/>
      <c r="LE396" s="22"/>
      <c r="LF396" s="22"/>
      <c r="LG396" s="22"/>
      <c r="LH396" s="22"/>
      <c r="LI396" s="22"/>
      <c r="LJ396" s="22"/>
      <c r="LK396" s="22"/>
      <c r="LL396" s="22"/>
      <c r="LM396" s="22"/>
      <c r="LN396" s="22"/>
      <c r="LO396" s="22"/>
      <c r="LP396" s="22"/>
      <c r="LQ396" s="22"/>
      <c r="LR396" s="22"/>
      <c r="LS396" s="22"/>
      <c r="LT396" s="22"/>
      <c r="LU396" s="22"/>
      <c r="LV396" s="22"/>
      <c r="LW396" s="22"/>
      <c r="LX396" s="22"/>
      <c r="LY396" s="22"/>
      <c r="LZ396" s="22"/>
      <c r="MA396" s="22"/>
      <c r="MB396" s="22"/>
      <c r="MC396" s="22"/>
      <c r="MD396" s="22"/>
      <c r="ME396" s="22"/>
      <c r="MF396" s="22"/>
      <c r="MG396" s="22"/>
      <c r="MH396" s="22"/>
      <c r="MI396" s="22"/>
      <c r="MJ396" s="22"/>
      <c r="MK396" s="22"/>
      <c r="ML396" s="22"/>
      <c r="MM396" s="22"/>
      <c r="MN396" s="22"/>
      <c r="MO396" s="22"/>
    </row>
    <row r="397" spans="1:353" s="12" customFormat="1" hidden="1">
      <c r="A397" s="3"/>
      <c r="B397" s="3"/>
      <c r="C397" s="14"/>
      <c r="D397" s="3"/>
      <c r="E397" s="3"/>
      <c r="F397" s="4"/>
      <c r="G397" s="5"/>
      <c r="H397" s="5"/>
      <c r="I397" s="6"/>
      <c r="J397" s="6"/>
      <c r="K397" s="6"/>
      <c r="L397" s="6"/>
      <c r="M397"/>
      <c r="N397"/>
      <c r="O397"/>
      <c r="P397"/>
      <c r="Q397"/>
      <c r="R397"/>
      <c r="S397"/>
      <c r="T397" s="7"/>
      <c r="U397" s="8"/>
      <c r="V397" s="9"/>
      <c r="W397" s="10"/>
      <c r="X397" s="10"/>
      <c r="Y397" s="10"/>
      <c r="Z397" s="11"/>
      <c r="AA397" s="11"/>
      <c r="AB397" s="488"/>
      <c r="AC397" s="488"/>
      <c r="AD397" s="488"/>
      <c r="AE397" s="488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 s="488"/>
      <c r="BH397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  <c r="DQ397" s="22"/>
      <c r="DR397" s="22"/>
      <c r="DS397" s="22"/>
      <c r="DT397" s="22"/>
      <c r="DU397" s="22"/>
      <c r="DV397" s="22"/>
      <c r="DW397" s="22"/>
      <c r="DX397" s="22"/>
      <c r="DY397" s="22"/>
      <c r="DZ397" s="22"/>
      <c r="EA397" s="22"/>
      <c r="EB397" s="22"/>
      <c r="EC397" s="22"/>
      <c r="ED397" s="22"/>
      <c r="EE397" s="22"/>
      <c r="EF397" s="22"/>
      <c r="EG397" s="22"/>
      <c r="EH397" s="22"/>
      <c r="EI397" s="22"/>
      <c r="EJ397" s="22"/>
      <c r="EK397" s="22"/>
      <c r="EL397" s="22"/>
      <c r="EM397" s="22"/>
      <c r="EN397" s="22"/>
      <c r="EO397" s="22"/>
      <c r="EP397" s="22"/>
      <c r="EQ397" s="22"/>
      <c r="ER397" s="22"/>
      <c r="ES397" s="22"/>
      <c r="ET397" s="22"/>
      <c r="EU397" s="22"/>
      <c r="EV397" s="22"/>
      <c r="EW397" s="22"/>
      <c r="EX397" s="22"/>
      <c r="EY397" s="22"/>
      <c r="EZ397" s="22"/>
      <c r="FA397" s="22"/>
      <c r="FB397" s="22"/>
      <c r="FC397" s="22"/>
      <c r="FD397" s="22"/>
      <c r="FE397" s="22"/>
      <c r="FF397" s="22"/>
      <c r="FG397" s="22"/>
      <c r="FH397" s="22"/>
      <c r="FI397" s="22"/>
      <c r="FJ397" s="22"/>
      <c r="FK397" s="22"/>
      <c r="FL397" s="22"/>
      <c r="FM397" s="22"/>
      <c r="FN397" s="22"/>
      <c r="FO397" s="22"/>
      <c r="FP397" s="22"/>
      <c r="FQ397" s="22"/>
      <c r="FR397" s="22"/>
      <c r="FS397" s="22"/>
      <c r="FT397" s="22"/>
      <c r="FU397" s="22"/>
      <c r="FV397" s="22"/>
      <c r="FW397" s="22"/>
      <c r="FX397" s="22"/>
      <c r="FY397" s="22"/>
      <c r="FZ397" s="22"/>
      <c r="GA397" s="22"/>
      <c r="GB397" s="22"/>
      <c r="GC397" s="22"/>
      <c r="GD397" s="22"/>
      <c r="GE397" s="22"/>
      <c r="GF397" s="22"/>
      <c r="GG397" s="22"/>
      <c r="GH397" s="22"/>
      <c r="GI397" s="22"/>
      <c r="GJ397" s="22"/>
      <c r="GK397" s="22"/>
      <c r="GL397" s="22"/>
      <c r="GM397" s="22"/>
      <c r="GN397" s="22"/>
      <c r="GO397" s="22"/>
      <c r="GP397" s="22"/>
      <c r="GQ397" s="22"/>
      <c r="GR397" s="22"/>
      <c r="GS397" s="22"/>
      <c r="GT397" s="22"/>
      <c r="GU397" s="22"/>
      <c r="GV397" s="22"/>
      <c r="GW397" s="22"/>
      <c r="GX397" s="22"/>
      <c r="GY397" s="22"/>
      <c r="GZ397" s="22"/>
      <c r="HA397" s="22"/>
      <c r="HB397" s="22"/>
      <c r="HC397" s="22"/>
      <c r="HD397" s="22"/>
      <c r="HE397" s="22"/>
      <c r="HF397" s="22"/>
      <c r="HG397" s="22"/>
      <c r="HH397" s="22"/>
      <c r="HI397" s="22"/>
      <c r="HJ397" s="22"/>
      <c r="HK397" s="22"/>
      <c r="HL397" s="22"/>
      <c r="HM397" s="22"/>
      <c r="HN397" s="22"/>
      <c r="HO397" s="22"/>
      <c r="HP397" s="22"/>
      <c r="HQ397" s="22"/>
      <c r="HR397" s="22"/>
      <c r="HS397" s="22"/>
      <c r="HT397" s="22"/>
      <c r="HU397" s="22"/>
      <c r="HV397" s="22"/>
      <c r="HW397" s="22"/>
      <c r="HX397" s="22"/>
      <c r="HY397" s="22"/>
      <c r="HZ397" s="22"/>
      <c r="IA397" s="22"/>
      <c r="IB397" s="22"/>
      <c r="IC397" s="22"/>
      <c r="ID397" s="22"/>
      <c r="IE397" s="22"/>
      <c r="IF397" s="22"/>
      <c r="IG397" s="22"/>
      <c r="IH397" s="22"/>
      <c r="II397" s="22"/>
      <c r="IJ397" s="22"/>
      <c r="IK397" s="22"/>
      <c r="IL397" s="22"/>
      <c r="IM397" s="22"/>
      <c r="IN397" s="22"/>
      <c r="IO397" s="22"/>
      <c r="IP397" s="22"/>
      <c r="IQ397" s="22"/>
      <c r="IR397" s="22"/>
      <c r="IS397" s="22"/>
      <c r="IT397" s="22"/>
      <c r="IU397" s="22"/>
      <c r="IV397" s="22"/>
      <c r="IW397" s="22"/>
      <c r="IX397" s="22"/>
      <c r="IY397" s="22"/>
      <c r="IZ397" s="22"/>
      <c r="JA397" s="22"/>
      <c r="JB397" s="22"/>
      <c r="JC397" s="22"/>
      <c r="JD397" s="22"/>
      <c r="JE397" s="22"/>
      <c r="JF397" s="22"/>
      <c r="JG397" s="22"/>
      <c r="JH397" s="22"/>
      <c r="JI397" s="22"/>
      <c r="JJ397" s="22"/>
      <c r="JK397" s="22"/>
      <c r="JL397" s="22"/>
      <c r="JM397" s="22"/>
      <c r="JN397" s="22"/>
      <c r="JO397" s="22"/>
      <c r="JP397" s="22"/>
      <c r="JQ397" s="22"/>
      <c r="JR397" s="22"/>
      <c r="JS397" s="22"/>
      <c r="JT397" s="22"/>
      <c r="JU397" s="22"/>
      <c r="JV397" s="22"/>
      <c r="JW397" s="22"/>
      <c r="JX397" s="22"/>
      <c r="JY397" s="22"/>
      <c r="JZ397" s="22"/>
      <c r="KA397" s="22"/>
      <c r="KB397" s="22"/>
      <c r="KC397" s="22"/>
      <c r="KD397" s="22"/>
      <c r="KE397" s="22"/>
      <c r="KF397" s="22"/>
      <c r="KG397" s="22"/>
      <c r="KH397" s="22"/>
      <c r="KI397" s="22"/>
      <c r="KJ397" s="22"/>
      <c r="KK397" s="22"/>
      <c r="KL397" s="22"/>
      <c r="KM397" s="22"/>
      <c r="KN397" s="22"/>
      <c r="KO397" s="22"/>
      <c r="KP397" s="22"/>
      <c r="KQ397" s="22"/>
      <c r="KR397" s="22"/>
      <c r="KS397" s="22"/>
      <c r="KT397" s="22"/>
      <c r="KU397" s="22"/>
      <c r="KV397" s="22"/>
      <c r="KW397" s="22"/>
      <c r="KX397" s="22"/>
      <c r="KY397" s="22"/>
      <c r="KZ397" s="22"/>
      <c r="LA397" s="22"/>
      <c r="LB397" s="22"/>
      <c r="LC397" s="22"/>
      <c r="LD397" s="22"/>
      <c r="LE397" s="22"/>
      <c r="LF397" s="22"/>
      <c r="LG397" s="22"/>
      <c r="LH397" s="22"/>
      <c r="LI397" s="22"/>
      <c r="LJ397" s="22"/>
      <c r="LK397" s="22"/>
      <c r="LL397" s="22"/>
      <c r="LM397" s="22"/>
      <c r="LN397" s="22"/>
      <c r="LO397" s="22"/>
      <c r="LP397" s="22"/>
      <c r="LQ397" s="22"/>
      <c r="LR397" s="22"/>
      <c r="LS397" s="22"/>
      <c r="LT397" s="22"/>
      <c r="LU397" s="22"/>
      <c r="LV397" s="22"/>
      <c r="LW397" s="22"/>
      <c r="LX397" s="22"/>
      <c r="LY397" s="22"/>
      <c r="LZ397" s="22"/>
      <c r="MA397" s="22"/>
      <c r="MB397" s="22"/>
      <c r="MC397" s="22"/>
      <c r="MD397" s="22"/>
      <c r="ME397" s="22"/>
      <c r="MF397" s="22"/>
      <c r="MG397" s="22"/>
      <c r="MH397" s="22"/>
      <c r="MI397" s="22"/>
      <c r="MJ397" s="22"/>
      <c r="MK397" s="22"/>
      <c r="ML397" s="22"/>
      <c r="MM397" s="22"/>
      <c r="MN397" s="22"/>
      <c r="MO397" s="22"/>
    </row>
    <row r="398" spans="1:353" s="12" customFormat="1" hidden="1">
      <c r="A398" s="3"/>
      <c r="B398" s="3"/>
      <c r="C398" s="14"/>
      <c r="D398" s="3"/>
      <c r="E398" s="3"/>
      <c r="F398" s="4"/>
      <c r="G398" s="5"/>
      <c r="H398" s="5"/>
      <c r="I398" s="6"/>
      <c r="J398" s="6"/>
      <c r="K398" s="6"/>
      <c r="L398" s="6"/>
      <c r="M398"/>
      <c r="N398"/>
      <c r="O398"/>
      <c r="P398"/>
      <c r="Q398"/>
      <c r="R398"/>
      <c r="S398"/>
      <c r="T398" s="7"/>
      <c r="U398" s="8"/>
      <c r="V398" s="9"/>
      <c r="W398" s="10"/>
      <c r="X398" s="10"/>
      <c r="Y398" s="10"/>
      <c r="Z398" s="11"/>
      <c r="AA398" s="11"/>
      <c r="AB398" s="488"/>
      <c r="AC398" s="488"/>
      <c r="AD398" s="488"/>
      <c r="AE398" s="48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 s="488"/>
      <c r="BH398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  <c r="DQ398" s="22"/>
      <c r="DR398" s="22"/>
      <c r="DS398" s="22"/>
      <c r="DT398" s="22"/>
      <c r="DU398" s="22"/>
      <c r="DV398" s="22"/>
      <c r="DW398" s="22"/>
      <c r="DX398" s="22"/>
      <c r="DY398" s="22"/>
      <c r="DZ398" s="22"/>
      <c r="EA398" s="22"/>
      <c r="EB398" s="22"/>
      <c r="EC398" s="22"/>
      <c r="ED398" s="22"/>
      <c r="EE398" s="22"/>
      <c r="EF398" s="22"/>
      <c r="EG398" s="22"/>
      <c r="EH398" s="22"/>
      <c r="EI398" s="22"/>
      <c r="EJ398" s="22"/>
      <c r="EK398" s="22"/>
      <c r="EL398" s="22"/>
      <c r="EM398" s="22"/>
      <c r="EN398" s="22"/>
      <c r="EO398" s="22"/>
      <c r="EP398" s="22"/>
      <c r="EQ398" s="22"/>
      <c r="ER398" s="22"/>
      <c r="ES398" s="22"/>
      <c r="ET398" s="22"/>
      <c r="EU398" s="22"/>
      <c r="EV398" s="22"/>
      <c r="EW398" s="22"/>
      <c r="EX398" s="22"/>
      <c r="EY398" s="22"/>
      <c r="EZ398" s="22"/>
      <c r="FA398" s="22"/>
      <c r="FB398" s="22"/>
      <c r="FC398" s="22"/>
      <c r="FD398" s="22"/>
      <c r="FE398" s="22"/>
      <c r="FF398" s="22"/>
      <c r="FG398" s="22"/>
      <c r="FH398" s="22"/>
      <c r="FI398" s="22"/>
      <c r="FJ398" s="22"/>
      <c r="FK398" s="22"/>
      <c r="FL398" s="22"/>
      <c r="FM398" s="22"/>
      <c r="FN398" s="22"/>
      <c r="FO398" s="22"/>
      <c r="FP398" s="22"/>
      <c r="FQ398" s="22"/>
      <c r="FR398" s="22"/>
      <c r="FS398" s="22"/>
      <c r="FT398" s="22"/>
      <c r="FU398" s="22"/>
      <c r="FV398" s="22"/>
      <c r="FW398" s="22"/>
      <c r="FX398" s="22"/>
      <c r="FY398" s="22"/>
      <c r="FZ398" s="22"/>
      <c r="GA398" s="22"/>
      <c r="GB398" s="22"/>
      <c r="GC398" s="22"/>
      <c r="GD398" s="22"/>
      <c r="GE398" s="22"/>
      <c r="GF398" s="22"/>
      <c r="GG398" s="22"/>
      <c r="GH398" s="22"/>
      <c r="GI398" s="22"/>
      <c r="GJ398" s="22"/>
      <c r="GK398" s="22"/>
      <c r="GL398" s="22"/>
      <c r="GM398" s="22"/>
      <c r="GN398" s="22"/>
      <c r="GO398" s="22"/>
      <c r="GP398" s="22"/>
      <c r="GQ398" s="22"/>
      <c r="GR398" s="22"/>
      <c r="GS398" s="22"/>
      <c r="GT398" s="22"/>
      <c r="GU398" s="22"/>
      <c r="GV398" s="22"/>
      <c r="GW398" s="22"/>
      <c r="GX398" s="22"/>
      <c r="GY398" s="22"/>
      <c r="GZ398" s="22"/>
      <c r="HA398" s="22"/>
      <c r="HB398" s="22"/>
      <c r="HC398" s="22"/>
      <c r="HD398" s="22"/>
      <c r="HE398" s="22"/>
      <c r="HF398" s="22"/>
      <c r="HG398" s="22"/>
      <c r="HH398" s="22"/>
      <c r="HI398" s="22"/>
      <c r="HJ398" s="22"/>
      <c r="HK398" s="22"/>
      <c r="HL398" s="22"/>
      <c r="HM398" s="22"/>
      <c r="HN398" s="22"/>
      <c r="HO398" s="22"/>
      <c r="HP398" s="22"/>
      <c r="HQ398" s="22"/>
      <c r="HR398" s="22"/>
      <c r="HS398" s="22"/>
      <c r="HT398" s="22"/>
      <c r="HU398" s="22"/>
      <c r="HV398" s="22"/>
      <c r="HW398" s="22"/>
      <c r="HX398" s="22"/>
      <c r="HY398" s="22"/>
      <c r="HZ398" s="22"/>
      <c r="IA398" s="22"/>
      <c r="IB398" s="22"/>
      <c r="IC398" s="22"/>
      <c r="ID398" s="22"/>
      <c r="IE398" s="22"/>
      <c r="IF398" s="22"/>
      <c r="IG398" s="22"/>
      <c r="IH398" s="22"/>
      <c r="II398" s="22"/>
      <c r="IJ398" s="22"/>
      <c r="IK398" s="22"/>
      <c r="IL398" s="22"/>
      <c r="IM398" s="22"/>
      <c r="IN398" s="22"/>
      <c r="IO398" s="22"/>
      <c r="IP398" s="22"/>
      <c r="IQ398" s="22"/>
      <c r="IR398" s="22"/>
      <c r="IS398" s="22"/>
      <c r="IT398" s="22"/>
      <c r="IU398" s="22"/>
      <c r="IV398" s="22"/>
      <c r="IW398" s="22"/>
      <c r="IX398" s="22"/>
      <c r="IY398" s="22"/>
      <c r="IZ398" s="22"/>
      <c r="JA398" s="22"/>
      <c r="JB398" s="22"/>
      <c r="JC398" s="22"/>
      <c r="JD398" s="22"/>
      <c r="JE398" s="22"/>
      <c r="JF398" s="22"/>
      <c r="JG398" s="22"/>
      <c r="JH398" s="22"/>
      <c r="JI398" s="22"/>
      <c r="JJ398" s="22"/>
      <c r="JK398" s="22"/>
      <c r="JL398" s="22"/>
      <c r="JM398" s="22"/>
      <c r="JN398" s="22"/>
      <c r="JO398" s="22"/>
      <c r="JP398" s="22"/>
      <c r="JQ398" s="22"/>
      <c r="JR398" s="22"/>
      <c r="JS398" s="22"/>
      <c r="JT398" s="22"/>
      <c r="JU398" s="22"/>
      <c r="JV398" s="22"/>
      <c r="JW398" s="22"/>
      <c r="JX398" s="22"/>
      <c r="JY398" s="22"/>
      <c r="JZ398" s="22"/>
      <c r="KA398" s="22"/>
      <c r="KB398" s="22"/>
      <c r="KC398" s="22"/>
      <c r="KD398" s="22"/>
      <c r="KE398" s="22"/>
      <c r="KF398" s="22"/>
      <c r="KG398" s="22"/>
      <c r="KH398" s="22"/>
      <c r="KI398" s="22"/>
      <c r="KJ398" s="22"/>
      <c r="KK398" s="22"/>
      <c r="KL398" s="22"/>
      <c r="KM398" s="22"/>
      <c r="KN398" s="22"/>
      <c r="KO398" s="22"/>
      <c r="KP398" s="22"/>
      <c r="KQ398" s="22"/>
      <c r="KR398" s="22"/>
      <c r="KS398" s="22"/>
      <c r="KT398" s="22"/>
      <c r="KU398" s="22"/>
      <c r="KV398" s="22"/>
      <c r="KW398" s="22"/>
      <c r="KX398" s="22"/>
      <c r="KY398" s="22"/>
      <c r="KZ398" s="22"/>
      <c r="LA398" s="22"/>
      <c r="LB398" s="22"/>
      <c r="LC398" s="22"/>
      <c r="LD398" s="22"/>
      <c r="LE398" s="22"/>
      <c r="LF398" s="22"/>
      <c r="LG398" s="22"/>
      <c r="LH398" s="22"/>
      <c r="LI398" s="22"/>
      <c r="LJ398" s="22"/>
      <c r="LK398" s="22"/>
      <c r="LL398" s="22"/>
      <c r="LM398" s="22"/>
      <c r="LN398" s="22"/>
      <c r="LO398" s="22"/>
      <c r="LP398" s="22"/>
      <c r="LQ398" s="22"/>
      <c r="LR398" s="22"/>
      <c r="LS398" s="22"/>
      <c r="LT398" s="22"/>
      <c r="LU398" s="22"/>
      <c r="LV398" s="22"/>
      <c r="LW398" s="22"/>
      <c r="LX398" s="22"/>
      <c r="LY398" s="22"/>
      <c r="LZ398" s="22"/>
      <c r="MA398" s="22"/>
      <c r="MB398" s="22"/>
      <c r="MC398" s="22"/>
      <c r="MD398" s="22"/>
      <c r="ME398" s="22"/>
      <c r="MF398" s="22"/>
      <c r="MG398" s="22"/>
      <c r="MH398" s="22"/>
      <c r="MI398" s="22"/>
      <c r="MJ398" s="22"/>
      <c r="MK398" s="22"/>
      <c r="ML398" s="22"/>
      <c r="MM398" s="22"/>
      <c r="MN398" s="22"/>
      <c r="MO398" s="22"/>
    </row>
    <row r="399" spans="1:353" s="12" customFormat="1" hidden="1">
      <c r="A399" s="3"/>
      <c r="B399" s="3"/>
      <c r="C399" s="14"/>
      <c r="D399" s="3"/>
      <c r="E399" s="3"/>
      <c r="F399" s="4"/>
      <c r="G399" s="5"/>
      <c r="H399" s="5"/>
      <c r="I399" s="6"/>
      <c r="J399" s="6"/>
      <c r="K399" s="6"/>
      <c r="L399" s="6"/>
      <c r="M399"/>
      <c r="N399"/>
      <c r="O399"/>
      <c r="P399"/>
      <c r="Q399"/>
      <c r="R399"/>
      <c r="S399"/>
      <c r="T399" s="7"/>
      <c r="U399" s="8"/>
      <c r="V399" s="9"/>
      <c r="W399" s="10"/>
      <c r="X399" s="10"/>
      <c r="Y399" s="10"/>
      <c r="Z399" s="11"/>
      <c r="AA399" s="11"/>
      <c r="AB399" s="445"/>
      <c r="AC399" s="445"/>
      <c r="AD399" s="445"/>
      <c r="AE399" s="445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  <c r="DQ399" s="22"/>
      <c r="DR399" s="22"/>
      <c r="DS399" s="22"/>
      <c r="DT399" s="22"/>
      <c r="DU399" s="22"/>
      <c r="DV399" s="22"/>
      <c r="DW399" s="22"/>
      <c r="DX399" s="22"/>
      <c r="DY399" s="22"/>
      <c r="DZ399" s="22"/>
      <c r="EA399" s="22"/>
      <c r="EB399" s="22"/>
      <c r="EC399" s="22"/>
      <c r="ED399" s="22"/>
      <c r="EE399" s="22"/>
      <c r="EF399" s="22"/>
      <c r="EG399" s="22"/>
      <c r="EH399" s="22"/>
      <c r="EI399" s="22"/>
      <c r="EJ399" s="22"/>
      <c r="EK399" s="22"/>
      <c r="EL399" s="22"/>
      <c r="EM399" s="22"/>
      <c r="EN399" s="22"/>
      <c r="EO399" s="22"/>
      <c r="EP399" s="22"/>
      <c r="EQ399" s="22"/>
      <c r="ER399" s="22"/>
      <c r="ES399" s="22"/>
      <c r="ET399" s="22"/>
      <c r="EU399" s="22"/>
      <c r="EV399" s="22"/>
      <c r="EW399" s="22"/>
      <c r="EX399" s="22"/>
      <c r="EY399" s="22"/>
      <c r="EZ399" s="22"/>
      <c r="FA399" s="22"/>
      <c r="FB399" s="22"/>
      <c r="FC399" s="22"/>
      <c r="FD399" s="22"/>
      <c r="FE399" s="22"/>
      <c r="FF399" s="22"/>
      <c r="FG399" s="22"/>
      <c r="FH399" s="22"/>
      <c r="FI399" s="22"/>
      <c r="FJ399" s="22"/>
      <c r="FK399" s="22"/>
      <c r="FL399" s="22"/>
      <c r="FM399" s="22"/>
      <c r="FN399" s="22"/>
      <c r="FO399" s="22"/>
      <c r="FP399" s="22"/>
      <c r="FQ399" s="22"/>
      <c r="FR399" s="22"/>
      <c r="FS399" s="22"/>
      <c r="FT399" s="22"/>
      <c r="FU399" s="22"/>
      <c r="FV399" s="22"/>
      <c r="FW399" s="22"/>
      <c r="FX399" s="22"/>
      <c r="FY399" s="22"/>
      <c r="FZ399" s="22"/>
      <c r="GA399" s="22"/>
      <c r="GB399" s="22"/>
      <c r="GC399" s="22"/>
      <c r="GD399" s="22"/>
      <c r="GE399" s="22"/>
      <c r="GF399" s="22"/>
      <c r="GG399" s="22"/>
      <c r="GH399" s="22"/>
      <c r="GI399" s="22"/>
      <c r="GJ399" s="22"/>
      <c r="GK399" s="22"/>
      <c r="GL399" s="22"/>
      <c r="GM399" s="22"/>
      <c r="GN399" s="22"/>
      <c r="GO399" s="22"/>
      <c r="GP399" s="22"/>
      <c r="GQ399" s="22"/>
      <c r="GR399" s="22"/>
      <c r="GS399" s="22"/>
      <c r="GT399" s="22"/>
      <c r="GU399" s="22"/>
      <c r="GV399" s="22"/>
      <c r="GW399" s="22"/>
      <c r="GX399" s="22"/>
      <c r="GY399" s="22"/>
      <c r="GZ399" s="22"/>
      <c r="HA399" s="22"/>
      <c r="HB399" s="22"/>
      <c r="HC399" s="22"/>
      <c r="HD399" s="22"/>
      <c r="HE399" s="22"/>
      <c r="HF399" s="22"/>
      <c r="HG399" s="22"/>
      <c r="HH399" s="22"/>
      <c r="HI399" s="22"/>
      <c r="HJ399" s="22"/>
      <c r="HK399" s="22"/>
      <c r="HL399" s="22"/>
      <c r="HM399" s="22"/>
      <c r="HN399" s="22"/>
      <c r="HO399" s="22"/>
      <c r="HP399" s="22"/>
      <c r="HQ399" s="22"/>
      <c r="HR399" s="22"/>
      <c r="HS399" s="22"/>
      <c r="HT399" s="22"/>
      <c r="HU399" s="22"/>
      <c r="HV399" s="22"/>
      <c r="HW399" s="22"/>
      <c r="HX399" s="22"/>
      <c r="HY399" s="22"/>
      <c r="HZ399" s="22"/>
      <c r="IA399" s="22"/>
      <c r="IB399" s="22"/>
      <c r="IC399" s="22"/>
      <c r="ID399" s="22"/>
      <c r="IE399" s="22"/>
      <c r="IF399" s="22"/>
      <c r="IG399" s="22"/>
      <c r="IH399" s="22"/>
      <c r="II399" s="22"/>
      <c r="IJ399" s="22"/>
      <c r="IK399" s="22"/>
      <c r="IL399" s="22"/>
      <c r="IM399" s="22"/>
      <c r="IN399" s="22"/>
      <c r="IO399" s="22"/>
      <c r="IP399" s="22"/>
      <c r="IQ399" s="22"/>
      <c r="IR399" s="22"/>
      <c r="IS399" s="22"/>
      <c r="IT399" s="22"/>
      <c r="IU399" s="22"/>
      <c r="IV399" s="22"/>
      <c r="IW399" s="22"/>
      <c r="IX399" s="22"/>
      <c r="IY399" s="22"/>
      <c r="IZ399" s="22"/>
      <c r="JA399" s="22"/>
      <c r="JB399" s="22"/>
      <c r="JC399" s="22"/>
      <c r="JD399" s="22"/>
      <c r="JE399" s="22"/>
      <c r="JF399" s="22"/>
      <c r="JG399" s="22"/>
      <c r="JH399" s="22"/>
      <c r="JI399" s="22"/>
      <c r="JJ399" s="22"/>
      <c r="JK399" s="22"/>
      <c r="JL399" s="22"/>
      <c r="JM399" s="22"/>
      <c r="JN399" s="22"/>
      <c r="JO399" s="22"/>
      <c r="JP399" s="22"/>
      <c r="JQ399" s="22"/>
      <c r="JR399" s="22"/>
      <c r="JS399" s="22"/>
      <c r="JT399" s="22"/>
      <c r="JU399" s="22"/>
      <c r="JV399" s="22"/>
      <c r="JW399" s="22"/>
      <c r="JX399" s="22"/>
      <c r="JY399" s="22"/>
      <c r="JZ399" s="22"/>
      <c r="KA399" s="22"/>
      <c r="KB399" s="22"/>
      <c r="KC399" s="22"/>
      <c r="KD399" s="22"/>
      <c r="KE399" s="22"/>
      <c r="KF399" s="22"/>
      <c r="KG399" s="22"/>
      <c r="KH399" s="22"/>
      <c r="KI399" s="22"/>
      <c r="KJ399" s="22"/>
      <c r="KK399" s="22"/>
      <c r="KL399" s="22"/>
      <c r="KM399" s="22"/>
      <c r="KN399" s="22"/>
      <c r="KO399" s="22"/>
      <c r="KP399" s="22"/>
      <c r="KQ399" s="22"/>
      <c r="KR399" s="22"/>
      <c r="KS399" s="22"/>
      <c r="KT399" s="22"/>
      <c r="KU399" s="22"/>
      <c r="KV399" s="22"/>
      <c r="KW399" s="22"/>
      <c r="KX399" s="22"/>
      <c r="KY399" s="22"/>
      <c r="KZ399" s="22"/>
      <c r="LA399" s="22"/>
      <c r="LB399" s="22"/>
      <c r="LC399" s="22"/>
      <c r="LD399" s="22"/>
      <c r="LE399" s="22"/>
      <c r="LF399" s="22"/>
      <c r="LG399" s="22"/>
      <c r="LH399" s="22"/>
      <c r="LI399" s="22"/>
      <c r="LJ399" s="22"/>
      <c r="LK399" s="22"/>
      <c r="LL399" s="22"/>
      <c r="LM399" s="22"/>
      <c r="LN399" s="22"/>
      <c r="LO399" s="22"/>
      <c r="LP399" s="22"/>
      <c r="LQ399" s="22"/>
      <c r="LR399" s="22"/>
      <c r="LS399" s="22"/>
      <c r="LT399" s="22"/>
      <c r="LU399" s="22"/>
      <c r="LV399" s="22"/>
      <c r="LW399" s="22"/>
      <c r="LX399" s="22"/>
      <c r="LY399" s="22"/>
      <c r="LZ399" s="22"/>
      <c r="MA399" s="22"/>
      <c r="MB399" s="22"/>
      <c r="MC399" s="22"/>
      <c r="MD399" s="22"/>
      <c r="ME399" s="22"/>
      <c r="MF399" s="22"/>
      <c r="MG399" s="22"/>
      <c r="MH399" s="22"/>
      <c r="MI399" s="22"/>
      <c r="MJ399" s="22"/>
      <c r="MK399" s="22"/>
      <c r="ML399" s="22"/>
      <c r="MM399" s="22"/>
      <c r="MN399" s="22"/>
      <c r="MO399" s="22"/>
    </row>
    <row r="400" spans="1:353" s="12" customFormat="1" hidden="1">
      <c r="A400" s="3"/>
      <c r="B400" s="3"/>
      <c r="C400" s="14"/>
      <c r="D400" s="3"/>
      <c r="E400" s="3"/>
      <c r="F400" s="4"/>
      <c r="G400" s="5"/>
      <c r="H400" s="5"/>
      <c r="I400" s="6"/>
      <c r="J400" s="6"/>
      <c r="K400" s="6"/>
      <c r="L400" s="6"/>
      <c r="M400"/>
      <c r="N400"/>
      <c r="O400"/>
      <c r="P400"/>
      <c r="Q400"/>
      <c r="R400"/>
      <c r="S400"/>
      <c r="T400" s="7"/>
      <c r="U400" s="8"/>
      <c r="V400" s="9"/>
      <c r="W400" s="10"/>
      <c r="X400" s="10"/>
      <c r="Y400" s="10"/>
      <c r="Z400" s="11"/>
      <c r="AA400" s="11"/>
      <c r="AB400" s="11"/>
      <c r="AC400" s="11"/>
      <c r="AD400" s="1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  <c r="DQ400" s="22"/>
      <c r="DR400" s="22"/>
      <c r="DS400" s="22"/>
      <c r="DT400" s="22"/>
      <c r="DU400" s="22"/>
      <c r="DV400" s="22"/>
      <c r="DW400" s="22"/>
      <c r="DX400" s="22"/>
      <c r="DY400" s="22"/>
      <c r="DZ400" s="22"/>
      <c r="EA400" s="22"/>
      <c r="EB400" s="22"/>
      <c r="EC400" s="22"/>
      <c r="ED400" s="22"/>
      <c r="EE400" s="22"/>
      <c r="EF400" s="22"/>
      <c r="EG400" s="22"/>
      <c r="EH400" s="22"/>
      <c r="EI400" s="22"/>
      <c r="EJ400" s="22"/>
      <c r="EK400" s="22"/>
      <c r="EL400" s="22"/>
      <c r="EM400" s="22"/>
      <c r="EN400" s="22"/>
      <c r="EO400" s="22"/>
      <c r="EP400" s="22"/>
      <c r="EQ400" s="22"/>
      <c r="ER400" s="22"/>
      <c r="ES400" s="22"/>
      <c r="ET400" s="22"/>
      <c r="EU400" s="22"/>
      <c r="EV400" s="22"/>
      <c r="EW400" s="22"/>
      <c r="EX400" s="22"/>
      <c r="EY400" s="22"/>
      <c r="EZ400" s="22"/>
      <c r="FA400" s="22"/>
      <c r="FB400" s="22"/>
      <c r="FC400" s="22"/>
      <c r="FD400" s="22"/>
      <c r="FE400" s="22"/>
      <c r="FF400" s="22"/>
      <c r="FG400" s="22"/>
      <c r="FH400" s="22"/>
      <c r="FI400" s="22"/>
      <c r="FJ400" s="22"/>
      <c r="FK400" s="22"/>
      <c r="FL400" s="22"/>
      <c r="FM400" s="22"/>
      <c r="FN400" s="22"/>
      <c r="FO400" s="22"/>
      <c r="FP400" s="22"/>
      <c r="FQ400" s="22"/>
      <c r="FR400" s="22"/>
      <c r="FS400" s="22"/>
      <c r="FT400" s="22"/>
      <c r="FU400" s="22"/>
      <c r="FV400" s="22"/>
      <c r="FW400" s="22"/>
      <c r="FX400" s="22"/>
      <c r="FY400" s="22"/>
      <c r="FZ400" s="22"/>
      <c r="GA400" s="22"/>
      <c r="GB400" s="22"/>
      <c r="GC400" s="22"/>
      <c r="GD400" s="22"/>
      <c r="GE400" s="22"/>
      <c r="GF400" s="22"/>
      <c r="GG400" s="22"/>
      <c r="GH400" s="22"/>
      <c r="GI400" s="22"/>
      <c r="GJ400" s="22"/>
      <c r="GK400" s="22"/>
      <c r="GL400" s="22"/>
      <c r="GM400" s="22"/>
      <c r="GN400" s="22"/>
      <c r="GO400" s="22"/>
      <c r="GP400" s="22"/>
      <c r="GQ400" s="22"/>
      <c r="GR400" s="22"/>
      <c r="GS400" s="22"/>
      <c r="GT400" s="22"/>
      <c r="GU400" s="22"/>
      <c r="GV400" s="22"/>
      <c r="GW400" s="22"/>
      <c r="GX400" s="22"/>
      <c r="GY400" s="22"/>
      <c r="GZ400" s="22"/>
      <c r="HA400" s="22"/>
      <c r="HB400" s="22"/>
      <c r="HC400" s="22"/>
      <c r="HD400" s="22"/>
      <c r="HE400" s="22"/>
      <c r="HF400" s="22"/>
      <c r="HG400" s="22"/>
      <c r="HH400" s="22"/>
      <c r="HI400" s="22"/>
      <c r="HJ400" s="22"/>
      <c r="HK400" s="22"/>
      <c r="HL400" s="22"/>
      <c r="HM400" s="22"/>
      <c r="HN400" s="22"/>
      <c r="HO400" s="22"/>
      <c r="HP400" s="22"/>
      <c r="HQ400" s="22"/>
      <c r="HR400" s="22"/>
      <c r="HS400" s="22"/>
      <c r="HT400" s="22"/>
      <c r="HU400" s="22"/>
      <c r="HV400" s="22"/>
      <c r="HW400" s="22"/>
      <c r="HX400" s="22"/>
      <c r="HY400" s="22"/>
      <c r="HZ400" s="22"/>
      <c r="IA400" s="22"/>
      <c r="IB400" s="22"/>
      <c r="IC400" s="22"/>
      <c r="ID400" s="22"/>
      <c r="IE400" s="22"/>
      <c r="IF400" s="22"/>
      <c r="IG400" s="22"/>
      <c r="IH400" s="22"/>
      <c r="II400" s="22"/>
      <c r="IJ400" s="22"/>
      <c r="IK400" s="22"/>
      <c r="IL400" s="22"/>
      <c r="IM400" s="22"/>
      <c r="IN400" s="22"/>
      <c r="IO400" s="22"/>
      <c r="IP400" s="22"/>
      <c r="IQ400" s="22"/>
      <c r="IR400" s="22"/>
      <c r="IS400" s="22"/>
      <c r="IT400" s="22"/>
      <c r="IU400" s="22"/>
      <c r="IV400" s="22"/>
      <c r="IW400" s="22"/>
      <c r="IX400" s="22"/>
      <c r="IY400" s="22"/>
      <c r="IZ400" s="22"/>
      <c r="JA400" s="22"/>
      <c r="JB400" s="22"/>
      <c r="JC400" s="22"/>
      <c r="JD400" s="22"/>
      <c r="JE400" s="22"/>
      <c r="JF400" s="22"/>
      <c r="JG400" s="22"/>
      <c r="JH400" s="22"/>
      <c r="JI400" s="22"/>
      <c r="JJ400" s="22"/>
      <c r="JK400" s="22"/>
      <c r="JL400" s="22"/>
      <c r="JM400" s="22"/>
      <c r="JN400" s="22"/>
      <c r="JO400" s="22"/>
      <c r="JP400" s="22"/>
      <c r="JQ400" s="22"/>
      <c r="JR400" s="22"/>
      <c r="JS400" s="22"/>
      <c r="JT400" s="22"/>
      <c r="JU400" s="22"/>
      <c r="JV400" s="22"/>
      <c r="JW400" s="22"/>
      <c r="JX400" s="22"/>
      <c r="JY400" s="22"/>
      <c r="JZ400" s="22"/>
      <c r="KA400" s="22"/>
      <c r="KB400" s="22"/>
      <c r="KC400" s="22"/>
      <c r="KD400" s="22"/>
      <c r="KE400" s="22"/>
      <c r="KF400" s="22"/>
      <c r="KG400" s="22"/>
      <c r="KH400" s="22"/>
      <c r="KI400" s="22"/>
      <c r="KJ400" s="22"/>
      <c r="KK400" s="22"/>
      <c r="KL400" s="22"/>
      <c r="KM400" s="22"/>
      <c r="KN400" s="22"/>
      <c r="KO400" s="22"/>
      <c r="KP400" s="22"/>
      <c r="KQ400" s="22"/>
      <c r="KR400" s="22"/>
      <c r="KS400" s="22"/>
      <c r="KT400" s="22"/>
      <c r="KU400" s="22"/>
      <c r="KV400" s="22"/>
      <c r="KW400" s="22"/>
      <c r="KX400" s="22"/>
      <c r="KY400" s="22"/>
      <c r="KZ400" s="22"/>
      <c r="LA400" s="22"/>
      <c r="LB400" s="22"/>
      <c r="LC400" s="22"/>
      <c r="LD400" s="22"/>
      <c r="LE400" s="22"/>
      <c r="LF400" s="22"/>
      <c r="LG400" s="22"/>
      <c r="LH400" s="22"/>
      <c r="LI400" s="22"/>
      <c r="LJ400" s="22"/>
      <c r="LK400" s="22"/>
      <c r="LL400" s="22"/>
      <c r="LM400" s="22"/>
      <c r="LN400" s="22"/>
      <c r="LO400" s="22"/>
      <c r="LP400" s="22"/>
      <c r="LQ400" s="22"/>
      <c r="LR400" s="22"/>
      <c r="LS400" s="22"/>
      <c r="LT400" s="22"/>
      <c r="LU400" s="22"/>
      <c r="LV400" s="22"/>
      <c r="LW400" s="22"/>
      <c r="LX400" s="22"/>
      <c r="LY400" s="22"/>
      <c r="LZ400" s="22"/>
      <c r="MA400" s="22"/>
      <c r="MB400" s="22"/>
      <c r="MC400" s="22"/>
      <c r="MD400" s="22"/>
      <c r="ME400" s="22"/>
      <c r="MF400" s="22"/>
      <c r="MG400" s="22"/>
      <c r="MH400" s="22"/>
      <c r="MI400" s="22"/>
      <c r="MJ400" s="22"/>
      <c r="MK400" s="22"/>
      <c r="ML400" s="22"/>
      <c r="MM400" s="22"/>
      <c r="MN400" s="22"/>
      <c r="MO400" s="22"/>
    </row>
    <row r="401" spans="1:353" s="12" customFormat="1" hidden="1">
      <c r="A401" s="3"/>
      <c r="B401" s="3"/>
      <c r="C401" s="14"/>
      <c r="D401" s="3"/>
      <c r="E401" s="3"/>
      <c r="F401" s="4"/>
      <c r="G401" s="5"/>
      <c r="H401" s="5"/>
      <c r="I401" s="6"/>
      <c r="J401" s="6"/>
      <c r="K401" s="6"/>
      <c r="L401" s="6"/>
      <c r="M401"/>
      <c r="N401"/>
      <c r="O401"/>
      <c r="P401"/>
      <c r="Q401"/>
      <c r="R401"/>
      <c r="S401"/>
      <c r="T401" s="7"/>
      <c r="U401" s="8"/>
      <c r="V401" s="9"/>
      <c r="W401" s="10"/>
      <c r="X401" s="10"/>
      <c r="Y401" s="10"/>
      <c r="Z401" s="11"/>
      <c r="AA401" s="11"/>
      <c r="AB401" s="11"/>
      <c r="AC401" s="11"/>
      <c r="AD401" s="10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  <c r="DR401" s="22"/>
      <c r="DS401" s="22"/>
      <c r="DT401" s="22"/>
      <c r="DU401" s="22"/>
      <c r="DV401" s="22"/>
      <c r="DW401" s="22"/>
      <c r="DX401" s="22"/>
      <c r="DY401" s="22"/>
      <c r="DZ401" s="22"/>
      <c r="EA401" s="22"/>
      <c r="EB401" s="22"/>
      <c r="EC401" s="22"/>
      <c r="ED401" s="22"/>
      <c r="EE401" s="22"/>
      <c r="EF401" s="22"/>
      <c r="EG401" s="22"/>
      <c r="EH401" s="22"/>
      <c r="EI401" s="22"/>
      <c r="EJ401" s="22"/>
      <c r="EK401" s="22"/>
      <c r="EL401" s="22"/>
      <c r="EM401" s="22"/>
      <c r="EN401" s="22"/>
      <c r="EO401" s="22"/>
      <c r="EP401" s="22"/>
      <c r="EQ401" s="22"/>
      <c r="ER401" s="22"/>
      <c r="ES401" s="22"/>
      <c r="ET401" s="22"/>
      <c r="EU401" s="22"/>
      <c r="EV401" s="22"/>
      <c r="EW401" s="22"/>
      <c r="EX401" s="22"/>
      <c r="EY401" s="22"/>
      <c r="EZ401" s="22"/>
      <c r="FA401" s="22"/>
      <c r="FB401" s="22"/>
      <c r="FC401" s="22"/>
      <c r="FD401" s="22"/>
      <c r="FE401" s="22"/>
      <c r="FF401" s="22"/>
      <c r="FG401" s="22"/>
      <c r="FH401" s="22"/>
      <c r="FI401" s="22"/>
      <c r="FJ401" s="22"/>
      <c r="FK401" s="22"/>
      <c r="FL401" s="22"/>
      <c r="FM401" s="22"/>
      <c r="FN401" s="22"/>
      <c r="FO401" s="22"/>
      <c r="FP401" s="22"/>
      <c r="FQ401" s="22"/>
      <c r="FR401" s="22"/>
      <c r="FS401" s="22"/>
      <c r="FT401" s="22"/>
      <c r="FU401" s="22"/>
      <c r="FV401" s="22"/>
      <c r="FW401" s="22"/>
      <c r="FX401" s="22"/>
      <c r="FY401" s="22"/>
      <c r="FZ401" s="22"/>
      <c r="GA401" s="22"/>
      <c r="GB401" s="22"/>
      <c r="GC401" s="22"/>
      <c r="GD401" s="22"/>
      <c r="GE401" s="22"/>
      <c r="GF401" s="22"/>
      <c r="GG401" s="22"/>
      <c r="GH401" s="22"/>
      <c r="GI401" s="22"/>
      <c r="GJ401" s="22"/>
      <c r="GK401" s="22"/>
      <c r="GL401" s="22"/>
      <c r="GM401" s="22"/>
      <c r="GN401" s="22"/>
      <c r="GO401" s="22"/>
      <c r="GP401" s="22"/>
      <c r="GQ401" s="22"/>
      <c r="GR401" s="22"/>
      <c r="GS401" s="22"/>
      <c r="GT401" s="22"/>
      <c r="GU401" s="22"/>
      <c r="GV401" s="22"/>
      <c r="GW401" s="22"/>
      <c r="GX401" s="22"/>
      <c r="GY401" s="22"/>
      <c r="GZ401" s="22"/>
      <c r="HA401" s="22"/>
      <c r="HB401" s="22"/>
      <c r="HC401" s="22"/>
      <c r="HD401" s="22"/>
      <c r="HE401" s="22"/>
      <c r="HF401" s="22"/>
      <c r="HG401" s="22"/>
      <c r="HH401" s="22"/>
      <c r="HI401" s="22"/>
      <c r="HJ401" s="22"/>
      <c r="HK401" s="22"/>
      <c r="HL401" s="22"/>
      <c r="HM401" s="22"/>
      <c r="HN401" s="22"/>
      <c r="HO401" s="22"/>
      <c r="HP401" s="22"/>
      <c r="HQ401" s="22"/>
      <c r="HR401" s="22"/>
      <c r="HS401" s="22"/>
      <c r="HT401" s="22"/>
      <c r="HU401" s="22"/>
      <c r="HV401" s="22"/>
      <c r="HW401" s="22"/>
      <c r="HX401" s="22"/>
      <c r="HY401" s="22"/>
      <c r="HZ401" s="22"/>
      <c r="IA401" s="22"/>
      <c r="IB401" s="22"/>
      <c r="IC401" s="22"/>
      <c r="ID401" s="22"/>
      <c r="IE401" s="22"/>
      <c r="IF401" s="22"/>
      <c r="IG401" s="22"/>
      <c r="IH401" s="22"/>
      <c r="II401" s="22"/>
      <c r="IJ401" s="22"/>
      <c r="IK401" s="22"/>
      <c r="IL401" s="22"/>
      <c r="IM401" s="22"/>
      <c r="IN401" s="22"/>
      <c r="IO401" s="22"/>
      <c r="IP401" s="22"/>
      <c r="IQ401" s="22"/>
      <c r="IR401" s="22"/>
      <c r="IS401" s="22"/>
      <c r="IT401" s="22"/>
      <c r="IU401" s="22"/>
      <c r="IV401" s="22"/>
      <c r="IW401" s="22"/>
      <c r="IX401" s="22"/>
      <c r="IY401" s="22"/>
      <c r="IZ401" s="22"/>
      <c r="JA401" s="22"/>
      <c r="JB401" s="22"/>
      <c r="JC401" s="22"/>
      <c r="JD401" s="22"/>
      <c r="JE401" s="22"/>
      <c r="JF401" s="22"/>
      <c r="JG401" s="22"/>
      <c r="JH401" s="22"/>
      <c r="JI401" s="22"/>
      <c r="JJ401" s="22"/>
      <c r="JK401" s="22"/>
      <c r="JL401" s="22"/>
      <c r="JM401" s="22"/>
      <c r="JN401" s="22"/>
      <c r="JO401" s="22"/>
      <c r="JP401" s="22"/>
      <c r="JQ401" s="22"/>
      <c r="JR401" s="22"/>
      <c r="JS401" s="22"/>
      <c r="JT401" s="22"/>
      <c r="JU401" s="22"/>
      <c r="JV401" s="22"/>
      <c r="JW401" s="22"/>
      <c r="JX401" s="22"/>
      <c r="JY401" s="22"/>
      <c r="JZ401" s="22"/>
      <c r="KA401" s="22"/>
      <c r="KB401" s="22"/>
      <c r="KC401" s="22"/>
      <c r="KD401" s="22"/>
      <c r="KE401" s="22"/>
      <c r="KF401" s="22"/>
      <c r="KG401" s="22"/>
      <c r="KH401" s="22"/>
      <c r="KI401" s="22"/>
      <c r="KJ401" s="22"/>
      <c r="KK401" s="22"/>
      <c r="KL401" s="22"/>
      <c r="KM401" s="22"/>
      <c r="KN401" s="22"/>
      <c r="KO401" s="22"/>
      <c r="KP401" s="22"/>
      <c r="KQ401" s="22"/>
      <c r="KR401" s="22"/>
      <c r="KS401" s="22"/>
      <c r="KT401" s="22"/>
      <c r="KU401" s="22"/>
      <c r="KV401" s="22"/>
      <c r="KW401" s="22"/>
      <c r="KX401" s="22"/>
      <c r="KY401" s="22"/>
      <c r="KZ401" s="22"/>
      <c r="LA401" s="22"/>
      <c r="LB401" s="22"/>
      <c r="LC401" s="22"/>
      <c r="LD401" s="22"/>
      <c r="LE401" s="22"/>
      <c r="LF401" s="22"/>
      <c r="LG401" s="22"/>
      <c r="LH401" s="22"/>
      <c r="LI401" s="22"/>
      <c r="LJ401" s="22"/>
      <c r="LK401" s="22"/>
      <c r="LL401" s="22"/>
      <c r="LM401" s="22"/>
      <c r="LN401" s="22"/>
      <c r="LO401" s="22"/>
      <c r="LP401" s="22"/>
      <c r="LQ401" s="22"/>
      <c r="LR401" s="22"/>
      <c r="LS401" s="22"/>
      <c r="LT401" s="22"/>
      <c r="LU401" s="22"/>
      <c r="LV401" s="22"/>
      <c r="LW401" s="22"/>
      <c r="LX401" s="22"/>
      <c r="LY401" s="22"/>
      <c r="LZ401" s="22"/>
      <c r="MA401" s="22"/>
      <c r="MB401" s="22"/>
      <c r="MC401" s="22"/>
      <c r="MD401" s="22"/>
      <c r="ME401" s="22"/>
      <c r="MF401" s="22"/>
      <c r="MG401" s="22"/>
      <c r="MH401" s="22"/>
      <c r="MI401" s="22"/>
      <c r="MJ401" s="22"/>
      <c r="MK401" s="22"/>
      <c r="ML401" s="22"/>
      <c r="MM401" s="22"/>
      <c r="MN401" s="22"/>
      <c r="MO401" s="22"/>
    </row>
    <row r="402" spans="1:353" s="12" customFormat="1" hidden="1">
      <c r="A402" s="3"/>
      <c r="B402" s="3"/>
      <c r="C402" s="14"/>
      <c r="D402" s="3"/>
      <c r="E402" s="3"/>
      <c r="F402" s="4"/>
      <c r="G402" s="5"/>
      <c r="H402" s="5"/>
      <c r="I402" s="6"/>
      <c r="J402" s="6"/>
      <c r="K402" s="6"/>
      <c r="L402" s="6"/>
      <c r="M402"/>
      <c r="N402"/>
      <c r="O402"/>
      <c r="P402"/>
      <c r="Q402"/>
      <c r="R402"/>
      <c r="S402"/>
      <c r="T402" s="7"/>
      <c r="U402" s="8"/>
      <c r="V402" s="9"/>
      <c r="W402" s="10"/>
      <c r="X402" s="10"/>
      <c r="Y402" s="10"/>
      <c r="Z402" s="11"/>
      <c r="AA402" s="11"/>
      <c r="AB402" s="11"/>
      <c r="AC402" s="11"/>
      <c r="AD402" s="10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  <c r="EC402" s="22"/>
      <c r="ED402" s="22"/>
      <c r="EE402" s="22"/>
      <c r="EF402" s="22"/>
      <c r="EG402" s="22"/>
      <c r="EH402" s="22"/>
      <c r="EI402" s="22"/>
      <c r="EJ402" s="22"/>
      <c r="EK402" s="22"/>
      <c r="EL402" s="22"/>
      <c r="EM402" s="22"/>
      <c r="EN402" s="22"/>
      <c r="EO402" s="22"/>
      <c r="EP402" s="22"/>
      <c r="EQ402" s="22"/>
      <c r="ER402" s="22"/>
      <c r="ES402" s="22"/>
      <c r="ET402" s="22"/>
      <c r="EU402" s="22"/>
      <c r="EV402" s="22"/>
      <c r="EW402" s="22"/>
      <c r="EX402" s="22"/>
      <c r="EY402" s="22"/>
      <c r="EZ402" s="22"/>
      <c r="FA402" s="22"/>
      <c r="FB402" s="22"/>
      <c r="FC402" s="22"/>
      <c r="FD402" s="22"/>
      <c r="FE402" s="22"/>
      <c r="FF402" s="22"/>
      <c r="FG402" s="22"/>
      <c r="FH402" s="22"/>
      <c r="FI402" s="22"/>
      <c r="FJ402" s="22"/>
      <c r="FK402" s="22"/>
      <c r="FL402" s="22"/>
      <c r="FM402" s="22"/>
      <c r="FN402" s="22"/>
      <c r="FO402" s="22"/>
      <c r="FP402" s="22"/>
      <c r="FQ402" s="22"/>
      <c r="FR402" s="22"/>
      <c r="FS402" s="22"/>
      <c r="FT402" s="22"/>
      <c r="FU402" s="22"/>
      <c r="FV402" s="22"/>
      <c r="FW402" s="22"/>
      <c r="FX402" s="22"/>
      <c r="FY402" s="22"/>
      <c r="FZ402" s="22"/>
      <c r="GA402" s="22"/>
      <c r="GB402" s="22"/>
      <c r="GC402" s="22"/>
      <c r="GD402" s="22"/>
      <c r="GE402" s="22"/>
      <c r="GF402" s="22"/>
      <c r="GG402" s="22"/>
      <c r="GH402" s="22"/>
      <c r="GI402" s="22"/>
      <c r="GJ402" s="22"/>
      <c r="GK402" s="22"/>
      <c r="GL402" s="22"/>
      <c r="GM402" s="22"/>
      <c r="GN402" s="22"/>
      <c r="GO402" s="22"/>
      <c r="GP402" s="22"/>
      <c r="GQ402" s="22"/>
      <c r="GR402" s="22"/>
      <c r="GS402" s="22"/>
      <c r="GT402" s="22"/>
      <c r="GU402" s="22"/>
      <c r="GV402" s="22"/>
      <c r="GW402" s="22"/>
      <c r="GX402" s="22"/>
      <c r="GY402" s="22"/>
      <c r="GZ402" s="22"/>
      <c r="HA402" s="22"/>
      <c r="HB402" s="22"/>
      <c r="HC402" s="22"/>
      <c r="HD402" s="22"/>
      <c r="HE402" s="22"/>
      <c r="HF402" s="22"/>
      <c r="HG402" s="22"/>
      <c r="HH402" s="22"/>
      <c r="HI402" s="22"/>
      <c r="HJ402" s="22"/>
      <c r="HK402" s="22"/>
      <c r="HL402" s="22"/>
      <c r="HM402" s="22"/>
      <c r="HN402" s="22"/>
      <c r="HO402" s="22"/>
      <c r="HP402" s="22"/>
      <c r="HQ402" s="22"/>
      <c r="HR402" s="22"/>
      <c r="HS402" s="22"/>
      <c r="HT402" s="22"/>
      <c r="HU402" s="22"/>
      <c r="HV402" s="22"/>
      <c r="HW402" s="22"/>
      <c r="HX402" s="22"/>
      <c r="HY402" s="22"/>
      <c r="HZ402" s="22"/>
      <c r="IA402" s="22"/>
      <c r="IB402" s="22"/>
      <c r="IC402" s="22"/>
      <c r="ID402" s="22"/>
      <c r="IE402" s="22"/>
      <c r="IF402" s="22"/>
      <c r="IG402" s="22"/>
      <c r="IH402" s="22"/>
      <c r="II402" s="22"/>
      <c r="IJ402" s="22"/>
      <c r="IK402" s="22"/>
      <c r="IL402" s="22"/>
      <c r="IM402" s="22"/>
      <c r="IN402" s="22"/>
      <c r="IO402" s="22"/>
      <c r="IP402" s="22"/>
      <c r="IQ402" s="22"/>
      <c r="IR402" s="22"/>
      <c r="IS402" s="22"/>
      <c r="IT402" s="22"/>
      <c r="IU402" s="22"/>
      <c r="IV402" s="22"/>
      <c r="IW402" s="22"/>
      <c r="IX402" s="22"/>
      <c r="IY402" s="22"/>
      <c r="IZ402" s="22"/>
      <c r="JA402" s="22"/>
      <c r="JB402" s="22"/>
      <c r="JC402" s="22"/>
      <c r="JD402" s="22"/>
      <c r="JE402" s="22"/>
      <c r="JF402" s="22"/>
      <c r="JG402" s="22"/>
      <c r="JH402" s="22"/>
      <c r="JI402" s="22"/>
      <c r="JJ402" s="22"/>
      <c r="JK402" s="22"/>
      <c r="JL402" s="22"/>
      <c r="JM402" s="22"/>
      <c r="JN402" s="22"/>
      <c r="JO402" s="22"/>
      <c r="JP402" s="22"/>
      <c r="JQ402" s="22"/>
      <c r="JR402" s="22"/>
      <c r="JS402" s="22"/>
      <c r="JT402" s="22"/>
      <c r="JU402" s="22"/>
      <c r="JV402" s="22"/>
      <c r="JW402" s="22"/>
      <c r="JX402" s="22"/>
      <c r="JY402" s="22"/>
      <c r="JZ402" s="22"/>
      <c r="KA402" s="22"/>
      <c r="KB402" s="22"/>
      <c r="KC402" s="22"/>
      <c r="KD402" s="22"/>
      <c r="KE402" s="22"/>
      <c r="KF402" s="22"/>
      <c r="KG402" s="22"/>
      <c r="KH402" s="22"/>
      <c r="KI402" s="22"/>
      <c r="KJ402" s="22"/>
      <c r="KK402" s="22"/>
      <c r="KL402" s="22"/>
      <c r="KM402" s="22"/>
      <c r="KN402" s="22"/>
      <c r="KO402" s="22"/>
      <c r="KP402" s="22"/>
      <c r="KQ402" s="22"/>
      <c r="KR402" s="22"/>
      <c r="KS402" s="22"/>
      <c r="KT402" s="22"/>
      <c r="KU402" s="22"/>
      <c r="KV402" s="22"/>
      <c r="KW402" s="22"/>
      <c r="KX402" s="22"/>
      <c r="KY402" s="22"/>
      <c r="KZ402" s="22"/>
      <c r="LA402" s="22"/>
      <c r="LB402" s="22"/>
      <c r="LC402" s="22"/>
      <c r="LD402" s="22"/>
      <c r="LE402" s="22"/>
      <c r="LF402" s="22"/>
      <c r="LG402" s="22"/>
      <c r="LH402" s="22"/>
      <c r="LI402" s="22"/>
      <c r="LJ402" s="22"/>
      <c r="LK402" s="22"/>
      <c r="LL402" s="22"/>
      <c r="LM402" s="22"/>
      <c r="LN402" s="22"/>
      <c r="LO402" s="22"/>
      <c r="LP402" s="22"/>
      <c r="LQ402" s="22"/>
      <c r="LR402" s="22"/>
      <c r="LS402" s="22"/>
      <c r="LT402" s="22"/>
      <c r="LU402" s="22"/>
      <c r="LV402" s="22"/>
      <c r="LW402" s="22"/>
      <c r="LX402" s="22"/>
      <c r="LY402" s="22"/>
      <c r="LZ402" s="22"/>
      <c r="MA402" s="22"/>
      <c r="MB402" s="22"/>
      <c r="MC402" s="22"/>
      <c r="MD402" s="22"/>
      <c r="ME402" s="22"/>
      <c r="MF402" s="22"/>
      <c r="MG402" s="22"/>
      <c r="MH402" s="22"/>
      <c r="MI402" s="22"/>
      <c r="MJ402" s="22"/>
      <c r="MK402" s="22"/>
      <c r="ML402" s="22"/>
      <c r="MM402" s="22"/>
      <c r="MN402" s="22"/>
      <c r="MO402" s="22"/>
    </row>
    <row r="403" spans="1:353" s="12" customFormat="1" hidden="1">
      <c r="A403" s="3"/>
      <c r="B403" s="3"/>
      <c r="C403" s="14"/>
      <c r="D403" s="3"/>
      <c r="E403" s="3"/>
      <c r="F403" s="4"/>
      <c r="G403" s="5"/>
      <c r="H403" s="5"/>
      <c r="I403" s="6"/>
      <c r="J403" s="6"/>
      <c r="K403" s="6"/>
      <c r="L403" s="6"/>
      <c r="M403"/>
      <c r="N403"/>
      <c r="O403"/>
      <c r="P403"/>
      <c r="Q403"/>
      <c r="R403"/>
      <c r="S403"/>
      <c r="T403" s="7"/>
      <c r="U403" s="8"/>
      <c r="V403" s="9"/>
      <c r="W403" s="10"/>
      <c r="X403" s="10"/>
      <c r="Y403" s="10"/>
      <c r="Z403" s="11"/>
      <c r="AA403" s="11"/>
      <c r="AB403" s="11"/>
      <c r="AC403" s="11"/>
      <c r="AD403" s="10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  <c r="EC403" s="22"/>
      <c r="ED403" s="22"/>
      <c r="EE403" s="22"/>
      <c r="EF403" s="22"/>
      <c r="EG403" s="22"/>
      <c r="EH403" s="22"/>
      <c r="EI403" s="22"/>
      <c r="EJ403" s="22"/>
      <c r="EK403" s="22"/>
      <c r="EL403" s="22"/>
      <c r="EM403" s="22"/>
      <c r="EN403" s="22"/>
      <c r="EO403" s="22"/>
      <c r="EP403" s="22"/>
      <c r="EQ403" s="22"/>
      <c r="ER403" s="22"/>
      <c r="ES403" s="22"/>
      <c r="ET403" s="22"/>
      <c r="EU403" s="22"/>
      <c r="EV403" s="22"/>
      <c r="EW403" s="22"/>
      <c r="EX403" s="22"/>
      <c r="EY403" s="22"/>
      <c r="EZ403" s="22"/>
      <c r="FA403" s="22"/>
      <c r="FB403" s="22"/>
      <c r="FC403" s="22"/>
      <c r="FD403" s="22"/>
      <c r="FE403" s="22"/>
      <c r="FF403" s="22"/>
      <c r="FG403" s="22"/>
      <c r="FH403" s="22"/>
      <c r="FI403" s="22"/>
      <c r="FJ403" s="22"/>
      <c r="FK403" s="22"/>
      <c r="FL403" s="22"/>
      <c r="FM403" s="22"/>
      <c r="FN403" s="22"/>
      <c r="FO403" s="22"/>
      <c r="FP403" s="22"/>
      <c r="FQ403" s="22"/>
      <c r="FR403" s="22"/>
      <c r="FS403" s="22"/>
      <c r="FT403" s="22"/>
      <c r="FU403" s="22"/>
      <c r="FV403" s="22"/>
      <c r="FW403" s="22"/>
      <c r="FX403" s="22"/>
      <c r="FY403" s="22"/>
      <c r="FZ403" s="22"/>
      <c r="GA403" s="22"/>
      <c r="GB403" s="22"/>
      <c r="GC403" s="22"/>
      <c r="GD403" s="22"/>
      <c r="GE403" s="22"/>
      <c r="GF403" s="22"/>
      <c r="GG403" s="22"/>
      <c r="GH403" s="22"/>
      <c r="GI403" s="22"/>
      <c r="GJ403" s="22"/>
      <c r="GK403" s="22"/>
      <c r="GL403" s="22"/>
      <c r="GM403" s="22"/>
      <c r="GN403" s="22"/>
      <c r="GO403" s="22"/>
      <c r="GP403" s="22"/>
      <c r="GQ403" s="22"/>
      <c r="GR403" s="22"/>
      <c r="GS403" s="22"/>
      <c r="GT403" s="22"/>
      <c r="GU403" s="22"/>
      <c r="GV403" s="22"/>
      <c r="GW403" s="22"/>
      <c r="GX403" s="22"/>
      <c r="GY403" s="22"/>
      <c r="GZ403" s="22"/>
      <c r="HA403" s="22"/>
      <c r="HB403" s="22"/>
      <c r="HC403" s="22"/>
      <c r="HD403" s="22"/>
      <c r="HE403" s="22"/>
      <c r="HF403" s="22"/>
      <c r="HG403" s="22"/>
      <c r="HH403" s="22"/>
      <c r="HI403" s="22"/>
      <c r="HJ403" s="22"/>
      <c r="HK403" s="22"/>
      <c r="HL403" s="22"/>
      <c r="HM403" s="22"/>
      <c r="HN403" s="22"/>
      <c r="HO403" s="22"/>
      <c r="HP403" s="22"/>
      <c r="HQ403" s="22"/>
      <c r="HR403" s="22"/>
      <c r="HS403" s="22"/>
      <c r="HT403" s="22"/>
      <c r="HU403" s="22"/>
      <c r="HV403" s="22"/>
      <c r="HW403" s="22"/>
      <c r="HX403" s="22"/>
      <c r="HY403" s="22"/>
      <c r="HZ403" s="22"/>
      <c r="IA403" s="22"/>
      <c r="IB403" s="22"/>
      <c r="IC403" s="22"/>
      <c r="ID403" s="22"/>
      <c r="IE403" s="22"/>
      <c r="IF403" s="22"/>
      <c r="IG403" s="22"/>
      <c r="IH403" s="22"/>
      <c r="II403" s="22"/>
      <c r="IJ403" s="22"/>
      <c r="IK403" s="22"/>
      <c r="IL403" s="22"/>
      <c r="IM403" s="22"/>
      <c r="IN403" s="22"/>
      <c r="IO403" s="22"/>
      <c r="IP403" s="22"/>
      <c r="IQ403" s="22"/>
      <c r="IR403" s="22"/>
      <c r="IS403" s="22"/>
      <c r="IT403" s="22"/>
      <c r="IU403" s="22"/>
      <c r="IV403" s="22"/>
      <c r="IW403" s="22"/>
      <c r="IX403" s="22"/>
      <c r="IY403" s="22"/>
      <c r="IZ403" s="22"/>
      <c r="JA403" s="22"/>
      <c r="JB403" s="22"/>
      <c r="JC403" s="22"/>
      <c r="JD403" s="22"/>
      <c r="JE403" s="22"/>
      <c r="JF403" s="22"/>
      <c r="JG403" s="22"/>
      <c r="JH403" s="22"/>
      <c r="JI403" s="22"/>
      <c r="JJ403" s="22"/>
      <c r="JK403" s="22"/>
      <c r="JL403" s="22"/>
      <c r="JM403" s="22"/>
      <c r="JN403" s="22"/>
      <c r="JO403" s="22"/>
      <c r="JP403" s="22"/>
      <c r="JQ403" s="22"/>
      <c r="JR403" s="22"/>
      <c r="JS403" s="22"/>
      <c r="JT403" s="22"/>
      <c r="JU403" s="22"/>
      <c r="JV403" s="22"/>
      <c r="JW403" s="22"/>
      <c r="JX403" s="22"/>
      <c r="JY403" s="22"/>
      <c r="JZ403" s="22"/>
      <c r="KA403" s="22"/>
      <c r="KB403" s="22"/>
      <c r="KC403" s="22"/>
      <c r="KD403" s="22"/>
      <c r="KE403" s="22"/>
      <c r="KF403" s="22"/>
      <c r="KG403" s="22"/>
      <c r="KH403" s="22"/>
      <c r="KI403" s="22"/>
      <c r="KJ403" s="22"/>
      <c r="KK403" s="22"/>
      <c r="KL403" s="22"/>
      <c r="KM403" s="22"/>
      <c r="KN403" s="22"/>
      <c r="KO403" s="22"/>
      <c r="KP403" s="22"/>
      <c r="KQ403" s="22"/>
      <c r="KR403" s="22"/>
      <c r="KS403" s="22"/>
      <c r="KT403" s="22"/>
      <c r="KU403" s="22"/>
      <c r="KV403" s="22"/>
      <c r="KW403" s="22"/>
      <c r="KX403" s="22"/>
      <c r="KY403" s="22"/>
      <c r="KZ403" s="22"/>
      <c r="LA403" s="22"/>
      <c r="LB403" s="22"/>
      <c r="LC403" s="22"/>
      <c r="LD403" s="22"/>
      <c r="LE403" s="22"/>
      <c r="LF403" s="22"/>
      <c r="LG403" s="22"/>
      <c r="LH403" s="22"/>
      <c r="LI403" s="22"/>
      <c r="LJ403" s="22"/>
      <c r="LK403" s="22"/>
      <c r="LL403" s="22"/>
      <c r="LM403" s="22"/>
      <c r="LN403" s="22"/>
      <c r="LO403" s="22"/>
      <c r="LP403" s="22"/>
      <c r="LQ403" s="22"/>
      <c r="LR403" s="22"/>
      <c r="LS403" s="22"/>
      <c r="LT403" s="22"/>
      <c r="LU403" s="22"/>
      <c r="LV403" s="22"/>
      <c r="LW403" s="22"/>
      <c r="LX403" s="22"/>
      <c r="LY403" s="22"/>
      <c r="LZ403" s="22"/>
      <c r="MA403" s="22"/>
      <c r="MB403" s="22"/>
      <c r="MC403" s="22"/>
      <c r="MD403" s="22"/>
      <c r="ME403" s="22"/>
      <c r="MF403" s="22"/>
      <c r="MG403" s="22"/>
      <c r="MH403" s="22"/>
      <c r="MI403" s="22"/>
      <c r="MJ403" s="22"/>
      <c r="MK403" s="22"/>
      <c r="ML403" s="22"/>
      <c r="MM403" s="22"/>
      <c r="MN403" s="22"/>
      <c r="MO403" s="22"/>
    </row>
    <row r="404" spans="1:353" s="12" customFormat="1" hidden="1">
      <c r="A404" s="3"/>
      <c r="B404" s="3"/>
      <c r="C404" s="14"/>
      <c r="D404" s="3"/>
      <c r="E404" s="3"/>
      <c r="F404" s="4"/>
      <c r="G404" s="5"/>
      <c r="H404" s="5"/>
      <c r="I404" s="6"/>
      <c r="J404" s="6"/>
      <c r="K404" s="6"/>
      <c r="L404" s="6"/>
      <c r="M404"/>
      <c r="N404"/>
      <c r="O404"/>
      <c r="P404"/>
      <c r="Q404"/>
      <c r="R404"/>
      <c r="S404"/>
      <c r="T404" s="7"/>
      <c r="U404" s="8"/>
      <c r="V404" s="9"/>
      <c r="W404" s="10"/>
      <c r="X404" s="10"/>
      <c r="Y404" s="10"/>
      <c r="Z404" s="11"/>
      <c r="AA404" s="11"/>
      <c r="AB404" s="11"/>
      <c r="AC404" s="11"/>
      <c r="AD404" s="10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  <c r="EC404" s="22"/>
      <c r="ED404" s="22"/>
      <c r="EE404" s="22"/>
      <c r="EF404" s="22"/>
      <c r="EG404" s="22"/>
      <c r="EH404" s="22"/>
      <c r="EI404" s="22"/>
      <c r="EJ404" s="22"/>
      <c r="EK404" s="22"/>
      <c r="EL404" s="22"/>
      <c r="EM404" s="22"/>
      <c r="EN404" s="22"/>
      <c r="EO404" s="22"/>
      <c r="EP404" s="22"/>
      <c r="EQ404" s="22"/>
      <c r="ER404" s="22"/>
      <c r="ES404" s="22"/>
      <c r="ET404" s="22"/>
      <c r="EU404" s="22"/>
      <c r="EV404" s="22"/>
      <c r="EW404" s="22"/>
      <c r="EX404" s="22"/>
      <c r="EY404" s="22"/>
      <c r="EZ404" s="22"/>
      <c r="FA404" s="22"/>
      <c r="FB404" s="22"/>
      <c r="FC404" s="22"/>
      <c r="FD404" s="22"/>
      <c r="FE404" s="22"/>
      <c r="FF404" s="22"/>
      <c r="FG404" s="22"/>
      <c r="FH404" s="22"/>
      <c r="FI404" s="22"/>
      <c r="FJ404" s="22"/>
      <c r="FK404" s="22"/>
      <c r="FL404" s="22"/>
      <c r="FM404" s="22"/>
      <c r="FN404" s="22"/>
      <c r="FO404" s="22"/>
      <c r="FP404" s="22"/>
      <c r="FQ404" s="22"/>
      <c r="FR404" s="22"/>
      <c r="FS404" s="22"/>
      <c r="FT404" s="22"/>
      <c r="FU404" s="22"/>
      <c r="FV404" s="22"/>
      <c r="FW404" s="22"/>
      <c r="FX404" s="22"/>
      <c r="FY404" s="22"/>
      <c r="FZ404" s="22"/>
      <c r="GA404" s="22"/>
      <c r="GB404" s="22"/>
      <c r="GC404" s="22"/>
      <c r="GD404" s="22"/>
      <c r="GE404" s="22"/>
      <c r="GF404" s="22"/>
      <c r="GG404" s="22"/>
      <c r="GH404" s="22"/>
      <c r="GI404" s="22"/>
      <c r="GJ404" s="22"/>
      <c r="GK404" s="22"/>
      <c r="GL404" s="22"/>
      <c r="GM404" s="22"/>
      <c r="GN404" s="22"/>
      <c r="GO404" s="22"/>
      <c r="GP404" s="22"/>
      <c r="GQ404" s="22"/>
      <c r="GR404" s="22"/>
      <c r="GS404" s="22"/>
      <c r="GT404" s="22"/>
      <c r="GU404" s="22"/>
      <c r="GV404" s="22"/>
      <c r="GW404" s="22"/>
      <c r="GX404" s="22"/>
      <c r="GY404" s="22"/>
      <c r="GZ404" s="22"/>
      <c r="HA404" s="22"/>
      <c r="HB404" s="22"/>
      <c r="HC404" s="22"/>
      <c r="HD404" s="22"/>
      <c r="HE404" s="22"/>
      <c r="HF404" s="22"/>
      <c r="HG404" s="22"/>
      <c r="HH404" s="22"/>
      <c r="HI404" s="22"/>
      <c r="HJ404" s="22"/>
      <c r="HK404" s="22"/>
      <c r="HL404" s="22"/>
      <c r="HM404" s="22"/>
      <c r="HN404" s="22"/>
      <c r="HO404" s="22"/>
      <c r="HP404" s="22"/>
      <c r="HQ404" s="22"/>
      <c r="HR404" s="22"/>
      <c r="HS404" s="22"/>
      <c r="HT404" s="22"/>
      <c r="HU404" s="22"/>
      <c r="HV404" s="22"/>
      <c r="HW404" s="22"/>
      <c r="HX404" s="22"/>
      <c r="HY404" s="22"/>
      <c r="HZ404" s="22"/>
      <c r="IA404" s="22"/>
      <c r="IB404" s="22"/>
      <c r="IC404" s="22"/>
      <c r="ID404" s="22"/>
      <c r="IE404" s="22"/>
      <c r="IF404" s="22"/>
      <c r="IG404" s="22"/>
      <c r="IH404" s="22"/>
      <c r="II404" s="22"/>
      <c r="IJ404" s="22"/>
      <c r="IK404" s="22"/>
      <c r="IL404" s="22"/>
      <c r="IM404" s="22"/>
      <c r="IN404" s="22"/>
      <c r="IO404" s="22"/>
      <c r="IP404" s="22"/>
      <c r="IQ404" s="22"/>
      <c r="IR404" s="22"/>
      <c r="IS404" s="22"/>
      <c r="IT404" s="22"/>
      <c r="IU404" s="22"/>
      <c r="IV404" s="22"/>
      <c r="IW404" s="22"/>
      <c r="IX404" s="22"/>
      <c r="IY404" s="22"/>
      <c r="IZ404" s="22"/>
      <c r="JA404" s="22"/>
      <c r="JB404" s="22"/>
      <c r="JC404" s="22"/>
      <c r="JD404" s="22"/>
      <c r="JE404" s="22"/>
      <c r="JF404" s="22"/>
      <c r="JG404" s="22"/>
      <c r="JH404" s="22"/>
      <c r="JI404" s="22"/>
      <c r="JJ404" s="22"/>
      <c r="JK404" s="22"/>
      <c r="JL404" s="22"/>
      <c r="JM404" s="22"/>
      <c r="JN404" s="22"/>
      <c r="JO404" s="22"/>
      <c r="JP404" s="22"/>
      <c r="JQ404" s="22"/>
      <c r="JR404" s="22"/>
      <c r="JS404" s="22"/>
      <c r="JT404" s="22"/>
      <c r="JU404" s="22"/>
      <c r="JV404" s="22"/>
      <c r="JW404" s="22"/>
      <c r="JX404" s="22"/>
      <c r="JY404" s="22"/>
      <c r="JZ404" s="22"/>
      <c r="KA404" s="22"/>
      <c r="KB404" s="22"/>
      <c r="KC404" s="22"/>
      <c r="KD404" s="22"/>
      <c r="KE404" s="22"/>
      <c r="KF404" s="22"/>
      <c r="KG404" s="22"/>
      <c r="KH404" s="22"/>
      <c r="KI404" s="22"/>
      <c r="KJ404" s="22"/>
      <c r="KK404" s="22"/>
      <c r="KL404" s="22"/>
      <c r="KM404" s="22"/>
      <c r="KN404" s="22"/>
      <c r="KO404" s="22"/>
      <c r="KP404" s="22"/>
      <c r="KQ404" s="22"/>
      <c r="KR404" s="22"/>
      <c r="KS404" s="22"/>
      <c r="KT404" s="22"/>
      <c r="KU404" s="22"/>
      <c r="KV404" s="22"/>
      <c r="KW404" s="22"/>
      <c r="KX404" s="22"/>
      <c r="KY404" s="22"/>
      <c r="KZ404" s="22"/>
      <c r="LA404" s="22"/>
      <c r="LB404" s="22"/>
      <c r="LC404" s="22"/>
      <c r="LD404" s="22"/>
      <c r="LE404" s="22"/>
      <c r="LF404" s="22"/>
      <c r="LG404" s="22"/>
      <c r="LH404" s="22"/>
      <c r="LI404" s="22"/>
      <c r="LJ404" s="22"/>
      <c r="LK404" s="22"/>
      <c r="LL404" s="22"/>
      <c r="LM404" s="22"/>
      <c r="LN404" s="22"/>
      <c r="LO404" s="22"/>
      <c r="LP404" s="22"/>
      <c r="LQ404" s="22"/>
      <c r="LR404" s="22"/>
      <c r="LS404" s="22"/>
      <c r="LT404" s="22"/>
      <c r="LU404" s="22"/>
      <c r="LV404" s="22"/>
      <c r="LW404" s="22"/>
      <c r="LX404" s="22"/>
      <c r="LY404" s="22"/>
      <c r="LZ404" s="22"/>
      <c r="MA404" s="22"/>
      <c r="MB404" s="22"/>
      <c r="MC404" s="22"/>
      <c r="MD404" s="22"/>
      <c r="ME404" s="22"/>
      <c r="MF404" s="22"/>
      <c r="MG404" s="22"/>
      <c r="MH404" s="22"/>
      <c r="MI404" s="22"/>
      <c r="MJ404" s="22"/>
      <c r="MK404" s="22"/>
      <c r="ML404" s="22"/>
      <c r="MM404" s="22"/>
      <c r="MN404" s="22"/>
      <c r="MO404" s="22"/>
    </row>
    <row r="405" spans="1:353" s="12" customFormat="1" hidden="1">
      <c r="A405" s="3"/>
      <c r="B405" s="3"/>
      <c r="C405" s="14"/>
      <c r="D405" s="3"/>
      <c r="E405" s="3"/>
      <c r="F405" s="4"/>
      <c r="G405" s="5"/>
      <c r="H405" s="5"/>
      <c r="I405" s="6"/>
      <c r="J405" s="6"/>
      <c r="K405" s="6"/>
      <c r="L405" s="6"/>
      <c r="M405"/>
      <c r="N405"/>
      <c r="O405"/>
      <c r="P405"/>
      <c r="Q405"/>
      <c r="R405"/>
      <c r="S405"/>
      <c r="T405" s="7"/>
      <c r="U405" s="8"/>
      <c r="V405" s="9"/>
      <c r="W405" s="10"/>
      <c r="X405" s="10"/>
      <c r="Y405" s="10"/>
      <c r="Z405" s="11"/>
      <c r="AA405" s="11"/>
      <c r="AB405" s="11"/>
      <c r="AC405" s="11"/>
      <c r="AD405" s="10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  <c r="DQ405" s="22"/>
      <c r="DR405" s="22"/>
      <c r="DS405" s="22"/>
      <c r="DT405" s="22"/>
      <c r="DU405" s="22"/>
      <c r="DV405" s="22"/>
      <c r="DW405" s="22"/>
      <c r="DX405" s="22"/>
      <c r="DY405" s="22"/>
      <c r="DZ405" s="22"/>
      <c r="EA405" s="22"/>
      <c r="EB405" s="22"/>
      <c r="EC405" s="22"/>
      <c r="ED405" s="22"/>
      <c r="EE405" s="22"/>
      <c r="EF405" s="22"/>
      <c r="EG405" s="22"/>
      <c r="EH405" s="22"/>
      <c r="EI405" s="22"/>
      <c r="EJ405" s="22"/>
      <c r="EK405" s="22"/>
      <c r="EL405" s="22"/>
      <c r="EM405" s="22"/>
      <c r="EN405" s="22"/>
      <c r="EO405" s="22"/>
      <c r="EP405" s="22"/>
      <c r="EQ405" s="22"/>
      <c r="ER405" s="22"/>
      <c r="ES405" s="22"/>
      <c r="ET405" s="22"/>
      <c r="EU405" s="22"/>
      <c r="EV405" s="22"/>
      <c r="EW405" s="22"/>
      <c r="EX405" s="22"/>
      <c r="EY405" s="22"/>
      <c r="EZ405" s="22"/>
      <c r="FA405" s="22"/>
      <c r="FB405" s="22"/>
      <c r="FC405" s="22"/>
      <c r="FD405" s="22"/>
      <c r="FE405" s="22"/>
      <c r="FF405" s="22"/>
      <c r="FG405" s="22"/>
      <c r="FH405" s="22"/>
      <c r="FI405" s="22"/>
      <c r="FJ405" s="22"/>
      <c r="FK405" s="22"/>
      <c r="FL405" s="22"/>
      <c r="FM405" s="22"/>
      <c r="FN405" s="22"/>
      <c r="FO405" s="22"/>
      <c r="FP405" s="22"/>
      <c r="FQ405" s="22"/>
      <c r="FR405" s="22"/>
      <c r="FS405" s="22"/>
      <c r="FT405" s="22"/>
      <c r="FU405" s="22"/>
      <c r="FV405" s="22"/>
      <c r="FW405" s="22"/>
      <c r="FX405" s="22"/>
      <c r="FY405" s="22"/>
      <c r="FZ405" s="22"/>
      <c r="GA405" s="22"/>
      <c r="GB405" s="22"/>
      <c r="GC405" s="22"/>
      <c r="GD405" s="22"/>
      <c r="GE405" s="22"/>
      <c r="GF405" s="22"/>
      <c r="GG405" s="22"/>
      <c r="GH405" s="22"/>
      <c r="GI405" s="22"/>
      <c r="GJ405" s="22"/>
      <c r="GK405" s="22"/>
      <c r="GL405" s="22"/>
      <c r="GM405" s="22"/>
      <c r="GN405" s="22"/>
      <c r="GO405" s="22"/>
      <c r="GP405" s="22"/>
      <c r="GQ405" s="22"/>
      <c r="GR405" s="22"/>
      <c r="GS405" s="22"/>
      <c r="GT405" s="22"/>
      <c r="GU405" s="22"/>
      <c r="GV405" s="22"/>
      <c r="GW405" s="22"/>
      <c r="GX405" s="22"/>
      <c r="GY405" s="22"/>
      <c r="GZ405" s="22"/>
      <c r="HA405" s="22"/>
      <c r="HB405" s="22"/>
      <c r="HC405" s="22"/>
      <c r="HD405" s="22"/>
      <c r="HE405" s="22"/>
      <c r="HF405" s="22"/>
      <c r="HG405" s="22"/>
      <c r="HH405" s="22"/>
      <c r="HI405" s="22"/>
      <c r="HJ405" s="22"/>
      <c r="HK405" s="22"/>
      <c r="HL405" s="22"/>
      <c r="HM405" s="22"/>
      <c r="HN405" s="22"/>
      <c r="HO405" s="22"/>
      <c r="HP405" s="22"/>
      <c r="HQ405" s="22"/>
      <c r="HR405" s="22"/>
      <c r="HS405" s="22"/>
      <c r="HT405" s="22"/>
      <c r="HU405" s="22"/>
      <c r="HV405" s="22"/>
      <c r="HW405" s="22"/>
      <c r="HX405" s="22"/>
      <c r="HY405" s="22"/>
      <c r="HZ405" s="22"/>
      <c r="IA405" s="22"/>
      <c r="IB405" s="22"/>
      <c r="IC405" s="22"/>
      <c r="ID405" s="22"/>
      <c r="IE405" s="22"/>
      <c r="IF405" s="22"/>
      <c r="IG405" s="22"/>
      <c r="IH405" s="22"/>
      <c r="II405" s="22"/>
      <c r="IJ405" s="22"/>
      <c r="IK405" s="22"/>
      <c r="IL405" s="22"/>
      <c r="IM405" s="22"/>
      <c r="IN405" s="22"/>
      <c r="IO405" s="22"/>
      <c r="IP405" s="22"/>
      <c r="IQ405" s="22"/>
      <c r="IR405" s="22"/>
      <c r="IS405" s="22"/>
      <c r="IT405" s="22"/>
      <c r="IU405" s="22"/>
      <c r="IV405" s="22"/>
      <c r="IW405" s="22"/>
      <c r="IX405" s="22"/>
      <c r="IY405" s="22"/>
      <c r="IZ405" s="22"/>
      <c r="JA405" s="22"/>
      <c r="JB405" s="22"/>
      <c r="JC405" s="22"/>
      <c r="JD405" s="22"/>
      <c r="JE405" s="22"/>
      <c r="JF405" s="22"/>
      <c r="JG405" s="22"/>
      <c r="JH405" s="22"/>
      <c r="JI405" s="22"/>
      <c r="JJ405" s="22"/>
      <c r="JK405" s="22"/>
      <c r="JL405" s="22"/>
      <c r="JM405" s="22"/>
      <c r="JN405" s="22"/>
      <c r="JO405" s="22"/>
      <c r="JP405" s="22"/>
      <c r="JQ405" s="22"/>
      <c r="JR405" s="22"/>
      <c r="JS405" s="22"/>
      <c r="JT405" s="22"/>
      <c r="JU405" s="22"/>
      <c r="JV405" s="22"/>
      <c r="JW405" s="22"/>
      <c r="JX405" s="22"/>
      <c r="JY405" s="22"/>
      <c r="JZ405" s="22"/>
      <c r="KA405" s="22"/>
      <c r="KB405" s="22"/>
      <c r="KC405" s="22"/>
      <c r="KD405" s="22"/>
      <c r="KE405" s="22"/>
      <c r="KF405" s="22"/>
      <c r="KG405" s="22"/>
      <c r="KH405" s="22"/>
      <c r="KI405" s="22"/>
      <c r="KJ405" s="22"/>
      <c r="KK405" s="22"/>
      <c r="KL405" s="22"/>
      <c r="KM405" s="22"/>
      <c r="KN405" s="22"/>
      <c r="KO405" s="22"/>
      <c r="KP405" s="22"/>
      <c r="KQ405" s="22"/>
      <c r="KR405" s="22"/>
      <c r="KS405" s="22"/>
      <c r="KT405" s="22"/>
      <c r="KU405" s="22"/>
      <c r="KV405" s="22"/>
      <c r="KW405" s="22"/>
      <c r="KX405" s="22"/>
      <c r="KY405" s="22"/>
      <c r="KZ405" s="22"/>
      <c r="LA405" s="22"/>
      <c r="LB405" s="22"/>
      <c r="LC405" s="22"/>
      <c r="LD405" s="22"/>
      <c r="LE405" s="22"/>
      <c r="LF405" s="22"/>
      <c r="LG405" s="22"/>
      <c r="LH405" s="22"/>
      <c r="LI405" s="22"/>
      <c r="LJ405" s="22"/>
      <c r="LK405" s="22"/>
      <c r="LL405" s="22"/>
      <c r="LM405" s="22"/>
      <c r="LN405" s="22"/>
      <c r="LO405" s="22"/>
      <c r="LP405" s="22"/>
      <c r="LQ405" s="22"/>
      <c r="LR405" s="22"/>
      <c r="LS405" s="22"/>
      <c r="LT405" s="22"/>
      <c r="LU405" s="22"/>
      <c r="LV405" s="22"/>
      <c r="LW405" s="22"/>
      <c r="LX405" s="22"/>
      <c r="LY405" s="22"/>
      <c r="LZ405" s="22"/>
      <c r="MA405" s="22"/>
      <c r="MB405" s="22"/>
      <c r="MC405" s="22"/>
      <c r="MD405" s="22"/>
      <c r="ME405" s="22"/>
      <c r="MF405" s="22"/>
      <c r="MG405" s="22"/>
      <c r="MH405" s="22"/>
      <c r="MI405" s="22"/>
      <c r="MJ405" s="22"/>
      <c r="MK405" s="22"/>
      <c r="ML405" s="22"/>
      <c r="MM405" s="22"/>
      <c r="MN405" s="22"/>
      <c r="MO405" s="22"/>
    </row>
    <row r="406" spans="1:353" s="12" customFormat="1" hidden="1">
      <c r="A406" s="3"/>
      <c r="B406" s="3"/>
      <c r="C406" s="14"/>
      <c r="D406" s="3"/>
      <c r="E406" s="3"/>
      <c r="F406" s="4"/>
      <c r="G406" s="5"/>
      <c r="H406" s="5"/>
      <c r="I406" s="6"/>
      <c r="J406" s="6"/>
      <c r="K406" s="6"/>
      <c r="L406" s="6"/>
      <c r="M406"/>
      <c r="N406"/>
      <c r="O406"/>
      <c r="P406"/>
      <c r="Q406"/>
      <c r="R406"/>
      <c r="S406"/>
      <c r="T406" s="7"/>
      <c r="U406" s="8"/>
      <c r="V406" s="9"/>
      <c r="W406" s="10"/>
      <c r="X406" s="10"/>
      <c r="Y406" s="10"/>
      <c r="Z406" s="11"/>
      <c r="AA406" s="11"/>
      <c r="AB406" s="11"/>
      <c r="AC406" s="11"/>
      <c r="AD406" s="10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  <c r="DK406" s="22"/>
      <c r="DL406" s="22"/>
      <c r="DM406" s="22"/>
      <c r="DN406" s="22"/>
      <c r="DO406" s="22"/>
      <c r="DP406" s="22"/>
      <c r="DQ406" s="22"/>
      <c r="DR406" s="22"/>
      <c r="DS406" s="22"/>
      <c r="DT406" s="22"/>
      <c r="DU406" s="22"/>
      <c r="DV406" s="22"/>
      <c r="DW406" s="22"/>
      <c r="DX406" s="22"/>
      <c r="DY406" s="22"/>
      <c r="DZ406" s="22"/>
      <c r="EA406" s="22"/>
      <c r="EB406" s="22"/>
      <c r="EC406" s="22"/>
      <c r="ED406" s="22"/>
      <c r="EE406" s="22"/>
      <c r="EF406" s="22"/>
      <c r="EG406" s="22"/>
      <c r="EH406" s="22"/>
      <c r="EI406" s="22"/>
      <c r="EJ406" s="22"/>
      <c r="EK406" s="22"/>
      <c r="EL406" s="22"/>
      <c r="EM406" s="22"/>
      <c r="EN406" s="22"/>
      <c r="EO406" s="22"/>
      <c r="EP406" s="22"/>
      <c r="EQ406" s="22"/>
      <c r="ER406" s="22"/>
      <c r="ES406" s="22"/>
      <c r="ET406" s="22"/>
      <c r="EU406" s="22"/>
      <c r="EV406" s="22"/>
      <c r="EW406" s="22"/>
      <c r="EX406" s="22"/>
      <c r="EY406" s="22"/>
      <c r="EZ406" s="22"/>
      <c r="FA406" s="22"/>
      <c r="FB406" s="22"/>
      <c r="FC406" s="22"/>
      <c r="FD406" s="22"/>
      <c r="FE406" s="22"/>
      <c r="FF406" s="22"/>
      <c r="FG406" s="22"/>
      <c r="FH406" s="22"/>
      <c r="FI406" s="22"/>
      <c r="FJ406" s="22"/>
      <c r="FK406" s="22"/>
      <c r="FL406" s="22"/>
      <c r="FM406" s="22"/>
      <c r="FN406" s="22"/>
      <c r="FO406" s="22"/>
      <c r="FP406" s="22"/>
      <c r="FQ406" s="22"/>
      <c r="FR406" s="22"/>
      <c r="FS406" s="22"/>
      <c r="FT406" s="22"/>
      <c r="FU406" s="22"/>
      <c r="FV406" s="22"/>
      <c r="FW406" s="22"/>
      <c r="FX406" s="22"/>
      <c r="FY406" s="22"/>
      <c r="FZ406" s="22"/>
      <c r="GA406" s="22"/>
      <c r="GB406" s="22"/>
      <c r="GC406" s="22"/>
      <c r="GD406" s="22"/>
      <c r="GE406" s="22"/>
      <c r="GF406" s="22"/>
      <c r="GG406" s="22"/>
      <c r="GH406" s="22"/>
      <c r="GI406" s="22"/>
      <c r="GJ406" s="22"/>
      <c r="GK406" s="22"/>
      <c r="GL406" s="22"/>
      <c r="GM406" s="22"/>
      <c r="GN406" s="22"/>
      <c r="GO406" s="22"/>
      <c r="GP406" s="22"/>
      <c r="GQ406" s="22"/>
      <c r="GR406" s="22"/>
      <c r="GS406" s="22"/>
      <c r="GT406" s="22"/>
      <c r="GU406" s="22"/>
      <c r="GV406" s="22"/>
      <c r="GW406" s="22"/>
      <c r="GX406" s="22"/>
      <c r="GY406" s="22"/>
      <c r="GZ406" s="22"/>
      <c r="HA406" s="22"/>
      <c r="HB406" s="22"/>
      <c r="HC406" s="22"/>
      <c r="HD406" s="22"/>
      <c r="HE406" s="22"/>
      <c r="HF406" s="22"/>
      <c r="HG406" s="22"/>
      <c r="HH406" s="22"/>
      <c r="HI406" s="22"/>
      <c r="HJ406" s="22"/>
      <c r="HK406" s="22"/>
      <c r="HL406" s="22"/>
      <c r="HM406" s="22"/>
      <c r="HN406" s="22"/>
      <c r="HO406" s="22"/>
      <c r="HP406" s="22"/>
      <c r="HQ406" s="22"/>
      <c r="HR406" s="22"/>
      <c r="HS406" s="22"/>
      <c r="HT406" s="22"/>
      <c r="HU406" s="22"/>
      <c r="HV406" s="22"/>
      <c r="HW406" s="22"/>
      <c r="HX406" s="22"/>
      <c r="HY406" s="22"/>
      <c r="HZ406" s="22"/>
      <c r="IA406" s="22"/>
      <c r="IB406" s="22"/>
      <c r="IC406" s="22"/>
      <c r="ID406" s="22"/>
      <c r="IE406" s="22"/>
      <c r="IF406" s="22"/>
      <c r="IG406" s="22"/>
      <c r="IH406" s="22"/>
      <c r="II406" s="22"/>
      <c r="IJ406" s="22"/>
      <c r="IK406" s="22"/>
      <c r="IL406" s="22"/>
      <c r="IM406" s="22"/>
      <c r="IN406" s="22"/>
      <c r="IO406" s="22"/>
      <c r="IP406" s="22"/>
      <c r="IQ406" s="22"/>
      <c r="IR406" s="22"/>
      <c r="IS406" s="22"/>
      <c r="IT406" s="22"/>
      <c r="IU406" s="22"/>
      <c r="IV406" s="22"/>
      <c r="IW406" s="22"/>
      <c r="IX406" s="22"/>
      <c r="IY406" s="22"/>
      <c r="IZ406" s="22"/>
      <c r="JA406" s="22"/>
      <c r="JB406" s="22"/>
      <c r="JC406" s="22"/>
      <c r="JD406" s="22"/>
      <c r="JE406" s="22"/>
      <c r="JF406" s="22"/>
      <c r="JG406" s="22"/>
      <c r="JH406" s="22"/>
      <c r="JI406" s="22"/>
      <c r="JJ406" s="22"/>
      <c r="JK406" s="22"/>
      <c r="JL406" s="22"/>
      <c r="JM406" s="22"/>
      <c r="JN406" s="22"/>
      <c r="JO406" s="22"/>
      <c r="JP406" s="22"/>
      <c r="JQ406" s="22"/>
      <c r="JR406" s="22"/>
      <c r="JS406" s="22"/>
      <c r="JT406" s="22"/>
      <c r="JU406" s="22"/>
      <c r="JV406" s="22"/>
      <c r="JW406" s="22"/>
      <c r="JX406" s="22"/>
      <c r="JY406" s="22"/>
      <c r="JZ406" s="22"/>
      <c r="KA406" s="22"/>
      <c r="KB406" s="22"/>
      <c r="KC406" s="22"/>
      <c r="KD406" s="22"/>
      <c r="KE406" s="22"/>
      <c r="KF406" s="22"/>
      <c r="KG406" s="22"/>
      <c r="KH406" s="22"/>
      <c r="KI406" s="22"/>
      <c r="KJ406" s="22"/>
      <c r="KK406" s="22"/>
      <c r="KL406" s="22"/>
      <c r="KM406" s="22"/>
      <c r="KN406" s="22"/>
      <c r="KO406" s="22"/>
      <c r="KP406" s="22"/>
      <c r="KQ406" s="22"/>
      <c r="KR406" s="22"/>
      <c r="KS406" s="22"/>
      <c r="KT406" s="22"/>
      <c r="KU406" s="22"/>
      <c r="KV406" s="22"/>
      <c r="KW406" s="22"/>
      <c r="KX406" s="22"/>
      <c r="KY406" s="22"/>
      <c r="KZ406" s="22"/>
      <c r="LA406" s="22"/>
      <c r="LB406" s="22"/>
      <c r="LC406" s="22"/>
      <c r="LD406" s="22"/>
      <c r="LE406" s="22"/>
      <c r="LF406" s="22"/>
      <c r="LG406" s="22"/>
      <c r="LH406" s="22"/>
      <c r="LI406" s="22"/>
      <c r="LJ406" s="22"/>
      <c r="LK406" s="22"/>
      <c r="LL406" s="22"/>
      <c r="LM406" s="22"/>
      <c r="LN406" s="22"/>
      <c r="LO406" s="22"/>
      <c r="LP406" s="22"/>
      <c r="LQ406" s="22"/>
      <c r="LR406" s="22"/>
      <c r="LS406" s="22"/>
      <c r="LT406" s="22"/>
      <c r="LU406" s="22"/>
      <c r="LV406" s="22"/>
      <c r="LW406" s="22"/>
      <c r="LX406" s="22"/>
      <c r="LY406" s="22"/>
      <c r="LZ406" s="22"/>
      <c r="MA406" s="22"/>
      <c r="MB406" s="22"/>
      <c r="MC406" s="22"/>
      <c r="MD406" s="22"/>
      <c r="ME406" s="22"/>
      <c r="MF406" s="22"/>
      <c r="MG406" s="22"/>
      <c r="MH406" s="22"/>
      <c r="MI406" s="22"/>
      <c r="MJ406" s="22"/>
      <c r="MK406" s="22"/>
      <c r="ML406" s="22"/>
      <c r="MM406" s="22"/>
      <c r="MN406" s="22"/>
      <c r="MO406" s="22"/>
    </row>
    <row r="407" spans="1:353" s="12" customFormat="1" hidden="1">
      <c r="A407" s="3"/>
      <c r="B407" s="3"/>
      <c r="C407" s="14"/>
      <c r="D407" s="3"/>
      <c r="E407" s="3"/>
      <c r="F407" s="4"/>
      <c r="G407" s="5"/>
      <c r="H407" s="5"/>
      <c r="I407" s="6"/>
      <c r="J407" s="6"/>
      <c r="K407" s="6"/>
      <c r="L407" s="6"/>
      <c r="M407"/>
      <c r="N407"/>
      <c r="O407"/>
      <c r="P407"/>
      <c r="Q407"/>
      <c r="R407"/>
      <c r="S407"/>
      <c r="T407" s="7"/>
      <c r="U407" s="8"/>
      <c r="V407" s="9"/>
      <c r="W407" s="10"/>
      <c r="X407" s="10"/>
      <c r="Y407" s="10"/>
      <c r="Z407" s="11"/>
      <c r="AA407" s="11"/>
      <c r="AB407" s="11"/>
      <c r="AC407" s="11"/>
      <c r="AD407" s="10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  <c r="DK407" s="22"/>
      <c r="DL407" s="22"/>
      <c r="DM407" s="22"/>
      <c r="DN407" s="22"/>
      <c r="DO407" s="22"/>
      <c r="DP407" s="22"/>
      <c r="DQ407" s="22"/>
      <c r="DR407" s="22"/>
      <c r="DS407" s="22"/>
      <c r="DT407" s="22"/>
      <c r="DU407" s="22"/>
      <c r="DV407" s="22"/>
      <c r="DW407" s="22"/>
      <c r="DX407" s="22"/>
      <c r="DY407" s="22"/>
      <c r="DZ407" s="22"/>
      <c r="EA407" s="22"/>
      <c r="EB407" s="22"/>
      <c r="EC407" s="22"/>
      <c r="ED407" s="22"/>
      <c r="EE407" s="22"/>
      <c r="EF407" s="22"/>
      <c r="EG407" s="22"/>
      <c r="EH407" s="22"/>
      <c r="EI407" s="22"/>
      <c r="EJ407" s="22"/>
      <c r="EK407" s="22"/>
      <c r="EL407" s="22"/>
      <c r="EM407" s="22"/>
      <c r="EN407" s="22"/>
      <c r="EO407" s="22"/>
      <c r="EP407" s="22"/>
      <c r="EQ407" s="22"/>
      <c r="ER407" s="22"/>
      <c r="ES407" s="22"/>
      <c r="ET407" s="22"/>
      <c r="EU407" s="22"/>
      <c r="EV407" s="22"/>
      <c r="EW407" s="22"/>
      <c r="EX407" s="22"/>
      <c r="EY407" s="22"/>
      <c r="EZ407" s="22"/>
      <c r="FA407" s="22"/>
      <c r="FB407" s="22"/>
      <c r="FC407" s="22"/>
      <c r="FD407" s="22"/>
      <c r="FE407" s="22"/>
      <c r="FF407" s="22"/>
      <c r="FG407" s="22"/>
      <c r="FH407" s="22"/>
      <c r="FI407" s="22"/>
      <c r="FJ407" s="22"/>
      <c r="FK407" s="22"/>
      <c r="FL407" s="22"/>
      <c r="FM407" s="22"/>
      <c r="FN407" s="22"/>
      <c r="FO407" s="22"/>
      <c r="FP407" s="22"/>
      <c r="FQ407" s="22"/>
      <c r="FR407" s="22"/>
      <c r="FS407" s="22"/>
      <c r="FT407" s="22"/>
      <c r="FU407" s="22"/>
      <c r="FV407" s="22"/>
      <c r="FW407" s="22"/>
      <c r="FX407" s="22"/>
      <c r="FY407" s="22"/>
      <c r="FZ407" s="22"/>
      <c r="GA407" s="22"/>
      <c r="GB407" s="22"/>
      <c r="GC407" s="22"/>
      <c r="GD407" s="22"/>
      <c r="GE407" s="22"/>
      <c r="GF407" s="22"/>
      <c r="GG407" s="22"/>
      <c r="GH407" s="22"/>
      <c r="GI407" s="22"/>
      <c r="GJ407" s="22"/>
      <c r="GK407" s="22"/>
      <c r="GL407" s="22"/>
      <c r="GM407" s="22"/>
      <c r="GN407" s="22"/>
      <c r="GO407" s="22"/>
      <c r="GP407" s="22"/>
      <c r="GQ407" s="22"/>
      <c r="GR407" s="22"/>
      <c r="GS407" s="22"/>
      <c r="GT407" s="22"/>
      <c r="GU407" s="22"/>
      <c r="GV407" s="22"/>
      <c r="GW407" s="22"/>
      <c r="GX407" s="22"/>
      <c r="GY407" s="22"/>
      <c r="GZ407" s="22"/>
      <c r="HA407" s="22"/>
      <c r="HB407" s="22"/>
      <c r="HC407" s="22"/>
      <c r="HD407" s="22"/>
      <c r="HE407" s="22"/>
      <c r="HF407" s="22"/>
      <c r="HG407" s="22"/>
      <c r="HH407" s="22"/>
      <c r="HI407" s="22"/>
      <c r="HJ407" s="22"/>
      <c r="HK407" s="22"/>
      <c r="HL407" s="22"/>
      <c r="HM407" s="22"/>
      <c r="HN407" s="22"/>
      <c r="HO407" s="22"/>
      <c r="HP407" s="22"/>
      <c r="HQ407" s="22"/>
      <c r="HR407" s="22"/>
      <c r="HS407" s="22"/>
      <c r="HT407" s="22"/>
      <c r="HU407" s="22"/>
      <c r="HV407" s="22"/>
      <c r="HW407" s="22"/>
      <c r="HX407" s="22"/>
      <c r="HY407" s="22"/>
      <c r="HZ407" s="22"/>
      <c r="IA407" s="22"/>
      <c r="IB407" s="22"/>
      <c r="IC407" s="22"/>
      <c r="ID407" s="22"/>
      <c r="IE407" s="22"/>
      <c r="IF407" s="22"/>
      <c r="IG407" s="22"/>
      <c r="IH407" s="22"/>
      <c r="II407" s="22"/>
      <c r="IJ407" s="22"/>
      <c r="IK407" s="22"/>
      <c r="IL407" s="22"/>
      <c r="IM407" s="22"/>
      <c r="IN407" s="22"/>
      <c r="IO407" s="22"/>
      <c r="IP407" s="22"/>
      <c r="IQ407" s="22"/>
      <c r="IR407" s="22"/>
      <c r="IS407" s="22"/>
      <c r="IT407" s="22"/>
      <c r="IU407" s="22"/>
      <c r="IV407" s="22"/>
      <c r="IW407" s="22"/>
      <c r="IX407" s="22"/>
      <c r="IY407" s="22"/>
      <c r="IZ407" s="22"/>
      <c r="JA407" s="22"/>
      <c r="JB407" s="22"/>
      <c r="JC407" s="22"/>
      <c r="JD407" s="22"/>
      <c r="JE407" s="22"/>
      <c r="JF407" s="22"/>
      <c r="JG407" s="22"/>
      <c r="JH407" s="22"/>
      <c r="JI407" s="22"/>
      <c r="JJ407" s="22"/>
      <c r="JK407" s="22"/>
      <c r="JL407" s="22"/>
      <c r="JM407" s="22"/>
      <c r="JN407" s="22"/>
      <c r="JO407" s="22"/>
      <c r="JP407" s="22"/>
      <c r="JQ407" s="22"/>
      <c r="JR407" s="22"/>
      <c r="JS407" s="22"/>
      <c r="JT407" s="22"/>
      <c r="JU407" s="22"/>
      <c r="JV407" s="22"/>
      <c r="JW407" s="22"/>
      <c r="JX407" s="22"/>
      <c r="JY407" s="22"/>
      <c r="JZ407" s="22"/>
      <c r="KA407" s="22"/>
      <c r="KB407" s="22"/>
      <c r="KC407" s="22"/>
      <c r="KD407" s="22"/>
      <c r="KE407" s="22"/>
      <c r="KF407" s="22"/>
      <c r="KG407" s="22"/>
      <c r="KH407" s="22"/>
      <c r="KI407" s="22"/>
      <c r="KJ407" s="22"/>
      <c r="KK407" s="22"/>
      <c r="KL407" s="22"/>
      <c r="KM407" s="22"/>
      <c r="KN407" s="22"/>
      <c r="KO407" s="22"/>
      <c r="KP407" s="22"/>
      <c r="KQ407" s="22"/>
      <c r="KR407" s="22"/>
      <c r="KS407" s="22"/>
      <c r="KT407" s="22"/>
      <c r="KU407" s="22"/>
      <c r="KV407" s="22"/>
      <c r="KW407" s="22"/>
      <c r="KX407" s="22"/>
      <c r="KY407" s="22"/>
      <c r="KZ407" s="22"/>
      <c r="LA407" s="22"/>
      <c r="LB407" s="22"/>
      <c r="LC407" s="22"/>
      <c r="LD407" s="22"/>
      <c r="LE407" s="22"/>
      <c r="LF407" s="22"/>
      <c r="LG407" s="22"/>
      <c r="LH407" s="22"/>
      <c r="LI407" s="22"/>
      <c r="LJ407" s="22"/>
      <c r="LK407" s="22"/>
      <c r="LL407" s="22"/>
      <c r="LM407" s="22"/>
      <c r="LN407" s="22"/>
      <c r="LO407" s="22"/>
      <c r="LP407" s="22"/>
      <c r="LQ407" s="22"/>
      <c r="LR407" s="22"/>
      <c r="LS407" s="22"/>
      <c r="LT407" s="22"/>
      <c r="LU407" s="22"/>
      <c r="LV407" s="22"/>
      <c r="LW407" s="22"/>
      <c r="LX407" s="22"/>
      <c r="LY407" s="22"/>
      <c r="LZ407" s="22"/>
      <c r="MA407" s="22"/>
      <c r="MB407" s="22"/>
      <c r="MC407" s="22"/>
      <c r="MD407" s="22"/>
      <c r="ME407" s="22"/>
      <c r="MF407" s="22"/>
      <c r="MG407" s="22"/>
      <c r="MH407" s="22"/>
      <c r="MI407" s="22"/>
      <c r="MJ407" s="22"/>
      <c r="MK407" s="22"/>
      <c r="ML407" s="22"/>
      <c r="MM407" s="22"/>
      <c r="MN407" s="22"/>
      <c r="MO407" s="22"/>
    </row>
    <row r="408" spans="1:353" s="12" customFormat="1" hidden="1">
      <c r="A408" s="3"/>
      <c r="B408" s="3"/>
      <c r="C408" s="14"/>
      <c r="D408" s="3"/>
      <c r="E408" s="3"/>
      <c r="F408" s="4"/>
      <c r="G408" s="5"/>
      <c r="H408" s="5"/>
      <c r="I408" s="6"/>
      <c r="J408" s="6"/>
      <c r="K408" s="6"/>
      <c r="L408" s="6"/>
      <c r="M408"/>
      <c r="N408"/>
      <c r="O408"/>
      <c r="P408"/>
      <c r="Q408"/>
      <c r="R408"/>
      <c r="S408"/>
      <c r="T408" s="7"/>
      <c r="U408" s="8"/>
      <c r="V408" s="9"/>
      <c r="W408" s="10"/>
      <c r="X408" s="10"/>
      <c r="Y408" s="10"/>
      <c r="Z408" s="11"/>
      <c r="AA408" s="11"/>
      <c r="AB408" s="11"/>
      <c r="AC408" s="11"/>
      <c r="AD408" s="10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  <c r="DK408" s="22"/>
      <c r="DL408" s="22"/>
      <c r="DM408" s="22"/>
      <c r="DN408" s="22"/>
      <c r="DO408" s="22"/>
      <c r="DP408" s="22"/>
      <c r="DQ408" s="22"/>
      <c r="DR408" s="22"/>
      <c r="DS408" s="22"/>
      <c r="DT408" s="22"/>
      <c r="DU408" s="22"/>
      <c r="DV408" s="22"/>
      <c r="DW408" s="22"/>
      <c r="DX408" s="22"/>
      <c r="DY408" s="22"/>
      <c r="DZ408" s="22"/>
      <c r="EA408" s="22"/>
      <c r="EB408" s="22"/>
      <c r="EC408" s="22"/>
      <c r="ED408" s="22"/>
      <c r="EE408" s="22"/>
      <c r="EF408" s="22"/>
      <c r="EG408" s="22"/>
      <c r="EH408" s="22"/>
      <c r="EI408" s="22"/>
      <c r="EJ408" s="22"/>
      <c r="EK408" s="22"/>
      <c r="EL408" s="22"/>
      <c r="EM408" s="22"/>
      <c r="EN408" s="22"/>
      <c r="EO408" s="22"/>
      <c r="EP408" s="22"/>
      <c r="EQ408" s="22"/>
      <c r="ER408" s="22"/>
      <c r="ES408" s="22"/>
      <c r="ET408" s="22"/>
      <c r="EU408" s="22"/>
      <c r="EV408" s="22"/>
      <c r="EW408" s="22"/>
      <c r="EX408" s="22"/>
      <c r="EY408" s="22"/>
      <c r="EZ408" s="22"/>
      <c r="FA408" s="22"/>
      <c r="FB408" s="22"/>
      <c r="FC408" s="22"/>
      <c r="FD408" s="22"/>
      <c r="FE408" s="22"/>
      <c r="FF408" s="22"/>
      <c r="FG408" s="22"/>
      <c r="FH408" s="22"/>
      <c r="FI408" s="22"/>
      <c r="FJ408" s="22"/>
      <c r="FK408" s="22"/>
      <c r="FL408" s="22"/>
      <c r="FM408" s="22"/>
      <c r="FN408" s="22"/>
      <c r="FO408" s="22"/>
      <c r="FP408" s="22"/>
      <c r="FQ408" s="22"/>
      <c r="FR408" s="22"/>
      <c r="FS408" s="22"/>
      <c r="FT408" s="22"/>
      <c r="FU408" s="22"/>
      <c r="FV408" s="22"/>
      <c r="FW408" s="22"/>
      <c r="FX408" s="22"/>
      <c r="FY408" s="22"/>
      <c r="FZ408" s="22"/>
      <c r="GA408" s="22"/>
      <c r="GB408" s="22"/>
      <c r="GC408" s="22"/>
      <c r="GD408" s="22"/>
      <c r="GE408" s="22"/>
      <c r="GF408" s="22"/>
      <c r="GG408" s="22"/>
      <c r="GH408" s="22"/>
      <c r="GI408" s="22"/>
      <c r="GJ408" s="22"/>
      <c r="GK408" s="22"/>
      <c r="GL408" s="22"/>
      <c r="GM408" s="22"/>
      <c r="GN408" s="22"/>
      <c r="GO408" s="22"/>
      <c r="GP408" s="22"/>
      <c r="GQ408" s="22"/>
      <c r="GR408" s="22"/>
      <c r="GS408" s="22"/>
      <c r="GT408" s="22"/>
      <c r="GU408" s="22"/>
      <c r="GV408" s="22"/>
      <c r="GW408" s="22"/>
      <c r="GX408" s="22"/>
      <c r="GY408" s="22"/>
      <c r="GZ408" s="22"/>
      <c r="HA408" s="22"/>
      <c r="HB408" s="22"/>
      <c r="HC408" s="22"/>
      <c r="HD408" s="22"/>
      <c r="HE408" s="22"/>
      <c r="HF408" s="22"/>
      <c r="HG408" s="22"/>
      <c r="HH408" s="22"/>
      <c r="HI408" s="22"/>
      <c r="HJ408" s="22"/>
      <c r="HK408" s="22"/>
      <c r="HL408" s="22"/>
      <c r="HM408" s="22"/>
      <c r="HN408" s="22"/>
      <c r="HO408" s="22"/>
      <c r="HP408" s="22"/>
      <c r="HQ408" s="22"/>
      <c r="HR408" s="22"/>
      <c r="HS408" s="22"/>
      <c r="HT408" s="22"/>
      <c r="HU408" s="22"/>
      <c r="HV408" s="22"/>
      <c r="HW408" s="22"/>
      <c r="HX408" s="22"/>
      <c r="HY408" s="22"/>
      <c r="HZ408" s="22"/>
      <c r="IA408" s="22"/>
      <c r="IB408" s="22"/>
      <c r="IC408" s="22"/>
      <c r="ID408" s="22"/>
      <c r="IE408" s="22"/>
      <c r="IF408" s="22"/>
      <c r="IG408" s="22"/>
      <c r="IH408" s="22"/>
      <c r="II408" s="22"/>
      <c r="IJ408" s="22"/>
      <c r="IK408" s="22"/>
      <c r="IL408" s="22"/>
      <c r="IM408" s="22"/>
      <c r="IN408" s="22"/>
      <c r="IO408" s="22"/>
      <c r="IP408" s="22"/>
      <c r="IQ408" s="22"/>
      <c r="IR408" s="22"/>
      <c r="IS408" s="22"/>
      <c r="IT408" s="22"/>
      <c r="IU408" s="22"/>
      <c r="IV408" s="22"/>
      <c r="IW408" s="22"/>
      <c r="IX408" s="22"/>
      <c r="IY408" s="22"/>
      <c r="IZ408" s="22"/>
      <c r="JA408" s="22"/>
      <c r="JB408" s="22"/>
      <c r="JC408" s="22"/>
      <c r="JD408" s="22"/>
      <c r="JE408" s="22"/>
      <c r="JF408" s="22"/>
      <c r="JG408" s="22"/>
      <c r="JH408" s="22"/>
      <c r="JI408" s="22"/>
      <c r="JJ408" s="22"/>
      <c r="JK408" s="22"/>
      <c r="JL408" s="22"/>
      <c r="JM408" s="22"/>
      <c r="JN408" s="22"/>
      <c r="JO408" s="22"/>
      <c r="JP408" s="22"/>
      <c r="JQ408" s="22"/>
      <c r="JR408" s="22"/>
      <c r="JS408" s="22"/>
      <c r="JT408" s="22"/>
      <c r="JU408" s="22"/>
      <c r="JV408" s="22"/>
      <c r="JW408" s="22"/>
      <c r="JX408" s="22"/>
      <c r="JY408" s="22"/>
      <c r="JZ408" s="22"/>
      <c r="KA408" s="22"/>
      <c r="KB408" s="22"/>
      <c r="KC408" s="22"/>
      <c r="KD408" s="22"/>
      <c r="KE408" s="22"/>
      <c r="KF408" s="22"/>
      <c r="KG408" s="22"/>
      <c r="KH408" s="22"/>
      <c r="KI408" s="22"/>
      <c r="KJ408" s="22"/>
      <c r="KK408" s="22"/>
      <c r="KL408" s="22"/>
      <c r="KM408" s="22"/>
      <c r="KN408" s="22"/>
      <c r="KO408" s="22"/>
      <c r="KP408" s="22"/>
      <c r="KQ408" s="22"/>
      <c r="KR408" s="22"/>
      <c r="KS408" s="22"/>
      <c r="KT408" s="22"/>
      <c r="KU408" s="22"/>
      <c r="KV408" s="22"/>
      <c r="KW408" s="22"/>
      <c r="KX408" s="22"/>
      <c r="KY408" s="22"/>
      <c r="KZ408" s="22"/>
      <c r="LA408" s="22"/>
      <c r="LB408" s="22"/>
      <c r="LC408" s="22"/>
      <c r="LD408" s="22"/>
      <c r="LE408" s="22"/>
      <c r="LF408" s="22"/>
      <c r="LG408" s="22"/>
      <c r="LH408" s="22"/>
      <c r="LI408" s="22"/>
      <c r="LJ408" s="22"/>
      <c r="LK408" s="22"/>
      <c r="LL408" s="22"/>
      <c r="LM408" s="22"/>
      <c r="LN408" s="22"/>
      <c r="LO408" s="22"/>
      <c r="LP408" s="22"/>
      <c r="LQ408" s="22"/>
      <c r="LR408" s="22"/>
      <c r="LS408" s="22"/>
      <c r="LT408" s="22"/>
      <c r="LU408" s="22"/>
      <c r="LV408" s="22"/>
      <c r="LW408" s="22"/>
      <c r="LX408" s="22"/>
      <c r="LY408" s="22"/>
      <c r="LZ408" s="22"/>
      <c r="MA408" s="22"/>
      <c r="MB408" s="22"/>
      <c r="MC408" s="22"/>
      <c r="MD408" s="22"/>
      <c r="ME408" s="22"/>
      <c r="MF408" s="22"/>
      <c r="MG408" s="22"/>
      <c r="MH408" s="22"/>
      <c r="MI408" s="22"/>
      <c r="MJ408" s="22"/>
      <c r="MK408" s="22"/>
      <c r="ML408" s="22"/>
      <c r="MM408" s="22"/>
      <c r="MN408" s="22"/>
      <c r="MO408" s="22"/>
    </row>
    <row r="409" spans="1:353" s="12" customFormat="1" hidden="1">
      <c r="A409" s="3"/>
      <c r="B409" s="3"/>
      <c r="C409" s="14"/>
      <c r="D409" s="3"/>
      <c r="E409" s="3"/>
      <c r="F409" s="4"/>
      <c r="G409" s="5"/>
      <c r="H409" s="5"/>
      <c r="I409" s="6"/>
      <c r="J409" s="6"/>
      <c r="K409" s="6"/>
      <c r="L409" s="6"/>
      <c r="M409"/>
      <c r="N409"/>
      <c r="O409"/>
      <c r="P409"/>
      <c r="Q409"/>
      <c r="R409"/>
      <c r="S409"/>
      <c r="T409" s="7"/>
      <c r="U409" s="8"/>
      <c r="V409" s="9"/>
      <c r="W409" s="10"/>
      <c r="X409" s="10"/>
      <c r="Y409" s="10"/>
      <c r="Z409" s="11"/>
      <c r="AA409" s="11"/>
      <c r="AB409" s="11"/>
      <c r="AC409" s="11"/>
      <c r="AD409" s="10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  <c r="DR409" s="22"/>
      <c r="DS409" s="22"/>
      <c r="DT409" s="22"/>
      <c r="DU409" s="22"/>
      <c r="DV409" s="22"/>
      <c r="DW409" s="22"/>
      <c r="DX409" s="22"/>
      <c r="DY409" s="22"/>
      <c r="DZ409" s="22"/>
      <c r="EA409" s="22"/>
      <c r="EB409" s="22"/>
      <c r="EC409" s="22"/>
      <c r="ED409" s="22"/>
      <c r="EE409" s="22"/>
      <c r="EF409" s="22"/>
      <c r="EG409" s="22"/>
      <c r="EH409" s="22"/>
      <c r="EI409" s="22"/>
      <c r="EJ409" s="22"/>
      <c r="EK409" s="22"/>
      <c r="EL409" s="22"/>
      <c r="EM409" s="22"/>
      <c r="EN409" s="22"/>
      <c r="EO409" s="22"/>
      <c r="EP409" s="22"/>
      <c r="EQ409" s="22"/>
      <c r="ER409" s="22"/>
      <c r="ES409" s="22"/>
      <c r="ET409" s="22"/>
      <c r="EU409" s="22"/>
      <c r="EV409" s="22"/>
      <c r="EW409" s="22"/>
      <c r="EX409" s="22"/>
      <c r="EY409" s="22"/>
      <c r="EZ409" s="22"/>
      <c r="FA409" s="22"/>
      <c r="FB409" s="22"/>
      <c r="FC409" s="22"/>
      <c r="FD409" s="22"/>
      <c r="FE409" s="22"/>
      <c r="FF409" s="22"/>
      <c r="FG409" s="22"/>
      <c r="FH409" s="22"/>
      <c r="FI409" s="22"/>
      <c r="FJ409" s="22"/>
      <c r="FK409" s="22"/>
      <c r="FL409" s="22"/>
      <c r="FM409" s="22"/>
      <c r="FN409" s="22"/>
      <c r="FO409" s="22"/>
      <c r="FP409" s="22"/>
      <c r="FQ409" s="22"/>
      <c r="FR409" s="22"/>
      <c r="FS409" s="22"/>
      <c r="FT409" s="22"/>
      <c r="FU409" s="22"/>
      <c r="FV409" s="22"/>
      <c r="FW409" s="22"/>
      <c r="FX409" s="22"/>
      <c r="FY409" s="22"/>
      <c r="FZ409" s="22"/>
      <c r="GA409" s="22"/>
      <c r="GB409" s="22"/>
      <c r="GC409" s="22"/>
      <c r="GD409" s="22"/>
      <c r="GE409" s="22"/>
      <c r="GF409" s="22"/>
      <c r="GG409" s="22"/>
      <c r="GH409" s="22"/>
      <c r="GI409" s="22"/>
      <c r="GJ409" s="22"/>
      <c r="GK409" s="22"/>
      <c r="GL409" s="22"/>
      <c r="GM409" s="22"/>
      <c r="GN409" s="22"/>
      <c r="GO409" s="22"/>
      <c r="GP409" s="22"/>
      <c r="GQ409" s="22"/>
      <c r="GR409" s="22"/>
      <c r="GS409" s="22"/>
      <c r="GT409" s="22"/>
      <c r="GU409" s="22"/>
      <c r="GV409" s="22"/>
      <c r="GW409" s="22"/>
      <c r="GX409" s="22"/>
      <c r="GY409" s="22"/>
      <c r="GZ409" s="22"/>
      <c r="HA409" s="22"/>
      <c r="HB409" s="22"/>
      <c r="HC409" s="22"/>
      <c r="HD409" s="22"/>
      <c r="HE409" s="22"/>
      <c r="HF409" s="22"/>
      <c r="HG409" s="22"/>
      <c r="HH409" s="22"/>
      <c r="HI409" s="22"/>
      <c r="HJ409" s="22"/>
      <c r="HK409" s="22"/>
      <c r="HL409" s="22"/>
      <c r="HM409" s="22"/>
      <c r="HN409" s="22"/>
      <c r="HO409" s="22"/>
      <c r="HP409" s="22"/>
      <c r="HQ409" s="22"/>
      <c r="HR409" s="22"/>
      <c r="HS409" s="22"/>
      <c r="HT409" s="22"/>
      <c r="HU409" s="22"/>
      <c r="HV409" s="22"/>
      <c r="HW409" s="22"/>
      <c r="HX409" s="22"/>
      <c r="HY409" s="22"/>
      <c r="HZ409" s="22"/>
      <c r="IA409" s="22"/>
      <c r="IB409" s="22"/>
      <c r="IC409" s="22"/>
      <c r="ID409" s="22"/>
      <c r="IE409" s="22"/>
      <c r="IF409" s="22"/>
      <c r="IG409" s="22"/>
      <c r="IH409" s="22"/>
      <c r="II409" s="22"/>
      <c r="IJ409" s="22"/>
      <c r="IK409" s="22"/>
      <c r="IL409" s="22"/>
      <c r="IM409" s="22"/>
      <c r="IN409" s="22"/>
      <c r="IO409" s="22"/>
      <c r="IP409" s="22"/>
      <c r="IQ409" s="22"/>
      <c r="IR409" s="22"/>
      <c r="IS409" s="22"/>
      <c r="IT409" s="22"/>
      <c r="IU409" s="22"/>
      <c r="IV409" s="22"/>
      <c r="IW409" s="22"/>
      <c r="IX409" s="22"/>
      <c r="IY409" s="22"/>
      <c r="IZ409" s="22"/>
      <c r="JA409" s="22"/>
      <c r="JB409" s="22"/>
      <c r="JC409" s="22"/>
      <c r="JD409" s="22"/>
      <c r="JE409" s="22"/>
      <c r="JF409" s="22"/>
      <c r="JG409" s="22"/>
      <c r="JH409" s="22"/>
      <c r="JI409" s="22"/>
      <c r="JJ409" s="22"/>
      <c r="JK409" s="22"/>
      <c r="JL409" s="22"/>
      <c r="JM409" s="22"/>
      <c r="JN409" s="22"/>
      <c r="JO409" s="22"/>
      <c r="JP409" s="22"/>
      <c r="JQ409" s="22"/>
      <c r="JR409" s="22"/>
      <c r="JS409" s="22"/>
      <c r="JT409" s="22"/>
      <c r="JU409" s="22"/>
      <c r="JV409" s="22"/>
      <c r="JW409" s="22"/>
      <c r="JX409" s="22"/>
      <c r="JY409" s="22"/>
      <c r="JZ409" s="22"/>
      <c r="KA409" s="22"/>
      <c r="KB409" s="22"/>
      <c r="KC409" s="22"/>
      <c r="KD409" s="22"/>
      <c r="KE409" s="22"/>
      <c r="KF409" s="22"/>
      <c r="KG409" s="22"/>
      <c r="KH409" s="22"/>
      <c r="KI409" s="22"/>
      <c r="KJ409" s="22"/>
      <c r="KK409" s="22"/>
      <c r="KL409" s="22"/>
      <c r="KM409" s="22"/>
      <c r="KN409" s="22"/>
      <c r="KO409" s="22"/>
      <c r="KP409" s="22"/>
      <c r="KQ409" s="22"/>
      <c r="KR409" s="22"/>
      <c r="KS409" s="22"/>
      <c r="KT409" s="22"/>
      <c r="KU409" s="22"/>
      <c r="KV409" s="22"/>
      <c r="KW409" s="22"/>
      <c r="KX409" s="22"/>
      <c r="KY409" s="22"/>
      <c r="KZ409" s="22"/>
      <c r="LA409" s="22"/>
      <c r="LB409" s="22"/>
      <c r="LC409" s="22"/>
      <c r="LD409" s="22"/>
      <c r="LE409" s="22"/>
      <c r="LF409" s="22"/>
      <c r="LG409" s="22"/>
      <c r="LH409" s="22"/>
      <c r="LI409" s="22"/>
      <c r="LJ409" s="22"/>
      <c r="LK409" s="22"/>
      <c r="LL409" s="22"/>
      <c r="LM409" s="22"/>
      <c r="LN409" s="22"/>
      <c r="LO409" s="22"/>
      <c r="LP409" s="22"/>
      <c r="LQ409" s="22"/>
      <c r="LR409" s="22"/>
      <c r="LS409" s="22"/>
      <c r="LT409" s="22"/>
      <c r="LU409" s="22"/>
      <c r="LV409" s="22"/>
      <c r="LW409" s="22"/>
      <c r="LX409" s="22"/>
      <c r="LY409" s="22"/>
      <c r="LZ409" s="22"/>
      <c r="MA409" s="22"/>
      <c r="MB409" s="22"/>
      <c r="MC409" s="22"/>
      <c r="MD409" s="22"/>
      <c r="ME409" s="22"/>
      <c r="MF409" s="22"/>
      <c r="MG409" s="22"/>
      <c r="MH409" s="22"/>
      <c r="MI409" s="22"/>
      <c r="MJ409" s="22"/>
      <c r="MK409" s="22"/>
      <c r="ML409" s="22"/>
      <c r="MM409" s="22"/>
      <c r="MN409" s="22"/>
      <c r="MO409" s="22"/>
    </row>
    <row r="410" spans="1:353" s="12" customFormat="1" hidden="1">
      <c r="A410" s="3"/>
      <c r="B410" s="3"/>
      <c r="C410" s="14"/>
      <c r="D410" s="3"/>
      <c r="E410" s="3"/>
      <c r="F410" s="4"/>
      <c r="G410" s="5"/>
      <c r="H410" s="5"/>
      <c r="I410" s="6"/>
      <c r="J410" s="6"/>
      <c r="K410" s="6"/>
      <c r="L410" s="6"/>
      <c r="M410"/>
      <c r="N410"/>
      <c r="O410"/>
      <c r="P410"/>
      <c r="Q410"/>
      <c r="R410"/>
      <c r="S410"/>
      <c r="T410" s="7"/>
      <c r="U410" s="8"/>
      <c r="V410" s="9"/>
      <c r="W410" s="10"/>
      <c r="X410" s="10"/>
      <c r="Y410" s="10"/>
      <c r="Z410" s="11"/>
      <c r="AA410" s="11"/>
      <c r="AB410" s="11"/>
      <c r="AC410" s="11"/>
      <c r="AD410" s="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  <c r="DK410" s="22"/>
      <c r="DL410" s="22"/>
      <c r="DM410" s="22"/>
      <c r="DN410" s="22"/>
      <c r="DO410" s="22"/>
      <c r="DP410" s="22"/>
      <c r="DQ410" s="22"/>
      <c r="DR410" s="22"/>
      <c r="DS410" s="22"/>
      <c r="DT410" s="22"/>
      <c r="DU410" s="22"/>
      <c r="DV410" s="22"/>
      <c r="DW410" s="22"/>
      <c r="DX410" s="22"/>
      <c r="DY410" s="22"/>
      <c r="DZ410" s="22"/>
      <c r="EA410" s="22"/>
      <c r="EB410" s="22"/>
      <c r="EC410" s="22"/>
      <c r="ED410" s="22"/>
      <c r="EE410" s="22"/>
      <c r="EF410" s="22"/>
      <c r="EG410" s="22"/>
      <c r="EH410" s="22"/>
      <c r="EI410" s="22"/>
      <c r="EJ410" s="22"/>
      <c r="EK410" s="22"/>
      <c r="EL410" s="22"/>
      <c r="EM410" s="22"/>
      <c r="EN410" s="22"/>
      <c r="EO410" s="22"/>
      <c r="EP410" s="22"/>
      <c r="EQ410" s="22"/>
      <c r="ER410" s="22"/>
      <c r="ES410" s="22"/>
      <c r="ET410" s="22"/>
      <c r="EU410" s="22"/>
      <c r="EV410" s="22"/>
      <c r="EW410" s="22"/>
      <c r="EX410" s="22"/>
      <c r="EY410" s="22"/>
      <c r="EZ410" s="22"/>
      <c r="FA410" s="22"/>
      <c r="FB410" s="22"/>
      <c r="FC410" s="22"/>
      <c r="FD410" s="22"/>
      <c r="FE410" s="22"/>
      <c r="FF410" s="22"/>
      <c r="FG410" s="22"/>
      <c r="FH410" s="22"/>
      <c r="FI410" s="22"/>
      <c r="FJ410" s="22"/>
      <c r="FK410" s="22"/>
      <c r="FL410" s="22"/>
      <c r="FM410" s="22"/>
      <c r="FN410" s="22"/>
      <c r="FO410" s="22"/>
      <c r="FP410" s="22"/>
      <c r="FQ410" s="22"/>
      <c r="FR410" s="22"/>
      <c r="FS410" s="22"/>
      <c r="FT410" s="22"/>
      <c r="FU410" s="22"/>
      <c r="FV410" s="22"/>
      <c r="FW410" s="22"/>
      <c r="FX410" s="22"/>
      <c r="FY410" s="22"/>
      <c r="FZ410" s="22"/>
      <c r="GA410" s="22"/>
      <c r="GB410" s="22"/>
      <c r="GC410" s="22"/>
      <c r="GD410" s="22"/>
      <c r="GE410" s="22"/>
      <c r="GF410" s="22"/>
      <c r="GG410" s="22"/>
      <c r="GH410" s="22"/>
      <c r="GI410" s="22"/>
      <c r="GJ410" s="22"/>
      <c r="GK410" s="22"/>
      <c r="GL410" s="22"/>
      <c r="GM410" s="22"/>
      <c r="GN410" s="22"/>
      <c r="GO410" s="22"/>
      <c r="GP410" s="22"/>
      <c r="GQ410" s="22"/>
      <c r="GR410" s="22"/>
      <c r="GS410" s="22"/>
      <c r="GT410" s="22"/>
      <c r="GU410" s="22"/>
      <c r="GV410" s="22"/>
      <c r="GW410" s="22"/>
      <c r="GX410" s="22"/>
      <c r="GY410" s="22"/>
      <c r="GZ410" s="22"/>
      <c r="HA410" s="22"/>
      <c r="HB410" s="22"/>
      <c r="HC410" s="22"/>
      <c r="HD410" s="22"/>
      <c r="HE410" s="22"/>
      <c r="HF410" s="22"/>
      <c r="HG410" s="22"/>
      <c r="HH410" s="22"/>
      <c r="HI410" s="22"/>
      <c r="HJ410" s="22"/>
      <c r="HK410" s="22"/>
      <c r="HL410" s="22"/>
      <c r="HM410" s="22"/>
      <c r="HN410" s="22"/>
      <c r="HO410" s="22"/>
      <c r="HP410" s="22"/>
      <c r="HQ410" s="22"/>
      <c r="HR410" s="22"/>
      <c r="HS410" s="22"/>
      <c r="HT410" s="22"/>
      <c r="HU410" s="22"/>
      <c r="HV410" s="22"/>
      <c r="HW410" s="22"/>
      <c r="HX410" s="22"/>
      <c r="HY410" s="22"/>
      <c r="HZ410" s="22"/>
      <c r="IA410" s="22"/>
      <c r="IB410" s="22"/>
      <c r="IC410" s="22"/>
      <c r="ID410" s="22"/>
      <c r="IE410" s="22"/>
      <c r="IF410" s="22"/>
      <c r="IG410" s="22"/>
      <c r="IH410" s="22"/>
      <c r="II410" s="22"/>
      <c r="IJ410" s="22"/>
      <c r="IK410" s="22"/>
      <c r="IL410" s="22"/>
      <c r="IM410" s="22"/>
      <c r="IN410" s="22"/>
      <c r="IO410" s="22"/>
      <c r="IP410" s="22"/>
      <c r="IQ410" s="22"/>
      <c r="IR410" s="22"/>
      <c r="IS410" s="22"/>
      <c r="IT410" s="22"/>
      <c r="IU410" s="22"/>
      <c r="IV410" s="22"/>
      <c r="IW410" s="22"/>
      <c r="IX410" s="22"/>
      <c r="IY410" s="22"/>
      <c r="IZ410" s="22"/>
      <c r="JA410" s="22"/>
      <c r="JB410" s="22"/>
      <c r="JC410" s="22"/>
      <c r="JD410" s="22"/>
      <c r="JE410" s="22"/>
      <c r="JF410" s="22"/>
      <c r="JG410" s="22"/>
      <c r="JH410" s="22"/>
      <c r="JI410" s="22"/>
      <c r="JJ410" s="22"/>
      <c r="JK410" s="22"/>
      <c r="JL410" s="22"/>
      <c r="JM410" s="22"/>
      <c r="JN410" s="22"/>
      <c r="JO410" s="22"/>
      <c r="JP410" s="22"/>
      <c r="JQ410" s="22"/>
      <c r="JR410" s="22"/>
      <c r="JS410" s="22"/>
      <c r="JT410" s="22"/>
      <c r="JU410" s="22"/>
      <c r="JV410" s="22"/>
      <c r="JW410" s="22"/>
      <c r="JX410" s="22"/>
      <c r="JY410" s="22"/>
      <c r="JZ410" s="22"/>
      <c r="KA410" s="22"/>
      <c r="KB410" s="22"/>
      <c r="KC410" s="22"/>
      <c r="KD410" s="22"/>
      <c r="KE410" s="22"/>
      <c r="KF410" s="22"/>
      <c r="KG410" s="22"/>
      <c r="KH410" s="22"/>
      <c r="KI410" s="22"/>
      <c r="KJ410" s="22"/>
      <c r="KK410" s="22"/>
      <c r="KL410" s="22"/>
      <c r="KM410" s="22"/>
      <c r="KN410" s="22"/>
      <c r="KO410" s="22"/>
      <c r="KP410" s="22"/>
      <c r="KQ410" s="22"/>
      <c r="KR410" s="22"/>
      <c r="KS410" s="22"/>
      <c r="KT410" s="22"/>
      <c r="KU410" s="22"/>
      <c r="KV410" s="22"/>
      <c r="KW410" s="22"/>
      <c r="KX410" s="22"/>
      <c r="KY410" s="22"/>
      <c r="KZ410" s="22"/>
      <c r="LA410" s="22"/>
      <c r="LB410" s="22"/>
      <c r="LC410" s="22"/>
      <c r="LD410" s="22"/>
      <c r="LE410" s="22"/>
      <c r="LF410" s="22"/>
      <c r="LG410" s="22"/>
      <c r="LH410" s="22"/>
      <c r="LI410" s="22"/>
      <c r="LJ410" s="22"/>
      <c r="LK410" s="22"/>
      <c r="LL410" s="22"/>
      <c r="LM410" s="22"/>
      <c r="LN410" s="22"/>
      <c r="LO410" s="22"/>
      <c r="LP410" s="22"/>
      <c r="LQ410" s="22"/>
      <c r="LR410" s="22"/>
      <c r="LS410" s="22"/>
      <c r="LT410" s="22"/>
      <c r="LU410" s="22"/>
      <c r="LV410" s="22"/>
      <c r="LW410" s="22"/>
      <c r="LX410" s="22"/>
      <c r="LY410" s="22"/>
      <c r="LZ410" s="22"/>
      <c r="MA410" s="22"/>
      <c r="MB410" s="22"/>
      <c r="MC410" s="22"/>
      <c r="MD410" s="22"/>
      <c r="ME410" s="22"/>
      <c r="MF410" s="22"/>
      <c r="MG410" s="22"/>
      <c r="MH410" s="22"/>
      <c r="MI410" s="22"/>
      <c r="MJ410" s="22"/>
      <c r="MK410" s="22"/>
      <c r="ML410" s="22"/>
      <c r="MM410" s="22"/>
      <c r="MN410" s="22"/>
      <c r="MO410" s="22"/>
    </row>
    <row r="411" spans="1:353" s="12" customFormat="1" hidden="1">
      <c r="A411" s="3"/>
      <c r="B411" s="3"/>
      <c r="C411" s="14"/>
      <c r="D411" s="3"/>
      <c r="E411" s="3"/>
      <c r="F411" s="4"/>
      <c r="G411" s="5"/>
      <c r="H411" s="5"/>
      <c r="I411" s="6"/>
      <c r="J411" s="6"/>
      <c r="K411" s="6"/>
      <c r="L411" s="6"/>
      <c r="M411"/>
      <c r="N411"/>
      <c r="O411"/>
      <c r="P411"/>
      <c r="Q411"/>
      <c r="R411"/>
      <c r="S411"/>
      <c r="T411" s="7"/>
      <c r="U411" s="8"/>
      <c r="V411" s="9"/>
      <c r="W411" s="10"/>
      <c r="X411" s="10"/>
      <c r="Y411" s="10"/>
      <c r="Z411" s="11"/>
      <c r="AA411" s="11"/>
      <c r="AB411" s="11"/>
      <c r="AC411" s="11"/>
      <c r="AD411" s="10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  <c r="DK411" s="22"/>
      <c r="DL411" s="22"/>
      <c r="DM411" s="22"/>
      <c r="DN411" s="22"/>
      <c r="DO411" s="22"/>
      <c r="DP411" s="22"/>
      <c r="DQ411" s="22"/>
      <c r="DR411" s="22"/>
      <c r="DS411" s="22"/>
      <c r="DT411" s="22"/>
      <c r="DU411" s="22"/>
      <c r="DV411" s="22"/>
      <c r="DW411" s="22"/>
      <c r="DX411" s="22"/>
      <c r="DY411" s="22"/>
      <c r="DZ411" s="22"/>
      <c r="EA411" s="22"/>
      <c r="EB411" s="22"/>
      <c r="EC411" s="22"/>
      <c r="ED411" s="22"/>
      <c r="EE411" s="22"/>
      <c r="EF411" s="22"/>
      <c r="EG411" s="22"/>
      <c r="EH411" s="22"/>
      <c r="EI411" s="22"/>
      <c r="EJ411" s="22"/>
      <c r="EK411" s="22"/>
      <c r="EL411" s="22"/>
      <c r="EM411" s="22"/>
      <c r="EN411" s="22"/>
      <c r="EO411" s="22"/>
      <c r="EP411" s="22"/>
      <c r="EQ411" s="22"/>
      <c r="ER411" s="22"/>
      <c r="ES411" s="22"/>
      <c r="ET411" s="22"/>
      <c r="EU411" s="22"/>
      <c r="EV411" s="22"/>
      <c r="EW411" s="22"/>
      <c r="EX411" s="22"/>
      <c r="EY411" s="22"/>
      <c r="EZ411" s="22"/>
      <c r="FA411" s="22"/>
      <c r="FB411" s="22"/>
      <c r="FC411" s="22"/>
      <c r="FD411" s="22"/>
      <c r="FE411" s="22"/>
      <c r="FF411" s="22"/>
      <c r="FG411" s="22"/>
      <c r="FH411" s="22"/>
      <c r="FI411" s="22"/>
      <c r="FJ411" s="22"/>
      <c r="FK411" s="22"/>
      <c r="FL411" s="22"/>
      <c r="FM411" s="22"/>
      <c r="FN411" s="22"/>
      <c r="FO411" s="22"/>
      <c r="FP411" s="22"/>
      <c r="FQ411" s="22"/>
      <c r="FR411" s="22"/>
      <c r="FS411" s="22"/>
      <c r="FT411" s="22"/>
      <c r="FU411" s="22"/>
      <c r="FV411" s="22"/>
      <c r="FW411" s="22"/>
      <c r="FX411" s="22"/>
      <c r="FY411" s="22"/>
      <c r="FZ411" s="22"/>
      <c r="GA411" s="22"/>
      <c r="GB411" s="22"/>
      <c r="GC411" s="22"/>
      <c r="GD411" s="22"/>
      <c r="GE411" s="22"/>
      <c r="GF411" s="22"/>
      <c r="GG411" s="22"/>
      <c r="GH411" s="22"/>
      <c r="GI411" s="22"/>
      <c r="GJ411" s="22"/>
      <c r="GK411" s="22"/>
      <c r="GL411" s="22"/>
      <c r="GM411" s="22"/>
      <c r="GN411" s="22"/>
      <c r="GO411" s="22"/>
      <c r="GP411" s="22"/>
      <c r="GQ411" s="22"/>
      <c r="GR411" s="22"/>
      <c r="GS411" s="22"/>
      <c r="GT411" s="22"/>
      <c r="GU411" s="22"/>
      <c r="GV411" s="22"/>
      <c r="GW411" s="22"/>
      <c r="GX411" s="22"/>
      <c r="GY411" s="22"/>
      <c r="GZ411" s="22"/>
      <c r="HA411" s="22"/>
      <c r="HB411" s="22"/>
      <c r="HC411" s="22"/>
      <c r="HD411" s="22"/>
      <c r="HE411" s="22"/>
      <c r="HF411" s="22"/>
      <c r="HG411" s="22"/>
      <c r="HH411" s="22"/>
      <c r="HI411" s="22"/>
      <c r="HJ411" s="22"/>
      <c r="HK411" s="22"/>
      <c r="HL411" s="22"/>
      <c r="HM411" s="22"/>
      <c r="HN411" s="22"/>
      <c r="HO411" s="22"/>
      <c r="HP411" s="22"/>
      <c r="HQ411" s="22"/>
      <c r="HR411" s="22"/>
      <c r="HS411" s="22"/>
      <c r="HT411" s="22"/>
      <c r="HU411" s="22"/>
      <c r="HV411" s="22"/>
      <c r="HW411" s="22"/>
      <c r="HX411" s="22"/>
      <c r="HY411" s="22"/>
      <c r="HZ411" s="22"/>
      <c r="IA411" s="22"/>
      <c r="IB411" s="22"/>
      <c r="IC411" s="22"/>
      <c r="ID411" s="22"/>
      <c r="IE411" s="22"/>
      <c r="IF411" s="22"/>
      <c r="IG411" s="22"/>
      <c r="IH411" s="22"/>
      <c r="II411" s="22"/>
      <c r="IJ411" s="22"/>
      <c r="IK411" s="22"/>
      <c r="IL411" s="22"/>
      <c r="IM411" s="22"/>
      <c r="IN411" s="22"/>
      <c r="IO411" s="22"/>
      <c r="IP411" s="22"/>
      <c r="IQ411" s="22"/>
      <c r="IR411" s="22"/>
      <c r="IS411" s="22"/>
      <c r="IT411" s="22"/>
      <c r="IU411" s="22"/>
      <c r="IV411" s="22"/>
      <c r="IW411" s="22"/>
      <c r="IX411" s="22"/>
      <c r="IY411" s="22"/>
      <c r="IZ411" s="22"/>
      <c r="JA411" s="22"/>
      <c r="JB411" s="22"/>
      <c r="JC411" s="22"/>
      <c r="JD411" s="22"/>
      <c r="JE411" s="22"/>
      <c r="JF411" s="22"/>
      <c r="JG411" s="22"/>
      <c r="JH411" s="22"/>
      <c r="JI411" s="22"/>
      <c r="JJ411" s="22"/>
      <c r="JK411" s="22"/>
      <c r="JL411" s="22"/>
      <c r="JM411" s="22"/>
      <c r="JN411" s="22"/>
      <c r="JO411" s="22"/>
      <c r="JP411" s="22"/>
      <c r="JQ411" s="22"/>
      <c r="JR411" s="22"/>
      <c r="JS411" s="22"/>
      <c r="JT411" s="22"/>
      <c r="JU411" s="22"/>
      <c r="JV411" s="22"/>
      <c r="JW411" s="22"/>
      <c r="JX411" s="22"/>
      <c r="JY411" s="22"/>
      <c r="JZ411" s="22"/>
      <c r="KA411" s="22"/>
      <c r="KB411" s="22"/>
      <c r="KC411" s="22"/>
      <c r="KD411" s="22"/>
      <c r="KE411" s="22"/>
      <c r="KF411" s="22"/>
      <c r="KG411" s="22"/>
      <c r="KH411" s="22"/>
      <c r="KI411" s="22"/>
      <c r="KJ411" s="22"/>
      <c r="KK411" s="22"/>
      <c r="KL411" s="22"/>
      <c r="KM411" s="22"/>
      <c r="KN411" s="22"/>
      <c r="KO411" s="22"/>
      <c r="KP411" s="22"/>
      <c r="KQ411" s="22"/>
      <c r="KR411" s="22"/>
      <c r="KS411" s="22"/>
      <c r="KT411" s="22"/>
      <c r="KU411" s="22"/>
      <c r="KV411" s="22"/>
      <c r="KW411" s="22"/>
      <c r="KX411" s="22"/>
      <c r="KY411" s="22"/>
      <c r="KZ411" s="22"/>
      <c r="LA411" s="22"/>
      <c r="LB411" s="22"/>
      <c r="LC411" s="22"/>
      <c r="LD411" s="22"/>
      <c r="LE411" s="22"/>
      <c r="LF411" s="22"/>
      <c r="LG411" s="22"/>
      <c r="LH411" s="22"/>
      <c r="LI411" s="22"/>
      <c r="LJ411" s="22"/>
      <c r="LK411" s="22"/>
      <c r="LL411" s="22"/>
      <c r="LM411" s="22"/>
      <c r="LN411" s="22"/>
      <c r="LO411" s="22"/>
      <c r="LP411" s="22"/>
      <c r="LQ411" s="22"/>
      <c r="LR411" s="22"/>
      <c r="LS411" s="22"/>
      <c r="LT411" s="22"/>
      <c r="LU411" s="22"/>
      <c r="LV411" s="22"/>
      <c r="LW411" s="22"/>
      <c r="LX411" s="22"/>
      <c r="LY411" s="22"/>
      <c r="LZ411" s="22"/>
      <c r="MA411" s="22"/>
      <c r="MB411" s="22"/>
      <c r="MC411" s="22"/>
      <c r="MD411" s="22"/>
      <c r="ME411" s="22"/>
      <c r="MF411" s="22"/>
      <c r="MG411" s="22"/>
      <c r="MH411" s="22"/>
      <c r="MI411" s="22"/>
      <c r="MJ411" s="22"/>
      <c r="MK411" s="22"/>
      <c r="ML411" s="22"/>
      <c r="MM411" s="22"/>
      <c r="MN411" s="22"/>
      <c r="MO411" s="22"/>
    </row>
    <row r="412" spans="1:353" s="12" customFormat="1" hidden="1">
      <c r="A412" s="3"/>
      <c r="B412" s="3"/>
      <c r="C412" s="14"/>
      <c r="D412" s="3"/>
      <c r="E412" s="3"/>
      <c r="F412" s="4"/>
      <c r="G412" s="5"/>
      <c r="H412" s="5"/>
      <c r="I412" s="6"/>
      <c r="J412" s="6"/>
      <c r="K412" s="6"/>
      <c r="L412" s="6"/>
      <c r="M412"/>
      <c r="N412"/>
      <c r="O412"/>
      <c r="P412"/>
      <c r="Q412"/>
      <c r="R412"/>
      <c r="S412"/>
      <c r="T412" s="7"/>
      <c r="U412" s="8"/>
      <c r="V412" s="9"/>
      <c r="W412" s="10"/>
      <c r="X412" s="10"/>
      <c r="Y412" s="10"/>
      <c r="Z412" s="11"/>
      <c r="AA412" s="11"/>
      <c r="AB412" s="11"/>
      <c r="AC412" s="11"/>
      <c r="AD412" s="10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  <c r="DK412" s="22"/>
      <c r="DL412" s="22"/>
      <c r="DM412" s="22"/>
      <c r="DN412" s="22"/>
      <c r="DO412" s="22"/>
      <c r="DP412" s="22"/>
      <c r="DQ412" s="22"/>
      <c r="DR412" s="22"/>
      <c r="DS412" s="22"/>
      <c r="DT412" s="22"/>
      <c r="DU412" s="22"/>
      <c r="DV412" s="22"/>
      <c r="DW412" s="22"/>
      <c r="DX412" s="22"/>
      <c r="DY412" s="22"/>
      <c r="DZ412" s="22"/>
      <c r="EA412" s="22"/>
      <c r="EB412" s="22"/>
      <c r="EC412" s="22"/>
      <c r="ED412" s="22"/>
      <c r="EE412" s="22"/>
      <c r="EF412" s="22"/>
      <c r="EG412" s="22"/>
      <c r="EH412" s="22"/>
      <c r="EI412" s="22"/>
      <c r="EJ412" s="22"/>
      <c r="EK412" s="22"/>
      <c r="EL412" s="22"/>
      <c r="EM412" s="22"/>
      <c r="EN412" s="22"/>
      <c r="EO412" s="22"/>
      <c r="EP412" s="22"/>
      <c r="EQ412" s="22"/>
      <c r="ER412" s="22"/>
      <c r="ES412" s="22"/>
      <c r="ET412" s="22"/>
      <c r="EU412" s="22"/>
      <c r="EV412" s="22"/>
      <c r="EW412" s="22"/>
      <c r="EX412" s="22"/>
      <c r="EY412" s="22"/>
      <c r="EZ412" s="22"/>
      <c r="FA412" s="22"/>
      <c r="FB412" s="22"/>
      <c r="FC412" s="22"/>
      <c r="FD412" s="22"/>
      <c r="FE412" s="22"/>
      <c r="FF412" s="22"/>
      <c r="FG412" s="22"/>
      <c r="FH412" s="22"/>
      <c r="FI412" s="22"/>
      <c r="FJ412" s="22"/>
      <c r="FK412" s="22"/>
      <c r="FL412" s="22"/>
      <c r="FM412" s="22"/>
      <c r="FN412" s="22"/>
      <c r="FO412" s="22"/>
      <c r="FP412" s="22"/>
      <c r="FQ412" s="22"/>
      <c r="FR412" s="22"/>
      <c r="FS412" s="22"/>
      <c r="FT412" s="22"/>
      <c r="FU412" s="22"/>
      <c r="FV412" s="22"/>
      <c r="FW412" s="22"/>
      <c r="FX412" s="22"/>
      <c r="FY412" s="22"/>
      <c r="FZ412" s="22"/>
      <c r="GA412" s="22"/>
      <c r="GB412" s="22"/>
      <c r="GC412" s="22"/>
      <c r="GD412" s="22"/>
      <c r="GE412" s="22"/>
      <c r="GF412" s="22"/>
      <c r="GG412" s="22"/>
      <c r="GH412" s="22"/>
      <c r="GI412" s="22"/>
      <c r="GJ412" s="22"/>
      <c r="GK412" s="22"/>
      <c r="GL412" s="22"/>
      <c r="GM412" s="22"/>
      <c r="GN412" s="22"/>
      <c r="GO412" s="22"/>
      <c r="GP412" s="22"/>
      <c r="GQ412" s="22"/>
      <c r="GR412" s="22"/>
      <c r="GS412" s="22"/>
      <c r="GT412" s="22"/>
      <c r="GU412" s="22"/>
      <c r="GV412" s="22"/>
      <c r="GW412" s="22"/>
      <c r="GX412" s="22"/>
      <c r="GY412" s="22"/>
      <c r="GZ412" s="22"/>
      <c r="HA412" s="22"/>
      <c r="HB412" s="22"/>
      <c r="HC412" s="22"/>
      <c r="HD412" s="22"/>
      <c r="HE412" s="22"/>
      <c r="HF412" s="22"/>
      <c r="HG412" s="22"/>
      <c r="HH412" s="22"/>
      <c r="HI412" s="22"/>
      <c r="HJ412" s="22"/>
      <c r="HK412" s="22"/>
      <c r="HL412" s="22"/>
      <c r="HM412" s="22"/>
      <c r="HN412" s="22"/>
      <c r="HO412" s="22"/>
      <c r="HP412" s="22"/>
      <c r="HQ412" s="22"/>
      <c r="HR412" s="22"/>
      <c r="HS412" s="22"/>
      <c r="HT412" s="22"/>
      <c r="HU412" s="22"/>
      <c r="HV412" s="22"/>
      <c r="HW412" s="22"/>
      <c r="HX412" s="22"/>
      <c r="HY412" s="22"/>
      <c r="HZ412" s="22"/>
      <c r="IA412" s="22"/>
      <c r="IB412" s="22"/>
      <c r="IC412" s="22"/>
      <c r="ID412" s="22"/>
      <c r="IE412" s="22"/>
      <c r="IF412" s="22"/>
      <c r="IG412" s="22"/>
      <c r="IH412" s="22"/>
      <c r="II412" s="22"/>
      <c r="IJ412" s="22"/>
      <c r="IK412" s="22"/>
      <c r="IL412" s="22"/>
      <c r="IM412" s="22"/>
      <c r="IN412" s="22"/>
      <c r="IO412" s="22"/>
      <c r="IP412" s="22"/>
      <c r="IQ412" s="22"/>
      <c r="IR412" s="22"/>
      <c r="IS412" s="22"/>
      <c r="IT412" s="22"/>
      <c r="IU412" s="22"/>
      <c r="IV412" s="22"/>
      <c r="IW412" s="22"/>
      <c r="IX412" s="22"/>
      <c r="IY412" s="22"/>
      <c r="IZ412" s="22"/>
      <c r="JA412" s="22"/>
      <c r="JB412" s="22"/>
      <c r="JC412" s="22"/>
      <c r="JD412" s="22"/>
      <c r="JE412" s="22"/>
      <c r="JF412" s="22"/>
      <c r="JG412" s="22"/>
      <c r="JH412" s="22"/>
      <c r="JI412" s="22"/>
      <c r="JJ412" s="22"/>
      <c r="JK412" s="22"/>
      <c r="JL412" s="22"/>
      <c r="JM412" s="22"/>
      <c r="JN412" s="22"/>
      <c r="JO412" s="22"/>
      <c r="JP412" s="22"/>
      <c r="JQ412" s="22"/>
      <c r="JR412" s="22"/>
      <c r="JS412" s="22"/>
      <c r="JT412" s="22"/>
      <c r="JU412" s="22"/>
      <c r="JV412" s="22"/>
      <c r="JW412" s="22"/>
      <c r="JX412" s="22"/>
      <c r="JY412" s="22"/>
      <c r="JZ412" s="22"/>
      <c r="KA412" s="22"/>
      <c r="KB412" s="22"/>
      <c r="KC412" s="22"/>
      <c r="KD412" s="22"/>
      <c r="KE412" s="22"/>
      <c r="KF412" s="22"/>
      <c r="KG412" s="22"/>
      <c r="KH412" s="22"/>
      <c r="KI412" s="22"/>
      <c r="KJ412" s="22"/>
      <c r="KK412" s="22"/>
      <c r="KL412" s="22"/>
      <c r="KM412" s="22"/>
      <c r="KN412" s="22"/>
      <c r="KO412" s="22"/>
      <c r="KP412" s="22"/>
      <c r="KQ412" s="22"/>
      <c r="KR412" s="22"/>
      <c r="KS412" s="22"/>
      <c r="KT412" s="22"/>
      <c r="KU412" s="22"/>
      <c r="KV412" s="22"/>
      <c r="KW412" s="22"/>
      <c r="KX412" s="22"/>
      <c r="KY412" s="22"/>
      <c r="KZ412" s="22"/>
      <c r="LA412" s="22"/>
      <c r="LB412" s="22"/>
      <c r="LC412" s="22"/>
      <c r="LD412" s="22"/>
      <c r="LE412" s="22"/>
      <c r="LF412" s="22"/>
      <c r="LG412" s="22"/>
      <c r="LH412" s="22"/>
      <c r="LI412" s="22"/>
      <c r="LJ412" s="22"/>
      <c r="LK412" s="22"/>
      <c r="LL412" s="22"/>
      <c r="LM412" s="22"/>
      <c r="LN412" s="22"/>
      <c r="LO412" s="22"/>
      <c r="LP412" s="22"/>
      <c r="LQ412" s="22"/>
      <c r="LR412" s="22"/>
      <c r="LS412" s="22"/>
      <c r="LT412" s="22"/>
      <c r="LU412" s="22"/>
      <c r="LV412" s="22"/>
      <c r="LW412" s="22"/>
      <c r="LX412" s="22"/>
      <c r="LY412" s="22"/>
      <c r="LZ412" s="22"/>
      <c r="MA412" s="22"/>
      <c r="MB412" s="22"/>
      <c r="MC412" s="22"/>
      <c r="MD412" s="22"/>
      <c r="ME412" s="22"/>
      <c r="MF412" s="22"/>
      <c r="MG412" s="22"/>
      <c r="MH412" s="22"/>
      <c r="MI412" s="22"/>
      <c r="MJ412" s="22"/>
      <c r="MK412" s="22"/>
      <c r="ML412" s="22"/>
      <c r="MM412" s="22"/>
      <c r="MN412" s="22"/>
      <c r="MO412" s="22"/>
    </row>
    <row r="413" spans="1:353" s="12" customFormat="1" hidden="1">
      <c r="A413" s="3"/>
      <c r="B413" s="3"/>
      <c r="C413" s="14"/>
      <c r="D413" s="3"/>
      <c r="E413" s="3"/>
      <c r="F413" s="4"/>
      <c r="G413" s="5"/>
      <c r="H413" s="5"/>
      <c r="I413" s="6"/>
      <c r="J413" s="6"/>
      <c r="K413" s="6"/>
      <c r="L413" s="6"/>
      <c r="M413"/>
      <c r="N413"/>
      <c r="O413"/>
      <c r="P413"/>
      <c r="Q413"/>
      <c r="R413"/>
      <c r="S413"/>
      <c r="T413" s="7"/>
      <c r="U413" s="8"/>
      <c r="V413" s="9"/>
      <c r="W413" s="10"/>
      <c r="X413" s="10"/>
      <c r="Y413" s="10"/>
      <c r="Z413" s="11"/>
      <c r="AA413" s="11"/>
      <c r="AB413" s="11"/>
      <c r="AC413" s="11"/>
      <c r="AD413" s="10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  <c r="DK413" s="22"/>
      <c r="DL413" s="22"/>
      <c r="DM413" s="22"/>
      <c r="DN413" s="22"/>
      <c r="DO413" s="22"/>
      <c r="DP413" s="22"/>
      <c r="DQ413" s="22"/>
      <c r="DR413" s="22"/>
      <c r="DS413" s="22"/>
      <c r="DT413" s="22"/>
      <c r="DU413" s="22"/>
      <c r="DV413" s="22"/>
      <c r="DW413" s="22"/>
      <c r="DX413" s="22"/>
      <c r="DY413" s="22"/>
      <c r="DZ413" s="22"/>
      <c r="EA413" s="22"/>
      <c r="EB413" s="22"/>
      <c r="EC413" s="22"/>
      <c r="ED413" s="22"/>
      <c r="EE413" s="22"/>
      <c r="EF413" s="22"/>
      <c r="EG413" s="22"/>
      <c r="EH413" s="22"/>
      <c r="EI413" s="22"/>
      <c r="EJ413" s="22"/>
      <c r="EK413" s="22"/>
      <c r="EL413" s="22"/>
      <c r="EM413" s="22"/>
      <c r="EN413" s="22"/>
      <c r="EO413" s="22"/>
      <c r="EP413" s="22"/>
      <c r="EQ413" s="22"/>
      <c r="ER413" s="22"/>
      <c r="ES413" s="22"/>
      <c r="ET413" s="22"/>
      <c r="EU413" s="22"/>
      <c r="EV413" s="22"/>
      <c r="EW413" s="22"/>
      <c r="EX413" s="22"/>
      <c r="EY413" s="22"/>
      <c r="EZ413" s="22"/>
      <c r="FA413" s="22"/>
      <c r="FB413" s="22"/>
      <c r="FC413" s="22"/>
      <c r="FD413" s="22"/>
      <c r="FE413" s="22"/>
      <c r="FF413" s="22"/>
      <c r="FG413" s="22"/>
      <c r="FH413" s="22"/>
      <c r="FI413" s="22"/>
      <c r="FJ413" s="22"/>
      <c r="FK413" s="22"/>
      <c r="FL413" s="22"/>
      <c r="FM413" s="22"/>
      <c r="FN413" s="22"/>
      <c r="FO413" s="22"/>
      <c r="FP413" s="22"/>
      <c r="FQ413" s="22"/>
      <c r="FR413" s="22"/>
      <c r="FS413" s="22"/>
      <c r="FT413" s="22"/>
      <c r="FU413" s="22"/>
      <c r="FV413" s="22"/>
      <c r="FW413" s="22"/>
      <c r="FX413" s="22"/>
      <c r="FY413" s="22"/>
      <c r="FZ413" s="22"/>
      <c r="GA413" s="22"/>
      <c r="GB413" s="22"/>
      <c r="GC413" s="22"/>
      <c r="GD413" s="22"/>
      <c r="GE413" s="22"/>
      <c r="GF413" s="22"/>
      <c r="GG413" s="22"/>
      <c r="GH413" s="22"/>
      <c r="GI413" s="22"/>
      <c r="GJ413" s="22"/>
      <c r="GK413" s="22"/>
      <c r="GL413" s="22"/>
      <c r="GM413" s="22"/>
      <c r="GN413" s="22"/>
      <c r="GO413" s="22"/>
      <c r="GP413" s="22"/>
      <c r="GQ413" s="22"/>
      <c r="GR413" s="22"/>
      <c r="GS413" s="22"/>
      <c r="GT413" s="22"/>
      <c r="GU413" s="22"/>
      <c r="GV413" s="22"/>
      <c r="GW413" s="22"/>
      <c r="GX413" s="22"/>
      <c r="GY413" s="22"/>
      <c r="GZ413" s="22"/>
      <c r="HA413" s="22"/>
      <c r="HB413" s="22"/>
      <c r="HC413" s="22"/>
      <c r="HD413" s="22"/>
      <c r="HE413" s="22"/>
      <c r="HF413" s="22"/>
      <c r="HG413" s="22"/>
      <c r="HH413" s="22"/>
      <c r="HI413" s="22"/>
      <c r="HJ413" s="22"/>
      <c r="HK413" s="22"/>
      <c r="HL413" s="22"/>
      <c r="HM413" s="22"/>
      <c r="HN413" s="22"/>
      <c r="HO413" s="22"/>
      <c r="HP413" s="22"/>
      <c r="HQ413" s="22"/>
      <c r="HR413" s="22"/>
      <c r="HS413" s="22"/>
      <c r="HT413" s="22"/>
      <c r="HU413" s="22"/>
      <c r="HV413" s="22"/>
      <c r="HW413" s="22"/>
      <c r="HX413" s="22"/>
      <c r="HY413" s="22"/>
      <c r="HZ413" s="22"/>
      <c r="IA413" s="22"/>
      <c r="IB413" s="22"/>
      <c r="IC413" s="22"/>
      <c r="ID413" s="22"/>
      <c r="IE413" s="22"/>
      <c r="IF413" s="22"/>
      <c r="IG413" s="22"/>
      <c r="IH413" s="22"/>
      <c r="II413" s="22"/>
      <c r="IJ413" s="22"/>
      <c r="IK413" s="22"/>
      <c r="IL413" s="22"/>
      <c r="IM413" s="22"/>
      <c r="IN413" s="22"/>
      <c r="IO413" s="22"/>
      <c r="IP413" s="22"/>
      <c r="IQ413" s="22"/>
      <c r="IR413" s="22"/>
      <c r="IS413" s="22"/>
      <c r="IT413" s="22"/>
      <c r="IU413" s="22"/>
      <c r="IV413" s="22"/>
      <c r="IW413" s="22"/>
      <c r="IX413" s="22"/>
      <c r="IY413" s="22"/>
      <c r="IZ413" s="22"/>
      <c r="JA413" s="22"/>
      <c r="JB413" s="22"/>
      <c r="JC413" s="22"/>
      <c r="JD413" s="22"/>
      <c r="JE413" s="22"/>
      <c r="JF413" s="22"/>
      <c r="JG413" s="22"/>
      <c r="JH413" s="22"/>
      <c r="JI413" s="22"/>
      <c r="JJ413" s="22"/>
      <c r="JK413" s="22"/>
      <c r="JL413" s="22"/>
      <c r="JM413" s="22"/>
      <c r="JN413" s="22"/>
      <c r="JO413" s="22"/>
      <c r="JP413" s="22"/>
      <c r="JQ413" s="22"/>
      <c r="JR413" s="22"/>
      <c r="JS413" s="22"/>
      <c r="JT413" s="22"/>
      <c r="JU413" s="22"/>
      <c r="JV413" s="22"/>
      <c r="JW413" s="22"/>
      <c r="JX413" s="22"/>
      <c r="JY413" s="22"/>
      <c r="JZ413" s="22"/>
      <c r="KA413" s="22"/>
      <c r="KB413" s="22"/>
      <c r="KC413" s="22"/>
      <c r="KD413" s="22"/>
      <c r="KE413" s="22"/>
      <c r="KF413" s="22"/>
      <c r="KG413" s="22"/>
      <c r="KH413" s="22"/>
      <c r="KI413" s="22"/>
      <c r="KJ413" s="22"/>
      <c r="KK413" s="22"/>
      <c r="KL413" s="22"/>
      <c r="KM413" s="22"/>
      <c r="KN413" s="22"/>
      <c r="KO413" s="22"/>
      <c r="KP413" s="22"/>
      <c r="KQ413" s="22"/>
      <c r="KR413" s="22"/>
      <c r="KS413" s="22"/>
      <c r="KT413" s="22"/>
      <c r="KU413" s="22"/>
      <c r="KV413" s="22"/>
      <c r="KW413" s="22"/>
      <c r="KX413" s="22"/>
      <c r="KY413" s="22"/>
      <c r="KZ413" s="22"/>
      <c r="LA413" s="22"/>
      <c r="LB413" s="22"/>
      <c r="LC413" s="22"/>
      <c r="LD413" s="22"/>
      <c r="LE413" s="22"/>
      <c r="LF413" s="22"/>
      <c r="LG413" s="22"/>
      <c r="LH413" s="22"/>
      <c r="LI413" s="22"/>
      <c r="LJ413" s="22"/>
      <c r="LK413" s="22"/>
      <c r="LL413" s="22"/>
      <c r="LM413" s="22"/>
      <c r="LN413" s="22"/>
      <c r="LO413" s="22"/>
      <c r="LP413" s="22"/>
      <c r="LQ413" s="22"/>
      <c r="LR413" s="22"/>
      <c r="LS413" s="22"/>
      <c r="LT413" s="22"/>
      <c r="LU413" s="22"/>
      <c r="LV413" s="22"/>
      <c r="LW413" s="22"/>
      <c r="LX413" s="22"/>
      <c r="LY413" s="22"/>
      <c r="LZ413" s="22"/>
      <c r="MA413" s="22"/>
      <c r="MB413" s="22"/>
      <c r="MC413" s="22"/>
      <c r="MD413" s="22"/>
      <c r="ME413" s="22"/>
      <c r="MF413" s="22"/>
      <c r="MG413" s="22"/>
      <c r="MH413" s="22"/>
      <c r="MI413" s="22"/>
      <c r="MJ413" s="22"/>
      <c r="MK413" s="22"/>
      <c r="ML413" s="22"/>
      <c r="MM413" s="22"/>
      <c r="MN413" s="22"/>
      <c r="MO413" s="22"/>
    </row>
    <row r="414" spans="1:353" s="12" customFormat="1" hidden="1">
      <c r="A414" s="3"/>
      <c r="B414" s="3"/>
      <c r="C414" s="14"/>
      <c r="D414" s="3"/>
      <c r="E414" s="3"/>
      <c r="F414" s="4"/>
      <c r="G414" s="5"/>
      <c r="H414" s="5"/>
      <c r="I414" s="6"/>
      <c r="J414" s="6"/>
      <c r="K414" s="6"/>
      <c r="L414" s="6"/>
      <c r="M414"/>
      <c r="N414"/>
      <c r="O414"/>
      <c r="P414"/>
      <c r="Q414"/>
      <c r="R414"/>
      <c r="S414"/>
      <c r="T414" s="7"/>
      <c r="U414" s="8"/>
      <c r="V414" s="9"/>
      <c r="W414" s="10"/>
      <c r="X414" s="10"/>
      <c r="Y414" s="10"/>
      <c r="Z414" s="11"/>
      <c r="AA414" s="11"/>
      <c r="AB414" s="11"/>
      <c r="AC414" s="11"/>
      <c r="AD414" s="10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  <c r="DR414" s="22"/>
      <c r="DS414" s="22"/>
      <c r="DT414" s="22"/>
      <c r="DU414" s="22"/>
      <c r="DV414" s="22"/>
      <c r="DW414" s="22"/>
      <c r="DX414" s="22"/>
      <c r="DY414" s="22"/>
      <c r="DZ414" s="22"/>
      <c r="EA414" s="22"/>
      <c r="EB414" s="22"/>
      <c r="EC414" s="22"/>
      <c r="ED414" s="22"/>
      <c r="EE414" s="22"/>
      <c r="EF414" s="22"/>
      <c r="EG414" s="22"/>
      <c r="EH414" s="22"/>
      <c r="EI414" s="22"/>
      <c r="EJ414" s="22"/>
      <c r="EK414" s="22"/>
      <c r="EL414" s="22"/>
      <c r="EM414" s="22"/>
      <c r="EN414" s="22"/>
      <c r="EO414" s="22"/>
      <c r="EP414" s="22"/>
      <c r="EQ414" s="22"/>
      <c r="ER414" s="22"/>
      <c r="ES414" s="22"/>
      <c r="ET414" s="22"/>
      <c r="EU414" s="22"/>
      <c r="EV414" s="22"/>
      <c r="EW414" s="22"/>
      <c r="EX414" s="22"/>
      <c r="EY414" s="22"/>
      <c r="EZ414" s="22"/>
      <c r="FA414" s="22"/>
      <c r="FB414" s="22"/>
      <c r="FC414" s="22"/>
      <c r="FD414" s="22"/>
      <c r="FE414" s="22"/>
      <c r="FF414" s="22"/>
      <c r="FG414" s="22"/>
      <c r="FH414" s="22"/>
      <c r="FI414" s="22"/>
      <c r="FJ414" s="22"/>
      <c r="FK414" s="22"/>
      <c r="FL414" s="22"/>
      <c r="FM414" s="22"/>
      <c r="FN414" s="22"/>
      <c r="FO414" s="22"/>
      <c r="FP414" s="22"/>
      <c r="FQ414" s="22"/>
      <c r="FR414" s="22"/>
      <c r="FS414" s="22"/>
      <c r="FT414" s="22"/>
      <c r="FU414" s="22"/>
      <c r="FV414" s="22"/>
      <c r="FW414" s="22"/>
      <c r="FX414" s="22"/>
      <c r="FY414" s="22"/>
      <c r="FZ414" s="22"/>
      <c r="GA414" s="22"/>
      <c r="GB414" s="22"/>
      <c r="GC414" s="22"/>
      <c r="GD414" s="22"/>
      <c r="GE414" s="22"/>
      <c r="GF414" s="22"/>
      <c r="GG414" s="22"/>
      <c r="GH414" s="22"/>
      <c r="GI414" s="22"/>
      <c r="GJ414" s="22"/>
      <c r="GK414" s="22"/>
      <c r="GL414" s="22"/>
      <c r="GM414" s="22"/>
      <c r="GN414" s="22"/>
      <c r="GO414" s="22"/>
      <c r="GP414" s="22"/>
      <c r="GQ414" s="22"/>
      <c r="GR414" s="22"/>
      <c r="GS414" s="22"/>
      <c r="GT414" s="22"/>
      <c r="GU414" s="22"/>
      <c r="GV414" s="22"/>
      <c r="GW414" s="22"/>
      <c r="GX414" s="22"/>
      <c r="GY414" s="22"/>
      <c r="GZ414" s="22"/>
      <c r="HA414" s="22"/>
      <c r="HB414" s="22"/>
      <c r="HC414" s="22"/>
      <c r="HD414" s="22"/>
      <c r="HE414" s="22"/>
      <c r="HF414" s="22"/>
      <c r="HG414" s="22"/>
      <c r="HH414" s="22"/>
      <c r="HI414" s="22"/>
      <c r="HJ414" s="22"/>
      <c r="HK414" s="22"/>
      <c r="HL414" s="22"/>
      <c r="HM414" s="22"/>
      <c r="HN414" s="22"/>
      <c r="HO414" s="22"/>
      <c r="HP414" s="22"/>
      <c r="HQ414" s="22"/>
      <c r="HR414" s="22"/>
      <c r="HS414" s="22"/>
      <c r="HT414" s="22"/>
      <c r="HU414" s="22"/>
      <c r="HV414" s="22"/>
      <c r="HW414" s="22"/>
      <c r="HX414" s="22"/>
      <c r="HY414" s="22"/>
      <c r="HZ414" s="22"/>
      <c r="IA414" s="22"/>
      <c r="IB414" s="22"/>
      <c r="IC414" s="22"/>
      <c r="ID414" s="22"/>
      <c r="IE414" s="22"/>
      <c r="IF414" s="22"/>
      <c r="IG414" s="22"/>
      <c r="IH414" s="22"/>
      <c r="II414" s="22"/>
      <c r="IJ414" s="22"/>
      <c r="IK414" s="22"/>
      <c r="IL414" s="22"/>
      <c r="IM414" s="22"/>
      <c r="IN414" s="22"/>
      <c r="IO414" s="22"/>
      <c r="IP414" s="22"/>
      <c r="IQ414" s="22"/>
      <c r="IR414" s="22"/>
      <c r="IS414" s="22"/>
      <c r="IT414" s="22"/>
      <c r="IU414" s="22"/>
      <c r="IV414" s="22"/>
      <c r="IW414" s="22"/>
      <c r="IX414" s="22"/>
      <c r="IY414" s="22"/>
      <c r="IZ414" s="22"/>
      <c r="JA414" s="22"/>
      <c r="JB414" s="22"/>
      <c r="JC414" s="22"/>
      <c r="JD414" s="22"/>
      <c r="JE414" s="22"/>
      <c r="JF414" s="22"/>
      <c r="JG414" s="22"/>
      <c r="JH414" s="22"/>
      <c r="JI414" s="22"/>
      <c r="JJ414" s="22"/>
      <c r="JK414" s="22"/>
      <c r="JL414" s="22"/>
      <c r="JM414" s="22"/>
      <c r="JN414" s="22"/>
      <c r="JO414" s="22"/>
      <c r="JP414" s="22"/>
      <c r="JQ414" s="22"/>
      <c r="JR414" s="22"/>
      <c r="JS414" s="22"/>
      <c r="JT414" s="22"/>
      <c r="JU414" s="22"/>
      <c r="JV414" s="22"/>
      <c r="JW414" s="22"/>
      <c r="JX414" s="22"/>
      <c r="JY414" s="22"/>
      <c r="JZ414" s="22"/>
      <c r="KA414" s="22"/>
      <c r="KB414" s="22"/>
      <c r="KC414" s="22"/>
      <c r="KD414" s="22"/>
      <c r="KE414" s="22"/>
      <c r="KF414" s="22"/>
      <c r="KG414" s="22"/>
      <c r="KH414" s="22"/>
      <c r="KI414" s="22"/>
      <c r="KJ414" s="22"/>
      <c r="KK414" s="22"/>
      <c r="KL414" s="22"/>
      <c r="KM414" s="22"/>
      <c r="KN414" s="22"/>
      <c r="KO414" s="22"/>
      <c r="KP414" s="22"/>
      <c r="KQ414" s="22"/>
      <c r="KR414" s="22"/>
      <c r="KS414" s="22"/>
      <c r="KT414" s="22"/>
      <c r="KU414" s="22"/>
      <c r="KV414" s="22"/>
      <c r="KW414" s="22"/>
      <c r="KX414" s="22"/>
      <c r="KY414" s="22"/>
      <c r="KZ414" s="22"/>
      <c r="LA414" s="22"/>
      <c r="LB414" s="22"/>
      <c r="LC414" s="22"/>
      <c r="LD414" s="22"/>
      <c r="LE414" s="22"/>
      <c r="LF414" s="22"/>
      <c r="LG414" s="22"/>
      <c r="LH414" s="22"/>
      <c r="LI414" s="22"/>
      <c r="LJ414" s="22"/>
      <c r="LK414" s="22"/>
      <c r="LL414" s="22"/>
      <c r="LM414" s="22"/>
      <c r="LN414" s="22"/>
      <c r="LO414" s="22"/>
      <c r="LP414" s="22"/>
      <c r="LQ414" s="22"/>
      <c r="LR414" s="22"/>
      <c r="LS414" s="22"/>
      <c r="LT414" s="22"/>
      <c r="LU414" s="22"/>
      <c r="LV414" s="22"/>
      <c r="LW414" s="22"/>
      <c r="LX414" s="22"/>
      <c r="LY414" s="22"/>
      <c r="LZ414" s="22"/>
      <c r="MA414" s="22"/>
      <c r="MB414" s="22"/>
      <c r="MC414" s="22"/>
      <c r="MD414" s="22"/>
      <c r="ME414" s="22"/>
      <c r="MF414" s="22"/>
      <c r="MG414" s="22"/>
      <c r="MH414" s="22"/>
      <c r="MI414" s="22"/>
      <c r="MJ414" s="22"/>
      <c r="MK414" s="22"/>
      <c r="ML414" s="22"/>
      <c r="MM414" s="22"/>
      <c r="MN414" s="22"/>
      <c r="MO414" s="22"/>
    </row>
    <row r="415" spans="1:353" s="12" customFormat="1" hidden="1">
      <c r="A415" s="3"/>
      <c r="B415" s="3"/>
      <c r="C415" s="14"/>
      <c r="D415" s="3"/>
      <c r="E415" s="3"/>
      <c r="F415" s="4"/>
      <c r="G415" s="5"/>
      <c r="H415" s="5"/>
      <c r="I415" s="6"/>
      <c r="J415" s="6"/>
      <c r="K415" s="6"/>
      <c r="L415" s="6"/>
      <c r="M415"/>
      <c r="N415"/>
      <c r="O415"/>
      <c r="P415"/>
      <c r="Q415"/>
      <c r="R415"/>
      <c r="S415"/>
      <c r="T415" s="7"/>
      <c r="U415" s="8"/>
      <c r="V415" s="9"/>
      <c r="W415" s="10"/>
      <c r="X415" s="10"/>
      <c r="Y415" s="10"/>
      <c r="Z415" s="11"/>
      <c r="AA415" s="11"/>
      <c r="AB415" s="11"/>
      <c r="AC415" s="11"/>
      <c r="AD415" s="10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  <c r="DK415" s="22"/>
      <c r="DL415" s="22"/>
      <c r="DM415" s="22"/>
      <c r="DN415" s="22"/>
      <c r="DO415" s="22"/>
      <c r="DP415" s="22"/>
      <c r="DQ415" s="22"/>
      <c r="DR415" s="22"/>
      <c r="DS415" s="22"/>
      <c r="DT415" s="22"/>
      <c r="DU415" s="22"/>
      <c r="DV415" s="22"/>
      <c r="DW415" s="22"/>
      <c r="DX415" s="22"/>
      <c r="DY415" s="22"/>
      <c r="DZ415" s="22"/>
      <c r="EA415" s="22"/>
      <c r="EB415" s="22"/>
      <c r="EC415" s="22"/>
      <c r="ED415" s="22"/>
      <c r="EE415" s="22"/>
      <c r="EF415" s="22"/>
      <c r="EG415" s="22"/>
      <c r="EH415" s="22"/>
      <c r="EI415" s="22"/>
      <c r="EJ415" s="22"/>
      <c r="EK415" s="22"/>
      <c r="EL415" s="22"/>
      <c r="EM415" s="22"/>
      <c r="EN415" s="22"/>
      <c r="EO415" s="22"/>
      <c r="EP415" s="22"/>
      <c r="EQ415" s="22"/>
      <c r="ER415" s="22"/>
      <c r="ES415" s="22"/>
      <c r="ET415" s="22"/>
      <c r="EU415" s="22"/>
      <c r="EV415" s="22"/>
      <c r="EW415" s="22"/>
      <c r="EX415" s="22"/>
      <c r="EY415" s="22"/>
      <c r="EZ415" s="22"/>
      <c r="FA415" s="22"/>
      <c r="FB415" s="22"/>
      <c r="FC415" s="22"/>
      <c r="FD415" s="22"/>
      <c r="FE415" s="22"/>
      <c r="FF415" s="22"/>
      <c r="FG415" s="22"/>
      <c r="FH415" s="22"/>
      <c r="FI415" s="22"/>
      <c r="FJ415" s="22"/>
      <c r="FK415" s="22"/>
      <c r="FL415" s="22"/>
      <c r="FM415" s="22"/>
      <c r="FN415" s="22"/>
      <c r="FO415" s="22"/>
      <c r="FP415" s="22"/>
      <c r="FQ415" s="22"/>
      <c r="FR415" s="22"/>
      <c r="FS415" s="22"/>
      <c r="FT415" s="22"/>
      <c r="FU415" s="22"/>
      <c r="FV415" s="22"/>
      <c r="FW415" s="22"/>
      <c r="FX415" s="22"/>
      <c r="FY415" s="22"/>
      <c r="FZ415" s="22"/>
      <c r="GA415" s="22"/>
      <c r="GB415" s="22"/>
      <c r="GC415" s="22"/>
      <c r="GD415" s="22"/>
      <c r="GE415" s="22"/>
      <c r="GF415" s="22"/>
      <c r="GG415" s="22"/>
      <c r="GH415" s="22"/>
      <c r="GI415" s="22"/>
      <c r="GJ415" s="22"/>
      <c r="GK415" s="22"/>
      <c r="GL415" s="22"/>
      <c r="GM415" s="22"/>
      <c r="GN415" s="22"/>
      <c r="GO415" s="22"/>
      <c r="GP415" s="22"/>
      <c r="GQ415" s="22"/>
      <c r="GR415" s="22"/>
      <c r="GS415" s="22"/>
      <c r="GT415" s="22"/>
      <c r="GU415" s="22"/>
      <c r="GV415" s="22"/>
      <c r="GW415" s="22"/>
      <c r="GX415" s="22"/>
      <c r="GY415" s="22"/>
      <c r="GZ415" s="22"/>
      <c r="HA415" s="22"/>
      <c r="HB415" s="22"/>
      <c r="HC415" s="22"/>
      <c r="HD415" s="22"/>
      <c r="HE415" s="22"/>
      <c r="HF415" s="22"/>
      <c r="HG415" s="22"/>
      <c r="HH415" s="22"/>
      <c r="HI415" s="22"/>
      <c r="HJ415" s="22"/>
      <c r="HK415" s="22"/>
      <c r="HL415" s="22"/>
      <c r="HM415" s="22"/>
      <c r="HN415" s="22"/>
      <c r="HO415" s="22"/>
      <c r="HP415" s="22"/>
      <c r="HQ415" s="22"/>
      <c r="HR415" s="22"/>
      <c r="HS415" s="22"/>
      <c r="HT415" s="22"/>
      <c r="HU415" s="22"/>
      <c r="HV415" s="22"/>
      <c r="HW415" s="22"/>
      <c r="HX415" s="22"/>
      <c r="HY415" s="22"/>
      <c r="HZ415" s="22"/>
      <c r="IA415" s="22"/>
      <c r="IB415" s="22"/>
      <c r="IC415" s="22"/>
      <c r="ID415" s="22"/>
      <c r="IE415" s="22"/>
      <c r="IF415" s="22"/>
      <c r="IG415" s="22"/>
      <c r="IH415" s="22"/>
      <c r="II415" s="22"/>
      <c r="IJ415" s="22"/>
      <c r="IK415" s="22"/>
      <c r="IL415" s="22"/>
      <c r="IM415" s="22"/>
      <c r="IN415" s="22"/>
      <c r="IO415" s="22"/>
      <c r="IP415" s="22"/>
      <c r="IQ415" s="22"/>
      <c r="IR415" s="22"/>
      <c r="IS415" s="22"/>
      <c r="IT415" s="22"/>
      <c r="IU415" s="22"/>
      <c r="IV415" s="22"/>
      <c r="IW415" s="22"/>
      <c r="IX415" s="22"/>
      <c r="IY415" s="22"/>
      <c r="IZ415" s="22"/>
      <c r="JA415" s="22"/>
      <c r="JB415" s="22"/>
      <c r="JC415" s="22"/>
      <c r="JD415" s="22"/>
      <c r="JE415" s="22"/>
      <c r="JF415" s="22"/>
      <c r="JG415" s="22"/>
      <c r="JH415" s="22"/>
      <c r="JI415" s="22"/>
      <c r="JJ415" s="22"/>
      <c r="JK415" s="22"/>
      <c r="JL415" s="22"/>
      <c r="JM415" s="22"/>
      <c r="JN415" s="22"/>
      <c r="JO415" s="22"/>
      <c r="JP415" s="22"/>
      <c r="JQ415" s="22"/>
      <c r="JR415" s="22"/>
      <c r="JS415" s="22"/>
      <c r="JT415" s="22"/>
      <c r="JU415" s="22"/>
      <c r="JV415" s="22"/>
      <c r="JW415" s="22"/>
      <c r="JX415" s="22"/>
      <c r="JY415" s="22"/>
      <c r="JZ415" s="22"/>
      <c r="KA415" s="22"/>
      <c r="KB415" s="22"/>
      <c r="KC415" s="22"/>
      <c r="KD415" s="22"/>
      <c r="KE415" s="22"/>
      <c r="KF415" s="22"/>
      <c r="KG415" s="22"/>
      <c r="KH415" s="22"/>
      <c r="KI415" s="22"/>
      <c r="KJ415" s="22"/>
      <c r="KK415" s="22"/>
      <c r="KL415" s="22"/>
      <c r="KM415" s="22"/>
      <c r="KN415" s="22"/>
      <c r="KO415" s="22"/>
      <c r="KP415" s="22"/>
      <c r="KQ415" s="22"/>
      <c r="KR415" s="22"/>
      <c r="KS415" s="22"/>
      <c r="KT415" s="22"/>
      <c r="KU415" s="22"/>
      <c r="KV415" s="22"/>
      <c r="KW415" s="22"/>
      <c r="KX415" s="22"/>
      <c r="KY415" s="22"/>
      <c r="KZ415" s="22"/>
      <c r="LA415" s="22"/>
      <c r="LB415" s="22"/>
      <c r="LC415" s="22"/>
      <c r="LD415" s="22"/>
      <c r="LE415" s="22"/>
      <c r="LF415" s="22"/>
      <c r="LG415" s="22"/>
      <c r="LH415" s="22"/>
      <c r="LI415" s="22"/>
      <c r="LJ415" s="22"/>
      <c r="LK415" s="22"/>
      <c r="LL415" s="22"/>
      <c r="LM415" s="22"/>
      <c r="LN415" s="22"/>
      <c r="LO415" s="22"/>
      <c r="LP415" s="22"/>
      <c r="LQ415" s="22"/>
      <c r="LR415" s="22"/>
      <c r="LS415" s="22"/>
      <c r="LT415" s="22"/>
      <c r="LU415" s="22"/>
      <c r="LV415" s="22"/>
      <c r="LW415" s="22"/>
      <c r="LX415" s="22"/>
      <c r="LY415" s="22"/>
      <c r="LZ415" s="22"/>
      <c r="MA415" s="22"/>
      <c r="MB415" s="22"/>
      <c r="MC415" s="22"/>
      <c r="MD415" s="22"/>
      <c r="ME415" s="22"/>
      <c r="MF415" s="22"/>
      <c r="MG415" s="22"/>
      <c r="MH415" s="22"/>
      <c r="MI415" s="22"/>
      <c r="MJ415" s="22"/>
      <c r="MK415" s="22"/>
      <c r="ML415" s="22"/>
      <c r="MM415" s="22"/>
      <c r="MN415" s="22"/>
      <c r="MO415" s="22"/>
    </row>
    <row r="416" spans="1:353" s="12" customFormat="1" hidden="1">
      <c r="A416" s="3"/>
      <c r="B416" s="3"/>
      <c r="C416" s="14"/>
      <c r="D416" s="3"/>
      <c r="E416" s="3"/>
      <c r="F416" s="4"/>
      <c r="G416" s="5"/>
      <c r="H416" s="5"/>
      <c r="I416" s="6"/>
      <c r="J416" s="6"/>
      <c r="K416" s="6"/>
      <c r="L416" s="6"/>
      <c r="M416"/>
      <c r="N416"/>
      <c r="O416"/>
      <c r="P416"/>
      <c r="Q416"/>
      <c r="R416"/>
      <c r="S416"/>
      <c r="T416" s="7"/>
      <c r="U416" s="8"/>
      <c r="V416" s="9"/>
      <c r="W416" s="10"/>
      <c r="X416" s="10"/>
      <c r="Y416" s="10"/>
      <c r="Z416" s="11"/>
      <c r="AA416" s="11"/>
      <c r="AB416" s="11"/>
      <c r="AC416" s="11"/>
      <c r="AD416" s="10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  <c r="DR416" s="22"/>
      <c r="DS416" s="22"/>
      <c r="DT416" s="22"/>
      <c r="DU416" s="22"/>
      <c r="DV416" s="22"/>
      <c r="DW416" s="22"/>
      <c r="DX416" s="22"/>
      <c r="DY416" s="22"/>
      <c r="DZ416" s="22"/>
      <c r="EA416" s="22"/>
      <c r="EB416" s="22"/>
      <c r="EC416" s="22"/>
      <c r="ED416" s="22"/>
      <c r="EE416" s="22"/>
      <c r="EF416" s="22"/>
      <c r="EG416" s="22"/>
      <c r="EH416" s="22"/>
      <c r="EI416" s="22"/>
      <c r="EJ416" s="22"/>
      <c r="EK416" s="22"/>
      <c r="EL416" s="22"/>
      <c r="EM416" s="22"/>
      <c r="EN416" s="22"/>
      <c r="EO416" s="22"/>
      <c r="EP416" s="22"/>
      <c r="EQ416" s="22"/>
      <c r="ER416" s="22"/>
      <c r="ES416" s="22"/>
      <c r="ET416" s="22"/>
      <c r="EU416" s="22"/>
      <c r="EV416" s="22"/>
      <c r="EW416" s="22"/>
      <c r="EX416" s="22"/>
      <c r="EY416" s="22"/>
      <c r="EZ416" s="22"/>
      <c r="FA416" s="22"/>
      <c r="FB416" s="22"/>
      <c r="FC416" s="22"/>
      <c r="FD416" s="22"/>
      <c r="FE416" s="22"/>
      <c r="FF416" s="22"/>
      <c r="FG416" s="22"/>
      <c r="FH416" s="22"/>
      <c r="FI416" s="22"/>
      <c r="FJ416" s="22"/>
      <c r="FK416" s="22"/>
      <c r="FL416" s="22"/>
      <c r="FM416" s="22"/>
      <c r="FN416" s="22"/>
      <c r="FO416" s="22"/>
      <c r="FP416" s="22"/>
      <c r="FQ416" s="22"/>
      <c r="FR416" s="22"/>
      <c r="FS416" s="22"/>
      <c r="FT416" s="22"/>
      <c r="FU416" s="22"/>
      <c r="FV416" s="22"/>
      <c r="FW416" s="22"/>
      <c r="FX416" s="22"/>
      <c r="FY416" s="22"/>
      <c r="FZ416" s="22"/>
      <c r="GA416" s="22"/>
      <c r="GB416" s="22"/>
      <c r="GC416" s="22"/>
      <c r="GD416" s="22"/>
      <c r="GE416" s="22"/>
      <c r="GF416" s="22"/>
      <c r="GG416" s="22"/>
      <c r="GH416" s="22"/>
      <c r="GI416" s="22"/>
      <c r="GJ416" s="22"/>
      <c r="GK416" s="22"/>
      <c r="GL416" s="22"/>
      <c r="GM416" s="22"/>
      <c r="GN416" s="22"/>
      <c r="GO416" s="22"/>
      <c r="GP416" s="22"/>
      <c r="GQ416" s="22"/>
      <c r="GR416" s="22"/>
      <c r="GS416" s="22"/>
      <c r="GT416" s="22"/>
      <c r="GU416" s="22"/>
      <c r="GV416" s="22"/>
      <c r="GW416" s="22"/>
      <c r="GX416" s="22"/>
      <c r="GY416" s="22"/>
      <c r="GZ416" s="22"/>
      <c r="HA416" s="22"/>
      <c r="HB416" s="22"/>
      <c r="HC416" s="22"/>
      <c r="HD416" s="22"/>
      <c r="HE416" s="22"/>
      <c r="HF416" s="22"/>
      <c r="HG416" s="22"/>
      <c r="HH416" s="22"/>
      <c r="HI416" s="22"/>
      <c r="HJ416" s="22"/>
      <c r="HK416" s="22"/>
      <c r="HL416" s="22"/>
      <c r="HM416" s="22"/>
      <c r="HN416" s="22"/>
      <c r="HO416" s="22"/>
      <c r="HP416" s="22"/>
      <c r="HQ416" s="22"/>
      <c r="HR416" s="22"/>
      <c r="HS416" s="22"/>
      <c r="HT416" s="22"/>
      <c r="HU416" s="22"/>
      <c r="HV416" s="22"/>
      <c r="HW416" s="22"/>
      <c r="HX416" s="22"/>
      <c r="HY416" s="22"/>
      <c r="HZ416" s="22"/>
      <c r="IA416" s="22"/>
      <c r="IB416" s="22"/>
      <c r="IC416" s="22"/>
      <c r="ID416" s="22"/>
      <c r="IE416" s="22"/>
      <c r="IF416" s="22"/>
      <c r="IG416" s="22"/>
      <c r="IH416" s="22"/>
      <c r="II416" s="22"/>
      <c r="IJ416" s="22"/>
      <c r="IK416" s="22"/>
      <c r="IL416" s="22"/>
      <c r="IM416" s="22"/>
      <c r="IN416" s="22"/>
      <c r="IO416" s="22"/>
      <c r="IP416" s="22"/>
      <c r="IQ416" s="22"/>
      <c r="IR416" s="22"/>
      <c r="IS416" s="22"/>
      <c r="IT416" s="22"/>
      <c r="IU416" s="22"/>
      <c r="IV416" s="22"/>
      <c r="IW416" s="22"/>
      <c r="IX416" s="22"/>
      <c r="IY416" s="22"/>
      <c r="IZ416" s="22"/>
      <c r="JA416" s="22"/>
      <c r="JB416" s="22"/>
      <c r="JC416" s="22"/>
      <c r="JD416" s="22"/>
      <c r="JE416" s="22"/>
      <c r="JF416" s="22"/>
      <c r="JG416" s="22"/>
      <c r="JH416" s="22"/>
      <c r="JI416" s="22"/>
      <c r="JJ416" s="22"/>
      <c r="JK416" s="22"/>
      <c r="JL416" s="22"/>
      <c r="JM416" s="22"/>
      <c r="JN416" s="22"/>
      <c r="JO416" s="22"/>
      <c r="JP416" s="22"/>
      <c r="JQ416" s="22"/>
      <c r="JR416" s="22"/>
      <c r="JS416" s="22"/>
      <c r="JT416" s="22"/>
      <c r="JU416" s="22"/>
      <c r="JV416" s="22"/>
      <c r="JW416" s="22"/>
      <c r="JX416" s="22"/>
      <c r="JY416" s="22"/>
      <c r="JZ416" s="22"/>
      <c r="KA416" s="22"/>
      <c r="KB416" s="22"/>
      <c r="KC416" s="22"/>
      <c r="KD416" s="22"/>
      <c r="KE416" s="22"/>
      <c r="KF416" s="22"/>
      <c r="KG416" s="22"/>
      <c r="KH416" s="22"/>
      <c r="KI416" s="22"/>
      <c r="KJ416" s="22"/>
      <c r="KK416" s="22"/>
      <c r="KL416" s="22"/>
      <c r="KM416" s="22"/>
      <c r="KN416" s="22"/>
      <c r="KO416" s="22"/>
      <c r="KP416" s="22"/>
      <c r="KQ416" s="22"/>
      <c r="KR416" s="22"/>
      <c r="KS416" s="22"/>
      <c r="KT416" s="22"/>
      <c r="KU416" s="22"/>
      <c r="KV416" s="22"/>
      <c r="KW416" s="22"/>
      <c r="KX416" s="22"/>
      <c r="KY416" s="22"/>
      <c r="KZ416" s="22"/>
      <c r="LA416" s="22"/>
      <c r="LB416" s="22"/>
      <c r="LC416" s="22"/>
      <c r="LD416" s="22"/>
      <c r="LE416" s="22"/>
      <c r="LF416" s="22"/>
      <c r="LG416" s="22"/>
      <c r="LH416" s="22"/>
      <c r="LI416" s="22"/>
      <c r="LJ416" s="22"/>
      <c r="LK416" s="22"/>
      <c r="LL416" s="22"/>
      <c r="LM416" s="22"/>
      <c r="LN416" s="22"/>
      <c r="LO416" s="22"/>
      <c r="LP416" s="22"/>
      <c r="LQ416" s="22"/>
      <c r="LR416" s="22"/>
      <c r="LS416" s="22"/>
      <c r="LT416" s="22"/>
      <c r="LU416" s="22"/>
      <c r="LV416" s="22"/>
      <c r="LW416" s="22"/>
      <c r="LX416" s="22"/>
      <c r="LY416" s="22"/>
      <c r="LZ416" s="22"/>
      <c r="MA416" s="22"/>
      <c r="MB416" s="22"/>
      <c r="MC416" s="22"/>
      <c r="MD416" s="22"/>
      <c r="ME416" s="22"/>
      <c r="MF416" s="22"/>
      <c r="MG416" s="22"/>
      <c r="MH416" s="22"/>
      <c r="MI416" s="22"/>
      <c r="MJ416" s="22"/>
      <c r="MK416" s="22"/>
      <c r="ML416" s="22"/>
      <c r="MM416" s="22"/>
      <c r="MN416" s="22"/>
      <c r="MO416" s="22"/>
    </row>
    <row r="417" spans="1:353" s="12" customFormat="1" hidden="1">
      <c r="A417" s="3"/>
      <c r="B417" s="3"/>
      <c r="C417" s="14"/>
      <c r="D417" s="3"/>
      <c r="E417" s="3"/>
      <c r="F417" s="4"/>
      <c r="G417" s="5"/>
      <c r="H417" s="5"/>
      <c r="I417" s="6"/>
      <c r="J417" s="6"/>
      <c r="K417" s="6"/>
      <c r="L417" s="6"/>
      <c r="M417"/>
      <c r="N417"/>
      <c r="O417"/>
      <c r="P417"/>
      <c r="Q417"/>
      <c r="R417"/>
      <c r="S417"/>
      <c r="T417" s="7"/>
      <c r="U417" s="8"/>
      <c r="V417" s="9"/>
      <c r="W417" s="10"/>
      <c r="X417" s="10"/>
      <c r="Y417" s="10"/>
      <c r="Z417" s="11"/>
      <c r="AA417" s="11"/>
      <c r="AB417" s="11"/>
      <c r="AC417" s="11"/>
      <c r="AD417" s="10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  <c r="DK417" s="22"/>
      <c r="DL417" s="22"/>
      <c r="DM417" s="22"/>
      <c r="DN417" s="22"/>
      <c r="DO417" s="22"/>
      <c r="DP417" s="22"/>
      <c r="DQ417" s="22"/>
      <c r="DR417" s="22"/>
      <c r="DS417" s="22"/>
      <c r="DT417" s="22"/>
      <c r="DU417" s="22"/>
      <c r="DV417" s="22"/>
      <c r="DW417" s="22"/>
      <c r="DX417" s="22"/>
      <c r="DY417" s="22"/>
      <c r="DZ417" s="22"/>
      <c r="EA417" s="22"/>
      <c r="EB417" s="22"/>
      <c r="EC417" s="22"/>
      <c r="ED417" s="22"/>
      <c r="EE417" s="22"/>
      <c r="EF417" s="22"/>
      <c r="EG417" s="22"/>
      <c r="EH417" s="22"/>
      <c r="EI417" s="22"/>
      <c r="EJ417" s="22"/>
      <c r="EK417" s="22"/>
      <c r="EL417" s="22"/>
      <c r="EM417" s="22"/>
      <c r="EN417" s="22"/>
      <c r="EO417" s="22"/>
      <c r="EP417" s="22"/>
      <c r="EQ417" s="22"/>
      <c r="ER417" s="22"/>
      <c r="ES417" s="22"/>
      <c r="ET417" s="22"/>
      <c r="EU417" s="22"/>
      <c r="EV417" s="22"/>
      <c r="EW417" s="22"/>
      <c r="EX417" s="22"/>
      <c r="EY417" s="22"/>
      <c r="EZ417" s="22"/>
      <c r="FA417" s="22"/>
      <c r="FB417" s="22"/>
      <c r="FC417" s="22"/>
      <c r="FD417" s="22"/>
      <c r="FE417" s="22"/>
      <c r="FF417" s="22"/>
      <c r="FG417" s="22"/>
      <c r="FH417" s="22"/>
      <c r="FI417" s="22"/>
      <c r="FJ417" s="22"/>
      <c r="FK417" s="22"/>
      <c r="FL417" s="22"/>
      <c r="FM417" s="22"/>
      <c r="FN417" s="22"/>
      <c r="FO417" s="22"/>
      <c r="FP417" s="22"/>
      <c r="FQ417" s="22"/>
      <c r="FR417" s="22"/>
      <c r="FS417" s="22"/>
      <c r="FT417" s="22"/>
      <c r="FU417" s="22"/>
      <c r="FV417" s="22"/>
      <c r="FW417" s="22"/>
      <c r="FX417" s="22"/>
      <c r="FY417" s="22"/>
      <c r="FZ417" s="22"/>
      <c r="GA417" s="22"/>
      <c r="GB417" s="22"/>
      <c r="GC417" s="22"/>
      <c r="GD417" s="22"/>
      <c r="GE417" s="22"/>
      <c r="GF417" s="22"/>
      <c r="GG417" s="22"/>
      <c r="GH417" s="22"/>
      <c r="GI417" s="22"/>
      <c r="GJ417" s="22"/>
      <c r="GK417" s="22"/>
      <c r="GL417" s="22"/>
      <c r="GM417" s="22"/>
      <c r="GN417" s="22"/>
      <c r="GO417" s="22"/>
      <c r="GP417" s="22"/>
      <c r="GQ417" s="22"/>
      <c r="GR417" s="22"/>
      <c r="GS417" s="22"/>
      <c r="GT417" s="22"/>
      <c r="GU417" s="22"/>
      <c r="GV417" s="22"/>
      <c r="GW417" s="22"/>
      <c r="GX417" s="22"/>
      <c r="GY417" s="22"/>
      <c r="GZ417" s="22"/>
      <c r="HA417" s="22"/>
      <c r="HB417" s="22"/>
      <c r="HC417" s="22"/>
      <c r="HD417" s="22"/>
      <c r="HE417" s="22"/>
      <c r="HF417" s="22"/>
      <c r="HG417" s="22"/>
      <c r="HH417" s="22"/>
      <c r="HI417" s="22"/>
      <c r="HJ417" s="22"/>
      <c r="HK417" s="22"/>
      <c r="HL417" s="22"/>
      <c r="HM417" s="22"/>
      <c r="HN417" s="22"/>
      <c r="HO417" s="22"/>
      <c r="HP417" s="22"/>
      <c r="HQ417" s="22"/>
      <c r="HR417" s="22"/>
      <c r="HS417" s="22"/>
      <c r="HT417" s="22"/>
      <c r="HU417" s="22"/>
      <c r="HV417" s="22"/>
      <c r="HW417" s="22"/>
      <c r="HX417" s="22"/>
      <c r="HY417" s="22"/>
      <c r="HZ417" s="22"/>
      <c r="IA417" s="22"/>
      <c r="IB417" s="22"/>
      <c r="IC417" s="22"/>
      <c r="ID417" s="22"/>
      <c r="IE417" s="22"/>
      <c r="IF417" s="22"/>
      <c r="IG417" s="22"/>
      <c r="IH417" s="22"/>
      <c r="II417" s="22"/>
      <c r="IJ417" s="22"/>
      <c r="IK417" s="22"/>
      <c r="IL417" s="22"/>
      <c r="IM417" s="22"/>
      <c r="IN417" s="22"/>
      <c r="IO417" s="22"/>
      <c r="IP417" s="22"/>
      <c r="IQ417" s="22"/>
      <c r="IR417" s="22"/>
      <c r="IS417" s="22"/>
      <c r="IT417" s="22"/>
      <c r="IU417" s="22"/>
      <c r="IV417" s="22"/>
      <c r="IW417" s="22"/>
      <c r="IX417" s="22"/>
      <c r="IY417" s="22"/>
      <c r="IZ417" s="22"/>
      <c r="JA417" s="22"/>
      <c r="JB417" s="22"/>
      <c r="JC417" s="22"/>
      <c r="JD417" s="22"/>
      <c r="JE417" s="22"/>
      <c r="JF417" s="22"/>
      <c r="JG417" s="22"/>
      <c r="JH417" s="22"/>
      <c r="JI417" s="22"/>
      <c r="JJ417" s="22"/>
      <c r="JK417" s="22"/>
      <c r="JL417" s="22"/>
      <c r="JM417" s="22"/>
      <c r="JN417" s="22"/>
      <c r="JO417" s="22"/>
      <c r="JP417" s="22"/>
      <c r="JQ417" s="22"/>
      <c r="JR417" s="22"/>
      <c r="JS417" s="22"/>
      <c r="JT417" s="22"/>
      <c r="JU417" s="22"/>
      <c r="JV417" s="22"/>
      <c r="JW417" s="22"/>
      <c r="JX417" s="22"/>
      <c r="JY417" s="22"/>
      <c r="JZ417" s="22"/>
      <c r="KA417" s="22"/>
      <c r="KB417" s="22"/>
      <c r="KC417" s="22"/>
      <c r="KD417" s="22"/>
      <c r="KE417" s="22"/>
      <c r="KF417" s="22"/>
      <c r="KG417" s="22"/>
      <c r="KH417" s="22"/>
      <c r="KI417" s="22"/>
      <c r="KJ417" s="22"/>
      <c r="KK417" s="22"/>
      <c r="KL417" s="22"/>
      <c r="KM417" s="22"/>
      <c r="KN417" s="22"/>
      <c r="KO417" s="22"/>
      <c r="KP417" s="22"/>
      <c r="KQ417" s="22"/>
      <c r="KR417" s="22"/>
      <c r="KS417" s="22"/>
      <c r="KT417" s="22"/>
      <c r="KU417" s="22"/>
      <c r="KV417" s="22"/>
      <c r="KW417" s="22"/>
      <c r="KX417" s="22"/>
      <c r="KY417" s="22"/>
      <c r="KZ417" s="22"/>
      <c r="LA417" s="22"/>
      <c r="LB417" s="22"/>
      <c r="LC417" s="22"/>
      <c r="LD417" s="22"/>
      <c r="LE417" s="22"/>
      <c r="LF417" s="22"/>
      <c r="LG417" s="22"/>
      <c r="LH417" s="22"/>
      <c r="LI417" s="22"/>
      <c r="LJ417" s="22"/>
      <c r="LK417" s="22"/>
      <c r="LL417" s="22"/>
      <c r="LM417" s="22"/>
      <c r="LN417" s="22"/>
      <c r="LO417" s="22"/>
      <c r="LP417" s="22"/>
      <c r="LQ417" s="22"/>
      <c r="LR417" s="22"/>
      <c r="LS417" s="22"/>
      <c r="LT417" s="22"/>
      <c r="LU417" s="22"/>
      <c r="LV417" s="22"/>
      <c r="LW417" s="22"/>
      <c r="LX417" s="22"/>
      <c r="LY417" s="22"/>
      <c r="LZ417" s="22"/>
      <c r="MA417" s="22"/>
      <c r="MB417" s="22"/>
      <c r="MC417" s="22"/>
      <c r="MD417" s="22"/>
      <c r="ME417" s="22"/>
      <c r="MF417" s="22"/>
      <c r="MG417" s="22"/>
      <c r="MH417" s="22"/>
      <c r="MI417" s="22"/>
      <c r="MJ417" s="22"/>
      <c r="MK417" s="22"/>
      <c r="ML417" s="22"/>
      <c r="MM417" s="22"/>
      <c r="MN417" s="22"/>
      <c r="MO417" s="22"/>
    </row>
    <row r="418" spans="1:353" s="12" customFormat="1" hidden="1">
      <c r="A418" s="3"/>
      <c r="B418" s="3"/>
      <c r="C418" s="14"/>
      <c r="D418" s="3"/>
      <c r="E418" s="3"/>
      <c r="F418" s="4"/>
      <c r="G418" s="5"/>
      <c r="H418" s="5"/>
      <c r="I418" s="6"/>
      <c r="J418" s="6"/>
      <c r="K418" s="6"/>
      <c r="L418" s="6"/>
      <c r="M418"/>
      <c r="N418"/>
      <c r="O418"/>
      <c r="P418"/>
      <c r="Q418"/>
      <c r="R418"/>
      <c r="S418"/>
      <c r="T418" s="7"/>
      <c r="U418" s="8"/>
      <c r="V418" s="9"/>
      <c r="W418" s="10"/>
      <c r="X418" s="10"/>
      <c r="Y418" s="10"/>
      <c r="Z418" s="11"/>
      <c r="AA418" s="11"/>
      <c r="AB418" s="11"/>
      <c r="AC418" s="11"/>
      <c r="AD418" s="10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  <c r="DK418" s="22"/>
      <c r="DL418" s="22"/>
      <c r="DM418" s="22"/>
      <c r="DN418" s="22"/>
      <c r="DO418" s="22"/>
      <c r="DP418" s="22"/>
      <c r="DQ418" s="22"/>
      <c r="DR418" s="22"/>
      <c r="DS418" s="22"/>
      <c r="DT418" s="22"/>
      <c r="DU418" s="22"/>
      <c r="DV418" s="22"/>
      <c r="DW418" s="22"/>
      <c r="DX418" s="22"/>
      <c r="DY418" s="22"/>
      <c r="DZ418" s="22"/>
      <c r="EA418" s="22"/>
      <c r="EB418" s="22"/>
      <c r="EC418" s="22"/>
      <c r="ED418" s="22"/>
      <c r="EE418" s="22"/>
      <c r="EF418" s="22"/>
      <c r="EG418" s="22"/>
      <c r="EH418" s="22"/>
      <c r="EI418" s="22"/>
      <c r="EJ418" s="22"/>
      <c r="EK418" s="22"/>
      <c r="EL418" s="22"/>
      <c r="EM418" s="22"/>
      <c r="EN418" s="22"/>
      <c r="EO418" s="22"/>
      <c r="EP418" s="22"/>
      <c r="EQ418" s="22"/>
      <c r="ER418" s="22"/>
      <c r="ES418" s="22"/>
      <c r="ET418" s="22"/>
      <c r="EU418" s="22"/>
      <c r="EV418" s="22"/>
      <c r="EW418" s="22"/>
      <c r="EX418" s="22"/>
      <c r="EY418" s="22"/>
      <c r="EZ418" s="22"/>
      <c r="FA418" s="22"/>
      <c r="FB418" s="22"/>
      <c r="FC418" s="22"/>
      <c r="FD418" s="22"/>
      <c r="FE418" s="22"/>
      <c r="FF418" s="22"/>
      <c r="FG418" s="22"/>
      <c r="FH418" s="22"/>
      <c r="FI418" s="22"/>
      <c r="FJ418" s="22"/>
      <c r="FK418" s="22"/>
      <c r="FL418" s="22"/>
      <c r="FM418" s="22"/>
      <c r="FN418" s="22"/>
      <c r="FO418" s="22"/>
      <c r="FP418" s="22"/>
      <c r="FQ418" s="22"/>
      <c r="FR418" s="22"/>
      <c r="FS418" s="22"/>
      <c r="FT418" s="22"/>
      <c r="FU418" s="22"/>
      <c r="FV418" s="22"/>
      <c r="FW418" s="22"/>
      <c r="FX418" s="22"/>
      <c r="FY418" s="22"/>
      <c r="FZ418" s="22"/>
      <c r="GA418" s="22"/>
      <c r="GB418" s="22"/>
      <c r="GC418" s="22"/>
      <c r="GD418" s="22"/>
      <c r="GE418" s="22"/>
      <c r="GF418" s="22"/>
      <c r="GG418" s="22"/>
      <c r="GH418" s="22"/>
      <c r="GI418" s="22"/>
      <c r="GJ418" s="22"/>
      <c r="GK418" s="22"/>
      <c r="GL418" s="22"/>
      <c r="GM418" s="22"/>
      <c r="GN418" s="22"/>
      <c r="GO418" s="22"/>
      <c r="GP418" s="22"/>
      <c r="GQ418" s="22"/>
      <c r="GR418" s="22"/>
      <c r="GS418" s="22"/>
      <c r="GT418" s="22"/>
      <c r="GU418" s="22"/>
      <c r="GV418" s="22"/>
      <c r="GW418" s="22"/>
      <c r="GX418" s="22"/>
      <c r="GY418" s="22"/>
      <c r="GZ418" s="22"/>
      <c r="HA418" s="22"/>
      <c r="HB418" s="22"/>
      <c r="HC418" s="22"/>
      <c r="HD418" s="22"/>
      <c r="HE418" s="22"/>
      <c r="HF418" s="22"/>
      <c r="HG418" s="22"/>
      <c r="HH418" s="22"/>
      <c r="HI418" s="22"/>
      <c r="HJ418" s="22"/>
      <c r="HK418" s="22"/>
      <c r="HL418" s="22"/>
      <c r="HM418" s="22"/>
      <c r="HN418" s="22"/>
      <c r="HO418" s="22"/>
      <c r="HP418" s="22"/>
      <c r="HQ418" s="22"/>
      <c r="HR418" s="22"/>
      <c r="HS418" s="22"/>
      <c r="HT418" s="22"/>
      <c r="HU418" s="22"/>
      <c r="HV418" s="22"/>
      <c r="HW418" s="22"/>
      <c r="HX418" s="22"/>
      <c r="HY418" s="22"/>
      <c r="HZ418" s="22"/>
      <c r="IA418" s="22"/>
      <c r="IB418" s="22"/>
      <c r="IC418" s="22"/>
      <c r="ID418" s="22"/>
      <c r="IE418" s="22"/>
      <c r="IF418" s="22"/>
      <c r="IG418" s="22"/>
      <c r="IH418" s="22"/>
      <c r="II418" s="22"/>
      <c r="IJ418" s="22"/>
      <c r="IK418" s="22"/>
      <c r="IL418" s="22"/>
      <c r="IM418" s="22"/>
      <c r="IN418" s="22"/>
      <c r="IO418" s="22"/>
      <c r="IP418" s="22"/>
      <c r="IQ418" s="22"/>
      <c r="IR418" s="22"/>
      <c r="IS418" s="22"/>
      <c r="IT418" s="22"/>
      <c r="IU418" s="22"/>
      <c r="IV418" s="22"/>
      <c r="IW418" s="22"/>
      <c r="IX418" s="22"/>
      <c r="IY418" s="22"/>
      <c r="IZ418" s="22"/>
      <c r="JA418" s="22"/>
      <c r="JB418" s="22"/>
      <c r="JC418" s="22"/>
      <c r="JD418" s="22"/>
      <c r="JE418" s="22"/>
      <c r="JF418" s="22"/>
      <c r="JG418" s="22"/>
      <c r="JH418" s="22"/>
      <c r="JI418" s="22"/>
      <c r="JJ418" s="22"/>
      <c r="JK418" s="22"/>
      <c r="JL418" s="22"/>
      <c r="JM418" s="22"/>
      <c r="JN418" s="22"/>
      <c r="JO418" s="22"/>
      <c r="JP418" s="22"/>
      <c r="JQ418" s="22"/>
      <c r="JR418" s="22"/>
      <c r="JS418" s="22"/>
      <c r="JT418" s="22"/>
      <c r="JU418" s="22"/>
      <c r="JV418" s="22"/>
      <c r="JW418" s="22"/>
      <c r="JX418" s="22"/>
      <c r="JY418" s="22"/>
      <c r="JZ418" s="22"/>
      <c r="KA418" s="22"/>
      <c r="KB418" s="22"/>
      <c r="KC418" s="22"/>
      <c r="KD418" s="22"/>
      <c r="KE418" s="22"/>
      <c r="KF418" s="22"/>
      <c r="KG418" s="22"/>
      <c r="KH418" s="22"/>
      <c r="KI418" s="22"/>
      <c r="KJ418" s="22"/>
      <c r="KK418" s="22"/>
      <c r="KL418" s="22"/>
      <c r="KM418" s="22"/>
      <c r="KN418" s="22"/>
      <c r="KO418" s="22"/>
      <c r="KP418" s="22"/>
      <c r="KQ418" s="22"/>
      <c r="KR418" s="22"/>
      <c r="KS418" s="22"/>
      <c r="KT418" s="22"/>
      <c r="KU418" s="22"/>
      <c r="KV418" s="22"/>
      <c r="KW418" s="22"/>
      <c r="KX418" s="22"/>
      <c r="KY418" s="22"/>
      <c r="KZ418" s="22"/>
      <c r="LA418" s="22"/>
      <c r="LB418" s="22"/>
      <c r="LC418" s="22"/>
      <c r="LD418" s="22"/>
      <c r="LE418" s="22"/>
      <c r="LF418" s="22"/>
      <c r="LG418" s="22"/>
      <c r="LH418" s="22"/>
      <c r="LI418" s="22"/>
      <c r="LJ418" s="22"/>
      <c r="LK418" s="22"/>
      <c r="LL418" s="22"/>
      <c r="LM418" s="22"/>
      <c r="LN418" s="22"/>
      <c r="LO418" s="22"/>
      <c r="LP418" s="22"/>
      <c r="LQ418" s="22"/>
      <c r="LR418" s="22"/>
      <c r="LS418" s="22"/>
      <c r="LT418" s="22"/>
      <c r="LU418" s="22"/>
      <c r="LV418" s="22"/>
      <c r="LW418" s="22"/>
      <c r="LX418" s="22"/>
      <c r="LY418" s="22"/>
      <c r="LZ418" s="22"/>
      <c r="MA418" s="22"/>
      <c r="MB418" s="22"/>
      <c r="MC418" s="22"/>
      <c r="MD418" s="22"/>
      <c r="ME418" s="22"/>
      <c r="MF418" s="22"/>
      <c r="MG418" s="22"/>
      <c r="MH418" s="22"/>
      <c r="MI418" s="22"/>
      <c r="MJ418" s="22"/>
      <c r="MK418" s="22"/>
      <c r="ML418" s="22"/>
      <c r="MM418" s="22"/>
      <c r="MN418" s="22"/>
      <c r="MO418" s="22"/>
    </row>
    <row r="419" spans="1:353" s="12" customFormat="1" hidden="1">
      <c r="A419" s="3"/>
      <c r="B419" s="3"/>
      <c r="C419" s="14"/>
      <c r="D419" s="3"/>
      <c r="E419" s="3"/>
      <c r="F419" s="4"/>
      <c r="G419" s="5"/>
      <c r="H419" s="5"/>
      <c r="I419" s="6"/>
      <c r="J419" s="6"/>
      <c r="K419" s="6"/>
      <c r="L419" s="6"/>
      <c r="M419"/>
      <c r="N419"/>
      <c r="O419"/>
      <c r="P419"/>
      <c r="Q419"/>
      <c r="R419"/>
      <c r="S419"/>
      <c r="T419" s="7"/>
      <c r="U419" s="8"/>
      <c r="V419" s="9"/>
      <c r="W419" s="10"/>
      <c r="X419" s="10"/>
      <c r="Y419" s="10"/>
      <c r="Z419" s="11"/>
      <c r="AA419" s="11"/>
      <c r="AB419" s="11"/>
      <c r="AC419" s="11"/>
      <c r="AD419" s="10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  <c r="DK419" s="22"/>
      <c r="DL419" s="22"/>
      <c r="DM419" s="22"/>
      <c r="DN419" s="22"/>
      <c r="DO419" s="22"/>
      <c r="DP419" s="22"/>
      <c r="DQ419" s="22"/>
      <c r="DR419" s="22"/>
      <c r="DS419" s="22"/>
      <c r="DT419" s="22"/>
      <c r="DU419" s="22"/>
      <c r="DV419" s="22"/>
      <c r="DW419" s="22"/>
      <c r="DX419" s="22"/>
      <c r="DY419" s="22"/>
      <c r="DZ419" s="22"/>
      <c r="EA419" s="22"/>
      <c r="EB419" s="22"/>
      <c r="EC419" s="22"/>
      <c r="ED419" s="22"/>
      <c r="EE419" s="22"/>
      <c r="EF419" s="22"/>
      <c r="EG419" s="22"/>
      <c r="EH419" s="22"/>
      <c r="EI419" s="22"/>
      <c r="EJ419" s="22"/>
      <c r="EK419" s="22"/>
      <c r="EL419" s="22"/>
      <c r="EM419" s="22"/>
      <c r="EN419" s="22"/>
      <c r="EO419" s="22"/>
      <c r="EP419" s="22"/>
      <c r="EQ419" s="22"/>
      <c r="ER419" s="22"/>
      <c r="ES419" s="22"/>
      <c r="ET419" s="22"/>
      <c r="EU419" s="22"/>
      <c r="EV419" s="22"/>
      <c r="EW419" s="22"/>
      <c r="EX419" s="22"/>
      <c r="EY419" s="22"/>
      <c r="EZ419" s="22"/>
      <c r="FA419" s="22"/>
      <c r="FB419" s="22"/>
      <c r="FC419" s="22"/>
      <c r="FD419" s="22"/>
      <c r="FE419" s="22"/>
      <c r="FF419" s="22"/>
      <c r="FG419" s="22"/>
      <c r="FH419" s="22"/>
      <c r="FI419" s="22"/>
      <c r="FJ419" s="22"/>
      <c r="FK419" s="22"/>
      <c r="FL419" s="22"/>
      <c r="FM419" s="22"/>
      <c r="FN419" s="22"/>
      <c r="FO419" s="22"/>
      <c r="FP419" s="22"/>
      <c r="FQ419" s="22"/>
      <c r="FR419" s="22"/>
      <c r="FS419" s="22"/>
      <c r="FT419" s="22"/>
      <c r="FU419" s="22"/>
      <c r="FV419" s="22"/>
      <c r="FW419" s="22"/>
      <c r="FX419" s="22"/>
      <c r="FY419" s="22"/>
      <c r="FZ419" s="22"/>
      <c r="GA419" s="22"/>
      <c r="GB419" s="22"/>
      <c r="GC419" s="22"/>
      <c r="GD419" s="22"/>
      <c r="GE419" s="22"/>
      <c r="GF419" s="22"/>
      <c r="GG419" s="22"/>
      <c r="GH419" s="22"/>
      <c r="GI419" s="22"/>
      <c r="GJ419" s="22"/>
      <c r="GK419" s="22"/>
      <c r="GL419" s="22"/>
      <c r="GM419" s="22"/>
      <c r="GN419" s="22"/>
      <c r="GO419" s="22"/>
      <c r="GP419" s="22"/>
      <c r="GQ419" s="22"/>
      <c r="GR419" s="22"/>
      <c r="GS419" s="22"/>
      <c r="GT419" s="22"/>
      <c r="GU419" s="22"/>
      <c r="GV419" s="22"/>
      <c r="GW419" s="22"/>
      <c r="GX419" s="22"/>
      <c r="GY419" s="22"/>
      <c r="GZ419" s="22"/>
      <c r="HA419" s="22"/>
      <c r="HB419" s="22"/>
      <c r="HC419" s="22"/>
      <c r="HD419" s="22"/>
      <c r="HE419" s="22"/>
      <c r="HF419" s="22"/>
      <c r="HG419" s="22"/>
      <c r="HH419" s="22"/>
      <c r="HI419" s="22"/>
      <c r="HJ419" s="22"/>
      <c r="HK419" s="22"/>
      <c r="HL419" s="22"/>
      <c r="HM419" s="22"/>
      <c r="HN419" s="22"/>
      <c r="HO419" s="22"/>
      <c r="HP419" s="22"/>
      <c r="HQ419" s="22"/>
      <c r="HR419" s="22"/>
      <c r="HS419" s="22"/>
      <c r="HT419" s="22"/>
      <c r="HU419" s="22"/>
      <c r="HV419" s="22"/>
      <c r="HW419" s="22"/>
      <c r="HX419" s="22"/>
      <c r="HY419" s="22"/>
      <c r="HZ419" s="22"/>
      <c r="IA419" s="22"/>
      <c r="IB419" s="22"/>
      <c r="IC419" s="22"/>
      <c r="ID419" s="22"/>
      <c r="IE419" s="22"/>
      <c r="IF419" s="22"/>
      <c r="IG419" s="22"/>
      <c r="IH419" s="22"/>
      <c r="II419" s="22"/>
      <c r="IJ419" s="22"/>
      <c r="IK419" s="22"/>
      <c r="IL419" s="22"/>
      <c r="IM419" s="22"/>
      <c r="IN419" s="22"/>
      <c r="IO419" s="22"/>
      <c r="IP419" s="22"/>
      <c r="IQ419" s="22"/>
      <c r="IR419" s="22"/>
      <c r="IS419" s="22"/>
      <c r="IT419" s="22"/>
      <c r="IU419" s="22"/>
      <c r="IV419" s="22"/>
      <c r="IW419" s="22"/>
      <c r="IX419" s="22"/>
      <c r="IY419" s="22"/>
      <c r="IZ419" s="22"/>
      <c r="JA419" s="22"/>
      <c r="JB419" s="22"/>
      <c r="JC419" s="22"/>
      <c r="JD419" s="22"/>
      <c r="JE419" s="22"/>
      <c r="JF419" s="22"/>
      <c r="JG419" s="22"/>
      <c r="JH419" s="22"/>
      <c r="JI419" s="22"/>
      <c r="JJ419" s="22"/>
      <c r="JK419" s="22"/>
      <c r="JL419" s="22"/>
      <c r="JM419" s="22"/>
      <c r="JN419" s="22"/>
      <c r="JO419" s="22"/>
      <c r="JP419" s="22"/>
      <c r="JQ419" s="22"/>
      <c r="JR419" s="22"/>
      <c r="JS419" s="22"/>
      <c r="JT419" s="22"/>
      <c r="JU419" s="22"/>
      <c r="JV419" s="22"/>
      <c r="JW419" s="22"/>
      <c r="JX419" s="22"/>
      <c r="JY419" s="22"/>
      <c r="JZ419" s="22"/>
      <c r="KA419" s="22"/>
      <c r="KB419" s="22"/>
      <c r="KC419" s="22"/>
      <c r="KD419" s="22"/>
      <c r="KE419" s="22"/>
      <c r="KF419" s="22"/>
      <c r="KG419" s="22"/>
      <c r="KH419" s="22"/>
      <c r="KI419" s="22"/>
      <c r="KJ419" s="22"/>
      <c r="KK419" s="22"/>
      <c r="KL419" s="22"/>
      <c r="KM419" s="22"/>
      <c r="KN419" s="22"/>
      <c r="KO419" s="22"/>
      <c r="KP419" s="22"/>
      <c r="KQ419" s="22"/>
      <c r="KR419" s="22"/>
      <c r="KS419" s="22"/>
      <c r="KT419" s="22"/>
      <c r="KU419" s="22"/>
      <c r="KV419" s="22"/>
      <c r="KW419" s="22"/>
      <c r="KX419" s="22"/>
      <c r="KY419" s="22"/>
      <c r="KZ419" s="22"/>
      <c r="LA419" s="22"/>
      <c r="LB419" s="22"/>
      <c r="LC419" s="22"/>
      <c r="LD419" s="22"/>
      <c r="LE419" s="22"/>
      <c r="LF419" s="22"/>
      <c r="LG419" s="22"/>
      <c r="LH419" s="22"/>
      <c r="LI419" s="22"/>
      <c r="LJ419" s="22"/>
      <c r="LK419" s="22"/>
      <c r="LL419" s="22"/>
      <c r="LM419" s="22"/>
      <c r="LN419" s="22"/>
      <c r="LO419" s="22"/>
      <c r="LP419" s="22"/>
      <c r="LQ419" s="22"/>
      <c r="LR419" s="22"/>
      <c r="LS419" s="22"/>
      <c r="LT419" s="22"/>
      <c r="LU419" s="22"/>
      <c r="LV419" s="22"/>
      <c r="LW419" s="22"/>
      <c r="LX419" s="22"/>
      <c r="LY419" s="22"/>
      <c r="LZ419" s="22"/>
      <c r="MA419" s="22"/>
      <c r="MB419" s="22"/>
      <c r="MC419" s="22"/>
      <c r="MD419" s="22"/>
      <c r="ME419" s="22"/>
      <c r="MF419" s="22"/>
      <c r="MG419" s="22"/>
      <c r="MH419" s="22"/>
      <c r="MI419" s="22"/>
      <c r="MJ419" s="22"/>
      <c r="MK419" s="22"/>
      <c r="ML419" s="22"/>
      <c r="MM419" s="22"/>
      <c r="MN419" s="22"/>
      <c r="MO419" s="22"/>
    </row>
    <row r="420" spans="1:353" s="12" customFormat="1" hidden="1">
      <c r="A420" s="3"/>
      <c r="B420" s="3"/>
      <c r="C420" s="14"/>
      <c r="D420" s="3"/>
      <c r="E420" s="3"/>
      <c r="F420" s="4"/>
      <c r="G420" s="5"/>
      <c r="H420" s="5"/>
      <c r="I420" s="6"/>
      <c r="J420" s="6"/>
      <c r="K420" s="6"/>
      <c r="L420" s="6"/>
      <c r="M420"/>
      <c r="N420"/>
      <c r="O420"/>
      <c r="P420"/>
      <c r="Q420"/>
      <c r="R420"/>
      <c r="S420"/>
      <c r="T420" s="7"/>
      <c r="U420" s="8"/>
      <c r="V420" s="9"/>
      <c r="W420" s="10"/>
      <c r="X420" s="10"/>
      <c r="Y420" s="10"/>
      <c r="Z420" s="11"/>
      <c r="AA420" s="11"/>
      <c r="AB420" s="11"/>
      <c r="AC420" s="11"/>
      <c r="AD420" s="1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  <c r="DK420" s="22"/>
      <c r="DL420" s="22"/>
      <c r="DM420" s="22"/>
      <c r="DN420" s="22"/>
      <c r="DO420" s="22"/>
      <c r="DP420" s="22"/>
      <c r="DQ420" s="22"/>
      <c r="DR420" s="22"/>
      <c r="DS420" s="22"/>
      <c r="DT420" s="22"/>
      <c r="DU420" s="22"/>
      <c r="DV420" s="22"/>
      <c r="DW420" s="22"/>
      <c r="DX420" s="22"/>
      <c r="DY420" s="22"/>
      <c r="DZ420" s="22"/>
      <c r="EA420" s="22"/>
      <c r="EB420" s="22"/>
      <c r="EC420" s="22"/>
      <c r="ED420" s="22"/>
      <c r="EE420" s="22"/>
      <c r="EF420" s="22"/>
      <c r="EG420" s="22"/>
      <c r="EH420" s="22"/>
      <c r="EI420" s="22"/>
      <c r="EJ420" s="22"/>
      <c r="EK420" s="22"/>
      <c r="EL420" s="22"/>
      <c r="EM420" s="22"/>
      <c r="EN420" s="22"/>
      <c r="EO420" s="22"/>
      <c r="EP420" s="22"/>
      <c r="EQ420" s="22"/>
      <c r="ER420" s="22"/>
      <c r="ES420" s="22"/>
      <c r="ET420" s="22"/>
      <c r="EU420" s="22"/>
      <c r="EV420" s="22"/>
      <c r="EW420" s="22"/>
      <c r="EX420" s="22"/>
      <c r="EY420" s="22"/>
      <c r="EZ420" s="22"/>
      <c r="FA420" s="22"/>
      <c r="FB420" s="22"/>
      <c r="FC420" s="22"/>
      <c r="FD420" s="22"/>
      <c r="FE420" s="22"/>
      <c r="FF420" s="22"/>
      <c r="FG420" s="22"/>
      <c r="FH420" s="22"/>
      <c r="FI420" s="22"/>
      <c r="FJ420" s="22"/>
      <c r="FK420" s="22"/>
      <c r="FL420" s="22"/>
      <c r="FM420" s="22"/>
      <c r="FN420" s="22"/>
      <c r="FO420" s="22"/>
      <c r="FP420" s="22"/>
      <c r="FQ420" s="22"/>
      <c r="FR420" s="22"/>
      <c r="FS420" s="22"/>
      <c r="FT420" s="22"/>
      <c r="FU420" s="22"/>
      <c r="FV420" s="22"/>
      <c r="FW420" s="22"/>
      <c r="FX420" s="22"/>
      <c r="FY420" s="22"/>
      <c r="FZ420" s="22"/>
      <c r="GA420" s="22"/>
      <c r="GB420" s="22"/>
      <c r="GC420" s="22"/>
      <c r="GD420" s="22"/>
      <c r="GE420" s="22"/>
      <c r="GF420" s="22"/>
      <c r="GG420" s="22"/>
      <c r="GH420" s="22"/>
      <c r="GI420" s="22"/>
      <c r="GJ420" s="22"/>
      <c r="GK420" s="22"/>
      <c r="GL420" s="22"/>
      <c r="GM420" s="22"/>
      <c r="GN420" s="22"/>
      <c r="GO420" s="22"/>
      <c r="GP420" s="22"/>
      <c r="GQ420" s="22"/>
      <c r="GR420" s="22"/>
      <c r="GS420" s="22"/>
      <c r="GT420" s="22"/>
      <c r="GU420" s="22"/>
      <c r="GV420" s="22"/>
      <c r="GW420" s="22"/>
      <c r="GX420" s="22"/>
      <c r="GY420" s="22"/>
      <c r="GZ420" s="22"/>
      <c r="HA420" s="22"/>
      <c r="HB420" s="22"/>
      <c r="HC420" s="22"/>
      <c r="HD420" s="22"/>
      <c r="HE420" s="22"/>
      <c r="HF420" s="22"/>
      <c r="HG420" s="22"/>
      <c r="HH420" s="22"/>
      <c r="HI420" s="22"/>
      <c r="HJ420" s="22"/>
      <c r="HK420" s="22"/>
      <c r="HL420" s="22"/>
      <c r="HM420" s="22"/>
      <c r="HN420" s="22"/>
      <c r="HO420" s="22"/>
      <c r="HP420" s="22"/>
      <c r="HQ420" s="22"/>
      <c r="HR420" s="22"/>
      <c r="HS420" s="22"/>
      <c r="HT420" s="22"/>
      <c r="HU420" s="22"/>
      <c r="HV420" s="22"/>
      <c r="HW420" s="22"/>
      <c r="HX420" s="22"/>
      <c r="HY420" s="22"/>
      <c r="HZ420" s="22"/>
      <c r="IA420" s="22"/>
      <c r="IB420" s="22"/>
      <c r="IC420" s="22"/>
      <c r="ID420" s="22"/>
      <c r="IE420" s="22"/>
      <c r="IF420" s="22"/>
      <c r="IG420" s="22"/>
      <c r="IH420" s="22"/>
      <c r="II420" s="22"/>
      <c r="IJ420" s="22"/>
      <c r="IK420" s="22"/>
      <c r="IL420" s="22"/>
      <c r="IM420" s="22"/>
      <c r="IN420" s="22"/>
      <c r="IO420" s="22"/>
      <c r="IP420" s="22"/>
      <c r="IQ420" s="22"/>
      <c r="IR420" s="22"/>
      <c r="IS420" s="22"/>
      <c r="IT420" s="22"/>
      <c r="IU420" s="22"/>
      <c r="IV420" s="22"/>
      <c r="IW420" s="22"/>
      <c r="IX420" s="22"/>
      <c r="IY420" s="22"/>
      <c r="IZ420" s="22"/>
      <c r="JA420" s="22"/>
      <c r="JB420" s="22"/>
      <c r="JC420" s="22"/>
      <c r="JD420" s="22"/>
      <c r="JE420" s="22"/>
      <c r="JF420" s="22"/>
      <c r="JG420" s="22"/>
      <c r="JH420" s="22"/>
      <c r="JI420" s="22"/>
      <c r="JJ420" s="22"/>
      <c r="JK420" s="22"/>
      <c r="JL420" s="22"/>
      <c r="JM420" s="22"/>
      <c r="JN420" s="22"/>
      <c r="JO420" s="22"/>
      <c r="JP420" s="22"/>
      <c r="JQ420" s="22"/>
      <c r="JR420" s="22"/>
      <c r="JS420" s="22"/>
      <c r="JT420" s="22"/>
      <c r="JU420" s="22"/>
      <c r="JV420" s="22"/>
      <c r="JW420" s="22"/>
      <c r="JX420" s="22"/>
      <c r="JY420" s="22"/>
      <c r="JZ420" s="22"/>
      <c r="KA420" s="22"/>
      <c r="KB420" s="22"/>
      <c r="KC420" s="22"/>
      <c r="KD420" s="22"/>
      <c r="KE420" s="22"/>
      <c r="KF420" s="22"/>
      <c r="KG420" s="22"/>
      <c r="KH420" s="22"/>
      <c r="KI420" s="22"/>
      <c r="KJ420" s="22"/>
      <c r="KK420" s="22"/>
      <c r="KL420" s="22"/>
      <c r="KM420" s="22"/>
      <c r="KN420" s="22"/>
      <c r="KO420" s="22"/>
      <c r="KP420" s="22"/>
      <c r="KQ420" s="22"/>
      <c r="KR420" s="22"/>
      <c r="KS420" s="22"/>
      <c r="KT420" s="22"/>
      <c r="KU420" s="22"/>
      <c r="KV420" s="22"/>
      <c r="KW420" s="22"/>
      <c r="KX420" s="22"/>
      <c r="KY420" s="22"/>
      <c r="KZ420" s="22"/>
      <c r="LA420" s="22"/>
      <c r="LB420" s="22"/>
      <c r="LC420" s="22"/>
      <c r="LD420" s="22"/>
      <c r="LE420" s="22"/>
      <c r="LF420" s="22"/>
      <c r="LG420" s="22"/>
      <c r="LH420" s="22"/>
      <c r="LI420" s="22"/>
      <c r="LJ420" s="22"/>
      <c r="LK420" s="22"/>
      <c r="LL420" s="22"/>
      <c r="LM420" s="22"/>
      <c r="LN420" s="22"/>
      <c r="LO420" s="22"/>
      <c r="LP420" s="22"/>
      <c r="LQ420" s="22"/>
      <c r="LR420" s="22"/>
      <c r="LS420" s="22"/>
      <c r="LT420" s="22"/>
      <c r="LU420" s="22"/>
      <c r="LV420" s="22"/>
      <c r="LW420" s="22"/>
      <c r="LX420" s="22"/>
      <c r="LY420" s="22"/>
      <c r="LZ420" s="22"/>
      <c r="MA420" s="22"/>
      <c r="MB420" s="22"/>
      <c r="MC420" s="22"/>
      <c r="MD420" s="22"/>
      <c r="ME420" s="22"/>
      <c r="MF420" s="22"/>
      <c r="MG420" s="22"/>
      <c r="MH420" s="22"/>
      <c r="MI420" s="22"/>
      <c r="MJ420" s="22"/>
      <c r="MK420" s="22"/>
      <c r="ML420" s="22"/>
      <c r="MM420" s="22"/>
      <c r="MN420" s="22"/>
      <c r="MO420" s="22"/>
    </row>
    <row r="421" spans="1:353" s="12" customFormat="1" hidden="1">
      <c r="A421" s="3"/>
      <c r="B421" s="3"/>
      <c r="C421" s="14"/>
      <c r="D421" s="3"/>
      <c r="E421" s="3"/>
      <c r="F421" s="4"/>
      <c r="G421" s="5"/>
      <c r="H421" s="5"/>
      <c r="I421" s="6"/>
      <c r="J421" s="6"/>
      <c r="K421" s="6"/>
      <c r="L421" s="6"/>
      <c r="M421"/>
      <c r="N421"/>
      <c r="O421"/>
      <c r="P421"/>
      <c r="Q421"/>
      <c r="R421"/>
      <c r="S421"/>
      <c r="T421" s="7"/>
      <c r="U421" s="8"/>
      <c r="V421" s="9"/>
      <c r="W421" s="10"/>
      <c r="X421" s="10"/>
      <c r="Y421" s="10"/>
      <c r="Z421" s="11"/>
      <c r="AA421" s="11"/>
      <c r="AB421" s="11"/>
      <c r="AC421" s="11"/>
      <c r="AD421" s="10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  <c r="DK421" s="22"/>
      <c r="DL421" s="22"/>
      <c r="DM421" s="22"/>
      <c r="DN421" s="22"/>
      <c r="DO421" s="22"/>
      <c r="DP421" s="22"/>
      <c r="DQ421" s="22"/>
      <c r="DR421" s="22"/>
      <c r="DS421" s="22"/>
      <c r="DT421" s="22"/>
      <c r="DU421" s="22"/>
      <c r="DV421" s="22"/>
      <c r="DW421" s="22"/>
      <c r="DX421" s="22"/>
      <c r="DY421" s="22"/>
      <c r="DZ421" s="22"/>
      <c r="EA421" s="22"/>
      <c r="EB421" s="22"/>
      <c r="EC421" s="22"/>
      <c r="ED421" s="22"/>
      <c r="EE421" s="22"/>
      <c r="EF421" s="22"/>
      <c r="EG421" s="22"/>
      <c r="EH421" s="22"/>
      <c r="EI421" s="22"/>
      <c r="EJ421" s="22"/>
      <c r="EK421" s="22"/>
      <c r="EL421" s="22"/>
      <c r="EM421" s="22"/>
      <c r="EN421" s="22"/>
      <c r="EO421" s="22"/>
      <c r="EP421" s="22"/>
      <c r="EQ421" s="22"/>
      <c r="ER421" s="22"/>
      <c r="ES421" s="22"/>
      <c r="ET421" s="22"/>
      <c r="EU421" s="22"/>
      <c r="EV421" s="22"/>
      <c r="EW421" s="22"/>
      <c r="EX421" s="22"/>
      <c r="EY421" s="22"/>
      <c r="EZ421" s="22"/>
      <c r="FA421" s="22"/>
      <c r="FB421" s="22"/>
      <c r="FC421" s="22"/>
      <c r="FD421" s="22"/>
      <c r="FE421" s="22"/>
      <c r="FF421" s="22"/>
      <c r="FG421" s="22"/>
      <c r="FH421" s="22"/>
      <c r="FI421" s="22"/>
      <c r="FJ421" s="22"/>
      <c r="FK421" s="22"/>
      <c r="FL421" s="22"/>
      <c r="FM421" s="22"/>
      <c r="FN421" s="22"/>
      <c r="FO421" s="22"/>
      <c r="FP421" s="22"/>
      <c r="FQ421" s="22"/>
      <c r="FR421" s="22"/>
      <c r="FS421" s="22"/>
      <c r="FT421" s="22"/>
      <c r="FU421" s="22"/>
      <c r="FV421" s="22"/>
      <c r="FW421" s="22"/>
      <c r="FX421" s="22"/>
      <c r="FY421" s="22"/>
      <c r="FZ421" s="22"/>
      <c r="GA421" s="22"/>
      <c r="GB421" s="22"/>
      <c r="GC421" s="22"/>
      <c r="GD421" s="22"/>
      <c r="GE421" s="22"/>
      <c r="GF421" s="22"/>
      <c r="GG421" s="22"/>
      <c r="GH421" s="22"/>
      <c r="GI421" s="22"/>
      <c r="GJ421" s="22"/>
      <c r="GK421" s="22"/>
      <c r="GL421" s="22"/>
      <c r="GM421" s="22"/>
      <c r="GN421" s="22"/>
      <c r="GO421" s="22"/>
      <c r="GP421" s="22"/>
      <c r="GQ421" s="22"/>
      <c r="GR421" s="22"/>
      <c r="GS421" s="22"/>
      <c r="GT421" s="22"/>
      <c r="GU421" s="22"/>
      <c r="GV421" s="22"/>
      <c r="GW421" s="22"/>
      <c r="GX421" s="22"/>
      <c r="GY421" s="22"/>
      <c r="GZ421" s="22"/>
      <c r="HA421" s="22"/>
      <c r="HB421" s="22"/>
      <c r="HC421" s="22"/>
      <c r="HD421" s="22"/>
      <c r="HE421" s="22"/>
      <c r="HF421" s="22"/>
      <c r="HG421" s="22"/>
      <c r="HH421" s="22"/>
      <c r="HI421" s="22"/>
      <c r="HJ421" s="22"/>
      <c r="HK421" s="22"/>
      <c r="HL421" s="22"/>
      <c r="HM421" s="22"/>
      <c r="HN421" s="22"/>
      <c r="HO421" s="22"/>
      <c r="HP421" s="22"/>
      <c r="HQ421" s="22"/>
      <c r="HR421" s="22"/>
      <c r="HS421" s="22"/>
      <c r="HT421" s="22"/>
      <c r="HU421" s="22"/>
      <c r="HV421" s="22"/>
      <c r="HW421" s="22"/>
      <c r="HX421" s="22"/>
      <c r="HY421" s="22"/>
      <c r="HZ421" s="22"/>
      <c r="IA421" s="22"/>
      <c r="IB421" s="22"/>
      <c r="IC421" s="22"/>
      <c r="ID421" s="22"/>
      <c r="IE421" s="22"/>
      <c r="IF421" s="22"/>
      <c r="IG421" s="22"/>
      <c r="IH421" s="22"/>
      <c r="II421" s="22"/>
      <c r="IJ421" s="22"/>
      <c r="IK421" s="22"/>
      <c r="IL421" s="22"/>
      <c r="IM421" s="22"/>
      <c r="IN421" s="22"/>
      <c r="IO421" s="22"/>
      <c r="IP421" s="22"/>
      <c r="IQ421" s="22"/>
      <c r="IR421" s="22"/>
      <c r="IS421" s="22"/>
      <c r="IT421" s="22"/>
      <c r="IU421" s="22"/>
      <c r="IV421" s="22"/>
      <c r="IW421" s="22"/>
      <c r="IX421" s="22"/>
      <c r="IY421" s="22"/>
      <c r="IZ421" s="22"/>
      <c r="JA421" s="22"/>
      <c r="JB421" s="22"/>
      <c r="JC421" s="22"/>
      <c r="JD421" s="22"/>
      <c r="JE421" s="22"/>
      <c r="JF421" s="22"/>
      <c r="JG421" s="22"/>
      <c r="JH421" s="22"/>
      <c r="JI421" s="22"/>
      <c r="JJ421" s="22"/>
      <c r="JK421" s="22"/>
      <c r="JL421" s="22"/>
      <c r="JM421" s="22"/>
      <c r="JN421" s="22"/>
      <c r="JO421" s="22"/>
      <c r="JP421" s="22"/>
      <c r="JQ421" s="22"/>
      <c r="JR421" s="22"/>
      <c r="JS421" s="22"/>
      <c r="JT421" s="22"/>
      <c r="JU421" s="22"/>
      <c r="JV421" s="22"/>
      <c r="JW421" s="22"/>
      <c r="JX421" s="22"/>
      <c r="JY421" s="22"/>
      <c r="JZ421" s="22"/>
      <c r="KA421" s="22"/>
      <c r="KB421" s="22"/>
      <c r="KC421" s="22"/>
      <c r="KD421" s="22"/>
      <c r="KE421" s="22"/>
      <c r="KF421" s="22"/>
      <c r="KG421" s="22"/>
      <c r="KH421" s="22"/>
      <c r="KI421" s="22"/>
      <c r="KJ421" s="22"/>
      <c r="KK421" s="22"/>
      <c r="KL421" s="22"/>
      <c r="KM421" s="22"/>
      <c r="KN421" s="22"/>
      <c r="KO421" s="22"/>
      <c r="KP421" s="22"/>
      <c r="KQ421" s="22"/>
      <c r="KR421" s="22"/>
      <c r="KS421" s="22"/>
      <c r="KT421" s="22"/>
      <c r="KU421" s="22"/>
      <c r="KV421" s="22"/>
      <c r="KW421" s="22"/>
      <c r="KX421" s="22"/>
      <c r="KY421" s="22"/>
      <c r="KZ421" s="22"/>
      <c r="LA421" s="22"/>
      <c r="LB421" s="22"/>
      <c r="LC421" s="22"/>
      <c r="LD421" s="22"/>
      <c r="LE421" s="22"/>
      <c r="LF421" s="22"/>
      <c r="LG421" s="22"/>
      <c r="LH421" s="22"/>
      <c r="LI421" s="22"/>
      <c r="LJ421" s="22"/>
      <c r="LK421" s="22"/>
      <c r="LL421" s="22"/>
      <c r="LM421" s="22"/>
      <c r="LN421" s="22"/>
      <c r="LO421" s="22"/>
      <c r="LP421" s="22"/>
      <c r="LQ421" s="22"/>
      <c r="LR421" s="22"/>
      <c r="LS421" s="22"/>
      <c r="LT421" s="22"/>
      <c r="LU421" s="22"/>
      <c r="LV421" s="22"/>
      <c r="LW421" s="22"/>
      <c r="LX421" s="22"/>
      <c r="LY421" s="22"/>
      <c r="LZ421" s="22"/>
      <c r="MA421" s="22"/>
      <c r="MB421" s="22"/>
      <c r="MC421" s="22"/>
      <c r="MD421" s="22"/>
      <c r="ME421" s="22"/>
      <c r="MF421" s="22"/>
      <c r="MG421" s="22"/>
      <c r="MH421" s="22"/>
      <c r="MI421" s="22"/>
      <c r="MJ421" s="22"/>
      <c r="MK421" s="22"/>
      <c r="ML421" s="22"/>
      <c r="MM421" s="22"/>
      <c r="MN421" s="22"/>
      <c r="MO421" s="22"/>
    </row>
    <row r="422" spans="1:353" s="12" customFormat="1" hidden="1">
      <c r="A422" s="3"/>
      <c r="B422" s="3"/>
      <c r="C422" s="14"/>
      <c r="D422" s="3"/>
      <c r="E422" s="3"/>
      <c r="F422" s="4"/>
      <c r="G422" s="5"/>
      <c r="H422" s="5"/>
      <c r="I422" s="6"/>
      <c r="J422" s="6"/>
      <c r="K422" s="6"/>
      <c r="L422" s="6"/>
      <c r="M422"/>
      <c r="N422"/>
      <c r="O422"/>
      <c r="P422"/>
      <c r="Q422"/>
      <c r="R422"/>
      <c r="S422"/>
      <c r="T422" s="7"/>
      <c r="U422" s="8"/>
      <c r="V422" s="9"/>
      <c r="W422" s="10"/>
      <c r="X422" s="10"/>
      <c r="Y422" s="10"/>
      <c r="Z422" s="11"/>
      <c r="AA422" s="11"/>
      <c r="AB422" s="11"/>
      <c r="AC422" s="11"/>
      <c r="AD422" s="10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  <c r="DR422" s="22"/>
      <c r="DS422" s="22"/>
      <c r="DT422" s="22"/>
      <c r="DU422" s="22"/>
      <c r="DV422" s="22"/>
      <c r="DW422" s="22"/>
      <c r="DX422" s="22"/>
      <c r="DY422" s="22"/>
      <c r="DZ422" s="22"/>
      <c r="EA422" s="22"/>
      <c r="EB422" s="22"/>
      <c r="EC422" s="22"/>
      <c r="ED422" s="22"/>
      <c r="EE422" s="22"/>
      <c r="EF422" s="22"/>
      <c r="EG422" s="22"/>
      <c r="EH422" s="22"/>
      <c r="EI422" s="22"/>
      <c r="EJ422" s="22"/>
      <c r="EK422" s="22"/>
      <c r="EL422" s="22"/>
      <c r="EM422" s="22"/>
      <c r="EN422" s="22"/>
      <c r="EO422" s="22"/>
      <c r="EP422" s="22"/>
      <c r="EQ422" s="22"/>
      <c r="ER422" s="22"/>
      <c r="ES422" s="22"/>
      <c r="ET422" s="22"/>
      <c r="EU422" s="22"/>
      <c r="EV422" s="22"/>
      <c r="EW422" s="22"/>
      <c r="EX422" s="22"/>
      <c r="EY422" s="22"/>
      <c r="EZ422" s="22"/>
      <c r="FA422" s="22"/>
      <c r="FB422" s="22"/>
      <c r="FC422" s="22"/>
      <c r="FD422" s="22"/>
      <c r="FE422" s="22"/>
      <c r="FF422" s="22"/>
      <c r="FG422" s="22"/>
      <c r="FH422" s="22"/>
      <c r="FI422" s="22"/>
      <c r="FJ422" s="22"/>
      <c r="FK422" s="22"/>
      <c r="FL422" s="22"/>
      <c r="FM422" s="22"/>
      <c r="FN422" s="22"/>
      <c r="FO422" s="22"/>
      <c r="FP422" s="22"/>
      <c r="FQ422" s="22"/>
      <c r="FR422" s="22"/>
      <c r="FS422" s="22"/>
      <c r="FT422" s="22"/>
      <c r="FU422" s="22"/>
      <c r="FV422" s="22"/>
      <c r="FW422" s="22"/>
      <c r="FX422" s="22"/>
      <c r="FY422" s="22"/>
      <c r="FZ422" s="22"/>
      <c r="GA422" s="22"/>
      <c r="GB422" s="22"/>
      <c r="GC422" s="22"/>
      <c r="GD422" s="22"/>
      <c r="GE422" s="22"/>
      <c r="GF422" s="22"/>
      <c r="GG422" s="22"/>
      <c r="GH422" s="22"/>
      <c r="GI422" s="22"/>
      <c r="GJ422" s="22"/>
      <c r="GK422" s="22"/>
      <c r="GL422" s="22"/>
      <c r="GM422" s="22"/>
      <c r="GN422" s="22"/>
      <c r="GO422" s="22"/>
      <c r="GP422" s="22"/>
      <c r="GQ422" s="22"/>
      <c r="GR422" s="22"/>
      <c r="GS422" s="22"/>
      <c r="GT422" s="22"/>
      <c r="GU422" s="22"/>
      <c r="GV422" s="22"/>
      <c r="GW422" s="22"/>
      <c r="GX422" s="22"/>
      <c r="GY422" s="22"/>
      <c r="GZ422" s="22"/>
      <c r="HA422" s="22"/>
      <c r="HB422" s="22"/>
      <c r="HC422" s="22"/>
      <c r="HD422" s="22"/>
      <c r="HE422" s="22"/>
      <c r="HF422" s="22"/>
      <c r="HG422" s="22"/>
      <c r="HH422" s="22"/>
      <c r="HI422" s="22"/>
      <c r="HJ422" s="22"/>
      <c r="HK422" s="22"/>
      <c r="HL422" s="22"/>
      <c r="HM422" s="22"/>
      <c r="HN422" s="22"/>
      <c r="HO422" s="22"/>
      <c r="HP422" s="22"/>
      <c r="HQ422" s="22"/>
      <c r="HR422" s="22"/>
      <c r="HS422" s="22"/>
      <c r="HT422" s="22"/>
      <c r="HU422" s="22"/>
      <c r="HV422" s="22"/>
      <c r="HW422" s="22"/>
      <c r="HX422" s="22"/>
      <c r="HY422" s="22"/>
      <c r="HZ422" s="22"/>
      <c r="IA422" s="22"/>
      <c r="IB422" s="22"/>
      <c r="IC422" s="22"/>
      <c r="ID422" s="22"/>
      <c r="IE422" s="22"/>
      <c r="IF422" s="22"/>
      <c r="IG422" s="22"/>
      <c r="IH422" s="22"/>
      <c r="II422" s="22"/>
      <c r="IJ422" s="22"/>
      <c r="IK422" s="22"/>
      <c r="IL422" s="22"/>
      <c r="IM422" s="22"/>
      <c r="IN422" s="22"/>
      <c r="IO422" s="22"/>
      <c r="IP422" s="22"/>
      <c r="IQ422" s="22"/>
      <c r="IR422" s="22"/>
      <c r="IS422" s="22"/>
      <c r="IT422" s="22"/>
      <c r="IU422" s="22"/>
      <c r="IV422" s="22"/>
      <c r="IW422" s="22"/>
      <c r="IX422" s="22"/>
      <c r="IY422" s="22"/>
      <c r="IZ422" s="22"/>
      <c r="JA422" s="22"/>
      <c r="JB422" s="22"/>
      <c r="JC422" s="22"/>
      <c r="JD422" s="22"/>
      <c r="JE422" s="22"/>
      <c r="JF422" s="22"/>
      <c r="JG422" s="22"/>
      <c r="JH422" s="22"/>
      <c r="JI422" s="22"/>
      <c r="JJ422" s="22"/>
      <c r="JK422" s="22"/>
      <c r="JL422" s="22"/>
      <c r="JM422" s="22"/>
      <c r="JN422" s="22"/>
      <c r="JO422" s="22"/>
      <c r="JP422" s="22"/>
      <c r="JQ422" s="22"/>
      <c r="JR422" s="22"/>
      <c r="JS422" s="22"/>
      <c r="JT422" s="22"/>
      <c r="JU422" s="22"/>
      <c r="JV422" s="22"/>
      <c r="JW422" s="22"/>
      <c r="JX422" s="22"/>
      <c r="JY422" s="22"/>
      <c r="JZ422" s="22"/>
      <c r="KA422" s="22"/>
      <c r="KB422" s="22"/>
      <c r="KC422" s="22"/>
      <c r="KD422" s="22"/>
      <c r="KE422" s="22"/>
      <c r="KF422" s="22"/>
      <c r="KG422" s="22"/>
      <c r="KH422" s="22"/>
      <c r="KI422" s="22"/>
      <c r="KJ422" s="22"/>
      <c r="KK422" s="22"/>
      <c r="KL422" s="22"/>
      <c r="KM422" s="22"/>
      <c r="KN422" s="22"/>
      <c r="KO422" s="22"/>
      <c r="KP422" s="22"/>
      <c r="KQ422" s="22"/>
      <c r="KR422" s="22"/>
      <c r="KS422" s="22"/>
      <c r="KT422" s="22"/>
      <c r="KU422" s="22"/>
      <c r="KV422" s="22"/>
      <c r="KW422" s="22"/>
      <c r="KX422" s="22"/>
      <c r="KY422" s="22"/>
      <c r="KZ422" s="22"/>
      <c r="LA422" s="22"/>
      <c r="LB422" s="22"/>
      <c r="LC422" s="22"/>
      <c r="LD422" s="22"/>
      <c r="LE422" s="22"/>
      <c r="LF422" s="22"/>
      <c r="LG422" s="22"/>
      <c r="LH422" s="22"/>
      <c r="LI422" s="22"/>
      <c r="LJ422" s="22"/>
      <c r="LK422" s="22"/>
      <c r="LL422" s="22"/>
      <c r="LM422" s="22"/>
      <c r="LN422" s="22"/>
      <c r="LO422" s="22"/>
      <c r="LP422" s="22"/>
      <c r="LQ422" s="22"/>
      <c r="LR422" s="22"/>
      <c r="LS422" s="22"/>
      <c r="LT422" s="22"/>
      <c r="LU422" s="22"/>
      <c r="LV422" s="22"/>
      <c r="LW422" s="22"/>
      <c r="LX422" s="22"/>
      <c r="LY422" s="22"/>
      <c r="LZ422" s="22"/>
      <c r="MA422" s="22"/>
      <c r="MB422" s="22"/>
      <c r="MC422" s="22"/>
      <c r="MD422" s="22"/>
      <c r="ME422" s="22"/>
      <c r="MF422" s="22"/>
      <c r="MG422" s="22"/>
      <c r="MH422" s="22"/>
      <c r="MI422" s="22"/>
      <c r="MJ422" s="22"/>
      <c r="MK422" s="22"/>
      <c r="ML422" s="22"/>
      <c r="MM422" s="22"/>
      <c r="MN422" s="22"/>
      <c r="MO422" s="22"/>
    </row>
    <row r="423" spans="1:353" s="12" customFormat="1" hidden="1">
      <c r="A423" s="3"/>
      <c r="B423" s="3"/>
      <c r="C423" s="14"/>
      <c r="D423" s="3"/>
      <c r="E423" s="3"/>
      <c r="F423" s="4"/>
      <c r="G423" s="5"/>
      <c r="H423" s="5"/>
      <c r="I423" s="6"/>
      <c r="J423" s="6"/>
      <c r="K423" s="6"/>
      <c r="L423" s="6"/>
      <c r="M423"/>
      <c r="N423"/>
      <c r="O423"/>
      <c r="P423"/>
      <c r="Q423"/>
      <c r="R423"/>
      <c r="S423"/>
      <c r="T423" s="7"/>
      <c r="U423" s="8"/>
      <c r="V423" s="9"/>
      <c r="W423" s="10"/>
      <c r="X423" s="10"/>
      <c r="Y423" s="10"/>
      <c r="Z423" s="11"/>
      <c r="AA423" s="11"/>
      <c r="AB423" s="11"/>
      <c r="AC423" s="11"/>
      <c r="AD423" s="10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  <c r="DR423" s="22"/>
      <c r="DS423" s="22"/>
      <c r="DT423" s="22"/>
      <c r="DU423" s="22"/>
      <c r="DV423" s="22"/>
      <c r="DW423" s="22"/>
      <c r="DX423" s="22"/>
      <c r="DY423" s="22"/>
      <c r="DZ423" s="22"/>
      <c r="EA423" s="22"/>
      <c r="EB423" s="22"/>
      <c r="EC423" s="22"/>
      <c r="ED423" s="22"/>
      <c r="EE423" s="22"/>
      <c r="EF423" s="22"/>
      <c r="EG423" s="22"/>
      <c r="EH423" s="22"/>
      <c r="EI423" s="22"/>
      <c r="EJ423" s="22"/>
      <c r="EK423" s="22"/>
      <c r="EL423" s="22"/>
      <c r="EM423" s="22"/>
      <c r="EN423" s="22"/>
      <c r="EO423" s="22"/>
      <c r="EP423" s="22"/>
      <c r="EQ423" s="22"/>
      <c r="ER423" s="22"/>
      <c r="ES423" s="22"/>
      <c r="ET423" s="22"/>
      <c r="EU423" s="22"/>
      <c r="EV423" s="22"/>
      <c r="EW423" s="22"/>
      <c r="EX423" s="22"/>
      <c r="EY423" s="22"/>
      <c r="EZ423" s="22"/>
      <c r="FA423" s="22"/>
      <c r="FB423" s="22"/>
      <c r="FC423" s="22"/>
      <c r="FD423" s="22"/>
      <c r="FE423" s="22"/>
      <c r="FF423" s="22"/>
      <c r="FG423" s="22"/>
      <c r="FH423" s="22"/>
      <c r="FI423" s="22"/>
      <c r="FJ423" s="22"/>
      <c r="FK423" s="22"/>
      <c r="FL423" s="22"/>
      <c r="FM423" s="22"/>
      <c r="FN423" s="22"/>
      <c r="FO423" s="22"/>
      <c r="FP423" s="22"/>
      <c r="FQ423" s="22"/>
      <c r="FR423" s="22"/>
      <c r="FS423" s="22"/>
      <c r="FT423" s="22"/>
      <c r="FU423" s="22"/>
      <c r="FV423" s="22"/>
      <c r="FW423" s="22"/>
      <c r="FX423" s="22"/>
      <c r="FY423" s="22"/>
      <c r="FZ423" s="22"/>
      <c r="GA423" s="22"/>
      <c r="GB423" s="22"/>
      <c r="GC423" s="22"/>
      <c r="GD423" s="22"/>
      <c r="GE423" s="22"/>
      <c r="GF423" s="22"/>
      <c r="GG423" s="22"/>
      <c r="GH423" s="22"/>
      <c r="GI423" s="22"/>
      <c r="GJ423" s="22"/>
      <c r="GK423" s="22"/>
      <c r="GL423" s="22"/>
      <c r="GM423" s="22"/>
      <c r="GN423" s="22"/>
      <c r="GO423" s="22"/>
      <c r="GP423" s="22"/>
      <c r="GQ423" s="22"/>
      <c r="GR423" s="22"/>
      <c r="GS423" s="22"/>
      <c r="GT423" s="22"/>
      <c r="GU423" s="22"/>
      <c r="GV423" s="22"/>
      <c r="GW423" s="22"/>
      <c r="GX423" s="22"/>
      <c r="GY423" s="22"/>
      <c r="GZ423" s="22"/>
      <c r="HA423" s="22"/>
      <c r="HB423" s="22"/>
      <c r="HC423" s="22"/>
      <c r="HD423" s="22"/>
      <c r="HE423" s="22"/>
      <c r="HF423" s="22"/>
      <c r="HG423" s="22"/>
      <c r="HH423" s="22"/>
      <c r="HI423" s="22"/>
      <c r="HJ423" s="22"/>
      <c r="HK423" s="22"/>
      <c r="HL423" s="22"/>
      <c r="HM423" s="22"/>
      <c r="HN423" s="22"/>
      <c r="HO423" s="22"/>
      <c r="HP423" s="22"/>
      <c r="HQ423" s="22"/>
      <c r="HR423" s="22"/>
      <c r="HS423" s="22"/>
      <c r="HT423" s="22"/>
      <c r="HU423" s="22"/>
      <c r="HV423" s="22"/>
      <c r="HW423" s="22"/>
      <c r="HX423" s="22"/>
      <c r="HY423" s="22"/>
      <c r="HZ423" s="22"/>
      <c r="IA423" s="22"/>
      <c r="IB423" s="22"/>
      <c r="IC423" s="22"/>
      <c r="ID423" s="22"/>
      <c r="IE423" s="22"/>
      <c r="IF423" s="22"/>
      <c r="IG423" s="22"/>
      <c r="IH423" s="22"/>
      <c r="II423" s="22"/>
      <c r="IJ423" s="22"/>
      <c r="IK423" s="22"/>
      <c r="IL423" s="22"/>
      <c r="IM423" s="22"/>
      <c r="IN423" s="22"/>
      <c r="IO423" s="22"/>
      <c r="IP423" s="22"/>
      <c r="IQ423" s="22"/>
      <c r="IR423" s="22"/>
      <c r="IS423" s="22"/>
      <c r="IT423" s="22"/>
      <c r="IU423" s="22"/>
      <c r="IV423" s="22"/>
      <c r="IW423" s="22"/>
      <c r="IX423" s="22"/>
      <c r="IY423" s="22"/>
      <c r="IZ423" s="22"/>
      <c r="JA423" s="22"/>
      <c r="JB423" s="22"/>
      <c r="JC423" s="22"/>
      <c r="JD423" s="22"/>
      <c r="JE423" s="22"/>
      <c r="JF423" s="22"/>
      <c r="JG423" s="22"/>
      <c r="JH423" s="22"/>
      <c r="JI423" s="22"/>
      <c r="JJ423" s="22"/>
      <c r="JK423" s="22"/>
      <c r="JL423" s="22"/>
      <c r="JM423" s="22"/>
      <c r="JN423" s="22"/>
      <c r="JO423" s="22"/>
      <c r="JP423" s="22"/>
      <c r="JQ423" s="22"/>
      <c r="JR423" s="22"/>
      <c r="JS423" s="22"/>
      <c r="JT423" s="22"/>
      <c r="JU423" s="22"/>
      <c r="JV423" s="22"/>
      <c r="JW423" s="22"/>
      <c r="JX423" s="22"/>
      <c r="JY423" s="22"/>
      <c r="JZ423" s="22"/>
      <c r="KA423" s="22"/>
      <c r="KB423" s="22"/>
      <c r="KC423" s="22"/>
      <c r="KD423" s="22"/>
      <c r="KE423" s="22"/>
      <c r="KF423" s="22"/>
      <c r="KG423" s="22"/>
      <c r="KH423" s="22"/>
      <c r="KI423" s="22"/>
      <c r="KJ423" s="22"/>
      <c r="KK423" s="22"/>
      <c r="KL423" s="22"/>
      <c r="KM423" s="22"/>
      <c r="KN423" s="22"/>
      <c r="KO423" s="22"/>
      <c r="KP423" s="22"/>
      <c r="KQ423" s="22"/>
      <c r="KR423" s="22"/>
      <c r="KS423" s="22"/>
      <c r="KT423" s="22"/>
      <c r="KU423" s="22"/>
      <c r="KV423" s="22"/>
      <c r="KW423" s="22"/>
      <c r="KX423" s="22"/>
      <c r="KY423" s="22"/>
      <c r="KZ423" s="22"/>
      <c r="LA423" s="22"/>
      <c r="LB423" s="22"/>
      <c r="LC423" s="22"/>
      <c r="LD423" s="22"/>
      <c r="LE423" s="22"/>
      <c r="LF423" s="22"/>
      <c r="LG423" s="22"/>
      <c r="LH423" s="22"/>
      <c r="LI423" s="22"/>
      <c r="LJ423" s="22"/>
      <c r="LK423" s="22"/>
      <c r="LL423" s="22"/>
      <c r="LM423" s="22"/>
      <c r="LN423" s="22"/>
      <c r="LO423" s="22"/>
      <c r="LP423" s="22"/>
      <c r="LQ423" s="22"/>
      <c r="LR423" s="22"/>
      <c r="LS423" s="22"/>
      <c r="LT423" s="22"/>
      <c r="LU423" s="22"/>
      <c r="LV423" s="22"/>
      <c r="LW423" s="22"/>
      <c r="LX423" s="22"/>
      <c r="LY423" s="22"/>
      <c r="LZ423" s="22"/>
      <c r="MA423" s="22"/>
      <c r="MB423" s="22"/>
      <c r="MC423" s="22"/>
      <c r="MD423" s="22"/>
      <c r="ME423" s="22"/>
      <c r="MF423" s="22"/>
      <c r="MG423" s="22"/>
      <c r="MH423" s="22"/>
      <c r="MI423" s="22"/>
      <c r="MJ423" s="22"/>
      <c r="MK423" s="22"/>
      <c r="ML423" s="22"/>
      <c r="MM423" s="22"/>
      <c r="MN423" s="22"/>
      <c r="MO423" s="22"/>
    </row>
    <row r="424" spans="1:353" s="12" customFormat="1" hidden="1">
      <c r="A424" s="3"/>
      <c r="B424" s="3"/>
      <c r="C424" s="14"/>
      <c r="D424" s="3"/>
      <c r="E424" s="3"/>
      <c r="F424" s="4"/>
      <c r="G424" s="5"/>
      <c r="H424" s="5"/>
      <c r="I424" s="6"/>
      <c r="J424" s="6"/>
      <c r="K424" s="6"/>
      <c r="L424" s="6"/>
      <c r="M424"/>
      <c r="N424"/>
      <c r="O424"/>
      <c r="P424"/>
      <c r="Q424"/>
      <c r="R424"/>
      <c r="S424"/>
      <c r="T424" s="7"/>
      <c r="U424" s="8"/>
      <c r="V424" s="9"/>
      <c r="W424" s="10"/>
      <c r="X424" s="10"/>
      <c r="Y424" s="10"/>
      <c r="Z424" s="11"/>
      <c r="AA424" s="11"/>
      <c r="AB424" s="11"/>
      <c r="AC424" s="11"/>
      <c r="AD424" s="10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  <c r="DR424" s="22"/>
      <c r="DS424" s="22"/>
      <c r="DT424" s="22"/>
      <c r="DU424" s="22"/>
      <c r="DV424" s="22"/>
      <c r="DW424" s="22"/>
      <c r="DX424" s="22"/>
      <c r="DY424" s="22"/>
      <c r="DZ424" s="22"/>
      <c r="EA424" s="22"/>
      <c r="EB424" s="22"/>
      <c r="EC424" s="22"/>
      <c r="ED424" s="22"/>
      <c r="EE424" s="22"/>
      <c r="EF424" s="22"/>
      <c r="EG424" s="22"/>
      <c r="EH424" s="22"/>
      <c r="EI424" s="22"/>
      <c r="EJ424" s="22"/>
      <c r="EK424" s="22"/>
      <c r="EL424" s="22"/>
      <c r="EM424" s="22"/>
      <c r="EN424" s="22"/>
      <c r="EO424" s="22"/>
      <c r="EP424" s="22"/>
      <c r="EQ424" s="22"/>
      <c r="ER424" s="22"/>
      <c r="ES424" s="22"/>
      <c r="ET424" s="22"/>
      <c r="EU424" s="22"/>
      <c r="EV424" s="22"/>
      <c r="EW424" s="22"/>
      <c r="EX424" s="22"/>
      <c r="EY424" s="22"/>
      <c r="EZ424" s="22"/>
      <c r="FA424" s="22"/>
      <c r="FB424" s="22"/>
      <c r="FC424" s="22"/>
      <c r="FD424" s="22"/>
      <c r="FE424" s="22"/>
      <c r="FF424" s="22"/>
      <c r="FG424" s="22"/>
      <c r="FH424" s="22"/>
      <c r="FI424" s="22"/>
      <c r="FJ424" s="22"/>
      <c r="FK424" s="22"/>
      <c r="FL424" s="22"/>
      <c r="FM424" s="22"/>
      <c r="FN424" s="22"/>
      <c r="FO424" s="22"/>
      <c r="FP424" s="22"/>
      <c r="FQ424" s="22"/>
      <c r="FR424" s="22"/>
      <c r="FS424" s="22"/>
      <c r="FT424" s="22"/>
      <c r="FU424" s="22"/>
      <c r="FV424" s="22"/>
      <c r="FW424" s="22"/>
      <c r="FX424" s="22"/>
      <c r="FY424" s="22"/>
      <c r="FZ424" s="22"/>
      <c r="GA424" s="22"/>
      <c r="GB424" s="22"/>
      <c r="GC424" s="22"/>
      <c r="GD424" s="22"/>
      <c r="GE424" s="22"/>
      <c r="GF424" s="22"/>
      <c r="GG424" s="22"/>
      <c r="GH424" s="22"/>
      <c r="GI424" s="22"/>
      <c r="GJ424" s="22"/>
      <c r="GK424" s="22"/>
      <c r="GL424" s="22"/>
      <c r="GM424" s="22"/>
      <c r="GN424" s="22"/>
      <c r="GO424" s="22"/>
      <c r="GP424" s="22"/>
      <c r="GQ424" s="22"/>
      <c r="GR424" s="22"/>
      <c r="GS424" s="22"/>
      <c r="GT424" s="22"/>
      <c r="GU424" s="22"/>
      <c r="GV424" s="22"/>
      <c r="GW424" s="22"/>
      <c r="GX424" s="22"/>
      <c r="GY424" s="22"/>
      <c r="GZ424" s="22"/>
      <c r="HA424" s="22"/>
      <c r="HB424" s="22"/>
      <c r="HC424" s="22"/>
      <c r="HD424" s="22"/>
      <c r="HE424" s="22"/>
      <c r="HF424" s="22"/>
      <c r="HG424" s="22"/>
      <c r="HH424" s="22"/>
      <c r="HI424" s="22"/>
      <c r="HJ424" s="22"/>
      <c r="HK424" s="22"/>
      <c r="HL424" s="22"/>
      <c r="HM424" s="22"/>
      <c r="HN424" s="22"/>
      <c r="HO424" s="22"/>
      <c r="HP424" s="22"/>
      <c r="HQ424" s="22"/>
      <c r="HR424" s="22"/>
      <c r="HS424" s="22"/>
      <c r="HT424" s="22"/>
      <c r="HU424" s="22"/>
      <c r="HV424" s="22"/>
      <c r="HW424" s="22"/>
      <c r="HX424" s="22"/>
      <c r="HY424" s="22"/>
      <c r="HZ424" s="22"/>
      <c r="IA424" s="22"/>
      <c r="IB424" s="22"/>
      <c r="IC424" s="22"/>
      <c r="ID424" s="22"/>
      <c r="IE424" s="22"/>
      <c r="IF424" s="22"/>
      <c r="IG424" s="22"/>
      <c r="IH424" s="22"/>
      <c r="II424" s="22"/>
      <c r="IJ424" s="22"/>
      <c r="IK424" s="22"/>
      <c r="IL424" s="22"/>
      <c r="IM424" s="22"/>
      <c r="IN424" s="22"/>
      <c r="IO424" s="22"/>
      <c r="IP424" s="22"/>
      <c r="IQ424" s="22"/>
      <c r="IR424" s="22"/>
      <c r="IS424" s="22"/>
      <c r="IT424" s="22"/>
      <c r="IU424" s="22"/>
      <c r="IV424" s="22"/>
      <c r="IW424" s="22"/>
      <c r="IX424" s="22"/>
      <c r="IY424" s="22"/>
      <c r="IZ424" s="22"/>
      <c r="JA424" s="22"/>
      <c r="JB424" s="22"/>
      <c r="JC424" s="22"/>
      <c r="JD424" s="22"/>
      <c r="JE424" s="22"/>
      <c r="JF424" s="22"/>
      <c r="JG424" s="22"/>
      <c r="JH424" s="22"/>
      <c r="JI424" s="22"/>
      <c r="JJ424" s="22"/>
      <c r="JK424" s="22"/>
      <c r="JL424" s="22"/>
      <c r="JM424" s="22"/>
      <c r="JN424" s="22"/>
      <c r="JO424" s="22"/>
      <c r="JP424" s="22"/>
      <c r="JQ424" s="22"/>
      <c r="JR424" s="22"/>
      <c r="JS424" s="22"/>
      <c r="JT424" s="22"/>
      <c r="JU424" s="22"/>
      <c r="JV424" s="22"/>
      <c r="JW424" s="22"/>
      <c r="JX424" s="22"/>
      <c r="JY424" s="22"/>
      <c r="JZ424" s="22"/>
      <c r="KA424" s="22"/>
      <c r="KB424" s="22"/>
      <c r="KC424" s="22"/>
      <c r="KD424" s="22"/>
      <c r="KE424" s="22"/>
      <c r="KF424" s="22"/>
      <c r="KG424" s="22"/>
      <c r="KH424" s="22"/>
      <c r="KI424" s="22"/>
      <c r="KJ424" s="22"/>
      <c r="KK424" s="22"/>
      <c r="KL424" s="22"/>
      <c r="KM424" s="22"/>
      <c r="KN424" s="22"/>
      <c r="KO424" s="22"/>
      <c r="KP424" s="22"/>
      <c r="KQ424" s="22"/>
      <c r="KR424" s="22"/>
      <c r="KS424" s="22"/>
      <c r="KT424" s="22"/>
      <c r="KU424" s="22"/>
      <c r="KV424" s="22"/>
      <c r="KW424" s="22"/>
      <c r="KX424" s="22"/>
      <c r="KY424" s="22"/>
      <c r="KZ424" s="22"/>
      <c r="LA424" s="22"/>
      <c r="LB424" s="22"/>
      <c r="LC424" s="22"/>
      <c r="LD424" s="22"/>
      <c r="LE424" s="22"/>
      <c r="LF424" s="22"/>
      <c r="LG424" s="22"/>
      <c r="LH424" s="22"/>
      <c r="LI424" s="22"/>
      <c r="LJ424" s="22"/>
      <c r="LK424" s="22"/>
      <c r="LL424" s="22"/>
      <c r="LM424" s="22"/>
      <c r="LN424" s="22"/>
      <c r="LO424" s="22"/>
      <c r="LP424" s="22"/>
      <c r="LQ424" s="22"/>
      <c r="LR424" s="22"/>
      <c r="LS424" s="22"/>
      <c r="LT424" s="22"/>
      <c r="LU424" s="22"/>
      <c r="LV424" s="22"/>
      <c r="LW424" s="22"/>
      <c r="LX424" s="22"/>
      <c r="LY424" s="22"/>
      <c r="LZ424" s="22"/>
      <c r="MA424" s="22"/>
      <c r="MB424" s="22"/>
      <c r="MC424" s="22"/>
      <c r="MD424" s="22"/>
      <c r="ME424" s="22"/>
      <c r="MF424" s="22"/>
      <c r="MG424" s="22"/>
      <c r="MH424" s="22"/>
      <c r="MI424" s="22"/>
      <c r="MJ424" s="22"/>
      <c r="MK424" s="22"/>
      <c r="ML424" s="22"/>
      <c r="MM424" s="22"/>
      <c r="MN424" s="22"/>
      <c r="MO424" s="22"/>
    </row>
    <row r="425" spans="1:353" s="12" customFormat="1" hidden="1">
      <c r="A425" s="3"/>
      <c r="B425" s="3"/>
      <c r="C425" s="14"/>
      <c r="D425" s="3"/>
      <c r="E425" s="3"/>
      <c r="F425" s="4"/>
      <c r="G425" s="5"/>
      <c r="H425" s="5"/>
      <c r="I425" s="6"/>
      <c r="J425" s="6"/>
      <c r="K425" s="6"/>
      <c r="L425" s="6"/>
      <c r="M425"/>
      <c r="N425"/>
      <c r="O425"/>
      <c r="P425"/>
      <c r="Q425"/>
      <c r="R425"/>
      <c r="S425"/>
      <c r="T425" s="7"/>
      <c r="U425" s="8"/>
      <c r="V425" s="9"/>
      <c r="W425" s="10"/>
      <c r="X425" s="10"/>
      <c r="Y425" s="10"/>
      <c r="Z425" s="11"/>
      <c r="AA425" s="11"/>
      <c r="AB425" s="11"/>
      <c r="AC425" s="11"/>
      <c r="AD425" s="10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  <c r="DR425" s="22"/>
      <c r="DS425" s="22"/>
      <c r="DT425" s="22"/>
      <c r="DU425" s="22"/>
      <c r="DV425" s="22"/>
      <c r="DW425" s="22"/>
      <c r="DX425" s="22"/>
      <c r="DY425" s="22"/>
      <c r="DZ425" s="22"/>
      <c r="EA425" s="22"/>
      <c r="EB425" s="22"/>
      <c r="EC425" s="22"/>
      <c r="ED425" s="22"/>
      <c r="EE425" s="22"/>
      <c r="EF425" s="22"/>
      <c r="EG425" s="22"/>
      <c r="EH425" s="22"/>
      <c r="EI425" s="22"/>
      <c r="EJ425" s="22"/>
      <c r="EK425" s="22"/>
      <c r="EL425" s="22"/>
      <c r="EM425" s="22"/>
      <c r="EN425" s="22"/>
      <c r="EO425" s="22"/>
      <c r="EP425" s="22"/>
      <c r="EQ425" s="22"/>
      <c r="ER425" s="22"/>
      <c r="ES425" s="22"/>
      <c r="ET425" s="22"/>
      <c r="EU425" s="22"/>
      <c r="EV425" s="22"/>
      <c r="EW425" s="22"/>
      <c r="EX425" s="22"/>
      <c r="EY425" s="22"/>
      <c r="EZ425" s="22"/>
      <c r="FA425" s="22"/>
      <c r="FB425" s="22"/>
      <c r="FC425" s="22"/>
      <c r="FD425" s="22"/>
      <c r="FE425" s="22"/>
      <c r="FF425" s="22"/>
      <c r="FG425" s="22"/>
      <c r="FH425" s="22"/>
      <c r="FI425" s="22"/>
      <c r="FJ425" s="22"/>
      <c r="FK425" s="22"/>
      <c r="FL425" s="22"/>
      <c r="FM425" s="22"/>
      <c r="FN425" s="22"/>
      <c r="FO425" s="22"/>
      <c r="FP425" s="22"/>
      <c r="FQ425" s="22"/>
      <c r="FR425" s="22"/>
      <c r="FS425" s="22"/>
      <c r="FT425" s="22"/>
      <c r="FU425" s="22"/>
      <c r="FV425" s="22"/>
      <c r="FW425" s="22"/>
      <c r="FX425" s="22"/>
      <c r="FY425" s="22"/>
      <c r="FZ425" s="22"/>
      <c r="GA425" s="22"/>
      <c r="GB425" s="22"/>
      <c r="GC425" s="22"/>
      <c r="GD425" s="22"/>
      <c r="GE425" s="22"/>
      <c r="GF425" s="22"/>
      <c r="GG425" s="22"/>
      <c r="GH425" s="22"/>
      <c r="GI425" s="22"/>
      <c r="GJ425" s="22"/>
      <c r="GK425" s="22"/>
      <c r="GL425" s="22"/>
      <c r="GM425" s="22"/>
      <c r="GN425" s="22"/>
      <c r="GO425" s="22"/>
      <c r="GP425" s="22"/>
      <c r="GQ425" s="22"/>
      <c r="GR425" s="22"/>
      <c r="GS425" s="22"/>
      <c r="GT425" s="22"/>
      <c r="GU425" s="22"/>
      <c r="GV425" s="22"/>
      <c r="GW425" s="22"/>
      <c r="GX425" s="22"/>
      <c r="GY425" s="22"/>
      <c r="GZ425" s="22"/>
      <c r="HA425" s="22"/>
      <c r="HB425" s="22"/>
      <c r="HC425" s="22"/>
      <c r="HD425" s="22"/>
      <c r="HE425" s="22"/>
      <c r="HF425" s="22"/>
      <c r="HG425" s="22"/>
      <c r="HH425" s="22"/>
      <c r="HI425" s="22"/>
      <c r="HJ425" s="22"/>
      <c r="HK425" s="22"/>
      <c r="HL425" s="22"/>
      <c r="HM425" s="22"/>
      <c r="HN425" s="22"/>
      <c r="HO425" s="22"/>
      <c r="HP425" s="22"/>
      <c r="HQ425" s="22"/>
      <c r="HR425" s="22"/>
      <c r="HS425" s="22"/>
      <c r="HT425" s="22"/>
      <c r="HU425" s="22"/>
      <c r="HV425" s="22"/>
      <c r="HW425" s="22"/>
      <c r="HX425" s="22"/>
      <c r="HY425" s="22"/>
      <c r="HZ425" s="22"/>
      <c r="IA425" s="22"/>
      <c r="IB425" s="22"/>
      <c r="IC425" s="22"/>
      <c r="ID425" s="22"/>
      <c r="IE425" s="22"/>
      <c r="IF425" s="22"/>
      <c r="IG425" s="22"/>
      <c r="IH425" s="22"/>
      <c r="II425" s="22"/>
      <c r="IJ425" s="22"/>
      <c r="IK425" s="22"/>
      <c r="IL425" s="22"/>
      <c r="IM425" s="22"/>
      <c r="IN425" s="22"/>
      <c r="IO425" s="22"/>
      <c r="IP425" s="22"/>
      <c r="IQ425" s="22"/>
      <c r="IR425" s="22"/>
      <c r="IS425" s="22"/>
      <c r="IT425" s="22"/>
      <c r="IU425" s="22"/>
      <c r="IV425" s="22"/>
      <c r="IW425" s="22"/>
      <c r="IX425" s="22"/>
      <c r="IY425" s="22"/>
      <c r="IZ425" s="22"/>
      <c r="JA425" s="22"/>
      <c r="JB425" s="22"/>
      <c r="JC425" s="22"/>
      <c r="JD425" s="22"/>
      <c r="JE425" s="22"/>
      <c r="JF425" s="22"/>
      <c r="JG425" s="22"/>
      <c r="JH425" s="22"/>
      <c r="JI425" s="22"/>
      <c r="JJ425" s="22"/>
      <c r="JK425" s="22"/>
      <c r="JL425" s="22"/>
      <c r="JM425" s="22"/>
      <c r="JN425" s="22"/>
      <c r="JO425" s="22"/>
      <c r="JP425" s="22"/>
      <c r="JQ425" s="22"/>
      <c r="JR425" s="22"/>
      <c r="JS425" s="22"/>
      <c r="JT425" s="22"/>
      <c r="JU425" s="22"/>
      <c r="JV425" s="22"/>
      <c r="JW425" s="22"/>
      <c r="JX425" s="22"/>
      <c r="JY425" s="22"/>
      <c r="JZ425" s="22"/>
      <c r="KA425" s="22"/>
      <c r="KB425" s="22"/>
      <c r="KC425" s="22"/>
      <c r="KD425" s="22"/>
      <c r="KE425" s="22"/>
      <c r="KF425" s="22"/>
      <c r="KG425" s="22"/>
      <c r="KH425" s="22"/>
      <c r="KI425" s="22"/>
      <c r="KJ425" s="22"/>
      <c r="KK425" s="22"/>
      <c r="KL425" s="22"/>
      <c r="KM425" s="22"/>
      <c r="KN425" s="22"/>
      <c r="KO425" s="22"/>
      <c r="KP425" s="22"/>
      <c r="KQ425" s="22"/>
      <c r="KR425" s="22"/>
      <c r="KS425" s="22"/>
      <c r="KT425" s="22"/>
      <c r="KU425" s="22"/>
      <c r="KV425" s="22"/>
      <c r="KW425" s="22"/>
      <c r="KX425" s="22"/>
      <c r="KY425" s="22"/>
      <c r="KZ425" s="22"/>
      <c r="LA425" s="22"/>
      <c r="LB425" s="22"/>
      <c r="LC425" s="22"/>
      <c r="LD425" s="22"/>
      <c r="LE425" s="22"/>
      <c r="LF425" s="22"/>
      <c r="LG425" s="22"/>
      <c r="LH425" s="22"/>
      <c r="LI425" s="22"/>
      <c r="LJ425" s="22"/>
      <c r="LK425" s="22"/>
      <c r="LL425" s="22"/>
      <c r="LM425" s="22"/>
      <c r="LN425" s="22"/>
      <c r="LO425" s="22"/>
      <c r="LP425" s="22"/>
      <c r="LQ425" s="22"/>
      <c r="LR425" s="22"/>
      <c r="LS425" s="22"/>
      <c r="LT425" s="22"/>
      <c r="LU425" s="22"/>
      <c r="LV425" s="22"/>
      <c r="LW425" s="22"/>
      <c r="LX425" s="22"/>
      <c r="LY425" s="22"/>
      <c r="LZ425" s="22"/>
      <c r="MA425" s="22"/>
      <c r="MB425" s="22"/>
      <c r="MC425" s="22"/>
      <c r="MD425" s="22"/>
      <c r="ME425" s="22"/>
      <c r="MF425" s="22"/>
      <c r="MG425" s="22"/>
      <c r="MH425" s="22"/>
      <c r="MI425" s="22"/>
      <c r="MJ425" s="22"/>
      <c r="MK425" s="22"/>
      <c r="ML425" s="22"/>
      <c r="MM425" s="22"/>
      <c r="MN425" s="22"/>
      <c r="MO425" s="22"/>
    </row>
    <row r="426" spans="1:353" s="12" customFormat="1" hidden="1">
      <c r="A426" s="3"/>
      <c r="B426" s="3"/>
      <c r="C426" s="14"/>
      <c r="D426" s="3"/>
      <c r="E426" s="3"/>
      <c r="F426" s="4"/>
      <c r="G426" s="5"/>
      <c r="H426" s="5"/>
      <c r="I426" s="6"/>
      <c r="J426" s="6"/>
      <c r="K426" s="6"/>
      <c r="L426" s="6"/>
      <c r="M426"/>
      <c r="N426"/>
      <c r="O426"/>
      <c r="P426"/>
      <c r="Q426"/>
      <c r="R426"/>
      <c r="S426"/>
      <c r="T426" s="7"/>
      <c r="U426" s="8"/>
      <c r="V426" s="9"/>
      <c r="W426" s="10"/>
      <c r="X426" s="10"/>
      <c r="Y426" s="10"/>
      <c r="Z426" s="11"/>
      <c r="AA426" s="11"/>
      <c r="AB426" s="11"/>
      <c r="AC426" s="11"/>
      <c r="AD426" s="10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  <c r="DK426" s="22"/>
      <c r="DL426" s="22"/>
      <c r="DM426" s="22"/>
      <c r="DN426" s="22"/>
      <c r="DO426" s="22"/>
      <c r="DP426" s="22"/>
      <c r="DQ426" s="22"/>
      <c r="DR426" s="22"/>
      <c r="DS426" s="22"/>
      <c r="DT426" s="22"/>
      <c r="DU426" s="22"/>
      <c r="DV426" s="22"/>
      <c r="DW426" s="22"/>
      <c r="DX426" s="22"/>
      <c r="DY426" s="22"/>
      <c r="DZ426" s="22"/>
      <c r="EA426" s="22"/>
      <c r="EB426" s="22"/>
      <c r="EC426" s="22"/>
      <c r="ED426" s="22"/>
      <c r="EE426" s="22"/>
      <c r="EF426" s="22"/>
      <c r="EG426" s="22"/>
      <c r="EH426" s="22"/>
      <c r="EI426" s="22"/>
      <c r="EJ426" s="22"/>
      <c r="EK426" s="22"/>
      <c r="EL426" s="22"/>
      <c r="EM426" s="22"/>
      <c r="EN426" s="22"/>
      <c r="EO426" s="22"/>
      <c r="EP426" s="22"/>
      <c r="EQ426" s="22"/>
      <c r="ER426" s="22"/>
      <c r="ES426" s="22"/>
      <c r="ET426" s="22"/>
      <c r="EU426" s="22"/>
      <c r="EV426" s="22"/>
      <c r="EW426" s="22"/>
      <c r="EX426" s="22"/>
      <c r="EY426" s="22"/>
      <c r="EZ426" s="22"/>
      <c r="FA426" s="22"/>
      <c r="FB426" s="22"/>
      <c r="FC426" s="22"/>
      <c r="FD426" s="22"/>
      <c r="FE426" s="22"/>
      <c r="FF426" s="22"/>
      <c r="FG426" s="22"/>
      <c r="FH426" s="22"/>
      <c r="FI426" s="22"/>
      <c r="FJ426" s="22"/>
      <c r="FK426" s="22"/>
      <c r="FL426" s="22"/>
      <c r="FM426" s="22"/>
      <c r="FN426" s="22"/>
      <c r="FO426" s="22"/>
      <c r="FP426" s="22"/>
      <c r="FQ426" s="22"/>
      <c r="FR426" s="22"/>
      <c r="FS426" s="22"/>
      <c r="FT426" s="22"/>
      <c r="FU426" s="22"/>
      <c r="FV426" s="22"/>
      <c r="FW426" s="22"/>
      <c r="FX426" s="22"/>
      <c r="FY426" s="22"/>
      <c r="FZ426" s="22"/>
      <c r="GA426" s="22"/>
      <c r="GB426" s="22"/>
      <c r="GC426" s="22"/>
      <c r="GD426" s="22"/>
      <c r="GE426" s="22"/>
      <c r="GF426" s="22"/>
      <c r="GG426" s="22"/>
      <c r="GH426" s="22"/>
      <c r="GI426" s="22"/>
      <c r="GJ426" s="22"/>
      <c r="GK426" s="22"/>
      <c r="GL426" s="22"/>
      <c r="GM426" s="22"/>
      <c r="GN426" s="22"/>
      <c r="GO426" s="22"/>
      <c r="GP426" s="22"/>
      <c r="GQ426" s="22"/>
      <c r="GR426" s="22"/>
      <c r="GS426" s="22"/>
      <c r="GT426" s="22"/>
      <c r="GU426" s="22"/>
      <c r="GV426" s="22"/>
      <c r="GW426" s="22"/>
      <c r="GX426" s="22"/>
      <c r="GY426" s="22"/>
      <c r="GZ426" s="22"/>
      <c r="HA426" s="22"/>
      <c r="HB426" s="22"/>
      <c r="HC426" s="22"/>
      <c r="HD426" s="22"/>
      <c r="HE426" s="22"/>
      <c r="HF426" s="22"/>
      <c r="HG426" s="22"/>
      <c r="HH426" s="22"/>
      <c r="HI426" s="22"/>
      <c r="HJ426" s="22"/>
      <c r="HK426" s="22"/>
      <c r="HL426" s="22"/>
      <c r="HM426" s="22"/>
      <c r="HN426" s="22"/>
      <c r="HO426" s="22"/>
      <c r="HP426" s="22"/>
      <c r="HQ426" s="22"/>
      <c r="HR426" s="22"/>
      <c r="HS426" s="22"/>
      <c r="HT426" s="22"/>
      <c r="HU426" s="22"/>
      <c r="HV426" s="22"/>
      <c r="HW426" s="22"/>
      <c r="HX426" s="22"/>
      <c r="HY426" s="22"/>
      <c r="HZ426" s="22"/>
      <c r="IA426" s="22"/>
      <c r="IB426" s="22"/>
      <c r="IC426" s="22"/>
      <c r="ID426" s="22"/>
      <c r="IE426" s="22"/>
      <c r="IF426" s="22"/>
      <c r="IG426" s="22"/>
      <c r="IH426" s="22"/>
      <c r="II426" s="22"/>
      <c r="IJ426" s="22"/>
      <c r="IK426" s="22"/>
      <c r="IL426" s="22"/>
      <c r="IM426" s="22"/>
      <c r="IN426" s="22"/>
      <c r="IO426" s="22"/>
      <c r="IP426" s="22"/>
      <c r="IQ426" s="22"/>
      <c r="IR426" s="22"/>
      <c r="IS426" s="22"/>
      <c r="IT426" s="22"/>
      <c r="IU426" s="22"/>
      <c r="IV426" s="22"/>
      <c r="IW426" s="22"/>
      <c r="IX426" s="22"/>
      <c r="IY426" s="22"/>
      <c r="IZ426" s="22"/>
      <c r="JA426" s="22"/>
      <c r="JB426" s="22"/>
      <c r="JC426" s="22"/>
      <c r="JD426" s="22"/>
      <c r="JE426" s="22"/>
      <c r="JF426" s="22"/>
      <c r="JG426" s="22"/>
      <c r="JH426" s="22"/>
      <c r="JI426" s="22"/>
      <c r="JJ426" s="22"/>
      <c r="JK426" s="22"/>
      <c r="JL426" s="22"/>
      <c r="JM426" s="22"/>
      <c r="JN426" s="22"/>
      <c r="JO426" s="22"/>
      <c r="JP426" s="22"/>
      <c r="JQ426" s="22"/>
      <c r="JR426" s="22"/>
      <c r="JS426" s="22"/>
      <c r="JT426" s="22"/>
      <c r="JU426" s="22"/>
      <c r="JV426" s="22"/>
      <c r="JW426" s="22"/>
      <c r="JX426" s="22"/>
      <c r="JY426" s="22"/>
      <c r="JZ426" s="22"/>
      <c r="KA426" s="22"/>
      <c r="KB426" s="22"/>
      <c r="KC426" s="22"/>
      <c r="KD426" s="22"/>
      <c r="KE426" s="22"/>
      <c r="KF426" s="22"/>
      <c r="KG426" s="22"/>
      <c r="KH426" s="22"/>
      <c r="KI426" s="22"/>
      <c r="KJ426" s="22"/>
      <c r="KK426" s="22"/>
      <c r="KL426" s="22"/>
      <c r="KM426" s="22"/>
      <c r="KN426" s="22"/>
      <c r="KO426" s="22"/>
      <c r="KP426" s="22"/>
      <c r="KQ426" s="22"/>
      <c r="KR426" s="22"/>
      <c r="KS426" s="22"/>
      <c r="KT426" s="22"/>
      <c r="KU426" s="22"/>
      <c r="KV426" s="22"/>
      <c r="KW426" s="22"/>
      <c r="KX426" s="22"/>
      <c r="KY426" s="22"/>
      <c r="KZ426" s="22"/>
      <c r="LA426" s="22"/>
      <c r="LB426" s="22"/>
      <c r="LC426" s="22"/>
      <c r="LD426" s="22"/>
      <c r="LE426" s="22"/>
      <c r="LF426" s="22"/>
      <c r="LG426" s="22"/>
      <c r="LH426" s="22"/>
      <c r="LI426" s="22"/>
      <c r="LJ426" s="22"/>
      <c r="LK426" s="22"/>
      <c r="LL426" s="22"/>
      <c r="LM426" s="22"/>
      <c r="LN426" s="22"/>
      <c r="LO426" s="22"/>
      <c r="LP426" s="22"/>
      <c r="LQ426" s="22"/>
      <c r="LR426" s="22"/>
      <c r="LS426" s="22"/>
      <c r="LT426" s="22"/>
      <c r="LU426" s="22"/>
      <c r="LV426" s="22"/>
      <c r="LW426" s="22"/>
      <c r="LX426" s="22"/>
      <c r="LY426" s="22"/>
      <c r="LZ426" s="22"/>
      <c r="MA426" s="22"/>
      <c r="MB426" s="22"/>
      <c r="MC426" s="22"/>
      <c r="MD426" s="22"/>
      <c r="ME426" s="22"/>
      <c r="MF426" s="22"/>
      <c r="MG426" s="22"/>
      <c r="MH426" s="22"/>
      <c r="MI426" s="22"/>
      <c r="MJ426" s="22"/>
      <c r="MK426" s="22"/>
      <c r="ML426" s="22"/>
      <c r="MM426" s="22"/>
      <c r="MN426" s="22"/>
      <c r="MO426" s="22"/>
    </row>
    <row r="427" spans="1:353" s="12" customFormat="1" hidden="1">
      <c r="A427" s="3"/>
      <c r="B427" s="3"/>
      <c r="C427" s="14"/>
      <c r="D427" s="3"/>
      <c r="E427" s="3"/>
      <c r="F427" s="4"/>
      <c r="G427" s="5"/>
      <c r="H427" s="5"/>
      <c r="I427" s="6"/>
      <c r="J427" s="6"/>
      <c r="K427" s="6"/>
      <c r="L427" s="6"/>
      <c r="M427"/>
      <c r="N427"/>
      <c r="O427"/>
      <c r="P427"/>
      <c r="Q427"/>
      <c r="R427"/>
      <c r="S427"/>
      <c r="T427" s="7"/>
      <c r="U427" s="8"/>
      <c r="V427" s="9"/>
      <c r="W427" s="10"/>
      <c r="X427" s="10"/>
      <c r="Y427" s="10"/>
      <c r="Z427" s="11"/>
      <c r="AA427" s="11"/>
      <c r="AB427" s="11"/>
      <c r="AC427" s="11"/>
      <c r="AD427" s="10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  <c r="DK427" s="22"/>
      <c r="DL427" s="22"/>
      <c r="DM427" s="22"/>
      <c r="DN427" s="22"/>
      <c r="DO427" s="22"/>
      <c r="DP427" s="22"/>
      <c r="DQ427" s="22"/>
      <c r="DR427" s="22"/>
      <c r="DS427" s="22"/>
      <c r="DT427" s="22"/>
      <c r="DU427" s="22"/>
      <c r="DV427" s="22"/>
      <c r="DW427" s="22"/>
      <c r="DX427" s="22"/>
      <c r="DY427" s="22"/>
      <c r="DZ427" s="22"/>
      <c r="EA427" s="22"/>
      <c r="EB427" s="22"/>
      <c r="EC427" s="22"/>
      <c r="ED427" s="22"/>
      <c r="EE427" s="22"/>
      <c r="EF427" s="22"/>
      <c r="EG427" s="22"/>
      <c r="EH427" s="22"/>
      <c r="EI427" s="22"/>
      <c r="EJ427" s="22"/>
      <c r="EK427" s="22"/>
      <c r="EL427" s="22"/>
      <c r="EM427" s="22"/>
      <c r="EN427" s="22"/>
      <c r="EO427" s="22"/>
      <c r="EP427" s="22"/>
      <c r="EQ427" s="22"/>
      <c r="ER427" s="22"/>
      <c r="ES427" s="22"/>
      <c r="ET427" s="22"/>
      <c r="EU427" s="22"/>
      <c r="EV427" s="22"/>
      <c r="EW427" s="22"/>
      <c r="EX427" s="22"/>
      <c r="EY427" s="22"/>
      <c r="EZ427" s="22"/>
      <c r="FA427" s="22"/>
      <c r="FB427" s="22"/>
      <c r="FC427" s="22"/>
      <c r="FD427" s="22"/>
      <c r="FE427" s="22"/>
      <c r="FF427" s="22"/>
      <c r="FG427" s="22"/>
      <c r="FH427" s="22"/>
      <c r="FI427" s="22"/>
      <c r="FJ427" s="22"/>
      <c r="FK427" s="22"/>
      <c r="FL427" s="22"/>
      <c r="FM427" s="22"/>
      <c r="FN427" s="22"/>
      <c r="FO427" s="22"/>
      <c r="FP427" s="22"/>
      <c r="FQ427" s="22"/>
      <c r="FR427" s="22"/>
      <c r="FS427" s="22"/>
      <c r="FT427" s="22"/>
      <c r="FU427" s="22"/>
      <c r="FV427" s="22"/>
      <c r="FW427" s="22"/>
      <c r="FX427" s="22"/>
      <c r="FY427" s="22"/>
      <c r="FZ427" s="22"/>
      <c r="GA427" s="22"/>
      <c r="GB427" s="22"/>
      <c r="GC427" s="22"/>
      <c r="GD427" s="22"/>
      <c r="GE427" s="22"/>
      <c r="GF427" s="22"/>
      <c r="GG427" s="22"/>
      <c r="GH427" s="22"/>
      <c r="GI427" s="22"/>
      <c r="GJ427" s="22"/>
      <c r="GK427" s="22"/>
      <c r="GL427" s="22"/>
      <c r="GM427" s="22"/>
      <c r="GN427" s="22"/>
      <c r="GO427" s="22"/>
      <c r="GP427" s="22"/>
      <c r="GQ427" s="22"/>
      <c r="GR427" s="22"/>
      <c r="GS427" s="22"/>
      <c r="GT427" s="22"/>
      <c r="GU427" s="22"/>
      <c r="GV427" s="22"/>
      <c r="GW427" s="22"/>
      <c r="GX427" s="22"/>
      <c r="GY427" s="22"/>
      <c r="GZ427" s="22"/>
      <c r="HA427" s="22"/>
      <c r="HB427" s="22"/>
      <c r="HC427" s="22"/>
      <c r="HD427" s="22"/>
      <c r="HE427" s="22"/>
      <c r="HF427" s="22"/>
      <c r="HG427" s="22"/>
      <c r="HH427" s="22"/>
      <c r="HI427" s="22"/>
      <c r="HJ427" s="22"/>
      <c r="HK427" s="22"/>
      <c r="HL427" s="22"/>
      <c r="HM427" s="22"/>
      <c r="HN427" s="22"/>
      <c r="HO427" s="22"/>
      <c r="HP427" s="22"/>
      <c r="HQ427" s="22"/>
      <c r="HR427" s="22"/>
      <c r="HS427" s="22"/>
      <c r="HT427" s="22"/>
      <c r="HU427" s="22"/>
      <c r="HV427" s="22"/>
      <c r="HW427" s="22"/>
      <c r="HX427" s="22"/>
      <c r="HY427" s="22"/>
      <c r="HZ427" s="22"/>
      <c r="IA427" s="22"/>
      <c r="IB427" s="22"/>
      <c r="IC427" s="22"/>
      <c r="ID427" s="22"/>
      <c r="IE427" s="22"/>
      <c r="IF427" s="22"/>
      <c r="IG427" s="22"/>
      <c r="IH427" s="22"/>
      <c r="II427" s="22"/>
      <c r="IJ427" s="22"/>
      <c r="IK427" s="22"/>
      <c r="IL427" s="22"/>
      <c r="IM427" s="22"/>
      <c r="IN427" s="22"/>
      <c r="IO427" s="22"/>
      <c r="IP427" s="22"/>
      <c r="IQ427" s="22"/>
      <c r="IR427" s="22"/>
      <c r="IS427" s="22"/>
      <c r="IT427" s="22"/>
      <c r="IU427" s="22"/>
      <c r="IV427" s="22"/>
      <c r="IW427" s="22"/>
      <c r="IX427" s="22"/>
      <c r="IY427" s="22"/>
      <c r="IZ427" s="22"/>
      <c r="JA427" s="22"/>
      <c r="JB427" s="22"/>
      <c r="JC427" s="22"/>
      <c r="JD427" s="22"/>
      <c r="JE427" s="22"/>
      <c r="JF427" s="22"/>
      <c r="JG427" s="22"/>
      <c r="JH427" s="22"/>
      <c r="JI427" s="22"/>
      <c r="JJ427" s="22"/>
      <c r="JK427" s="22"/>
      <c r="JL427" s="22"/>
      <c r="JM427" s="22"/>
      <c r="JN427" s="22"/>
      <c r="JO427" s="22"/>
      <c r="JP427" s="22"/>
      <c r="JQ427" s="22"/>
      <c r="JR427" s="22"/>
      <c r="JS427" s="22"/>
      <c r="JT427" s="22"/>
      <c r="JU427" s="22"/>
      <c r="JV427" s="22"/>
      <c r="JW427" s="22"/>
      <c r="JX427" s="22"/>
      <c r="JY427" s="22"/>
      <c r="JZ427" s="22"/>
      <c r="KA427" s="22"/>
      <c r="KB427" s="22"/>
      <c r="KC427" s="22"/>
      <c r="KD427" s="22"/>
      <c r="KE427" s="22"/>
      <c r="KF427" s="22"/>
      <c r="KG427" s="22"/>
      <c r="KH427" s="22"/>
      <c r="KI427" s="22"/>
      <c r="KJ427" s="22"/>
      <c r="KK427" s="22"/>
      <c r="KL427" s="22"/>
      <c r="KM427" s="22"/>
      <c r="KN427" s="22"/>
      <c r="KO427" s="22"/>
      <c r="KP427" s="22"/>
      <c r="KQ427" s="22"/>
      <c r="KR427" s="22"/>
      <c r="KS427" s="22"/>
      <c r="KT427" s="22"/>
      <c r="KU427" s="22"/>
      <c r="KV427" s="22"/>
      <c r="KW427" s="22"/>
      <c r="KX427" s="22"/>
      <c r="KY427" s="22"/>
      <c r="KZ427" s="22"/>
      <c r="LA427" s="22"/>
      <c r="LB427" s="22"/>
      <c r="LC427" s="22"/>
      <c r="LD427" s="22"/>
      <c r="LE427" s="22"/>
      <c r="LF427" s="22"/>
      <c r="LG427" s="22"/>
      <c r="LH427" s="22"/>
      <c r="LI427" s="22"/>
      <c r="LJ427" s="22"/>
      <c r="LK427" s="22"/>
      <c r="LL427" s="22"/>
      <c r="LM427" s="22"/>
      <c r="LN427" s="22"/>
      <c r="LO427" s="22"/>
      <c r="LP427" s="22"/>
      <c r="LQ427" s="22"/>
      <c r="LR427" s="22"/>
      <c r="LS427" s="22"/>
      <c r="LT427" s="22"/>
      <c r="LU427" s="22"/>
      <c r="LV427" s="22"/>
      <c r="LW427" s="22"/>
      <c r="LX427" s="22"/>
      <c r="LY427" s="22"/>
      <c r="LZ427" s="22"/>
      <c r="MA427" s="22"/>
      <c r="MB427" s="22"/>
      <c r="MC427" s="22"/>
      <c r="MD427" s="22"/>
      <c r="ME427" s="22"/>
      <c r="MF427" s="22"/>
      <c r="MG427" s="22"/>
      <c r="MH427" s="22"/>
      <c r="MI427" s="22"/>
      <c r="MJ427" s="22"/>
      <c r="MK427" s="22"/>
      <c r="ML427" s="22"/>
      <c r="MM427" s="22"/>
      <c r="MN427" s="22"/>
      <c r="MO427" s="22"/>
    </row>
    <row r="428" spans="1:353" s="12" customFormat="1" hidden="1">
      <c r="A428" s="3"/>
      <c r="B428" s="3"/>
      <c r="C428" s="14"/>
      <c r="D428" s="3"/>
      <c r="E428" s="3"/>
      <c r="F428" s="4"/>
      <c r="G428" s="5"/>
      <c r="H428" s="5"/>
      <c r="I428" s="6"/>
      <c r="J428" s="6"/>
      <c r="K428" s="6"/>
      <c r="L428" s="6"/>
      <c r="M428"/>
      <c r="N428"/>
      <c r="O428"/>
      <c r="P428"/>
      <c r="Q428"/>
      <c r="R428"/>
      <c r="S428"/>
      <c r="T428" s="7"/>
      <c r="U428" s="8"/>
      <c r="V428" s="9"/>
      <c r="W428" s="10"/>
      <c r="X428" s="10"/>
      <c r="Y428" s="10"/>
      <c r="Z428" s="11"/>
      <c r="AA428" s="11"/>
      <c r="AB428" s="11"/>
      <c r="AC428" s="11"/>
      <c r="AD428" s="10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  <c r="DK428" s="22"/>
      <c r="DL428" s="22"/>
      <c r="DM428" s="22"/>
      <c r="DN428" s="22"/>
      <c r="DO428" s="22"/>
      <c r="DP428" s="22"/>
      <c r="DQ428" s="22"/>
      <c r="DR428" s="22"/>
      <c r="DS428" s="22"/>
      <c r="DT428" s="22"/>
      <c r="DU428" s="22"/>
      <c r="DV428" s="22"/>
      <c r="DW428" s="22"/>
      <c r="DX428" s="22"/>
      <c r="DY428" s="22"/>
      <c r="DZ428" s="22"/>
      <c r="EA428" s="22"/>
      <c r="EB428" s="22"/>
      <c r="EC428" s="22"/>
      <c r="ED428" s="22"/>
      <c r="EE428" s="22"/>
      <c r="EF428" s="22"/>
      <c r="EG428" s="22"/>
      <c r="EH428" s="22"/>
      <c r="EI428" s="22"/>
      <c r="EJ428" s="22"/>
      <c r="EK428" s="22"/>
      <c r="EL428" s="22"/>
      <c r="EM428" s="22"/>
      <c r="EN428" s="22"/>
      <c r="EO428" s="22"/>
      <c r="EP428" s="22"/>
      <c r="EQ428" s="22"/>
      <c r="ER428" s="22"/>
      <c r="ES428" s="22"/>
      <c r="ET428" s="22"/>
      <c r="EU428" s="22"/>
      <c r="EV428" s="22"/>
      <c r="EW428" s="22"/>
      <c r="EX428" s="22"/>
      <c r="EY428" s="22"/>
      <c r="EZ428" s="22"/>
      <c r="FA428" s="22"/>
      <c r="FB428" s="22"/>
      <c r="FC428" s="22"/>
      <c r="FD428" s="22"/>
      <c r="FE428" s="22"/>
      <c r="FF428" s="22"/>
      <c r="FG428" s="22"/>
      <c r="FH428" s="22"/>
      <c r="FI428" s="22"/>
      <c r="FJ428" s="22"/>
      <c r="FK428" s="22"/>
      <c r="FL428" s="22"/>
      <c r="FM428" s="22"/>
      <c r="FN428" s="22"/>
      <c r="FO428" s="22"/>
      <c r="FP428" s="22"/>
      <c r="FQ428" s="22"/>
      <c r="FR428" s="22"/>
      <c r="FS428" s="22"/>
      <c r="FT428" s="22"/>
      <c r="FU428" s="22"/>
      <c r="FV428" s="22"/>
      <c r="FW428" s="22"/>
      <c r="FX428" s="22"/>
      <c r="FY428" s="22"/>
      <c r="FZ428" s="22"/>
      <c r="GA428" s="22"/>
      <c r="GB428" s="22"/>
      <c r="GC428" s="22"/>
      <c r="GD428" s="22"/>
      <c r="GE428" s="22"/>
      <c r="GF428" s="22"/>
      <c r="GG428" s="22"/>
      <c r="GH428" s="22"/>
      <c r="GI428" s="22"/>
      <c r="GJ428" s="22"/>
      <c r="GK428" s="22"/>
      <c r="GL428" s="22"/>
      <c r="GM428" s="22"/>
      <c r="GN428" s="22"/>
      <c r="GO428" s="22"/>
      <c r="GP428" s="22"/>
      <c r="GQ428" s="22"/>
      <c r="GR428" s="22"/>
      <c r="GS428" s="22"/>
      <c r="GT428" s="22"/>
      <c r="GU428" s="22"/>
      <c r="GV428" s="22"/>
      <c r="GW428" s="22"/>
      <c r="GX428" s="22"/>
      <c r="GY428" s="22"/>
      <c r="GZ428" s="22"/>
      <c r="HA428" s="22"/>
      <c r="HB428" s="22"/>
      <c r="HC428" s="22"/>
      <c r="HD428" s="22"/>
      <c r="HE428" s="22"/>
      <c r="HF428" s="22"/>
      <c r="HG428" s="22"/>
      <c r="HH428" s="22"/>
      <c r="HI428" s="22"/>
      <c r="HJ428" s="22"/>
      <c r="HK428" s="22"/>
      <c r="HL428" s="22"/>
      <c r="HM428" s="22"/>
      <c r="HN428" s="22"/>
      <c r="HO428" s="22"/>
      <c r="HP428" s="22"/>
      <c r="HQ428" s="22"/>
      <c r="HR428" s="22"/>
      <c r="HS428" s="22"/>
      <c r="HT428" s="22"/>
      <c r="HU428" s="22"/>
      <c r="HV428" s="22"/>
      <c r="HW428" s="22"/>
      <c r="HX428" s="22"/>
      <c r="HY428" s="22"/>
      <c r="HZ428" s="22"/>
      <c r="IA428" s="22"/>
      <c r="IB428" s="22"/>
      <c r="IC428" s="22"/>
      <c r="ID428" s="22"/>
      <c r="IE428" s="22"/>
      <c r="IF428" s="22"/>
      <c r="IG428" s="22"/>
      <c r="IH428" s="22"/>
      <c r="II428" s="22"/>
      <c r="IJ428" s="22"/>
      <c r="IK428" s="22"/>
      <c r="IL428" s="22"/>
      <c r="IM428" s="22"/>
      <c r="IN428" s="22"/>
      <c r="IO428" s="22"/>
      <c r="IP428" s="22"/>
      <c r="IQ428" s="22"/>
      <c r="IR428" s="22"/>
      <c r="IS428" s="22"/>
      <c r="IT428" s="22"/>
      <c r="IU428" s="22"/>
      <c r="IV428" s="22"/>
      <c r="IW428" s="22"/>
      <c r="IX428" s="22"/>
      <c r="IY428" s="22"/>
      <c r="IZ428" s="22"/>
      <c r="JA428" s="22"/>
      <c r="JB428" s="22"/>
      <c r="JC428" s="22"/>
      <c r="JD428" s="22"/>
      <c r="JE428" s="22"/>
      <c r="JF428" s="22"/>
      <c r="JG428" s="22"/>
      <c r="JH428" s="22"/>
      <c r="JI428" s="22"/>
      <c r="JJ428" s="22"/>
      <c r="JK428" s="22"/>
      <c r="JL428" s="22"/>
      <c r="JM428" s="22"/>
      <c r="JN428" s="22"/>
      <c r="JO428" s="22"/>
      <c r="JP428" s="22"/>
      <c r="JQ428" s="22"/>
      <c r="JR428" s="22"/>
      <c r="JS428" s="22"/>
      <c r="JT428" s="22"/>
      <c r="JU428" s="22"/>
      <c r="JV428" s="22"/>
      <c r="JW428" s="22"/>
      <c r="JX428" s="22"/>
      <c r="JY428" s="22"/>
      <c r="JZ428" s="22"/>
      <c r="KA428" s="22"/>
      <c r="KB428" s="22"/>
      <c r="KC428" s="22"/>
      <c r="KD428" s="22"/>
      <c r="KE428" s="22"/>
      <c r="KF428" s="22"/>
      <c r="KG428" s="22"/>
      <c r="KH428" s="22"/>
      <c r="KI428" s="22"/>
      <c r="KJ428" s="22"/>
      <c r="KK428" s="22"/>
      <c r="KL428" s="22"/>
      <c r="KM428" s="22"/>
      <c r="KN428" s="22"/>
      <c r="KO428" s="22"/>
      <c r="KP428" s="22"/>
      <c r="KQ428" s="22"/>
      <c r="KR428" s="22"/>
      <c r="KS428" s="22"/>
      <c r="KT428" s="22"/>
      <c r="KU428" s="22"/>
      <c r="KV428" s="22"/>
      <c r="KW428" s="22"/>
      <c r="KX428" s="22"/>
      <c r="KY428" s="22"/>
      <c r="KZ428" s="22"/>
      <c r="LA428" s="22"/>
      <c r="LB428" s="22"/>
      <c r="LC428" s="22"/>
      <c r="LD428" s="22"/>
      <c r="LE428" s="22"/>
      <c r="LF428" s="22"/>
      <c r="LG428" s="22"/>
      <c r="LH428" s="22"/>
      <c r="LI428" s="22"/>
      <c r="LJ428" s="22"/>
      <c r="LK428" s="22"/>
      <c r="LL428" s="22"/>
      <c r="LM428" s="22"/>
      <c r="LN428" s="22"/>
      <c r="LO428" s="22"/>
      <c r="LP428" s="22"/>
      <c r="LQ428" s="22"/>
      <c r="LR428" s="22"/>
      <c r="LS428" s="22"/>
      <c r="LT428" s="22"/>
      <c r="LU428" s="22"/>
      <c r="LV428" s="22"/>
      <c r="LW428" s="22"/>
      <c r="LX428" s="22"/>
      <c r="LY428" s="22"/>
      <c r="LZ428" s="22"/>
      <c r="MA428" s="22"/>
      <c r="MB428" s="22"/>
      <c r="MC428" s="22"/>
      <c r="MD428" s="22"/>
      <c r="ME428" s="22"/>
      <c r="MF428" s="22"/>
      <c r="MG428" s="22"/>
      <c r="MH428" s="22"/>
      <c r="MI428" s="22"/>
      <c r="MJ428" s="22"/>
      <c r="MK428" s="22"/>
      <c r="ML428" s="22"/>
      <c r="MM428" s="22"/>
      <c r="MN428" s="22"/>
      <c r="MO428" s="22"/>
    </row>
    <row r="429" spans="1:353" s="12" customFormat="1" hidden="1">
      <c r="A429" s="3"/>
      <c r="B429" s="3"/>
      <c r="C429" s="14"/>
      <c r="D429" s="3"/>
      <c r="E429" s="3"/>
      <c r="F429" s="4"/>
      <c r="G429" s="5"/>
      <c r="H429" s="5"/>
      <c r="I429" s="6"/>
      <c r="J429" s="6"/>
      <c r="K429" s="6"/>
      <c r="L429" s="6"/>
      <c r="M429"/>
      <c r="N429"/>
      <c r="O429"/>
      <c r="P429"/>
      <c r="Q429"/>
      <c r="R429"/>
      <c r="S429"/>
      <c r="T429" s="7"/>
      <c r="U429" s="8"/>
      <c r="V429" s="9"/>
      <c r="W429" s="10"/>
      <c r="X429" s="10"/>
      <c r="Y429" s="10"/>
      <c r="Z429" s="11"/>
      <c r="AA429" s="11"/>
      <c r="AB429" s="11"/>
      <c r="AC429" s="11"/>
      <c r="AD429" s="10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  <c r="DK429" s="22"/>
      <c r="DL429" s="22"/>
      <c r="DM429" s="22"/>
      <c r="DN429" s="22"/>
      <c r="DO429" s="22"/>
      <c r="DP429" s="22"/>
      <c r="DQ429" s="22"/>
      <c r="DR429" s="22"/>
      <c r="DS429" s="22"/>
      <c r="DT429" s="22"/>
      <c r="DU429" s="22"/>
      <c r="DV429" s="22"/>
      <c r="DW429" s="22"/>
      <c r="DX429" s="22"/>
      <c r="DY429" s="22"/>
      <c r="DZ429" s="22"/>
      <c r="EA429" s="22"/>
      <c r="EB429" s="22"/>
      <c r="EC429" s="22"/>
      <c r="ED429" s="22"/>
      <c r="EE429" s="22"/>
      <c r="EF429" s="22"/>
      <c r="EG429" s="22"/>
      <c r="EH429" s="22"/>
      <c r="EI429" s="22"/>
      <c r="EJ429" s="22"/>
      <c r="EK429" s="22"/>
      <c r="EL429" s="22"/>
      <c r="EM429" s="22"/>
      <c r="EN429" s="22"/>
      <c r="EO429" s="22"/>
      <c r="EP429" s="22"/>
      <c r="EQ429" s="22"/>
      <c r="ER429" s="22"/>
      <c r="ES429" s="22"/>
      <c r="ET429" s="22"/>
      <c r="EU429" s="22"/>
      <c r="EV429" s="22"/>
      <c r="EW429" s="22"/>
      <c r="EX429" s="22"/>
      <c r="EY429" s="22"/>
      <c r="EZ429" s="22"/>
      <c r="FA429" s="22"/>
      <c r="FB429" s="22"/>
      <c r="FC429" s="22"/>
      <c r="FD429" s="22"/>
      <c r="FE429" s="22"/>
      <c r="FF429" s="22"/>
      <c r="FG429" s="22"/>
      <c r="FH429" s="22"/>
      <c r="FI429" s="22"/>
      <c r="FJ429" s="22"/>
      <c r="FK429" s="22"/>
      <c r="FL429" s="22"/>
      <c r="FM429" s="22"/>
      <c r="FN429" s="22"/>
      <c r="FO429" s="22"/>
      <c r="FP429" s="22"/>
      <c r="FQ429" s="22"/>
      <c r="FR429" s="22"/>
      <c r="FS429" s="22"/>
      <c r="FT429" s="22"/>
      <c r="FU429" s="22"/>
      <c r="FV429" s="22"/>
      <c r="FW429" s="22"/>
      <c r="FX429" s="22"/>
      <c r="FY429" s="22"/>
      <c r="FZ429" s="22"/>
      <c r="GA429" s="22"/>
      <c r="GB429" s="22"/>
      <c r="GC429" s="22"/>
      <c r="GD429" s="22"/>
      <c r="GE429" s="22"/>
      <c r="GF429" s="22"/>
      <c r="GG429" s="22"/>
      <c r="GH429" s="22"/>
      <c r="GI429" s="22"/>
      <c r="GJ429" s="22"/>
      <c r="GK429" s="22"/>
      <c r="GL429" s="22"/>
      <c r="GM429" s="22"/>
      <c r="GN429" s="22"/>
      <c r="GO429" s="22"/>
      <c r="GP429" s="22"/>
      <c r="GQ429" s="22"/>
      <c r="GR429" s="22"/>
      <c r="GS429" s="22"/>
      <c r="GT429" s="22"/>
      <c r="GU429" s="22"/>
      <c r="GV429" s="22"/>
      <c r="GW429" s="22"/>
      <c r="GX429" s="22"/>
      <c r="GY429" s="22"/>
      <c r="GZ429" s="22"/>
      <c r="HA429" s="22"/>
      <c r="HB429" s="22"/>
      <c r="HC429" s="22"/>
      <c r="HD429" s="22"/>
      <c r="HE429" s="22"/>
      <c r="HF429" s="22"/>
      <c r="HG429" s="22"/>
      <c r="HH429" s="22"/>
      <c r="HI429" s="22"/>
      <c r="HJ429" s="22"/>
      <c r="HK429" s="22"/>
      <c r="HL429" s="22"/>
      <c r="HM429" s="22"/>
      <c r="HN429" s="22"/>
      <c r="HO429" s="22"/>
      <c r="HP429" s="22"/>
      <c r="HQ429" s="22"/>
      <c r="HR429" s="22"/>
      <c r="HS429" s="22"/>
      <c r="HT429" s="22"/>
      <c r="HU429" s="22"/>
      <c r="HV429" s="22"/>
      <c r="HW429" s="22"/>
      <c r="HX429" s="22"/>
      <c r="HY429" s="22"/>
      <c r="HZ429" s="22"/>
      <c r="IA429" s="22"/>
      <c r="IB429" s="22"/>
      <c r="IC429" s="22"/>
      <c r="ID429" s="22"/>
      <c r="IE429" s="22"/>
      <c r="IF429" s="22"/>
      <c r="IG429" s="22"/>
      <c r="IH429" s="22"/>
      <c r="II429" s="22"/>
      <c r="IJ429" s="22"/>
      <c r="IK429" s="22"/>
      <c r="IL429" s="22"/>
      <c r="IM429" s="22"/>
      <c r="IN429" s="22"/>
      <c r="IO429" s="22"/>
      <c r="IP429" s="22"/>
      <c r="IQ429" s="22"/>
      <c r="IR429" s="22"/>
      <c r="IS429" s="22"/>
      <c r="IT429" s="22"/>
      <c r="IU429" s="22"/>
      <c r="IV429" s="22"/>
      <c r="IW429" s="22"/>
      <c r="IX429" s="22"/>
      <c r="IY429" s="22"/>
      <c r="IZ429" s="22"/>
      <c r="JA429" s="22"/>
      <c r="JB429" s="22"/>
      <c r="JC429" s="22"/>
      <c r="JD429" s="22"/>
      <c r="JE429" s="22"/>
      <c r="JF429" s="22"/>
      <c r="JG429" s="22"/>
      <c r="JH429" s="22"/>
      <c r="JI429" s="22"/>
      <c r="JJ429" s="22"/>
      <c r="JK429" s="22"/>
      <c r="JL429" s="22"/>
      <c r="JM429" s="22"/>
      <c r="JN429" s="22"/>
      <c r="JO429" s="22"/>
      <c r="JP429" s="22"/>
      <c r="JQ429" s="22"/>
      <c r="JR429" s="22"/>
      <c r="JS429" s="22"/>
      <c r="JT429" s="22"/>
      <c r="JU429" s="22"/>
      <c r="JV429" s="22"/>
      <c r="JW429" s="22"/>
      <c r="JX429" s="22"/>
      <c r="JY429" s="22"/>
      <c r="JZ429" s="22"/>
      <c r="KA429" s="22"/>
      <c r="KB429" s="22"/>
      <c r="KC429" s="22"/>
      <c r="KD429" s="22"/>
      <c r="KE429" s="22"/>
      <c r="KF429" s="22"/>
      <c r="KG429" s="22"/>
      <c r="KH429" s="22"/>
      <c r="KI429" s="22"/>
      <c r="KJ429" s="22"/>
      <c r="KK429" s="22"/>
      <c r="KL429" s="22"/>
      <c r="KM429" s="22"/>
      <c r="KN429" s="22"/>
      <c r="KO429" s="22"/>
      <c r="KP429" s="22"/>
      <c r="KQ429" s="22"/>
      <c r="KR429" s="22"/>
      <c r="KS429" s="22"/>
      <c r="KT429" s="22"/>
      <c r="KU429" s="22"/>
      <c r="KV429" s="22"/>
      <c r="KW429" s="22"/>
      <c r="KX429" s="22"/>
      <c r="KY429" s="22"/>
      <c r="KZ429" s="22"/>
      <c r="LA429" s="22"/>
      <c r="LB429" s="22"/>
      <c r="LC429" s="22"/>
      <c r="LD429" s="22"/>
      <c r="LE429" s="22"/>
      <c r="LF429" s="22"/>
      <c r="LG429" s="22"/>
      <c r="LH429" s="22"/>
      <c r="LI429" s="22"/>
      <c r="LJ429" s="22"/>
      <c r="LK429" s="22"/>
      <c r="LL429" s="22"/>
      <c r="LM429" s="22"/>
      <c r="LN429" s="22"/>
      <c r="LO429" s="22"/>
      <c r="LP429" s="22"/>
      <c r="LQ429" s="22"/>
      <c r="LR429" s="22"/>
      <c r="LS429" s="22"/>
      <c r="LT429" s="22"/>
      <c r="LU429" s="22"/>
      <c r="LV429" s="22"/>
      <c r="LW429" s="22"/>
      <c r="LX429" s="22"/>
      <c r="LY429" s="22"/>
      <c r="LZ429" s="22"/>
      <c r="MA429" s="22"/>
      <c r="MB429" s="22"/>
      <c r="MC429" s="22"/>
      <c r="MD429" s="22"/>
      <c r="ME429" s="22"/>
      <c r="MF429" s="22"/>
      <c r="MG429" s="22"/>
      <c r="MH429" s="22"/>
      <c r="MI429" s="22"/>
      <c r="MJ429" s="22"/>
      <c r="MK429" s="22"/>
      <c r="ML429" s="22"/>
      <c r="MM429" s="22"/>
      <c r="MN429" s="22"/>
      <c r="MO429" s="22"/>
    </row>
    <row r="430" spans="1:353" s="12" customFormat="1" hidden="1">
      <c r="A430" s="3"/>
      <c r="B430" s="3"/>
      <c r="C430" s="14"/>
      <c r="D430" s="3"/>
      <c r="E430" s="3"/>
      <c r="F430" s="4"/>
      <c r="G430" s="5"/>
      <c r="H430" s="5"/>
      <c r="I430" s="6"/>
      <c r="J430" s="6"/>
      <c r="K430" s="6"/>
      <c r="L430" s="6"/>
      <c r="M430"/>
      <c r="N430"/>
      <c r="O430"/>
      <c r="P430"/>
      <c r="Q430"/>
      <c r="R430"/>
      <c r="S430"/>
      <c r="T430" s="7"/>
      <c r="U430" s="8"/>
      <c r="V430" s="9"/>
      <c r="W430" s="10"/>
      <c r="X430" s="10"/>
      <c r="Y430" s="10"/>
      <c r="Z430" s="11"/>
      <c r="AA430" s="11"/>
      <c r="AB430" s="11"/>
      <c r="AC430" s="11"/>
      <c r="AD430" s="1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  <c r="DK430" s="22"/>
      <c r="DL430" s="22"/>
      <c r="DM430" s="22"/>
      <c r="DN430" s="22"/>
      <c r="DO430" s="22"/>
      <c r="DP430" s="22"/>
      <c r="DQ430" s="22"/>
      <c r="DR430" s="22"/>
      <c r="DS430" s="22"/>
      <c r="DT430" s="22"/>
      <c r="DU430" s="22"/>
      <c r="DV430" s="22"/>
      <c r="DW430" s="22"/>
      <c r="DX430" s="22"/>
      <c r="DY430" s="22"/>
      <c r="DZ430" s="22"/>
      <c r="EA430" s="22"/>
      <c r="EB430" s="22"/>
      <c r="EC430" s="22"/>
      <c r="ED430" s="22"/>
      <c r="EE430" s="22"/>
      <c r="EF430" s="22"/>
      <c r="EG430" s="22"/>
      <c r="EH430" s="22"/>
      <c r="EI430" s="22"/>
      <c r="EJ430" s="22"/>
      <c r="EK430" s="22"/>
      <c r="EL430" s="22"/>
      <c r="EM430" s="22"/>
      <c r="EN430" s="22"/>
      <c r="EO430" s="22"/>
      <c r="EP430" s="22"/>
      <c r="EQ430" s="22"/>
      <c r="ER430" s="22"/>
      <c r="ES430" s="22"/>
      <c r="ET430" s="22"/>
      <c r="EU430" s="22"/>
      <c r="EV430" s="22"/>
      <c r="EW430" s="22"/>
      <c r="EX430" s="22"/>
      <c r="EY430" s="22"/>
      <c r="EZ430" s="22"/>
      <c r="FA430" s="22"/>
      <c r="FB430" s="22"/>
      <c r="FC430" s="22"/>
      <c r="FD430" s="22"/>
      <c r="FE430" s="22"/>
      <c r="FF430" s="22"/>
      <c r="FG430" s="22"/>
      <c r="FH430" s="22"/>
      <c r="FI430" s="22"/>
      <c r="FJ430" s="22"/>
      <c r="FK430" s="22"/>
      <c r="FL430" s="22"/>
      <c r="FM430" s="22"/>
      <c r="FN430" s="22"/>
      <c r="FO430" s="22"/>
      <c r="FP430" s="22"/>
      <c r="FQ430" s="22"/>
      <c r="FR430" s="22"/>
      <c r="FS430" s="22"/>
      <c r="FT430" s="22"/>
      <c r="FU430" s="22"/>
      <c r="FV430" s="22"/>
      <c r="FW430" s="22"/>
      <c r="FX430" s="22"/>
      <c r="FY430" s="22"/>
      <c r="FZ430" s="22"/>
      <c r="GA430" s="22"/>
      <c r="GB430" s="22"/>
      <c r="GC430" s="22"/>
      <c r="GD430" s="22"/>
      <c r="GE430" s="22"/>
      <c r="GF430" s="22"/>
      <c r="GG430" s="22"/>
      <c r="GH430" s="22"/>
      <c r="GI430" s="22"/>
      <c r="GJ430" s="22"/>
      <c r="GK430" s="22"/>
      <c r="GL430" s="22"/>
      <c r="GM430" s="22"/>
      <c r="GN430" s="22"/>
      <c r="GO430" s="22"/>
      <c r="GP430" s="22"/>
      <c r="GQ430" s="22"/>
      <c r="GR430" s="22"/>
      <c r="GS430" s="22"/>
      <c r="GT430" s="22"/>
      <c r="GU430" s="22"/>
      <c r="GV430" s="22"/>
      <c r="GW430" s="22"/>
      <c r="GX430" s="22"/>
      <c r="GY430" s="22"/>
      <c r="GZ430" s="22"/>
      <c r="HA430" s="22"/>
      <c r="HB430" s="22"/>
      <c r="HC430" s="22"/>
      <c r="HD430" s="22"/>
      <c r="HE430" s="22"/>
      <c r="HF430" s="22"/>
      <c r="HG430" s="22"/>
      <c r="HH430" s="22"/>
      <c r="HI430" s="22"/>
      <c r="HJ430" s="22"/>
      <c r="HK430" s="22"/>
      <c r="HL430" s="22"/>
      <c r="HM430" s="22"/>
      <c r="HN430" s="22"/>
      <c r="HO430" s="22"/>
      <c r="HP430" s="22"/>
      <c r="HQ430" s="22"/>
      <c r="HR430" s="22"/>
      <c r="HS430" s="22"/>
      <c r="HT430" s="22"/>
      <c r="HU430" s="22"/>
      <c r="HV430" s="22"/>
      <c r="HW430" s="22"/>
      <c r="HX430" s="22"/>
      <c r="HY430" s="22"/>
      <c r="HZ430" s="22"/>
      <c r="IA430" s="22"/>
      <c r="IB430" s="22"/>
      <c r="IC430" s="22"/>
      <c r="ID430" s="22"/>
      <c r="IE430" s="22"/>
      <c r="IF430" s="22"/>
      <c r="IG430" s="22"/>
      <c r="IH430" s="22"/>
      <c r="II430" s="22"/>
      <c r="IJ430" s="22"/>
      <c r="IK430" s="22"/>
      <c r="IL430" s="22"/>
      <c r="IM430" s="22"/>
      <c r="IN430" s="22"/>
      <c r="IO430" s="22"/>
      <c r="IP430" s="22"/>
      <c r="IQ430" s="22"/>
      <c r="IR430" s="22"/>
      <c r="IS430" s="22"/>
      <c r="IT430" s="22"/>
      <c r="IU430" s="22"/>
      <c r="IV430" s="22"/>
      <c r="IW430" s="22"/>
      <c r="IX430" s="22"/>
      <c r="IY430" s="22"/>
      <c r="IZ430" s="22"/>
      <c r="JA430" s="22"/>
      <c r="JB430" s="22"/>
      <c r="JC430" s="22"/>
      <c r="JD430" s="22"/>
      <c r="JE430" s="22"/>
      <c r="JF430" s="22"/>
      <c r="JG430" s="22"/>
      <c r="JH430" s="22"/>
      <c r="JI430" s="22"/>
      <c r="JJ430" s="22"/>
      <c r="JK430" s="22"/>
      <c r="JL430" s="22"/>
      <c r="JM430" s="22"/>
      <c r="JN430" s="22"/>
      <c r="JO430" s="22"/>
      <c r="JP430" s="22"/>
      <c r="JQ430" s="22"/>
      <c r="JR430" s="22"/>
      <c r="JS430" s="22"/>
      <c r="JT430" s="22"/>
      <c r="JU430" s="22"/>
      <c r="JV430" s="22"/>
      <c r="JW430" s="22"/>
      <c r="JX430" s="22"/>
      <c r="JY430" s="22"/>
      <c r="JZ430" s="22"/>
      <c r="KA430" s="22"/>
      <c r="KB430" s="22"/>
      <c r="KC430" s="22"/>
      <c r="KD430" s="22"/>
      <c r="KE430" s="22"/>
      <c r="KF430" s="22"/>
      <c r="KG430" s="22"/>
      <c r="KH430" s="22"/>
      <c r="KI430" s="22"/>
      <c r="KJ430" s="22"/>
      <c r="KK430" s="22"/>
      <c r="KL430" s="22"/>
      <c r="KM430" s="22"/>
      <c r="KN430" s="22"/>
      <c r="KO430" s="22"/>
      <c r="KP430" s="22"/>
      <c r="KQ430" s="22"/>
      <c r="KR430" s="22"/>
      <c r="KS430" s="22"/>
      <c r="KT430" s="22"/>
      <c r="KU430" s="22"/>
      <c r="KV430" s="22"/>
      <c r="KW430" s="22"/>
      <c r="KX430" s="22"/>
      <c r="KY430" s="22"/>
      <c r="KZ430" s="22"/>
      <c r="LA430" s="22"/>
      <c r="LB430" s="22"/>
      <c r="LC430" s="22"/>
      <c r="LD430" s="22"/>
      <c r="LE430" s="22"/>
      <c r="LF430" s="22"/>
      <c r="LG430" s="22"/>
      <c r="LH430" s="22"/>
      <c r="LI430" s="22"/>
      <c r="LJ430" s="22"/>
      <c r="LK430" s="22"/>
      <c r="LL430" s="22"/>
      <c r="LM430" s="22"/>
      <c r="LN430" s="22"/>
      <c r="LO430" s="22"/>
      <c r="LP430" s="22"/>
      <c r="LQ430" s="22"/>
      <c r="LR430" s="22"/>
      <c r="LS430" s="22"/>
      <c r="LT430" s="22"/>
      <c r="LU430" s="22"/>
      <c r="LV430" s="22"/>
      <c r="LW430" s="22"/>
      <c r="LX430" s="22"/>
      <c r="LY430" s="22"/>
      <c r="LZ430" s="22"/>
      <c r="MA430" s="22"/>
      <c r="MB430" s="22"/>
      <c r="MC430" s="22"/>
      <c r="MD430" s="22"/>
      <c r="ME430" s="22"/>
      <c r="MF430" s="22"/>
      <c r="MG430" s="22"/>
      <c r="MH430" s="22"/>
      <c r="MI430" s="22"/>
      <c r="MJ430" s="22"/>
      <c r="MK430" s="22"/>
      <c r="ML430" s="22"/>
      <c r="MM430" s="22"/>
      <c r="MN430" s="22"/>
      <c r="MO430" s="22"/>
    </row>
    <row r="431" spans="1:353" s="12" customFormat="1" hidden="1">
      <c r="A431" s="3"/>
      <c r="B431" s="3"/>
      <c r="C431" s="14"/>
      <c r="D431" s="3"/>
      <c r="E431" s="3"/>
      <c r="F431" s="4"/>
      <c r="G431" s="5"/>
      <c r="H431" s="5"/>
      <c r="I431" s="6"/>
      <c r="J431" s="6"/>
      <c r="K431" s="6"/>
      <c r="L431" s="6"/>
      <c r="M431"/>
      <c r="N431"/>
      <c r="O431"/>
      <c r="P431"/>
      <c r="Q431"/>
      <c r="R431"/>
      <c r="S431"/>
      <c r="T431" s="7"/>
      <c r="U431" s="8"/>
      <c r="V431" s="9"/>
      <c r="W431" s="10"/>
      <c r="X431" s="10"/>
      <c r="Y431" s="10"/>
      <c r="Z431" s="11"/>
      <c r="AA431" s="11"/>
      <c r="AB431" s="11"/>
      <c r="AC431" s="11"/>
      <c r="AD431" s="10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  <c r="DK431" s="22"/>
      <c r="DL431" s="22"/>
      <c r="DM431" s="22"/>
      <c r="DN431" s="22"/>
      <c r="DO431" s="22"/>
      <c r="DP431" s="22"/>
      <c r="DQ431" s="22"/>
      <c r="DR431" s="22"/>
      <c r="DS431" s="22"/>
      <c r="DT431" s="22"/>
      <c r="DU431" s="22"/>
      <c r="DV431" s="22"/>
      <c r="DW431" s="22"/>
      <c r="DX431" s="22"/>
      <c r="DY431" s="22"/>
      <c r="DZ431" s="22"/>
      <c r="EA431" s="22"/>
      <c r="EB431" s="22"/>
      <c r="EC431" s="22"/>
      <c r="ED431" s="22"/>
      <c r="EE431" s="22"/>
      <c r="EF431" s="22"/>
      <c r="EG431" s="22"/>
      <c r="EH431" s="22"/>
      <c r="EI431" s="22"/>
      <c r="EJ431" s="22"/>
      <c r="EK431" s="22"/>
      <c r="EL431" s="22"/>
      <c r="EM431" s="22"/>
      <c r="EN431" s="22"/>
      <c r="EO431" s="22"/>
      <c r="EP431" s="22"/>
      <c r="EQ431" s="22"/>
      <c r="ER431" s="22"/>
      <c r="ES431" s="22"/>
      <c r="ET431" s="22"/>
      <c r="EU431" s="22"/>
      <c r="EV431" s="22"/>
      <c r="EW431" s="22"/>
      <c r="EX431" s="22"/>
      <c r="EY431" s="22"/>
      <c r="EZ431" s="22"/>
      <c r="FA431" s="22"/>
      <c r="FB431" s="22"/>
      <c r="FC431" s="22"/>
      <c r="FD431" s="22"/>
      <c r="FE431" s="22"/>
      <c r="FF431" s="22"/>
      <c r="FG431" s="22"/>
      <c r="FH431" s="22"/>
      <c r="FI431" s="22"/>
      <c r="FJ431" s="22"/>
      <c r="FK431" s="22"/>
      <c r="FL431" s="22"/>
      <c r="FM431" s="22"/>
      <c r="FN431" s="22"/>
      <c r="FO431" s="22"/>
      <c r="FP431" s="22"/>
      <c r="FQ431" s="22"/>
      <c r="FR431" s="22"/>
      <c r="FS431" s="22"/>
      <c r="FT431" s="22"/>
      <c r="FU431" s="22"/>
      <c r="FV431" s="22"/>
      <c r="FW431" s="22"/>
      <c r="FX431" s="22"/>
      <c r="FY431" s="22"/>
      <c r="FZ431" s="22"/>
      <c r="GA431" s="22"/>
      <c r="GB431" s="22"/>
      <c r="GC431" s="22"/>
      <c r="GD431" s="22"/>
      <c r="GE431" s="22"/>
      <c r="GF431" s="22"/>
      <c r="GG431" s="22"/>
      <c r="GH431" s="22"/>
      <c r="GI431" s="22"/>
      <c r="GJ431" s="22"/>
      <c r="GK431" s="22"/>
      <c r="GL431" s="22"/>
      <c r="GM431" s="22"/>
      <c r="GN431" s="22"/>
      <c r="GO431" s="22"/>
      <c r="GP431" s="22"/>
      <c r="GQ431" s="22"/>
      <c r="GR431" s="22"/>
      <c r="GS431" s="22"/>
      <c r="GT431" s="22"/>
      <c r="GU431" s="22"/>
      <c r="GV431" s="22"/>
      <c r="GW431" s="22"/>
      <c r="GX431" s="22"/>
      <c r="GY431" s="22"/>
      <c r="GZ431" s="22"/>
      <c r="HA431" s="22"/>
      <c r="HB431" s="22"/>
      <c r="HC431" s="22"/>
      <c r="HD431" s="22"/>
      <c r="HE431" s="22"/>
      <c r="HF431" s="22"/>
      <c r="HG431" s="22"/>
      <c r="HH431" s="22"/>
      <c r="HI431" s="22"/>
      <c r="HJ431" s="22"/>
      <c r="HK431" s="22"/>
      <c r="HL431" s="22"/>
      <c r="HM431" s="22"/>
      <c r="HN431" s="22"/>
      <c r="HO431" s="22"/>
      <c r="HP431" s="22"/>
      <c r="HQ431" s="22"/>
      <c r="HR431" s="22"/>
      <c r="HS431" s="22"/>
      <c r="HT431" s="22"/>
      <c r="HU431" s="22"/>
      <c r="HV431" s="22"/>
      <c r="HW431" s="22"/>
      <c r="HX431" s="22"/>
      <c r="HY431" s="22"/>
      <c r="HZ431" s="22"/>
      <c r="IA431" s="22"/>
      <c r="IB431" s="22"/>
      <c r="IC431" s="22"/>
      <c r="ID431" s="22"/>
      <c r="IE431" s="22"/>
      <c r="IF431" s="22"/>
      <c r="IG431" s="22"/>
      <c r="IH431" s="22"/>
      <c r="II431" s="22"/>
      <c r="IJ431" s="22"/>
      <c r="IK431" s="22"/>
      <c r="IL431" s="22"/>
      <c r="IM431" s="22"/>
      <c r="IN431" s="22"/>
      <c r="IO431" s="22"/>
      <c r="IP431" s="22"/>
      <c r="IQ431" s="22"/>
      <c r="IR431" s="22"/>
      <c r="IS431" s="22"/>
      <c r="IT431" s="22"/>
      <c r="IU431" s="22"/>
      <c r="IV431" s="22"/>
      <c r="IW431" s="22"/>
      <c r="IX431" s="22"/>
      <c r="IY431" s="22"/>
      <c r="IZ431" s="22"/>
      <c r="JA431" s="22"/>
      <c r="JB431" s="22"/>
      <c r="JC431" s="22"/>
      <c r="JD431" s="22"/>
      <c r="JE431" s="22"/>
      <c r="JF431" s="22"/>
      <c r="JG431" s="22"/>
      <c r="JH431" s="22"/>
      <c r="JI431" s="22"/>
      <c r="JJ431" s="22"/>
      <c r="JK431" s="22"/>
      <c r="JL431" s="22"/>
      <c r="JM431" s="22"/>
      <c r="JN431" s="22"/>
      <c r="JO431" s="22"/>
      <c r="JP431" s="22"/>
      <c r="JQ431" s="22"/>
      <c r="JR431" s="22"/>
      <c r="JS431" s="22"/>
      <c r="JT431" s="22"/>
      <c r="JU431" s="22"/>
      <c r="JV431" s="22"/>
      <c r="JW431" s="22"/>
      <c r="JX431" s="22"/>
      <c r="JY431" s="22"/>
      <c r="JZ431" s="22"/>
      <c r="KA431" s="22"/>
      <c r="KB431" s="22"/>
      <c r="KC431" s="22"/>
      <c r="KD431" s="22"/>
      <c r="KE431" s="22"/>
      <c r="KF431" s="22"/>
      <c r="KG431" s="22"/>
      <c r="KH431" s="22"/>
      <c r="KI431" s="22"/>
      <c r="KJ431" s="22"/>
      <c r="KK431" s="22"/>
      <c r="KL431" s="22"/>
      <c r="KM431" s="22"/>
      <c r="KN431" s="22"/>
      <c r="KO431" s="22"/>
      <c r="KP431" s="22"/>
      <c r="KQ431" s="22"/>
      <c r="KR431" s="22"/>
      <c r="KS431" s="22"/>
      <c r="KT431" s="22"/>
      <c r="KU431" s="22"/>
      <c r="KV431" s="22"/>
      <c r="KW431" s="22"/>
      <c r="KX431" s="22"/>
      <c r="KY431" s="22"/>
      <c r="KZ431" s="22"/>
      <c r="LA431" s="22"/>
      <c r="LB431" s="22"/>
      <c r="LC431" s="22"/>
      <c r="LD431" s="22"/>
      <c r="LE431" s="22"/>
      <c r="LF431" s="22"/>
      <c r="LG431" s="22"/>
      <c r="LH431" s="22"/>
      <c r="LI431" s="22"/>
      <c r="LJ431" s="22"/>
      <c r="LK431" s="22"/>
      <c r="LL431" s="22"/>
      <c r="LM431" s="22"/>
      <c r="LN431" s="22"/>
      <c r="LO431" s="22"/>
      <c r="LP431" s="22"/>
      <c r="LQ431" s="22"/>
      <c r="LR431" s="22"/>
      <c r="LS431" s="22"/>
      <c r="LT431" s="22"/>
      <c r="LU431" s="22"/>
      <c r="LV431" s="22"/>
      <c r="LW431" s="22"/>
      <c r="LX431" s="22"/>
      <c r="LY431" s="22"/>
      <c r="LZ431" s="22"/>
      <c r="MA431" s="22"/>
      <c r="MB431" s="22"/>
      <c r="MC431" s="22"/>
      <c r="MD431" s="22"/>
      <c r="ME431" s="22"/>
      <c r="MF431" s="22"/>
      <c r="MG431" s="22"/>
      <c r="MH431" s="22"/>
      <c r="MI431" s="22"/>
      <c r="MJ431" s="22"/>
      <c r="MK431" s="22"/>
      <c r="ML431" s="22"/>
      <c r="MM431" s="22"/>
      <c r="MN431" s="22"/>
      <c r="MO431" s="22"/>
    </row>
    <row r="432" spans="1:353" s="12" customFormat="1" hidden="1">
      <c r="A432" s="3"/>
      <c r="B432" s="3"/>
      <c r="C432" s="14"/>
      <c r="D432" s="3"/>
      <c r="E432" s="3"/>
      <c r="F432" s="4"/>
      <c r="G432" s="5"/>
      <c r="H432" s="5"/>
      <c r="I432" s="6"/>
      <c r="J432" s="6"/>
      <c r="K432" s="6"/>
      <c r="L432" s="6"/>
      <c r="M432"/>
      <c r="N432"/>
      <c r="O432"/>
      <c r="P432"/>
      <c r="Q432"/>
      <c r="R432"/>
      <c r="S432"/>
      <c r="T432" s="7"/>
      <c r="U432" s="8"/>
      <c r="V432" s="9"/>
      <c r="W432" s="10"/>
      <c r="X432" s="10"/>
      <c r="Y432" s="10"/>
      <c r="Z432" s="11"/>
      <c r="AA432" s="11"/>
      <c r="AB432" s="11"/>
      <c r="AC432" s="11"/>
      <c r="AD432" s="10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  <c r="DK432" s="22"/>
      <c r="DL432" s="22"/>
      <c r="DM432" s="22"/>
      <c r="DN432" s="22"/>
      <c r="DO432" s="22"/>
      <c r="DP432" s="22"/>
      <c r="DQ432" s="22"/>
      <c r="DR432" s="22"/>
      <c r="DS432" s="22"/>
      <c r="DT432" s="22"/>
      <c r="DU432" s="22"/>
      <c r="DV432" s="22"/>
      <c r="DW432" s="22"/>
      <c r="DX432" s="22"/>
      <c r="DY432" s="22"/>
      <c r="DZ432" s="22"/>
      <c r="EA432" s="22"/>
      <c r="EB432" s="22"/>
      <c r="EC432" s="22"/>
      <c r="ED432" s="22"/>
      <c r="EE432" s="22"/>
      <c r="EF432" s="22"/>
      <c r="EG432" s="22"/>
      <c r="EH432" s="22"/>
      <c r="EI432" s="22"/>
      <c r="EJ432" s="22"/>
      <c r="EK432" s="22"/>
      <c r="EL432" s="22"/>
      <c r="EM432" s="22"/>
      <c r="EN432" s="22"/>
      <c r="EO432" s="22"/>
      <c r="EP432" s="22"/>
      <c r="EQ432" s="22"/>
      <c r="ER432" s="22"/>
      <c r="ES432" s="22"/>
      <c r="ET432" s="22"/>
      <c r="EU432" s="22"/>
      <c r="EV432" s="22"/>
      <c r="EW432" s="22"/>
      <c r="EX432" s="22"/>
      <c r="EY432" s="22"/>
      <c r="EZ432" s="22"/>
      <c r="FA432" s="22"/>
      <c r="FB432" s="22"/>
      <c r="FC432" s="22"/>
      <c r="FD432" s="22"/>
      <c r="FE432" s="22"/>
      <c r="FF432" s="22"/>
      <c r="FG432" s="22"/>
      <c r="FH432" s="22"/>
      <c r="FI432" s="22"/>
      <c r="FJ432" s="22"/>
      <c r="FK432" s="22"/>
      <c r="FL432" s="22"/>
      <c r="FM432" s="22"/>
      <c r="FN432" s="22"/>
      <c r="FO432" s="22"/>
      <c r="FP432" s="22"/>
      <c r="FQ432" s="22"/>
      <c r="FR432" s="22"/>
      <c r="FS432" s="22"/>
      <c r="FT432" s="22"/>
      <c r="FU432" s="22"/>
      <c r="FV432" s="22"/>
      <c r="FW432" s="22"/>
      <c r="FX432" s="22"/>
      <c r="FY432" s="22"/>
      <c r="FZ432" s="22"/>
      <c r="GA432" s="22"/>
      <c r="GB432" s="22"/>
      <c r="GC432" s="22"/>
      <c r="GD432" s="22"/>
      <c r="GE432" s="22"/>
      <c r="GF432" s="22"/>
      <c r="GG432" s="22"/>
      <c r="GH432" s="22"/>
      <c r="GI432" s="22"/>
      <c r="GJ432" s="22"/>
      <c r="GK432" s="22"/>
      <c r="GL432" s="22"/>
      <c r="GM432" s="22"/>
      <c r="GN432" s="22"/>
      <c r="GO432" s="22"/>
      <c r="GP432" s="22"/>
      <c r="GQ432" s="22"/>
      <c r="GR432" s="22"/>
      <c r="GS432" s="22"/>
      <c r="GT432" s="22"/>
      <c r="GU432" s="22"/>
      <c r="GV432" s="22"/>
      <c r="GW432" s="22"/>
      <c r="GX432" s="22"/>
      <c r="GY432" s="22"/>
      <c r="GZ432" s="22"/>
      <c r="HA432" s="22"/>
      <c r="HB432" s="22"/>
      <c r="HC432" s="22"/>
      <c r="HD432" s="22"/>
      <c r="HE432" s="22"/>
      <c r="HF432" s="22"/>
      <c r="HG432" s="22"/>
      <c r="HH432" s="22"/>
      <c r="HI432" s="22"/>
      <c r="HJ432" s="22"/>
      <c r="HK432" s="22"/>
      <c r="HL432" s="22"/>
      <c r="HM432" s="22"/>
      <c r="HN432" s="22"/>
      <c r="HO432" s="22"/>
      <c r="HP432" s="22"/>
      <c r="HQ432" s="22"/>
      <c r="HR432" s="22"/>
      <c r="HS432" s="22"/>
      <c r="HT432" s="22"/>
      <c r="HU432" s="22"/>
      <c r="HV432" s="22"/>
      <c r="HW432" s="22"/>
      <c r="HX432" s="22"/>
      <c r="HY432" s="22"/>
      <c r="HZ432" s="22"/>
      <c r="IA432" s="22"/>
      <c r="IB432" s="22"/>
      <c r="IC432" s="22"/>
      <c r="ID432" s="22"/>
      <c r="IE432" s="22"/>
      <c r="IF432" s="22"/>
      <c r="IG432" s="22"/>
      <c r="IH432" s="22"/>
      <c r="II432" s="22"/>
      <c r="IJ432" s="22"/>
      <c r="IK432" s="22"/>
      <c r="IL432" s="22"/>
      <c r="IM432" s="22"/>
      <c r="IN432" s="22"/>
      <c r="IO432" s="22"/>
      <c r="IP432" s="22"/>
      <c r="IQ432" s="22"/>
      <c r="IR432" s="22"/>
      <c r="IS432" s="22"/>
      <c r="IT432" s="22"/>
      <c r="IU432" s="22"/>
      <c r="IV432" s="22"/>
      <c r="IW432" s="22"/>
      <c r="IX432" s="22"/>
      <c r="IY432" s="22"/>
      <c r="IZ432" s="22"/>
      <c r="JA432" s="22"/>
      <c r="JB432" s="22"/>
      <c r="JC432" s="22"/>
      <c r="JD432" s="22"/>
      <c r="JE432" s="22"/>
      <c r="JF432" s="22"/>
      <c r="JG432" s="22"/>
      <c r="JH432" s="22"/>
      <c r="JI432" s="22"/>
      <c r="JJ432" s="22"/>
      <c r="JK432" s="22"/>
      <c r="JL432" s="22"/>
      <c r="JM432" s="22"/>
      <c r="JN432" s="22"/>
      <c r="JO432" s="22"/>
      <c r="JP432" s="22"/>
      <c r="JQ432" s="22"/>
      <c r="JR432" s="22"/>
      <c r="JS432" s="22"/>
      <c r="JT432" s="22"/>
      <c r="JU432" s="22"/>
      <c r="JV432" s="22"/>
      <c r="JW432" s="22"/>
      <c r="JX432" s="22"/>
      <c r="JY432" s="22"/>
      <c r="JZ432" s="22"/>
      <c r="KA432" s="22"/>
      <c r="KB432" s="22"/>
      <c r="KC432" s="22"/>
      <c r="KD432" s="22"/>
      <c r="KE432" s="22"/>
      <c r="KF432" s="22"/>
      <c r="KG432" s="22"/>
      <c r="KH432" s="22"/>
      <c r="KI432" s="22"/>
      <c r="KJ432" s="22"/>
      <c r="KK432" s="22"/>
      <c r="KL432" s="22"/>
      <c r="KM432" s="22"/>
      <c r="KN432" s="22"/>
      <c r="KO432" s="22"/>
      <c r="KP432" s="22"/>
      <c r="KQ432" s="22"/>
      <c r="KR432" s="22"/>
      <c r="KS432" s="22"/>
      <c r="KT432" s="22"/>
      <c r="KU432" s="22"/>
      <c r="KV432" s="22"/>
      <c r="KW432" s="22"/>
      <c r="KX432" s="22"/>
      <c r="KY432" s="22"/>
      <c r="KZ432" s="22"/>
      <c r="LA432" s="22"/>
      <c r="LB432" s="22"/>
      <c r="LC432" s="22"/>
      <c r="LD432" s="22"/>
      <c r="LE432" s="22"/>
      <c r="LF432" s="22"/>
      <c r="LG432" s="22"/>
      <c r="LH432" s="22"/>
      <c r="LI432" s="22"/>
      <c r="LJ432" s="22"/>
      <c r="LK432" s="22"/>
      <c r="LL432" s="22"/>
      <c r="LM432" s="22"/>
      <c r="LN432" s="22"/>
      <c r="LO432" s="22"/>
      <c r="LP432" s="22"/>
      <c r="LQ432" s="22"/>
      <c r="LR432" s="22"/>
      <c r="LS432" s="22"/>
      <c r="LT432" s="22"/>
      <c r="LU432" s="22"/>
      <c r="LV432" s="22"/>
      <c r="LW432" s="22"/>
      <c r="LX432" s="22"/>
      <c r="LY432" s="22"/>
      <c r="LZ432" s="22"/>
      <c r="MA432" s="22"/>
      <c r="MB432" s="22"/>
      <c r="MC432" s="22"/>
      <c r="MD432" s="22"/>
      <c r="ME432" s="22"/>
      <c r="MF432" s="22"/>
      <c r="MG432" s="22"/>
      <c r="MH432" s="22"/>
      <c r="MI432" s="22"/>
      <c r="MJ432" s="22"/>
      <c r="MK432" s="22"/>
      <c r="ML432" s="22"/>
      <c r="MM432" s="22"/>
      <c r="MN432" s="22"/>
      <c r="MO432" s="22"/>
    </row>
    <row r="433" spans="1:353" s="12" customFormat="1" hidden="1">
      <c r="A433" s="3"/>
      <c r="B433" s="3"/>
      <c r="C433" s="14"/>
      <c r="D433" s="3"/>
      <c r="E433" s="3"/>
      <c r="F433" s="4"/>
      <c r="G433" s="5"/>
      <c r="H433" s="5"/>
      <c r="I433" s="6"/>
      <c r="J433" s="6"/>
      <c r="K433" s="6"/>
      <c r="L433" s="6"/>
      <c r="M433"/>
      <c r="N433"/>
      <c r="O433"/>
      <c r="P433"/>
      <c r="Q433"/>
      <c r="R433"/>
      <c r="S433"/>
      <c r="T433" s="7"/>
      <c r="U433" s="8"/>
      <c r="V433" s="9"/>
      <c r="W433" s="10"/>
      <c r="X433" s="10"/>
      <c r="Y433" s="10"/>
      <c r="Z433" s="11"/>
      <c r="AA433" s="11"/>
      <c r="AB433" s="11"/>
      <c r="AC433" s="11"/>
      <c r="AD433" s="10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  <c r="DK433" s="22"/>
      <c r="DL433" s="22"/>
      <c r="DM433" s="22"/>
      <c r="DN433" s="22"/>
      <c r="DO433" s="22"/>
      <c r="DP433" s="22"/>
      <c r="DQ433" s="22"/>
      <c r="DR433" s="22"/>
      <c r="DS433" s="22"/>
      <c r="DT433" s="22"/>
      <c r="DU433" s="22"/>
      <c r="DV433" s="22"/>
      <c r="DW433" s="22"/>
      <c r="DX433" s="22"/>
      <c r="DY433" s="22"/>
      <c r="DZ433" s="22"/>
      <c r="EA433" s="22"/>
      <c r="EB433" s="22"/>
      <c r="EC433" s="22"/>
      <c r="ED433" s="22"/>
      <c r="EE433" s="22"/>
      <c r="EF433" s="22"/>
      <c r="EG433" s="22"/>
      <c r="EH433" s="22"/>
      <c r="EI433" s="22"/>
      <c r="EJ433" s="22"/>
      <c r="EK433" s="22"/>
      <c r="EL433" s="22"/>
      <c r="EM433" s="22"/>
      <c r="EN433" s="22"/>
      <c r="EO433" s="22"/>
      <c r="EP433" s="22"/>
      <c r="EQ433" s="22"/>
      <c r="ER433" s="22"/>
      <c r="ES433" s="22"/>
      <c r="ET433" s="22"/>
      <c r="EU433" s="22"/>
      <c r="EV433" s="22"/>
      <c r="EW433" s="22"/>
      <c r="EX433" s="22"/>
      <c r="EY433" s="22"/>
      <c r="EZ433" s="22"/>
      <c r="FA433" s="22"/>
      <c r="FB433" s="22"/>
      <c r="FC433" s="22"/>
      <c r="FD433" s="22"/>
      <c r="FE433" s="22"/>
      <c r="FF433" s="22"/>
      <c r="FG433" s="22"/>
      <c r="FH433" s="22"/>
      <c r="FI433" s="22"/>
      <c r="FJ433" s="22"/>
      <c r="FK433" s="22"/>
      <c r="FL433" s="22"/>
      <c r="FM433" s="22"/>
      <c r="FN433" s="22"/>
      <c r="FO433" s="22"/>
      <c r="FP433" s="22"/>
      <c r="FQ433" s="22"/>
      <c r="FR433" s="22"/>
      <c r="FS433" s="22"/>
      <c r="FT433" s="22"/>
      <c r="FU433" s="22"/>
      <c r="FV433" s="22"/>
      <c r="FW433" s="22"/>
      <c r="FX433" s="22"/>
      <c r="FY433" s="22"/>
      <c r="FZ433" s="22"/>
      <c r="GA433" s="22"/>
      <c r="GB433" s="22"/>
      <c r="GC433" s="22"/>
      <c r="GD433" s="22"/>
      <c r="GE433" s="22"/>
      <c r="GF433" s="22"/>
      <c r="GG433" s="22"/>
      <c r="GH433" s="22"/>
      <c r="GI433" s="22"/>
      <c r="GJ433" s="22"/>
      <c r="GK433" s="22"/>
      <c r="GL433" s="22"/>
      <c r="GM433" s="22"/>
      <c r="GN433" s="22"/>
      <c r="GO433" s="22"/>
      <c r="GP433" s="22"/>
      <c r="GQ433" s="22"/>
      <c r="GR433" s="22"/>
      <c r="GS433" s="22"/>
      <c r="GT433" s="22"/>
      <c r="GU433" s="22"/>
      <c r="GV433" s="22"/>
      <c r="GW433" s="22"/>
      <c r="GX433" s="22"/>
      <c r="GY433" s="22"/>
      <c r="GZ433" s="22"/>
      <c r="HA433" s="22"/>
      <c r="HB433" s="22"/>
      <c r="HC433" s="22"/>
      <c r="HD433" s="22"/>
      <c r="HE433" s="22"/>
      <c r="HF433" s="22"/>
      <c r="HG433" s="22"/>
      <c r="HH433" s="22"/>
      <c r="HI433" s="22"/>
      <c r="HJ433" s="22"/>
      <c r="HK433" s="22"/>
      <c r="HL433" s="22"/>
      <c r="HM433" s="22"/>
      <c r="HN433" s="22"/>
      <c r="HO433" s="22"/>
      <c r="HP433" s="22"/>
      <c r="HQ433" s="22"/>
      <c r="HR433" s="22"/>
      <c r="HS433" s="22"/>
      <c r="HT433" s="22"/>
      <c r="HU433" s="22"/>
      <c r="HV433" s="22"/>
      <c r="HW433" s="22"/>
      <c r="HX433" s="22"/>
      <c r="HY433" s="22"/>
      <c r="HZ433" s="22"/>
      <c r="IA433" s="22"/>
      <c r="IB433" s="22"/>
      <c r="IC433" s="22"/>
      <c r="ID433" s="22"/>
      <c r="IE433" s="22"/>
      <c r="IF433" s="22"/>
      <c r="IG433" s="22"/>
      <c r="IH433" s="22"/>
      <c r="II433" s="22"/>
      <c r="IJ433" s="22"/>
      <c r="IK433" s="22"/>
      <c r="IL433" s="22"/>
      <c r="IM433" s="22"/>
      <c r="IN433" s="22"/>
      <c r="IO433" s="22"/>
      <c r="IP433" s="22"/>
      <c r="IQ433" s="22"/>
      <c r="IR433" s="22"/>
      <c r="IS433" s="22"/>
      <c r="IT433" s="22"/>
      <c r="IU433" s="22"/>
      <c r="IV433" s="22"/>
      <c r="IW433" s="22"/>
      <c r="IX433" s="22"/>
      <c r="IY433" s="22"/>
      <c r="IZ433" s="22"/>
      <c r="JA433" s="22"/>
      <c r="JB433" s="22"/>
      <c r="JC433" s="22"/>
      <c r="JD433" s="22"/>
      <c r="JE433" s="22"/>
      <c r="JF433" s="22"/>
      <c r="JG433" s="22"/>
      <c r="JH433" s="22"/>
      <c r="JI433" s="22"/>
      <c r="JJ433" s="22"/>
      <c r="JK433" s="22"/>
      <c r="JL433" s="22"/>
      <c r="JM433" s="22"/>
      <c r="JN433" s="22"/>
      <c r="JO433" s="22"/>
      <c r="JP433" s="22"/>
      <c r="JQ433" s="22"/>
      <c r="JR433" s="22"/>
      <c r="JS433" s="22"/>
      <c r="JT433" s="22"/>
      <c r="JU433" s="22"/>
      <c r="JV433" s="22"/>
      <c r="JW433" s="22"/>
      <c r="JX433" s="22"/>
      <c r="JY433" s="22"/>
      <c r="JZ433" s="22"/>
      <c r="KA433" s="22"/>
      <c r="KB433" s="22"/>
      <c r="KC433" s="22"/>
      <c r="KD433" s="22"/>
      <c r="KE433" s="22"/>
      <c r="KF433" s="22"/>
      <c r="KG433" s="22"/>
      <c r="KH433" s="22"/>
      <c r="KI433" s="22"/>
      <c r="KJ433" s="22"/>
      <c r="KK433" s="22"/>
      <c r="KL433" s="22"/>
      <c r="KM433" s="22"/>
      <c r="KN433" s="22"/>
      <c r="KO433" s="22"/>
      <c r="KP433" s="22"/>
      <c r="KQ433" s="22"/>
      <c r="KR433" s="22"/>
      <c r="KS433" s="22"/>
      <c r="KT433" s="22"/>
      <c r="KU433" s="22"/>
      <c r="KV433" s="22"/>
      <c r="KW433" s="22"/>
      <c r="KX433" s="22"/>
      <c r="KY433" s="22"/>
      <c r="KZ433" s="22"/>
      <c r="LA433" s="22"/>
      <c r="LB433" s="22"/>
      <c r="LC433" s="22"/>
      <c r="LD433" s="22"/>
      <c r="LE433" s="22"/>
      <c r="LF433" s="22"/>
      <c r="LG433" s="22"/>
      <c r="LH433" s="22"/>
      <c r="LI433" s="22"/>
      <c r="LJ433" s="22"/>
      <c r="LK433" s="22"/>
      <c r="LL433" s="22"/>
      <c r="LM433" s="22"/>
      <c r="LN433" s="22"/>
      <c r="LO433" s="22"/>
      <c r="LP433" s="22"/>
      <c r="LQ433" s="22"/>
      <c r="LR433" s="22"/>
      <c r="LS433" s="22"/>
      <c r="LT433" s="22"/>
      <c r="LU433" s="22"/>
      <c r="LV433" s="22"/>
      <c r="LW433" s="22"/>
      <c r="LX433" s="22"/>
      <c r="LY433" s="22"/>
      <c r="LZ433" s="22"/>
      <c r="MA433" s="22"/>
      <c r="MB433" s="22"/>
      <c r="MC433" s="22"/>
      <c r="MD433" s="22"/>
      <c r="ME433" s="22"/>
      <c r="MF433" s="22"/>
      <c r="MG433" s="22"/>
      <c r="MH433" s="22"/>
      <c r="MI433" s="22"/>
      <c r="MJ433" s="22"/>
      <c r="MK433" s="22"/>
      <c r="ML433" s="22"/>
      <c r="MM433" s="22"/>
      <c r="MN433" s="22"/>
      <c r="MO433" s="22"/>
    </row>
    <row r="434" spans="1:353" s="12" customFormat="1" hidden="1">
      <c r="A434" s="3"/>
      <c r="B434" s="3"/>
      <c r="C434" s="14"/>
      <c r="D434" s="3"/>
      <c r="E434" s="3"/>
      <c r="F434" s="4"/>
      <c r="G434" s="5"/>
      <c r="H434" s="5"/>
      <c r="I434" s="6"/>
      <c r="J434" s="6"/>
      <c r="K434" s="6"/>
      <c r="L434" s="6"/>
      <c r="M434"/>
      <c r="N434"/>
      <c r="O434"/>
      <c r="P434"/>
      <c r="Q434"/>
      <c r="R434"/>
      <c r="S434"/>
      <c r="T434" s="7"/>
      <c r="U434" s="8"/>
      <c r="V434" s="9"/>
      <c r="W434" s="10"/>
      <c r="X434" s="10"/>
      <c r="Y434" s="10"/>
      <c r="Z434" s="11"/>
      <c r="AA434" s="11"/>
      <c r="AB434" s="11"/>
      <c r="AC434" s="11"/>
      <c r="AD434" s="10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  <c r="DK434" s="22"/>
      <c r="DL434" s="22"/>
      <c r="DM434" s="22"/>
      <c r="DN434" s="22"/>
      <c r="DO434" s="22"/>
      <c r="DP434" s="22"/>
      <c r="DQ434" s="22"/>
      <c r="DR434" s="22"/>
      <c r="DS434" s="22"/>
      <c r="DT434" s="22"/>
      <c r="DU434" s="22"/>
      <c r="DV434" s="22"/>
      <c r="DW434" s="22"/>
      <c r="DX434" s="22"/>
      <c r="DY434" s="22"/>
      <c r="DZ434" s="22"/>
      <c r="EA434" s="22"/>
      <c r="EB434" s="22"/>
      <c r="EC434" s="22"/>
      <c r="ED434" s="22"/>
      <c r="EE434" s="22"/>
      <c r="EF434" s="22"/>
      <c r="EG434" s="22"/>
      <c r="EH434" s="22"/>
      <c r="EI434" s="22"/>
      <c r="EJ434" s="22"/>
      <c r="EK434" s="22"/>
      <c r="EL434" s="22"/>
      <c r="EM434" s="22"/>
      <c r="EN434" s="22"/>
      <c r="EO434" s="22"/>
      <c r="EP434" s="22"/>
      <c r="EQ434" s="22"/>
      <c r="ER434" s="22"/>
      <c r="ES434" s="22"/>
      <c r="ET434" s="22"/>
      <c r="EU434" s="22"/>
      <c r="EV434" s="22"/>
      <c r="EW434" s="22"/>
      <c r="EX434" s="22"/>
      <c r="EY434" s="22"/>
      <c r="EZ434" s="22"/>
      <c r="FA434" s="22"/>
      <c r="FB434" s="22"/>
      <c r="FC434" s="22"/>
      <c r="FD434" s="22"/>
      <c r="FE434" s="22"/>
      <c r="FF434" s="22"/>
      <c r="FG434" s="22"/>
      <c r="FH434" s="22"/>
      <c r="FI434" s="22"/>
      <c r="FJ434" s="22"/>
      <c r="FK434" s="22"/>
      <c r="FL434" s="22"/>
      <c r="FM434" s="22"/>
      <c r="FN434" s="22"/>
      <c r="FO434" s="22"/>
      <c r="FP434" s="22"/>
      <c r="FQ434" s="22"/>
      <c r="FR434" s="22"/>
      <c r="FS434" s="22"/>
      <c r="FT434" s="22"/>
      <c r="FU434" s="22"/>
      <c r="FV434" s="22"/>
      <c r="FW434" s="22"/>
      <c r="FX434" s="22"/>
      <c r="FY434" s="22"/>
      <c r="FZ434" s="22"/>
      <c r="GA434" s="22"/>
      <c r="GB434" s="22"/>
      <c r="GC434" s="22"/>
      <c r="GD434" s="22"/>
      <c r="GE434" s="22"/>
      <c r="GF434" s="22"/>
      <c r="GG434" s="22"/>
      <c r="GH434" s="22"/>
      <c r="GI434" s="22"/>
      <c r="GJ434" s="22"/>
      <c r="GK434" s="22"/>
      <c r="GL434" s="22"/>
      <c r="GM434" s="22"/>
      <c r="GN434" s="22"/>
      <c r="GO434" s="22"/>
      <c r="GP434" s="22"/>
      <c r="GQ434" s="22"/>
      <c r="GR434" s="22"/>
      <c r="GS434" s="22"/>
      <c r="GT434" s="22"/>
      <c r="GU434" s="22"/>
      <c r="GV434" s="22"/>
      <c r="GW434" s="22"/>
      <c r="GX434" s="22"/>
      <c r="GY434" s="22"/>
      <c r="GZ434" s="22"/>
      <c r="HA434" s="22"/>
      <c r="HB434" s="22"/>
      <c r="HC434" s="22"/>
      <c r="HD434" s="22"/>
      <c r="HE434" s="22"/>
      <c r="HF434" s="22"/>
      <c r="HG434" s="22"/>
      <c r="HH434" s="22"/>
      <c r="HI434" s="22"/>
      <c r="HJ434" s="22"/>
      <c r="HK434" s="22"/>
      <c r="HL434" s="22"/>
      <c r="HM434" s="22"/>
      <c r="HN434" s="22"/>
      <c r="HO434" s="22"/>
      <c r="HP434" s="22"/>
      <c r="HQ434" s="22"/>
      <c r="HR434" s="22"/>
      <c r="HS434" s="22"/>
      <c r="HT434" s="22"/>
      <c r="HU434" s="22"/>
      <c r="HV434" s="22"/>
      <c r="HW434" s="22"/>
      <c r="HX434" s="22"/>
      <c r="HY434" s="22"/>
      <c r="HZ434" s="22"/>
      <c r="IA434" s="22"/>
      <c r="IB434" s="22"/>
      <c r="IC434" s="22"/>
      <c r="ID434" s="22"/>
      <c r="IE434" s="22"/>
      <c r="IF434" s="22"/>
      <c r="IG434" s="22"/>
      <c r="IH434" s="22"/>
      <c r="II434" s="22"/>
      <c r="IJ434" s="22"/>
      <c r="IK434" s="22"/>
      <c r="IL434" s="22"/>
      <c r="IM434" s="22"/>
      <c r="IN434" s="22"/>
      <c r="IO434" s="22"/>
      <c r="IP434" s="22"/>
      <c r="IQ434" s="22"/>
      <c r="IR434" s="22"/>
      <c r="IS434" s="22"/>
      <c r="IT434" s="22"/>
      <c r="IU434" s="22"/>
      <c r="IV434" s="22"/>
      <c r="IW434" s="22"/>
      <c r="IX434" s="22"/>
      <c r="IY434" s="22"/>
      <c r="IZ434" s="22"/>
      <c r="JA434" s="22"/>
      <c r="JB434" s="22"/>
      <c r="JC434" s="22"/>
      <c r="JD434" s="22"/>
      <c r="JE434" s="22"/>
      <c r="JF434" s="22"/>
      <c r="JG434" s="22"/>
      <c r="JH434" s="22"/>
      <c r="JI434" s="22"/>
      <c r="JJ434" s="22"/>
      <c r="JK434" s="22"/>
      <c r="JL434" s="22"/>
      <c r="JM434" s="22"/>
      <c r="JN434" s="22"/>
      <c r="JO434" s="22"/>
      <c r="JP434" s="22"/>
      <c r="JQ434" s="22"/>
      <c r="JR434" s="22"/>
      <c r="JS434" s="22"/>
      <c r="JT434" s="22"/>
      <c r="JU434" s="22"/>
      <c r="JV434" s="22"/>
      <c r="JW434" s="22"/>
      <c r="JX434" s="22"/>
      <c r="JY434" s="22"/>
      <c r="JZ434" s="22"/>
      <c r="KA434" s="22"/>
      <c r="KB434" s="22"/>
      <c r="KC434" s="22"/>
      <c r="KD434" s="22"/>
      <c r="KE434" s="22"/>
      <c r="KF434" s="22"/>
      <c r="KG434" s="22"/>
      <c r="KH434" s="22"/>
      <c r="KI434" s="22"/>
      <c r="KJ434" s="22"/>
      <c r="KK434" s="22"/>
      <c r="KL434" s="22"/>
      <c r="KM434" s="22"/>
      <c r="KN434" s="22"/>
      <c r="KO434" s="22"/>
      <c r="KP434" s="22"/>
      <c r="KQ434" s="22"/>
      <c r="KR434" s="22"/>
      <c r="KS434" s="22"/>
      <c r="KT434" s="22"/>
      <c r="KU434" s="22"/>
      <c r="KV434" s="22"/>
      <c r="KW434" s="22"/>
      <c r="KX434" s="22"/>
      <c r="KY434" s="22"/>
      <c r="KZ434" s="22"/>
      <c r="LA434" s="22"/>
      <c r="LB434" s="22"/>
      <c r="LC434" s="22"/>
      <c r="LD434" s="22"/>
      <c r="LE434" s="22"/>
      <c r="LF434" s="22"/>
      <c r="LG434" s="22"/>
      <c r="LH434" s="22"/>
      <c r="LI434" s="22"/>
      <c r="LJ434" s="22"/>
      <c r="LK434" s="22"/>
      <c r="LL434" s="22"/>
      <c r="LM434" s="22"/>
      <c r="LN434" s="22"/>
      <c r="LO434" s="22"/>
      <c r="LP434" s="22"/>
      <c r="LQ434" s="22"/>
      <c r="LR434" s="22"/>
      <c r="LS434" s="22"/>
      <c r="LT434" s="22"/>
      <c r="LU434" s="22"/>
      <c r="LV434" s="22"/>
      <c r="LW434" s="22"/>
      <c r="LX434" s="22"/>
      <c r="LY434" s="22"/>
      <c r="LZ434" s="22"/>
      <c r="MA434" s="22"/>
      <c r="MB434" s="22"/>
      <c r="MC434" s="22"/>
      <c r="MD434" s="22"/>
      <c r="ME434" s="22"/>
      <c r="MF434" s="22"/>
      <c r="MG434" s="22"/>
      <c r="MH434" s="22"/>
      <c r="MI434" s="22"/>
      <c r="MJ434" s="22"/>
      <c r="MK434" s="22"/>
      <c r="ML434" s="22"/>
      <c r="MM434" s="22"/>
      <c r="MN434" s="22"/>
      <c r="MO434" s="22"/>
    </row>
    <row r="435" spans="1:353" s="12" customFormat="1" hidden="1">
      <c r="A435" s="3"/>
      <c r="B435" s="3"/>
      <c r="C435" s="14"/>
      <c r="D435" s="3"/>
      <c r="E435" s="3"/>
      <c r="F435" s="4"/>
      <c r="G435" s="5"/>
      <c r="H435" s="5"/>
      <c r="I435" s="6"/>
      <c r="J435" s="6"/>
      <c r="K435" s="6"/>
      <c r="L435" s="6"/>
      <c r="M435"/>
      <c r="N435"/>
      <c r="O435"/>
      <c r="P435"/>
      <c r="Q435"/>
      <c r="R435"/>
      <c r="S435"/>
      <c r="T435" s="7"/>
      <c r="U435" s="8"/>
      <c r="V435" s="9"/>
      <c r="W435" s="10"/>
      <c r="X435" s="10"/>
      <c r="Y435" s="10"/>
      <c r="Z435" s="11"/>
      <c r="AA435" s="11"/>
      <c r="AB435" s="11"/>
      <c r="AC435" s="11"/>
      <c r="AD435" s="10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  <c r="DK435" s="22"/>
      <c r="DL435" s="22"/>
      <c r="DM435" s="22"/>
      <c r="DN435" s="22"/>
      <c r="DO435" s="22"/>
      <c r="DP435" s="22"/>
      <c r="DQ435" s="22"/>
      <c r="DR435" s="22"/>
      <c r="DS435" s="22"/>
      <c r="DT435" s="22"/>
      <c r="DU435" s="22"/>
      <c r="DV435" s="22"/>
      <c r="DW435" s="22"/>
      <c r="DX435" s="22"/>
      <c r="DY435" s="22"/>
      <c r="DZ435" s="22"/>
      <c r="EA435" s="22"/>
      <c r="EB435" s="22"/>
      <c r="EC435" s="22"/>
      <c r="ED435" s="22"/>
      <c r="EE435" s="22"/>
      <c r="EF435" s="22"/>
      <c r="EG435" s="22"/>
      <c r="EH435" s="22"/>
      <c r="EI435" s="22"/>
      <c r="EJ435" s="22"/>
      <c r="EK435" s="22"/>
      <c r="EL435" s="22"/>
      <c r="EM435" s="22"/>
      <c r="EN435" s="22"/>
      <c r="EO435" s="22"/>
      <c r="EP435" s="22"/>
      <c r="EQ435" s="22"/>
      <c r="ER435" s="22"/>
      <c r="ES435" s="22"/>
      <c r="ET435" s="22"/>
      <c r="EU435" s="22"/>
      <c r="EV435" s="22"/>
      <c r="EW435" s="22"/>
      <c r="EX435" s="22"/>
      <c r="EY435" s="22"/>
      <c r="EZ435" s="22"/>
      <c r="FA435" s="22"/>
      <c r="FB435" s="22"/>
      <c r="FC435" s="22"/>
      <c r="FD435" s="22"/>
      <c r="FE435" s="22"/>
      <c r="FF435" s="22"/>
      <c r="FG435" s="22"/>
      <c r="FH435" s="22"/>
      <c r="FI435" s="22"/>
      <c r="FJ435" s="22"/>
      <c r="FK435" s="22"/>
      <c r="FL435" s="22"/>
      <c r="FM435" s="22"/>
      <c r="FN435" s="22"/>
      <c r="FO435" s="22"/>
      <c r="FP435" s="22"/>
      <c r="FQ435" s="22"/>
      <c r="FR435" s="22"/>
      <c r="FS435" s="22"/>
      <c r="FT435" s="22"/>
      <c r="FU435" s="22"/>
      <c r="FV435" s="22"/>
      <c r="FW435" s="22"/>
      <c r="FX435" s="22"/>
      <c r="FY435" s="22"/>
      <c r="FZ435" s="22"/>
      <c r="GA435" s="22"/>
      <c r="GB435" s="22"/>
      <c r="GC435" s="22"/>
      <c r="GD435" s="22"/>
      <c r="GE435" s="22"/>
      <c r="GF435" s="22"/>
      <c r="GG435" s="22"/>
      <c r="GH435" s="22"/>
      <c r="GI435" s="22"/>
      <c r="GJ435" s="22"/>
      <c r="GK435" s="22"/>
      <c r="GL435" s="22"/>
      <c r="GM435" s="22"/>
      <c r="GN435" s="22"/>
      <c r="GO435" s="22"/>
      <c r="GP435" s="22"/>
      <c r="GQ435" s="22"/>
      <c r="GR435" s="22"/>
      <c r="GS435" s="22"/>
      <c r="GT435" s="22"/>
      <c r="GU435" s="22"/>
      <c r="GV435" s="22"/>
      <c r="GW435" s="22"/>
      <c r="GX435" s="22"/>
      <c r="GY435" s="22"/>
      <c r="GZ435" s="22"/>
      <c r="HA435" s="22"/>
      <c r="HB435" s="22"/>
      <c r="HC435" s="22"/>
      <c r="HD435" s="22"/>
      <c r="HE435" s="22"/>
      <c r="HF435" s="22"/>
      <c r="HG435" s="22"/>
      <c r="HH435" s="22"/>
      <c r="HI435" s="22"/>
      <c r="HJ435" s="22"/>
      <c r="HK435" s="22"/>
      <c r="HL435" s="22"/>
      <c r="HM435" s="22"/>
      <c r="HN435" s="22"/>
      <c r="HO435" s="22"/>
      <c r="HP435" s="22"/>
      <c r="HQ435" s="22"/>
      <c r="HR435" s="22"/>
      <c r="HS435" s="22"/>
      <c r="HT435" s="22"/>
      <c r="HU435" s="22"/>
      <c r="HV435" s="22"/>
      <c r="HW435" s="22"/>
      <c r="HX435" s="22"/>
      <c r="HY435" s="22"/>
      <c r="HZ435" s="22"/>
      <c r="IA435" s="22"/>
      <c r="IB435" s="22"/>
      <c r="IC435" s="22"/>
      <c r="ID435" s="22"/>
      <c r="IE435" s="22"/>
      <c r="IF435" s="22"/>
      <c r="IG435" s="22"/>
      <c r="IH435" s="22"/>
      <c r="II435" s="22"/>
      <c r="IJ435" s="22"/>
      <c r="IK435" s="22"/>
      <c r="IL435" s="22"/>
      <c r="IM435" s="22"/>
      <c r="IN435" s="22"/>
      <c r="IO435" s="22"/>
      <c r="IP435" s="22"/>
      <c r="IQ435" s="22"/>
      <c r="IR435" s="22"/>
      <c r="IS435" s="22"/>
      <c r="IT435" s="22"/>
      <c r="IU435" s="22"/>
      <c r="IV435" s="22"/>
      <c r="IW435" s="22"/>
      <c r="IX435" s="22"/>
      <c r="IY435" s="22"/>
      <c r="IZ435" s="22"/>
      <c r="JA435" s="22"/>
      <c r="JB435" s="22"/>
      <c r="JC435" s="22"/>
      <c r="JD435" s="22"/>
      <c r="JE435" s="22"/>
      <c r="JF435" s="22"/>
      <c r="JG435" s="22"/>
      <c r="JH435" s="22"/>
      <c r="JI435" s="22"/>
      <c r="JJ435" s="22"/>
      <c r="JK435" s="22"/>
      <c r="JL435" s="22"/>
      <c r="JM435" s="22"/>
      <c r="JN435" s="22"/>
      <c r="JO435" s="22"/>
      <c r="JP435" s="22"/>
      <c r="JQ435" s="22"/>
      <c r="JR435" s="22"/>
      <c r="JS435" s="22"/>
      <c r="JT435" s="22"/>
      <c r="JU435" s="22"/>
      <c r="JV435" s="22"/>
      <c r="JW435" s="22"/>
      <c r="JX435" s="22"/>
      <c r="JY435" s="22"/>
      <c r="JZ435" s="22"/>
      <c r="KA435" s="22"/>
      <c r="KB435" s="22"/>
      <c r="KC435" s="22"/>
      <c r="KD435" s="22"/>
      <c r="KE435" s="22"/>
      <c r="KF435" s="22"/>
      <c r="KG435" s="22"/>
      <c r="KH435" s="22"/>
      <c r="KI435" s="22"/>
      <c r="KJ435" s="22"/>
      <c r="KK435" s="22"/>
      <c r="KL435" s="22"/>
      <c r="KM435" s="22"/>
      <c r="KN435" s="22"/>
      <c r="KO435" s="22"/>
      <c r="KP435" s="22"/>
      <c r="KQ435" s="22"/>
      <c r="KR435" s="22"/>
      <c r="KS435" s="22"/>
      <c r="KT435" s="22"/>
      <c r="KU435" s="22"/>
      <c r="KV435" s="22"/>
      <c r="KW435" s="22"/>
      <c r="KX435" s="22"/>
      <c r="KY435" s="22"/>
      <c r="KZ435" s="22"/>
      <c r="LA435" s="22"/>
      <c r="LB435" s="22"/>
      <c r="LC435" s="22"/>
      <c r="LD435" s="22"/>
      <c r="LE435" s="22"/>
      <c r="LF435" s="22"/>
      <c r="LG435" s="22"/>
      <c r="LH435" s="22"/>
      <c r="LI435" s="22"/>
      <c r="LJ435" s="22"/>
      <c r="LK435" s="22"/>
      <c r="LL435" s="22"/>
      <c r="LM435" s="22"/>
      <c r="LN435" s="22"/>
      <c r="LO435" s="22"/>
      <c r="LP435" s="22"/>
      <c r="LQ435" s="22"/>
      <c r="LR435" s="22"/>
      <c r="LS435" s="22"/>
      <c r="LT435" s="22"/>
      <c r="LU435" s="22"/>
      <c r="LV435" s="22"/>
      <c r="LW435" s="22"/>
      <c r="LX435" s="22"/>
      <c r="LY435" s="22"/>
      <c r="LZ435" s="22"/>
      <c r="MA435" s="22"/>
      <c r="MB435" s="22"/>
      <c r="MC435" s="22"/>
      <c r="MD435" s="22"/>
      <c r="ME435" s="22"/>
      <c r="MF435" s="22"/>
      <c r="MG435" s="22"/>
      <c r="MH435" s="22"/>
      <c r="MI435" s="22"/>
      <c r="MJ435" s="22"/>
      <c r="MK435" s="22"/>
      <c r="ML435" s="22"/>
      <c r="MM435" s="22"/>
      <c r="MN435" s="22"/>
      <c r="MO435" s="22"/>
    </row>
    <row r="436" spans="1:353" s="12" customFormat="1" hidden="1">
      <c r="A436" s="3"/>
      <c r="B436" s="3"/>
      <c r="C436" s="14"/>
      <c r="D436" s="3"/>
      <c r="E436" s="3"/>
      <c r="F436" s="4"/>
      <c r="G436" s="5"/>
      <c r="H436" s="5"/>
      <c r="I436" s="6"/>
      <c r="J436" s="6"/>
      <c r="K436" s="6"/>
      <c r="L436" s="6"/>
      <c r="M436"/>
      <c r="N436"/>
      <c r="O436"/>
      <c r="P436"/>
      <c r="Q436"/>
      <c r="R436"/>
      <c r="S436"/>
      <c r="T436" s="7"/>
      <c r="U436" s="8"/>
      <c r="V436" s="9"/>
      <c r="W436" s="10"/>
      <c r="X436" s="10"/>
      <c r="Y436" s="10"/>
      <c r="Z436" s="11"/>
      <c r="AA436" s="11"/>
      <c r="AB436" s="11"/>
      <c r="AC436" s="11"/>
      <c r="AD436" s="10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  <c r="DK436" s="22"/>
      <c r="DL436" s="22"/>
      <c r="DM436" s="22"/>
      <c r="DN436" s="22"/>
      <c r="DO436" s="22"/>
      <c r="DP436" s="22"/>
      <c r="DQ436" s="22"/>
      <c r="DR436" s="22"/>
      <c r="DS436" s="22"/>
      <c r="DT436" s="22"/>
      <c r="DU436" s="22"/>
      <c r="DV436" s="22"/>
      <c r="DW436" s="22"/>
      <c r="DX436" s="22"/>
      <c r="DY436" s="22"/>
      <c r="DZ436" s="22"/>
      <c r="EA436" s="22"/>
      <c r="EB436" s="22"/>
      <c r="EC436" s="22"/>
      <c r="ED436" s="22"/>
      <c r="EE436" s="22"/>
      <c r="EF436" s="22"/>
      <c r="EG436" s="22"/>
      <c r="EH436" s="22"/>
      <c r="EI436" s="22"/>
      <c r="EJ436" s="22"/>
      <c r="EK436" s="22"/>
      <c r="EL436" s="22"/>
      <c r="EM436" s="22"/>
      <c r="EN436" s="22"/>
      <c r="EO436" s="22"/>
      <c r="EP436" s="22"/>
      <c r="EQ436" s="22"/>
      <c r="ER436" s="22"/>
      <c r="ES436" s="22"/>
      <c r="ET436" s="22"/>
      <c r="EU436" s="22"/>
      <c r="EV436" s="22"/>
      <c r="EW436" s="22"/>
      <c r="EX436" s="22"/>
      <c r="EY436" s="22"/>
      <c r="EZ436" s="22"/>
      <c r="FA436" s="22"/>
      <c r="FB436" s="22"/>
      <c r="FC436" s="22"/>
      <c r="FD436" s="22"/>
      <c r="FE436" s="22"/>
      <c r="FF436" s="22"/>
      <c r="FG436" s="22"/>
      <c r="FH436" s="22"/>
      <c r="FI436" s="22"/>
      <c r="FJ436" s="22"/>
      <c r="FK436" s="22"/>
      <c r="FL436" s="22"/>
      <c r="FM436" s="22"/>
      <c r="FN436" s="22"/>
      <c r="FO436" s="22"/>
      <c r="FP436" s="22"/>
      <c r="FQ436" s="22"/>
      <c r="FR436" s="22"/>
      <c r="FS436" s="22"/>
      <c r="FT436" s="22"/>
      <c r="FU436" s="22"/>
      <c r="FV436" s="22"/>
      <c r="FW436" s="22"/>
      <c r="FX436" s="22"/>
      <c r="FY436" s="22"/>
      <c r="FZ436" s="22"/>
      <c r="GA436" s="22"/>
      <c r="GB436" s="22"/>
      <c r="GC436" s="22"/>
      <c r="GD436" s="22"/>
      <c r="GE436" s="22"/>
      <c r="GF436" s="22"/>
      <c r="GG436" s="22"/>
      <c r="GH436" s="22"/>
      <c r="GI436" s="22"/>
      <c r="GJ436" s="22"/>
      <c r="GK436" s="22"/>
      <c r="GL436" s="22"/>
      <c r="GM436" s="22"/>
      <c r="GN436" s="22"/>
      <c r="GO436" s="22"/>
      <c r="GP436" s="22"/>
      <c r="GQ436" s="22"/>
      <c r="GR436" s="22"/>
      <c r="GS436" s="22"/>
      <c r="GT436" s="22"/>
      <c r="GU436" s="22"/>
      <c r="GV436" s="22"/>
      <c r="GW436" s="22"/>
      <c r="GX436" s="22"/>
      <c r="GY436" s="22"/>
      <c r="GZ436" s="22"/>
      <c r="HA436" s="22"/>
      <c r="HB436" s="22"/>
      <c r="HC436" s="22"/>
      <c r="HD436" s="22"/>
      <c r="HE436" s="22"/>
      <c r="HF436" s="22"/>
      <c r="HG436" s="22"/>
      <c r="HH436" s="22"/>
      <c r="HI436" s="22"/>
      <c r="HJ436" s="22"/>
      <c r="HK436" s="22"/>
      <c r="HL436" s="22"/>
      <c r="HM436" s="22"/>
      <c r="HN436" s="22"/>
      <c r="HO436" s="22"/>
      <c r="HP436" s="22"/>
      <c r="HQ436" s="22"/>
      <c r="HR436" s="22"/>
      <c r="HS436" s="22"/>
      <c r="HT436" s="22"/>
      <c r="HU436" s="22"/>
      <c r="HV436" s="22"/>
      <c r="HW436" s="22"/>
      <c r="HX436" s="22"/>
      <c r="HY436" s="22"/>
      <c r="HZ436" s="22"/>
      <c r="IA436" s="22"/>
      <c r="IB436" s="22"/>
      <c r="IC436" s="22"/>
      <c r="ID436" s="22"/>
      <c r="IE436" s="22"/>
      <c r="IF436" s="22"/>
      <c r="IG436" s="22"/>
      <c r="IH436" s="22"/>
      <c r="II436" s="22"/>
      <c r="IJ436" s="22"/>
      <c r="IK436" s="22"/>
      <c r="IL436" s="22"/>
      <c r="IM436" s="22"/>
      <c r="IN436" s="22"/>
      <c r="IO436" s="22"/>
      <c r="IP436" s="22"/>
      <c r="IQ436" s="22"/>
      <c r="IR436" s="22"/>
      <c r="IS436" s="22"/>
      <c r="IT436" s="22"/>
      <c r="IU436" s="22"/>
      <c r="IV436" s="22"/>
      <c r="IW436" s="22"/>
      <c r="IX436" s="22"/>
      <c r="IY436" s="22"/>
      <c r="IZ436" s="22"/>
      <c r="JA436" s="22"/>
      <c r="JB436" s="22"/>
      <c r="JC436" s="22"/>
      <c r="JD436" s="22"/>
      <c r="JE436" s="22"/>
      <c r="JF436" s="22"/>
      <c r="JG436" s="22"/>
      <c r="JH436" s="22"/>
      <c r="JI436" s="22"/>
      <c r="JJ436" s="22"/>
      <c r="JK436" s="22"/>
      <c r="JL436" s="22"/>
      <c r="JM436" s="22"/>
      <c r="JN436" s="22"/>
      <c r="JO436" s="22"/>
      <c r="JP436" s="22"/>
      <c r="JQ436" s="22"/>
      <c r="JR436" s="22"/>
      <c r="JS436" s="22"/>
      <c r="JT436" s="22"/>
      <c r="JU436" s="22"/>
      <c r="JV436" s="22"/>
      <c r="JW436" s="22"/>
      <c r="JX436" s="22"/>
      <c r="JY436" s="22"/>
      <c r="JZ436" s="22"/>
      <c r="KA436" s="22"/>
      <c r="KB436" s="22"/>
      <c r="KC436" s="22"/>
      <c r="KD436" s="22"/>
      <c r="KE436" s="22"/>
      <c r="KF436" s="22"/>
      <c r="KG436" s="22"/>
      <c r="KH436" s="22"/>
      <c r="KI436" s="22"/>
      <c r="KJ436" s="22"/>
      <c r="KK436" s="22"/>
      <c r="KL436" s="22"/>
      <c r="KM436" s="22"/>
      <c r="KN436" s="22"/>
      <c r="KO436" s="22"/>
      <c r="KP436" s="22"/>
      <c r="KQ436" s="22"/>
      <c r="KR436" s="22"/>
      <c r="KS436" s="22"/>
      <c r="KT436" s="22"/>
      <c r="KU436" s="22"/>
      <c r="KV436" s="22"/>
      <c r="KW436" s="22"/>
      <c r="KX436" s="22"/>
      <c r="KY436" s="22"/>
      <c r="KZ436" s="22"/>
      <c r="LA436" s="22"/>
      <c r="LB436" s="22"/>
      <c r="LC436" s="22"/>
      <c r="LD436" s="22"/>
      <c r="LE436" s="22"/>
      <c r="LF436" s="22"/>
      <c r="LG436" s="22"/>
      <c r="LH436" s="22"/>
      <c r="LI436" s="22"/>
      <c r="LJ436" s="22"/>
      <c r="LK436" s="22"/>
      <c r="LL436" s="22"/>
      <c r="LM436" s="22"/>
      <c r="LN436" s="22"/>
      <c r="LO436" s="22"/>
      <c r="LP436" s="22"/>
      <c r="LQ436" s="22"/>
      <c r="LR436" s="22"/>
      <c r="LS436" s="22"/>
      <c r="LT436" s="22"/>
      <c r="LU436" s="22"/>
      <c r="LV436" s="22"/>
      <c r="LW436" s="22"/>
      <c r="LX436" s="22"/>
      <c r="LY436" s="22"/>
      <c r="LZ436" s="22"/>
      <c r="MA436" s="22"/>
      <c r="MB436" s="22"/>
      <c r="MC436" s="22"/>
      <c r="MD436" s="22"/>
      <c r="ME436" s="22"/>
      <c r="MF436" s="22"/>
      <c r="MG436" s="22"/>
      <c r="MH436" s="22"/>
      <c r="MI436" s="22"/>
      <c r="MJ436" s="22"/>
      <c r="MK436" s="22"/>
      <c r="ML436" s="22"/>
      <c r="MM436" s="22"/>
      <c r="MN436" s="22"/>
      <c r="MO436" s="22"/>
    </row>
    <row r="437" spans="1:353" s="12" customFormat="1" hidden="1">
      <c r="A437" s="3"/>
      <c r="B437" s="3"/>
      <c r="C437" s="14"/>
      <c r="D437" s="3"/>
      <c r="E437" s="3"/>
      <c r="F437" s="4"/>
      <c r="G437" s="5"/>
      <c r="H437" s="5"/>
      <c r="I437" s="6"/>
      <c r="J437" s="6"/>
      <c r="K437" s="6"/>
      <c r="L437" s="6"/>
      <c r="M437"/>
      <c r="N437"/>
      <c r="O437"/>
      <c r="P437"/>
      <c r="Q437"/>
      <c r="R437"/>
      <c r="S437"/>
      <c r="T437" s="7"/>
      <c r="U437" s="8"/>
      <c r="V437" s="9"/>
      <c r="W437" s="10"/>
      <c r="X437" s="10"/>
      <c r="Y437" s="10"/>
      <c r="Z437" s="11"/>
      <c r="AA437" s="11"/>
      <c r="AB437" s="11"/>
      <c r="AC437" s="11"/>
      <c r="AD437" s="10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  <c r="DR437" s="22"/>
      <c r="DS437" s="22"/>
      <c r="DT437" s="22"/>
      <c r="DU437" s="22"/>
      <c r="DV437" s="22"/>
      <c r="DW437" s="22"/>
      <c r="DX437" s="22"/>
      <c r="DY437" s="22"/>
      <c r="DZ437" s="22"/>
      <c r="EA437" s="22"/>
      <c r="EB437" s="22"/>
      <c r="EC437" s="22"/>
      <c r="ED437" s="22"/>
      <c r="EE437" s="22"/>
      <c r="EF437" s="22"/>
      <c r="EG437" s="22"/>
      <c r="EH437" s="22"/>
      <c r="EI437" s="22"/>
      <c r="EJ437" s="22"/>
      <c r="EK437" s="22"/>
      <c r="EL437" s="22"/>
      <c r="EM437" s="22"/>
      <c r="EN437" s="22"/>
      <c r="EO437" s="22"/>
      <c r="EP437" s="22"/>
      <c r="EQ437" s="22"/>
      <c r="ER437" s="22"/>
      <c r="ES437" s="22"/>
      <c r="ET437" s="22"/>
      <c r="EU437" s="22"/>
      <c r="EV437" s="22"/>
      <c r="EW437" s="22"/>
      <c r="EX437" s="22"/>
      <c r="EY437" s="22"/>
      <c r="EZ437" s="22"/>
      <c r="FA437" s="22"/>
      <c r="FB437" s="22"/>
      <c r="FC437" s="22"/>
      <c r="FD437" s="22"/>
      <c r="FE437" s="22"/>
      <c r="FF437" s="22"/>
      <c r="FG437" s="22"/>
      <c r="FH437" s="22"/>
      <c r="FI437" s="22"/>
      <c r="FJ437" s="22"/>
      <c r="FK437" s="22"/>
      <c r="FL437" s="22"/>
      <c r="FM437" s="22"/>
      <c r="FN437" s="22"/>
      <c r="FO437" s="22"/>
      <c r="FP437" s="22"/>
      <c r="FQ437" s="22"/>
      <c r="FR437" s="22"/>
      <c r="FS437" s="22"/>
      <c r="FT437" s="22"/>
      <c r="FU437" s="22"/>
      <c r="FV437" s="22"/>
      <c r="FW437" s="22"/>
      <c r="FX437" s="22"/>
      <c r="FY437" s="22"/>
      <c r="FZ437" s="22"/>
      <c r="GA437" s="22"/>
      <c r="GB437" s="22"/>
      <c r="GC437" s="22"/>
      <c r="GD437" s="22"/>
      <c r="GE437" s="22"/>
      <c r="GF437" s="22"/>
      <c r="GG437" s="22"/>
      <c r="GH437" s="22"/>
      <c r="GI437" s="22"/>
      <c r="GJ437" s="22"/>
      <c r="GK437" s="22"/>
      <c r="GL437" s="22"/>
      <c r="GM437" s="22"/>
      <c r="GN437" s="22"/>
      <c r="GO437" s="22"/>
      <c r="GP437" s="22"/>
      <c r="GQ437" s="22"/>
      <c r="GR437" s="22"/>
      <c r="GS437" s="22"/>
      <c r="GT437" s="22"/>
      <c r="GU437" s="22"/>
      <c r="GV437" s="22"/>
      <c r="GW437" s="22"/>
      <c r="GX437" s="22"/>
      <c r="GY437" s="22"/>
      <c r="GZ437" s="22"/>
      <c r="HA437" s="22"/>
      <c r="HB437" s="22"/>
      <c r="HC437" s="22"/>
      <c r="HD437" s="22"/>
      <c r="HE437" s="22"/>
      <c r="HF437" s="22"/>
      <c r="HG437" s="22"/>
      <c r="HH437" s="22"/>
      <c r="HI437" s="22"/>
      <c r="HJ437" s="22"/>
      <c r="HK437" s="22"/>
      <c r="HL437" s="22"/>
      <c r="HM437" s="22"/>
      <c r="HN437" s="22"/>
      <c r="HO437" s="22"/>
      <c r="HP437" s="22"/>
      <c r="HQ437" s="22"/>
      <c r="HR437" s="22"/>
      <c r="HS437" s="22"/>
      <c r="HT437" s="22"/>
      <c r="HU437" s="22"/>
      <c r="HV437" s="22"/>
      <c r="HW437" s="22"/>
      <c r="HX437" s="22"/>
      <c r="HY437" s="22"/>
      <c r="HZ437" s="22"/>
      <c r="IA437" s="22"/>
      <c r="IB437" s="22"/>
      <c r="IC437" s="22"/>
      <c r="ID437" s="22"/>
      <c r="IE437" s="22"/>
      <c r="IF437" s="22"/>
      <c r="IG437" s="22"/>
      <c r="IH437" s="22"/>
      <c r="II437" s="22"/>
      <c r="IJ437" s="22"/>
      <c r="IK437" s="22"/>
      <c r="IL437" s="22"/>
      <c r="IM437" s="22"/>
      <c r="IN437" s="22"/>
      <c r="IO437" s="22"/>
      <c r="IP437" s="22"/>
      <c r="IQ437" s="22"/>
      <c r="IR437" s="22"/>
      <c r="IS437" s="22"/>
      <c r="IT437" s="22"/>
      <c r="IU437" s="22"/>
      <c r="IV437" s="22"/>
      <c r="IW437" s="22"/>
      <c r="IX437" s="22"/>
      <c r="IY437" s="22"/>
      <c r="IZ437" s="22"/>
      <c r="JA437" s="22"/>
      <c r="JB437" s="22"/>
      <c r="JC437" s="22"/>
      <c r="JD437" s="22"/>
      <c r="JE437" s="22"/>
      <c r="JF437" s="22"/>
      <c r="JG437" s="22"/>
      <c r="JH437" s="22"/>
      <c r="JI437" s="22"/>
      <c r="JJ437" s="22"/>
      <c r="JK437" s="22"/>
      <c r="JL437" s="22"/>
      <c r="JM437" s="22"/>
      <c r="JN437" s="22"/>
      <c r="JO437" s="22"/>
      <c r="JP437" s="22"/>
      <c r="JQ437" s="22"/>
      <c r="JR437" s="22"/>
      <c r="JS437" s="22"/>
      <c r="JT437" s="22"/>
      <c r="JU437" s="22"/>
      <c r="JV437" s="22"/>
      <c r="JW437" s="22"/>
      <c r="JX437" s="22"/>
      <c r="JY437" s="22"/>
      <c r="JZ437" s="22"/>
      <c r="KA437" s="22"/>
      <c r="KB437" s="22"/>
      <c r="KC437" s="22"/>
      <c r="KD437" s="22"/>
      <c r="KE437" s="22"/>
      <c r="KF437" s="22"/>
      <c r="KG437" s="22"/>
      <c r="KH437" s="22"/>
      <c r="KI437" s="22"/>
      <c r="KJ437" s="22"/>
      <c r="KK437" s="22"/>
      <c r="KL437" s="22"/>
      <c r="KM437" s="22"/>
      <c r="KN437" s="22"/>
      <c r="KO437" s="22"/>
      <c r="KP437" s="22"/>
      <c r="KQ437" s="22"/>
      <c r="KR437" s="22"/>
      <c r="KS437" s="22"/>
      <c r="KT437" s="22"/>
      <c r="KU437" s="22"/>
      <c r="KV437" s="22"/>
      <c r="KW437" s="22"/>
      <c r="KX437" s="22"/>
      <c r="KY437" s="22"/>
      <c r="KZ437" s="22"/>
      <c r="LA437" s="22"/>
      <c r="LB437" s="22"/>
      <c r="LC437" s="22"/>
      <c r="LD437" s="22"/>
      <c r="LE437" s="22"/>
      <c r="LF437" s="22"/>
      <c r="LG437" s="22"/>
      <c r="LH437" s="22"/>
      <c r="LI437" s="22"/>
      <c r="LJ437" s="22"/>
      <c r="LK437" s="22"/>
      <c r="LL437" s="22"/>
      <c r="LM437" s="22"/>
      <c r="LN437" s="22"/>
      <c r="LO437" s="22"/>
      <c r="LP437" s="22"/>
      <c r="LQ437" s="22"/>
      <c r="LR437" s="22"/>
      <c r="LS437" s="22"/>
      <c r="LT437" s="22"/>
      <c r="LU437" s="22"/>
      <c r="LV437" s="22"/>
      <c r="LW437" s="22"/>
      <c r="LX437" s="22"/>
      <c r="LY437" s="22"/>
      <c r="LZ437" s="22"/>
      <c r="MA437" s="22"/>
      <c r="MB437" s="22"/>
      <c r="MC437" s="22"/>
      <c r="MD437" s="22"/>
      <c r="ME437" s="22"/>
      <c r="MF437" s="22"/>
      <c r="MG437" s="22"/>
      <c r="MH437" s="22"/>
      <c r="MI437" s="22"/>
      <c r="MJ437" s="22"/>
      <c r="MK437" s="22"/>
      <c r="ML437" s="22"/>
      <c r="MM437" s="22"/>
      <c r="MN437" s="22"/>
      <c r="MO437" s="22"/>
    </row>
    <row r="438" spans="1:353" s="12" customFormat="1" hidden="1">
      <c r="A438" s="3"/>
      <c r="B438" s="3"/>
      <c r="C438" s="14"/>
      <c r="D438" s="3"/>
      <c r="E438" s="3"/>
      <c r="F438" s="4"/>
      <c r="G438" s="5"/>
      <c r="H438" s="5"/>
      <c r="I438" s="6"/>
      <c r="J438" s="6"/>
      <c r="K438" s="6"/>
      <c r="L438" s="6"/>
      <c r="M438"/>
      <c r="N438"/>
      <c r="O438"/>
      <c r="P438"/>
      <c r="Q438"/>
      <c r="R438"/>
      <c r="S438"/>
      <c r="T438" s="7"/>
      <c r="U438" s="8"/>
      <c r="V438" s="9"/>
      <c r="W438" s="10"/>
      <c r="X438" s="10"/>
      <c r="Y438" s="10"/>
      <c r="Z438" s="11"/>
      <c r="AA438" s="11"/>
      <c r="AB438" s="11"/>
      <c r="AC438" s="11"/>
      <c r="AD438" s="10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  <c r="DK438" s="22"/>
      <c r="DL438" s="22"/>
      <c r="DM438" s="22"/>
      <c r="DN438" s="22"/>
      <c r="DO438" s="22"/>
      <c r="DP438" s="22"/>
      <c r="DQ438" s="22"/>
      <c r="DR438" s="22"/>
      <c r="DS438" s="22"/>
      <c r="DT438" s="22"/>
      <c r="DU438" s="22"/>
      <c r="DV438" s="22"/>
      <c r="DW438" s="22"/>
      <c r="DX438" s="22"/>
      <c r="DY438" s="22"/>
      <c r="DZ438" s="22"/>
      <c r="EA438" s="22"/>
      <c r="EB438" s="22"/>
      <c r="EC438" s="22"/>
      <c r="ED438" s="22"/>
      <c r="EE438" s="22"/>
      <c r="EF438" s="22"/>
      <c r="EG438" s="22"/>
      <c r="EH438" s="22"/>
      <c r="EI438" s="22"/>
      <c r="EJ438" s="22"/>
      <c r="EK438" s="22"/>
      <c r="EL438" s="22"/>
      <c r="EM438" s="22"/>
      <c r="EN438" s="22"/>
      <c r="EO438" s="22"/>
      <c r="EP438" s="22"/>
      <c r="EQ438" s="22"/>
      <c r="ER438" s="22"/>
      <c r="ES438" s="22"/>
      <c r="ET438" s="22"/>
      <c r="EU438" s="22"/>
      <c r="EV438" s="22"/>
      <c r="EW438" s="22"/>
      <c r="EX438" s="22"/>
      <c r="EY438" s="22"/>
      <c r="EZ438" s="22"/>
      <c r="FA438" s="22"/>
      <c r="FB438" s="22"/>
      <c r="FC438" s="22"/>
      <c r="FD438" s="22"/>
      <c r="FE438" s="22"/>
      <c r="FF438" s="22"/>
      <c r="FG438" s="22"/>
      <c r="FH438" s="22"/>
      <c r="FI438" s="22"/>
      <c r="FJ438" s="22"/>
      <c r="FK438" s="22"/>
      <c r="FL438" s="22"/>
      <c r="FM438" s="22"/>
      <c r="FN438" s="22"/>
      <c r="FO438" s="22"/>
      <c r="FP438" s="22"/>
      <c r="FQ438" s="22"/>
      <c r="FR438" s="22"/>
      <c r="FS438" s="22"/>
      <c r="FT438" s="22"/>
      <c r="FU438" s="22"/>
      <c r="FV438" s="22"/>
      <c r="FW438" s="22"/>
      <c r="FX438" s="22"/>
      <c r="FY438" s="22"/>
      <c r="FZ438" s="22"/>
      <c r="GA438" s="22"/>
      <c r="GB438" s="22"/>
      <c r="GC438" s="22"/>
      <c r="GD438" s="22"/>
      <c r="GE438" s="22"/>
      <c r="GF438" s="22"/>
      <c r="GG438" s="22"/>
      <c r="GH438" s="22"/>
      <c r="GI438" s="22"/>
      <c r="GJ438" s="22"/>
      <c r="GK438" s="22"/>
      <c r="GL438" s="22"/>
      <c r="GM438" s="22"/>
      <c r="GN438" s="22"/>
      <c r="GO438" s="22"/>
      <c r="GP438" s="22"/>
      <c r="GQ438" s="22"/>
      <c r="GR438" s="22"/>
      <c r="GS438" s="22"/>
      <c r="GT438" s="22"/>
      <c r="GU438" s="22"/>
      <c r="GV438" s="22"/>
      <c r="GW438" s="22"/>
      <c r="GX438" s="22"/>
      <c r="GY438" s="22"/>
      <c r="GZ438" s="22"/>
      <c r="HA438" s="22"/>
      <c r="HB438" s="22"/>
      <c r="HC438" s="22"/>
      <c r="HD438" s="22"/>
      <c r="HE438" s="22"/>
      <c r="HF438" s="22"/>
      <c r="HG438" s="22"/>
      <c r="HH438" s="22"/>
      <c r="HI438" s="22"/>
      <c r="HJ438" s="22"/>
      <c r="HK438" s="22"/>
      <c r="HL438" s="22"/>
      <c r="HM438" s="22"/>
      <c r="HN438" s="22"/>
      <c r="HO438" s="22"/>
      <c r="HP438" s="22"/>
      <c r="HQ438" s="22"/>
      <c r="HR438" s="22"/>
      <c r="HS438" s="22"/>
      <c r="HT438" s="22"/>
      <c r="HU438" s="22"/>
      <c r="HV438" s="22"/>
      <c r="HW438" s="22"/>
      <c r="HX438" s="22"/>
      <c r="HY438" s="22"/>
      <c r="HZ438" s="22"/>
      <c r="IA438" s="22"/>
      <c r="IB438" s="22"/>
      <c r="IC438" s="22"/>
      <c r="ID438" s="22"/>
      <c r="IE438" s="22"/>
      <c r="IF438" s="22"/>
      <c r="IG438" s="22"/>
      <c r="IH438" s="22"/>
      <c r="II438" s="22"/>
      <c r="IJ438" s="22"/>
      <c r="IK438" s="22"/>
      <c r="IL438" s="22"/>
      <c r="IM438" s="22"/>
      <c r="IN438" s="22"/>
      <c r="IO438" s="22"/>
      <c r="IP438" s="22"/>
      <c r="IQ438" s="22"/>
      <c r="IR438" s="22"/>
      <c r="IS438" s="22"/>
      <c r="IT438" s="22"/>
      <c r="IU438" s="22"/>
      <c r="IV438" s="22"/>
      <c r="IW438" s="22"/>
      <c r="IX438" s="22"/>
      <c r="IY438" s="22"/>
      <c r="IZ438" s="22"/>
      <c r="JA438" s="22"/>
      <c r="JB438" s="22"/>
      <c r="JC438" s="22"/>
      <c r="JD438" s="22"/>
      <c r="JE438" s="22"/>
      <c r="JF438" s="22"/>
      <c r="JG438" s="22"/>
      <c r="JH438" s="22"/>
      <c r="JI438" s="22"/>
      <c r="JJ438" s="22"/>
      <c r="JK438" s="22"/>
      <c r="JL438" s="22"/>
      <c r="JM438" s="22"/>
      <c r="JN438" s="22"/>
      <c r="JO438" s="22"/>
      <c r="JP438" s="22"/>
      <c r="JQ438" s="22"/>
      <c r="JR438" s="22"/>
      <c r="JS438" s="22"/>
      <c r="JT438" s="22"/>
      <c r="JU438" s="22"/>
      <c r="JV438" s="22"/>
      <c r="JW438" s="22"/>
      <c r="JX438" s="22"/>
      <c r="JY438" s="22"/>
      <c r="JZ438" s="22"/>
      <c r="KA438" s="22"/>
      <c r="KB438" s="22"/>
      <c r="KC438" s="22"/>
      <c r="KD438" s="22"/>
      <c r="KE438" s="22"/>
      <c r="KF438" s="22"/>
      <c r="KG438" s="22"/>
      <c r="KH438" s="22"/>
      <c r="KI438" s="22"/>
      <c r="KJ438" s="22"/>
      <c r="KK438" s="22"/>
      <c r="KL438" s="22"/>
      <c r="KM438" s="22"/>
      <c r="KN438" s="22"/>
      <c r="KO438" s="22"/>
      <c r="KP438" s="22"/>
      <c r="KQ438" s="22"/>
      <c r="KR438" s="22"/>
      <c r="KS438" s="22"/>
      <c r="KT438" s="22"/>
      <c r="KU438" s="22"/>
      <c r="KV438" s="22"/>
      <c r="KW438" s="22"/>
      <c r="KX438" s="22"/>
      <c r="KY438" s="22"/>
      <c r="KZ438" s="22"/>
      <c r="LA438" s="22"/>
      <c r="LB438" s="22"/>
      <c r="LC438" s="22"/>
      <c r="LD438" s="22"/>
      <c r="LE438" s="22"/>
      <c r="LF438" s="22"/>
      <c r="LG438" s="22"/>
      <c r="LH438" s="22"/>
      <c r="LI438" s="22"/>
      <c r="LJ438" s="22"/>
      <c r="LK438" s="22"/>
      <c r="LL438" s="22"/>
      <c r="LM438" s="22"/>
      <c r="LN438" s="22"/>
      <c r="LO438" s="22"/>
      <c r="LP438" s="22"/>
      <c r="LQ438" s="22"/>
      <c r="LR438" s="22"/>
      <c r="LS438" s="22"/>
      <c r="LT438" s="22"/>
      <c r="LU438" s="22"/>
      <c r="LV438" s="22"/>
      <c r="LW438" s="22"/>
      <c r="LX438" s="22"/>
      <c r="LY438" s="22"/>
      <c r="LZ438" s="22"/>
      <c r="MA438" s="22"/>
      <c r="MB438" s="22"/>
      <c r="MC438" s="22"/>
      <c r="MD438" s="22"/>
      <c r="ME438" s="22"/>
      <c r="MF438" s="22"/>
      <c r="MG438" s="22"/>
      <c r="MH438" s="22"/>
      <c r="MI438" s="22"/>
      <c r="MJ438" s="22"/>
      <c r="MK438" s="22"/>
      <c r="ML438" s="22"/>
      <c r="MM438" s="22"/>
      <c r="MN438" s="22"/>
      <c r="MO438" s="22"/>
    </row>
    <row r="439" spans="1:353" s="12" customFormat="1" hidden="1">
      <c r="A439" s="3"/>
      <c r="B439" s="3"/>
      <c r="C439" s="14"/>
      <c r="D439" s="3"/>
      <c r="E439" s="3"/>
      <c r="F439" s="4"/>
      <c r="G439" s="5"/>
      <c r="H439" s="5"/>
      <c r="I439" s="6"/>
      <c r="J439" s="6"/>
      <c r="K439" s="6"/>
      <c r="L439" s="6"/>
      <c r="M439"/>
      <c r="N439"/>
      <c r="O439"/>
      <c r="P439"/>
      <c r="Q439"/>
      <c r="R439"/>
      <c r="S439"/>
      <c r="T439" s="7"/>
      <c r="U439" s="8"/>
      <c r="V439" s="9"/>
      <c r="W439" s="10"/>
      <c r="X439" s="10"/>
      <c r="Y439" s="10"/>
      <c r="Z439" s="11"/>
      <c r="AA439" s="11"/>
      <c r="AB439" s="11"/>
      <c r="AC439" s="11"/>
      <c r="AD439" s="10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  <c r="DK439" s="22"/>
      <c r="DL439" s="22"/>
      <c r="DM439" s="22"/>
      <c r="DN439" s="22"/>
      <c r="DO439" s="22"/>
      <c r="DP439" s="22"/>
      <c r="DQ439" s="22"/>
      <c r="DR439" s="22"/>
      <c r="DS439" s="22"/>
      <c r="DT439" s="22"/>
      <c r="DU439" s="22"/>
      <c r="DV439" s="22"/>
      <c r="DW439" s="22"/>
      <c r="DX439" s="22"/>
      <c r="DY439" s="22"/>
      <c r="DZ439" s="22"/>
      <c r="EA439" s="22"/>
      <c r="EB439" s="22"/>
      <c r="EC439" s="22"/>
      <c r="ED439" s="22"/>
      <c r="EE439" s="22"/>
      <c r="EF439" s="22"/>
      <c r="EG439" s="22"/>
      <c r="EH439" s="22"/>
      <c r="EI439" s="22"/>
      <c r="EJ439" s="22"/>
      <c r="EK439" s="22"/>
      <c r="EL439" s="22"/>
      <c r="EM439" s="22"/>
      <c r="EN439" s="22"/>
      <c r="EO439" s="22"/>
      <c r="EP439" s="22"/>
      <c r="EQ439" s="22"/>
      <c r="ER439" s="22"/>
      <c r="ES439" s="22"/>
      <c r="ET439" s="22"/>
      <c r="EU439" s="22"/>
      <c r="EV439" s="22"/>
      <c r="EW439" s="22"/>
      <c r="EX439" s="22"/>
      <c r="EY439" s="22"/>
      <c r="EZ439" s="22"/>
      <c r="FA439" s="22"/>
      <c r="FB439" s="22"/>
      <c r="FC439" s="22"/>
      <c r="FD439" s="22"/>
      <c r="FE439" s="22"/>
      <c r="FF439" s="22"/>
      <c r="FG439" s="22"/>
      <c r="FH439" s="22"/>
      <c r="FI439" s="22"/>
      <c r="FJ439" s="22"/>
      <c r="FK439" s="22"/>
      <c r="FL439" s="22"/>
      <c r="FM439" s="22"/>
      <c r="FN439" s="22"/>
      <c r="FO439" s="22"/>
      <c r="FP439" s="22"/>
      <c r="FQ439" s="22"/>
      <c r="FR439" s="22"/>
      <c r="FS439" s="22"/>
      <c r="FT439" s="22"/>
      <c r="FU439" s="22"/>
      <c r="FV439" s="22"/>
      <c r="FW439" s="22"/>
      <c r="FX439" s="22"/>
      <c r="FY439" s="22"/>
      <c r="FZ439" s="22"/>
      <c r="GA439" s="22"/>
      <c r="GB439" s="22"/>
      <c r="GC439" s="22"/>
      <c r="GD439" s="22"/>
      <c r="GE439" s="22"/>
      <c r="GF439" s="22"/>
      <c r="GG439" s="22"/>
      <c r="GH439" s="22"/>
      <c r="GI439" s="22"/>
      <c r="GJ439" s="22"/>
      <c r="GK439" s="22"/>
      <c r="GL439" s="22"/>
      <c r="GM439" s="22"/>
      <c r="GN439" s="22"/>
      <c r="GO439" s="22"/>
      <c r="GP439" s="22"/>
      <c r="GQ439" s="22"/>
      <c r="GR439" s="22"/>
      <c r="GS439" s="22"/>
      <c r="GT439" s="22"/>
      <c r="GU439" s="22"/>
      <c r="GV439" s="22"/>
      <c r="GW439" s="22"/>
      <c r="GX439" s="22"/>
      <c r="GY439" s="22"/>
      <c r="GZ439" s="22"/>
      <c r="HA439" s="22"/>
      <c r="HB439" s="22"/>
      <c r="HC439" s="22"/>
      <c r="HD439" s="22"/>
      <c r="HE439" s="22"/>
      <c r="HF439" s="22"/>
      <c r="HG439" s="22"/>
      <c r="HH439" s="22"/>
      <c r="HI439" s="22"/>
      <c r="HJ439" s="22"/>
      <c r="HK439" s="22"/>
      <c r="HL439" s="22"/>
      <c r="HM439" s="22"/>
      <c r="HN439" s="22"/>
      <c r="HO439" s="22"/>
      <c r="HP439" s="22"/>
      <c r="HQ439" s="22"/>
      <c r="HR439" s="22"/>
      <c r="HS439" s="22"/>
      <c r="HT439" s="22"/>
      <c r="HU439" s="22"/>
      <c r="HV439" s="22"/>
      <c r="HW439" s="22"/>
      <c r="HX439" s="22"/>
      <c r="HY439" s="22"/>
      <c r="HZ439" s="22"/>
      <c r="IA439" s="22"/>
      <c r="IB439" s="22"/>
      <c r="IC439" s="22"/>
      <c r="ID439" s="22"/>
      <c r="IE439" s="22"/>
      <c r="IF439" s="22"/>
      <c r="IG439" s="22"/>
      <c r="IH439" s="22"/>
      <c r="II439" s="22"/>
      <c r="IJ439" s="22"/>
      <c r="IK439" s="22"/>
      <c r="IL439" s="22"/>
      <c r="IM439" s="22"/>
      <c r="IN439" s="22"/>
      <c r="IO439" s="22"/>
      <c r="IP439" s="22"/>
      <c r="IQ439" s="22"/>
      <c r="IR439" s="22"/>
      <c r="IS439" s="22"/>
      <c r="IT439" s="22"/>
      <c r="IU439" s="22"/>
      <c r="IV439" s="22"/>
      <c r="IW439" s="22"/>
      <c r="IX439" s="22"/>
      <c r="IY439" s="22"/>
      <c r="IZ439" s="22"/>
      <c r="JA439" s="22"/>
      <c r="JB439" s="22"/>
      <c r="JC439" s="22"/>
      <c r="JD439" s="22"/>
      <c r="JE439" s="22"/>
      <c r="JF439" s="22"/>
      <c r="JG439" s="22"/>
      <c r="JH439" s="22"/>
      <c r="JI439" s="22"/>
      <c r="JJ439" s="22"/>
      <c r="JK439" s="22"/>
      <c r="JL439" s="22"/>
      <c r="JM439" s="22"/>
      <c r="JN439" s="22"/>
      <c r="JO439" s="22"/>
      <c r="JP439" s="22"/>
      <c r="JQ439" s="22"/>
      <c r="JR439" s="22"/>
      <c r="JS439" s="22"/>
      <c r="JT439" s="22"/>
      <c r="JU439" s="22"/>
      <c r="JV439" s="22"/>
      <c r="JW439" s="22"/>
      <c r="JX439" s="22"/>
      <c r="JY439" s="22"/>
      <c r="JZ439" s="22"/>
      <c r="KA439" s="22"/>
      <c r="KB439" s="22"/>
      <c r="KC439" s="22"/>
      <c r="KD439" s="22"/>
      <c r="KE439" s="22"/>
      <c r="KF439" s="22"/>
      <c r="KG439" s="22"/>
      <c r="KH439" s="22"/>
      <c r="KI439" s="22"/>
      <c r="KJ439" s="22"/>
      <c r="KK439" s="22"/>
      <c r="KL439" s="22"/>
      <c r="KM439" s="22"/>
      <c r="KN439" s="22"/>
      <c r="KO439" s="22"/>
      <c r="KP439" s="22"/>
      <c r="KQ439" s="22"/>
      <c r="KR439" s="22"/>
      <c r="KS439" s="22"/>
      <c r="KT439" s="22"/>
      <c r="KU439" s="22"/>
      <c r="KV439" s="22"/>
      <c r="KW439" s="22"/>
      <c r="KX439" s="22"/>
      <c r="KY439" s="22"/>
      <c r="KZ439" s="22"/>
      <c r="LA439" s="22"/>
      <c r="LB439" s="22"/>
      <c r="LC439" s="22"/>
      <c r="LD439" s="22"/>
      <c r="LE439" s="22"/>
      <c r="LF439" s="22"/>
      <c r="LG439" s="22"/>
      <c r="LH439" s="22"/>
      <c r="LI439" s="22"/>
      <c r="LJ439" s="22"/>
      <c r="LK439" s="22"/>
      <c r="LL439" s="22"/>
      <c r="LM439" s="22"/>
      <c r="LN439" s="22"/>
      <c r="LO439" s="22"/>
      <c r="LP439" s="22"/>
      <c r="LQ439" s="22"/>
      <c r="LR439" s="22"/>
      <c r="LS439" s="22"/>
      <c r="LT439" s="22"/>
      <c r="LU439" s="22"/>
      <c r="LV439" s="22"/>
      <c r="LW439" s="22"/>
      <c r="LX439" s="22"/>
      <c r="LY439" s="22"/>
      <c r="LZ439" s="22"/>
      <c r="MA439" s="22"/>
      <c r="MB439" s="22"/>
      <c r="MC439" s="22"/>
      <c r="MD439" s="22"/>
      <c r="ME439" s="22"/>
      <c r="MF439" s="22"/>
      <c r="MG439" s="22"/>
      <c r="MH439" s="22"/>
      <c r="MI439" s="22"/>
      <c r="MJ439" s="22"/>
      <c r="MK439" s="22"/>
      <c r="ML439" s="22"/>
      <c r="MM439" s="22"/>
      <c r="MN439" s="22"/>
      <c r="MO439" s="22"/>
    </row>
    <row r="440" spans="1:353" s="12" customFormat="1" hidden="1">
      <c r="A440" s="3"/>
      <c r="B440" s="3"/>
      <c r="C440" s="14"/>
      <c r="D440" s="3"/>
      <c r="E440" s="3"/>
      <c r="F440" s="4"/>
      <c r="G440" s="5"/>
      <c r="H440" s="5"/>
      <c r="I440" s="6"/>
      <c r="J440" s="6"/>
      <c r="K440" s="6"/>
      <c r="L440" s="6"/>
      <c r="M440"/>
      <c r="N440"/>
      <c r="O440"/>
      <c r="P440"/>
      <c r="Q440"/>
      <c r="R440"/>
      <c r="S440"/>
      <c r="T440" s="7"/>
      <c r="U440" s="8"/>
      <c r="V440" s="9"/>
      <c r="W440" s="10"/>
      <c r="X440" s="10"/>
      <c r="Y440" s="10"/>
      <c r="Z440" s="11"/>
      <c r="AA440" s="11"/>
      <c r="AB440" s="11"/>
      <c r="AC440" s="11"/>
      <c r="AD440" s="1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  <c r="DK440" s="22"/>
      <c r="DL440" s="22"/>
      <c r="DM440" s="22"/>
      <c r="DN440" s="22"/>
      <c r="DO440" s="22"/>
      <c r="DP440" s="22"/>
      <c r="DQ440" s="22"/>
      <c r="DR440" s="22"/>
      <c r="DS440" s="22"/>
      <c r="DT440" s="22"/>
      <c r="DU440" s="22"/>
      <c r="DV440" s="22"/>
      <c r="DW440" s="22"/>
      <c r="DX440" s="22"/>
      <c r="DY440" s="22"/>
      <c r="DZ440" s="22"/>
      <c r="EA440" s="22"/>
      <c r="EB440" s="22"/>
      <c r="EC440" s="22"/>
      <c r="ED440" s="22"/>
      <c r="EE440" s="22"/>
      <c r="EF440" s="22"/>
      <c r="EG440" s="22"/>
      <c r="EH440" s="22"/>
      <c r="EI440" s="22"/>
      <c r="EJ440" s="22"/>
      <c r="EK440" s="22"/>
      <c r="EL440" s="22"/>
      <c r="EM440" s="22"/>
      <c r="EN440" s="22"/>
      <c r="EO440" s="22"/>
      <c r="EP440" s="22"/>
      <c r="EQ440" s="22"/>
      <c r="ER440" s="22"/>
      <c r="ES440" s="22"/>
      <c r="ET440" s="22"/>
      <c r="EU440" s="22"/>
      <c r="EV440" s="22"/>
      <c r="EW440" s="22"/>
      <c r="EX440" s="22"/>
      <c r="EY440" s="22"/>
      <c r="EZ440" s="22"/>
      <c r="FA440" s="22"/>
      <c r="FB440" s="22"/>
      <c r="FC440" s="22"/>
      <c r="FD440" s="22"/>
      <c r="FE440" s="22"/>
      <c r="FF440" s="22"/>
      <c r="FG440" s="22"/>
      <c r="FH440" s="22"/>
      <c r="FI440" s="22"/>
      <c r="FJ440" s="22"/>
      <c r="FK440" s="22"/>
      <c r="FL440" s="22"/>
      <c r="FM440" s="22"/>
      <c r="FN440" s="22"/>
      <c r="FO440" s="22"/>
      <c r="FP440" s="22"/>
      <c r="FQ440" s="22"/>
      <c r="FR440" s="22"/>
      <c r="FS440" s="22"/>
      <c r="FT440" s="22"/>
      <c r="FU440" s="22"/>
      <c r="FV440" s="22"/>
      <c r="FW440" s="22"/>
      <c r="FX440" s="22"/>
      <c r="FY440" s="22"/>
      <c r="FZ440" s="22"/>
      <c r="GA440" s="22"/>
      <c r="GB440" s="22"/>
      <c r="GC440" s="22"/>
      <c r="GD440" s="22"/>
      <c r="GE440" s="22"/>
      <c r="GF440" s="22"/>
      <c r="GG440" s="22"/>
      <c r="GH440" s="22"/>
      <c r="GI440" s="22"/>
      <c r="GJ440" s="22"/>
      <c r="GK440" s="22"/>
      <c r="GL440" s="22"/>
      <c r="GM440" s="22"/>
      <c r="GN440" s="22"/>
      <c r="GO440" s="22"/>
      <c r="GP440" s="22"/>
      <c r="GQ440" s="22"/>
      <c r="GR440" s="22"/>
      <c r="GS440" s="22"/>
      <c r="GT440" s="22"/>
      <c r="GU440" s="22"/>
      <c r="GV440" s="22"/>
      <c r="GW440" s="22"/>
      <c r="GX440" s="22"/>
      <c r="GY440" s="22"/>
      <c r="GZ440" s="22"/>
      <c r="HA440" s="22"/>
      <c r="HB440" s="22"/>
      <c r="HC440" s="22"/>
      <c r="HD440" s="22"/>
      <c r="HE440" s="22"/>
      <c r="HF440" s="22"/>
      <c r="HG440" s="22"/>
      <c r="HH440" s="22"/>
      <c r="HI440" s="22"/>
      <c r="HJ440" s="22"/>
      <c r="HK440" s="22"/>
      <c r="HL440" s="22"/>
      <c r="HM440" s="22"/>
      <c r="HN440" s="22"/>
      <c r="HO440" s="22"/>
      <c r="HP440" s="22"/>
      <c r="HQ440" s="22"/>
      <c r="HR440" s="22"/>
      <c r="HS440" s="22"/>
      <c r="HT440" s="22"/>
      <c r="HU440" s="22"/>
      <c r="HV440" s="22"/>
      <c r="HW440" s="22"/>
      <c r="HX440" s="22"/>
      <c r="HY440" s="22"/>
      <c r="HZ440" s="22"/>
      <c r="IA440" s="22"/>
      <c r="IB440" s="22"/>
      <c r="IC440" s="22"/>
      <c r="ID440" s="22"/>
      <c r="IE440" s="22"/>
      <c r="IF440" s="22"/>
      <c r="IG440" s="22"/>
      <c r="IH440" s="22"/>
      <c r="II440" s="22"/>
      <c r="IJ440" s="22"/>
      <c r="IK440" s="22"/>
      <c r="IL440" s="22"/>
      <c r="IM440" s="22"/>
      <c r="IN440" s="22"/>
      <c r="IO440" s="22"/>
      <c r="IP440" s="22"/>
      <c r="IQ440" s="22"/>
      <c r="IR440" s="22"/>
      <c r="IS440" s="22"/>
      <c r="IT440" s="22"/>
      <c r="IU440" s="22"/>
      <c r="IV440" s="22"/>
      <c r="IW440" s="22"/>
      <c r="IX440" s="22"/>
      <c r="IY440" s="22"/>
      <c r="IZ440" s="22"/>
      <c r="JA440" s="22"/>
      <c r="JB440" s="22"/>
      <c r="JC440" s="22"/>
      <c r="JD440" s="22"/>
      <c r="JE440" s="22"/>
      <c r="JF440" s="22"/>
      <c r="JG440" s="22"/>
      <c r="JH440" s="22"/>
      <c r="JI440" s="22"/>
      <c r="JJ440" s="22"/>
      <c r="JK440" s="22"/>
      <c r="JL440" s="22"/>
      <c r="JM440" s="22"/>
      <c r="JN440" s="22"/>
      <c r="JO440" s="22"/>
      <c r="JP440" s="22"/>
      <c r="JQ440" s="22"/>
      <c r="JR440" s="22"/>
      <c r="JS440" s="22"/>
      <c r="JT440" s="22"/>
      <c r="JU440" s="22"/>
      <c r="JV440" s="22"/>
      <c r="JW440" s="22"/>
      <c r="JX440" s="22"/>
      <c r="JY440" s="22"/>
      <c r="JZ440" s="22"/>
      <c r="KA440" s="22"/>
      <c r="KB440" s="22"/>
      <c r="KC440" s="22"/>
      <c r="KD440" s="22"/>
      <c r="KE440" s="22"/>
      <c r="KF440" s="22"/>
      <c r="KG440" s="22"/>
      <c r="KH440" s="22"/>
      <c r="KI440" s="22"/>
      <c r="KJ440" s="22"/>
      <c r="KK440" s="22"/>
      <c r="KL440" s="22"/>
      <c r="KM440" s="22"/>
      <c r="KN440" s="22"/>
      <c r="KO440" s="22"/>
      <c r="KP440" s="22"/>
      <c r="KQ440" s="22"/>
      <c r="KR440" s="22"/>
      <c r="KS440" s="22"/>
      <c r="KT440" s="22"/>
      <c r="KU440" s="22"/>
      <c r="KV440" s="22"/>
      <c r="KW440" s="22"/>
      <c r="KX440" s="22"/>
      <c r="KY440" s="22"/>
      <c r="KZ440" s="22"/>
      <c r="LA440" s="22"/>
      <c r="LB440" s="22"/>
      <c r="LC440" s="22"/>
      <c r="LD440" s="22"/>
      <c r="LE440" s="22"/>
      <c r="LF440" s="22"/>
      <c r="LG440" s="22"/>
      <c r="LH440" s="22"/>
      <c r="LI440" s="22"/>
      <c r="LJ440" s="22"/>
      <c r="LK440" s="22"/>
      <c r="LL440" s="22"/>
      <c r="LM440" s="22"/>
      <c r="LN440" s="22"/>
      <c r="LO440" s="22"/>
      <c r="LP440" s="22"/>
      <c r="LQ440" s="22"/>
      <c r="LR440" s="22"/>
      <c r="LS440" s="22"/>
      <c r="LT440" s="22"/>
      <c r="LU440" s="22"/>
      <c r="LV440" s="22"/>
      <c r="LW440" s="22"/>
      <c r="LX440" s="22"/>
      <c r="LY440" s="22"/>
      <c r="LZ440" s="22"/>
      <c r="MA440" s="22"/>
      <c r="MB440" s="22"/>
      <c r="MC440" s="22"/>
      <c r="MD440" s="22"/>
      <c r="ME440" s="22"/>
      <c r="MF440" s="22"/>
      <c r="MG440" s="22"/>
      <c r="MH440" s="22"/>
      <c r="MI440" s="22"/>
      <c r="MJ440" s="22"/>
      <c r="MK440" s="22"/>
      <c r="ML440" s="22"/>
      <c r="MM440" s="22"/>
      <c r="MN440" s="22"/>
      <c r="MO440" s="22"/>
    </row>
    <row r="441" spans="1:353" s="12" customFormat="1" hidden="1">
      <c r="A441" s="3"/>
      <c r="B441" s="3"/>
      <c r="C441" s="14"/>
      <c r="D441" s="3"/>
      <c r="E441" s="3"/>
      <c r="F441" s="4"/>
      <c r="G441" s="5"/>
      <c r="H441" s="5"/>
      <c r="I441" s="6"/>
      <c r="J441" s="6"/>
      <c r="K441" s="6"/>
      <c r="L441" s="6"/>
      <c r="M441"/>
      <c r="N441"/>
      <c r="O441"/>
      <c r="P441"/>
      <c r="Q441"/>
      <c r="R441"/>
      <c r="S441"/>
      <c r="T441" s="7"/>
      <c r="U441" s="8"/>
      <c r="V441" s="9"/>
      <c r="W441" s="10"/>
      <c r="X441" s="10"/>
      <c r="Y441" s="10"/>
      <c r="Z441" s="11"/>
      <c r="AA441" s="11"/>
      <c r="AB441" s="11"/>
      <c r="AC441" s="11"/>
      <c r="AD441" s="10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  <c r="DK441" s="22"/>
      <c r="DL441" s="22"/>
      <c r="DM441" s="22"/>
      <c r="DN441" s="22"/>
      <c r="DO441" s="22"/>
      <c r="DP441" s="22"/>
      <c r="DQ441" s="22"/>
      <c r="DR441" s="22"/>
      <c r="DS441" s="22"/>
      <c r="DT441" s="22"/>
      <c r="DU441" s="22"/>
      <c r="DV441" s="22"/>
      <c r="DW441" s="22"/>
      <c r="DX441" s="22"/>
      <c r="DY441" s="22"/>
      <c r="DZ441" s="22"/>
      <c r="EA441" s="22"/>
      <c r="EB441" s="22"/>
      <c r="EC441" s="22"/>
      <c r="ED441" s="22"/>
      <c r="EE441" s="22"/>
      <c r="EF441" s="22"/>
      <c r="EG441" s="22"/>
      <c r="EH441" s="22"/>
      <c r="EI441" s="22"/>
      <c r="EJ441" s="22"/>
      <c r="EK441" s="22"/>
      <c r="EL441" s="22"/>
      <c r="EM441" s="22"/>
      <c r="EN441" s="22"/>
      <c r="EO441" s="22"/>
      <c r="EP441" s="22"/>
      <c r="EQ441" s="22"/>
      <c r="ER441" s="22"/>
      <c r="ES441" s="22"/>
      <c r="ET441" s="22"/>
      <c r="EU441" s="22"/>
      <c r="EV441" s="22"/>
      <c r="EW441" s="22"/>
      <c r="EX441" s="22"/>
      <c r="EY441" s="22"/>
      <c r="EZ441" s="22"/>
      <c r="FA441" s="22"/>
      <c r="FB441" s="22"/>
      <c r="FC441" s="22"/>
      <c r="FD441" s="22"/>
      <c r="FE441" s="22"/>
      <c r="FF441" s="22"/>
      <c r="FG441" s="22"/>
      <c r="FH441" s="22"/>
      <c r="FI441" s="22"/>
      <c r="FJ441" s="22"/>
      <c r="FK441" s="22"/>
      <c r="FL441" s="22"/>
      <c r="FM441" s="22"/>
      <c r="FN441" s="22"/>
      <c r="FO441" s="22"/>
      <c r="FP441" s="22"/>
      <c r="FQ441" s="22"/>
      <c r="FR441" s="22"/>
      <c r="FS441" s="22"/>
      <c r="FT441" s="22"/>
      <c r="FU441" s="22"/>
      <c r="FV441" s="22"/>
      <c r="FW441" s="22"/>
      <c r="FX441" s="22"/>
      <c r="FY441" s="22"/>
      <c r="FZ441" s="22"/>
      <c r="GA441" s="22"/>
      <c r="GB441" s="22"/>
      <c r="GC441" s="22"/>
      <c r="GD441" s="22"/>
      <c r="GE441" s="22"/>
      <c r="GF441" s="22"/>
      <c r="GG441" s="22"/>
      <c r="GH441" s="22"/>
      <c r="GI441" s="22"/>
      <c r="GJ441" s="22"/>
      <c r="GK441" s="22"/>
      <c r="GL441" s="22"/>
      <c r="GM441" s="22"/>
      <c r="GN441" s="22"/>
      <c r="GO441" s="22"/>
      <c r="GP441" s="22"/>
      <c r="GQ441" s="22"/>
      <c r="GR441" s="22"/>
      <c r="GS441" s="22"/>
      <c r="GT441" s="22"/>
      <c r="GU441" s="22"/>
      <c r="GV441" s="22"/>
      <c r="GW441" s="22"/>
      <c r="GX441" s="22"/>
      <c r="GY441" s="22"/>
      <c r="GZ441" s="22"/>
      <c r="HA441" s="22"/>
      <c r="HB441" s="22"/>
      <c r="HC441" s="22"/>
      <c r="HD441" s="22"/>
      <c r="HE441" s="22"/>
      <c r="HF441" s="22"/>
      <c r="HG441" s="22"/>
      <c r="HH441" s="22"/>
      <c r="HI441" s="22"/>
      <c r="HJ441" s="22"/>
      <c r="HK441" s="22"/>
      <c r="HL441" s="22"/>
      <c r="HM441" s="22"/>
      <c r="HN441" s="22"/>
      <c r="HO441" s="22"/>
      <c r="HP441" s="22"/>
      <c r="HQ441" s="22"/>
      <c r="HR441" s="22"/>
      <c r="HS441" s="22"/>
      <c r="HT441" s="22"/>
      <c r="HU441" s="22"/>
      <c r="HV441" s="22"/>
      <c r="HW441" s="22"/>
      <c r="HX441" s="22"/>
      <c r="HY441" s="22"/>
      <c r="HZ441" s="22"/>
      <c r="IA441" s="22"/>
      <c r="IB441" s="22"/>
      <c r="IC441" s="22"/>
      <c r="ID441" s="22"/>
      <c r="IE441" s="22"/>
      <c r="IF441" s="22"/>
      <c r="IG441" s="22"/>
      <c r="IH441" s="22"/>
      <c r="II441" s="22"/>
      <c r="IJ441" s="22"/>
      <c r="IK441" s="22"/>
      <c r="IL441" s="22"/>
      <c r="IM441" s="22"/>
      <c r="IN441" s="22"/>
      <c r="IO441" s="22"/>
      <c r="IP441" s="22"/>
      <c r="IQ441" s="22"/>
      <c r="IR441" s="22"/>
      <c r="IS441" s="22"/>
      <c r="IT441" s="22"/>
      <c r="IU441" s="22"/>
      <c r="IV441" s="22"/>
      <c r="IW441" s="22"/>
      <c r="IX441" s="22"/>
      <c r="IY441" s="22"/>
      <c r="IZ441" s="22"/>
      <c r="JA441" s="22"/>
      <c r="JB441" s="22"/>
      <c r="JC441" s="22"/>
      <c r="JD441" s="22"/>
      <c r="JE441" s="22"/>
      <c r="JF441" s="22"/>
      <c r="JG441" s="22"/>
      <c r="JH441" s="22"/>
      <c r="JI441" s="22"/>
      <c r="JJ441" s="22"/>
      <c r="JK441" s="22"/>
      <c r="JL441" s="22"/>
      <c r="JM441" s="22"/>
      <c r="JN441" s="22"/>
      <c r="JO441" s="22"/>
      <c r="JP441" s="22"/>
      <c r="JQ441" s="22"/>
      <c r="JR441" s="22"/>
      <c r="JS441" s="22"/>
      <c r="JT441" s="22"/>
      <c r="JU441" s="22"/>
      <c r="JV441" s="22"/>
      <c r="JW441" s="22"/>
      <c r="JX441" s="22"/>
      <c r="JY441" s="22"/>
      <c r="JZ441" s="22"/>
      <c r="KA441" s="22"/>
      <c r="KB441" s="22"/>
      <c r="KC441" s="22"/>
      <c r="KD441" s="22"/>
      <c r="KE441" s="22"/>
      <c r="KF441" s="22"/>
      <c r="KG441" s="22"/>
      <c r="KH441" s="22"/>
      <c r="KI441" s="22"/>
      <c r="KJ441" s="22"/>
      <c r="KK441" s="22"/>
      <c r="KL441" s="22"/>
      <c r="KM441" s="22"/>
      <c r="KN441" s="22"/>
      <c r="KO441" s="22"/>
      <c r="KP441" s="22"/>
      <c r="KQ441" s="22"/>
      <c r="KR441" s="22"/>
      <c r="KS441" s="22"/>
      <c r="KT441" s="22"/>
      <c r="KU441" s="22"/>
      <c r="KV441" s="22"/>
      <c r="KW441" s="22"/>
      <c r="KX441" s="22"/>
      <c r="KY441" s="22"/>
      <c r="KZ441" s="22"/>
      <c r="LA441" s="22"/>
      <c r="LB441" s="22"/>
      <c r="LC441" s="22"/>
      <c r="LD441" s="22"/>
      <c r="LE441" s="22"/>
      <c r="LF441" s="22"/>
      <c r="LG441" s="22"/>
      <c r="LH441" s="22"/>
      <c r="LI441" s="22"/>
      <c r="LJ441" s="22"/>
      <c r="LK441" s="22"/>
      <c r="LL441" s="22"/>
      <c r="LM441" s="22"/>
      <c r="LN441" s="22"/>
      <c r="LO441" s="22"/>
      <c r="LP441" s="22"/>
      <c r="LQ441" s="22"/>
      <c r="LR441" s="22"/>
      <c r="LS441" s="22"/>
      <c r="LT441" s="22"/>
      <c r="LU441" s="22"/>
      <c r="LV441" s="22"/>
      <c r="LW441" s="22"/>
      <c r="LX441" s="22"/>
      <c r="LY441" s="22"/>
      <c r="LZ441" s="22"/>
      <c r="MA441" s="22"/>
      <c r="MB441" s="22"/>
      <c r="MC441" s="22"/>
      <c r="MD441" s="22"/>
      <c r="ME441" s="22"/>
      <c r="MF441" s="22"/>
      <c r="MG441" s="22"/>
      <c r="MH441" s="22"/>
      <c r="MI441" s="22"/>
      <c r="MJ441" s="22"/>
      <c r="MK441" s="22"/>
      <c r="ML441" s="22"/>
      <c r="MM441" s="22"/>
      <c r="MN441" s="22"/>
      <c r="MO441" s="22"/>
    </row>
    <row r="442" spans="1:353" s="12" customFormat="1" hidden="1">
      <c r="A442" s="3"/>
      <c r="B442" s="3"/>
      <c r="C442" s="14"/>
      <c r="D442" s="3"/>
      <c r="E442" s="3"/>
      <c r="F442" s="4"/>
      <c r="G442" s="5"/>
      <c r="H442" s="5"/>
      <c r="I442" s="6"/>
      <c r="J442" s="6"/>
      <c r="K442" s="6"/>
      <c r="L442" s="6"/>
      <c r="M442"/>
      <c r="N442"/>
      <c r="O442"/>
      <c r="P442"/>
      <c r="Q442"/>
      <c r="R442"/>
      <c r="S442"/>
      <c r="T442" s="7"/>
      <c r="U442" s="8"/>
      <c r="V442" s="9"/>
      <c r="W442" s="10"/>
      <c r="X442" s="10"/>
      <c r="Y442" s="10"/>
      <c r="Z442" s="11"/>
      <c r="AA442" s="11"/>
      <c r="AB442" s="11"/>
      <c r="AC442" s="11"/>
      <c r="AD442" s="10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  <c r="DR442" s="22"/>
      <c r="DS442" s="22"/>
      <c r="DT442" s="22"/>
      <c r="DU442" s="22"/>
      <c r="DV442" s="22"/>
      <c r="DW442" s="22"/>
      <c r="DX442" s="22"/>
      <c r="DY442" s="22"/>
      <c r="DZ442" s="22"/>
      <c r="EA442" s="22"/>
      <c r="EB442" s="22"/>
      <c r="EC442" s="22"/>
      <c r="ED442" s="22"/>
      <c r="EE442" s="22"/>
      <c r="EF442" s="22"/>
      <c r="EG442" s="22"/>
      <c r="EH442" s="22"/>
      <c r="EI442" s="22"/>
      <c r="EJ442" s="22"/>
      <c r="EK442" s="22"/>
      <c r="EL442" s="22"/>
      <c r="EM442" s="22"/>
      <c r="EN442" s="22"/>
      <c r="EO442" s="22"/>
      <c r="EP442" s="22"/>
      <c r="EQ442" s="22"/>
      <c r="ER442" s="22"/>
      <c r="ES442" s="22"/>
      <c r="ET442" s="22"/>
      <c r="EU442" s="22"/>
      <c r="EV442" s="22"/>
      <c r="EW442" s="22"/>
      <c r="EX442" s="22"/>
      <c r="EY442" s="22"/>
      <c r="EZ442" s="22"/>
      <c r="FA442" s="22"/>
      <c r="FB442" s="22"/>
      <c r="FC442" s="22"/>
      <c r="FD442" s="22"/>
      <c r="FE442" s="22"/>
      <c r="FF442" s="22"/>
      <c r="FG442" s="22"/>
      <c r="FH442" s="22"/>
      <c r="FI442" s="22"/>
      <c r="FJ442" s="22"/>
      <c r="FK442" s="22"/>
      <c r="FL442" s="22"/>
      <c r="FM442" s="22"/>
      <c r="FN442" s="22"/>
      <c r="FO442" s="22"/>
      <c r="FP442" s="22"/>
      <c r="FQ442" s="22"/>
      <c r="FR442" s="22"/>
      <c r="FS442" s="22"/>
      <c r="FT442" s="22"/>
      <c r="FU442" s="22"/>
      <c r="FV442" s="22"/>
      <c r="FW442" s="22"/>
      <c r="FX442" s="22"/>
      <c r="FY442" s="22"/>
      <c r="FZ442" s="22"/>
      <c r="GA442" s="22"/>
      <c r="GB442" s="22"/>
      <c r="GC442" s="22"/>
      <c r="GD442" s="22"/>
      <c r="GE442" s="22"/>
      <c r="GF442" s="22"/>
      <c r="GG442" s="22"/>
      <c r="GH442" s="22"/>
      <c r="GI442" s="22"/>
      <c r="GJ442" s="22"/>
      <c r="GK442" s="22"/>
      <c r="GL442" s="22"/>
      <c r="GM442" s="22"/>
      <c r="GN442" s="22"/>
      <c r="GO442" s="22"/>
      <c r="GP442" s="22"/>
      <c r="GQ442" s="22"/>
      <c r="GR442" s="22"/>
      <c r="GS442" s="22"/>
      <c r="GT442" s="22"/>
      <c r="GU442" s="22"/>
      <c r="GV442" s="22"/>
      <c r="GW442" s="22"/>
      <c r="GX442" s="22"/>
      <c r="GY442" s="22"/>
      <c r="GZ442" s="22"/>
      <c r="HA442" s="22"/>
      <c r="HB442" s="22"/>
      <c r="HC442" s="22"/>
      <c r="HD442" s="22"/>
      <c r="HE442" s="22"/>
      <c r="HF442" s="22"/>
      <c r="HG442" s="22"/>
      <c r="HH442" s="22"/>
      <c r="HI442" s="22"/>
      <c r="HJ442" s="22"/>
      <c r="HK442" s="22"/>
      <c r="HL442" s="22"/>
      <c r="HM442" s="22"/>
      <c r="HN442" s="22"/>
      <c r="HO442" s="22"/>
      <c r="HP442" s="22"/>
      <c r="HQ442" s="22"/>
      <c r="HR442" s="22"/>
      <c r="HS442" s="22"/>
      <c r="HT442" s="22"/>
      <c r="HU442" s="22"/>
      <c r="HV442" s="22"/>
      <c r="HW442" s="22"/>
      <c r="HX442" s="22"/>
      <c r="HY442" s="22"/>
      <c r="HZ442" s="22"/>
      <c r="IA442" s="22"/>
      <c r="IB442" s="22"/>
      <c r="IC442" s="22"/>
      <c r="ID442" s="22"/>
      <c r="IE442" s="22"/>
      <c r="IF442" s="22"/>
      <c r="IG442" s="22"/>
      <c r="IH442" s="22"/>
      <c r="II442" s="22"/>
      <c r="IJ442" s="22"/>
      <c r="IK442" s="22"/>
      <c r="IL442" s="22"/>
      <c r="IM442" s="22"/>
      <c r="IN442" s="22"/>
      <c r="IO442" s="22"/>
      <c r="IP442" s="22"/>
      <c r="IQ442" s="22"/>
      <c r="IR442" s="22"/>
      <c r="IS442" s="22"/>
      <c r="IT442" s="22"/>
      <c r="IU442" s="22"/>
      <c r="IV442" s="22"/>
      <c r="IW442" s="22"/>
      <c r="IX442" s="22"/>
      <c r="IY442" s="22"/>
      <c r="IZ442" s="22"/>
      <c r="JA442" s="22"/>
      <c r="JB442" s="22"/>
      <c r="JC442" s="22"/>
      <c r="JD442" s="22"/>
      <c r="JE442" s="22"/>
      <c r="JF442" s="22"/>
      <c r="JG442" s="22"/>
      <c r="JH442" s="22"/>
      <c r="JI442" s="22"/>
      <c r="JJ442" s="22"/>
      <c r="JK442" s="22"/>
      <c r="JL442" s="22"/>
      <c r="JM442" s="22"/>
      <c r="JN442" s="22"/>
      <c r="JO442" s="22"/>
      <c r="JP442" s="22"/>
      <c r="JQ442" s="22"/>
      <c r="JR442" s="22"/>
      <c r="JS442" s="22"/>
      <c r="JT442" s="22"/>
      <c r="JU442" s="22"/>
      <c r="JV442" s="22"/>
      <c r="JW442" s="22"/>
      <c r="JX442" s="22"/>
      <c r="JY442" s="22"/>
      <c r="JZ442" s="22"/>
      <c r="KA442" s="22"/>
      <c r="KB442" s="22"/>
      <c r="KC442" s="22"/>
      <c r="KD442" s="22"/>
      <c r="KE442" s="22"/>
      <c r="KF442" s="22"/>
      <c r="KG442" s="22"/>
      <c r="KH442" s="22"/>
      <c r="KI442" s="22"/>
      <c r="KJ442" s="22"/>
      <c r="KK442" s="22"/>
      <c r="KL442" s="22"/>
      <c r="KM442" s="22"/>
      <c r="KN442" s="22"/>
      <c r="KO442" s="22"/>
      <c r="KP442" s="22"/>
      <c r="KQ442" s="22"/>
      <c r="KR442" s="22"/>
      <c r="KS442" s="22"/>
      <c r="KT442" s="22"/>
      <c r="KU442" s="22"/>
      <c r="KV442" s="22"/>
      <c r="KW442" s="22"/>
      <c r="KX442" s="22"/>
      <c r="KY442" s="22"/>
      <c r="KZ442" s="22"/>
      <c r="LA442" s="22"/>
      <c r="LB442" s="22"/>
      <c r="LC442" s="22"/>
      <c r="LD442" s="22"/>
      <c r="LE442" s="22"/>
      <c r="LF442" s="22"/>
      <c r="LG442" s="22"/>
      <c r="LH442" s="22"/>
      <c r="LI442" s="22"/>
      <c r="LJ442" s="22"/>
      <c r="LK442" s="22"/>
      <c r="LL442" s="22"/>
      <c r="LM442" s="22"/>
      <c r="LN442" s="22"/>
      <c r="LO442" s="22"/>
      <c r="LP442" s="22"/>
      <c r="LQ442" s="22"/>
      <c r="LR442" s="22"/>
      <c r="LS442" s="22"/>
      <c r="LT442" s="22"/>
      <c r="LU442" s="22"/>
      <c r="LV442" s="22"/>
      <c r="LW442" s="22"/>
      <c r="LX442" s="22"/>
      <c r="LY442" s="22"/>
      <c r="LZ442" s="22"/>
      <c r="MA442" s="22"/>
      <c r="MB442" s="22"/>
      <c r="MC442" s="22"/>
      <c r="MD442" s="22"/>
      <c r="ME442" s="22"/>
      <c r="MF442" s="22"/>
      <c r="MG442" s="22"/>
      <c r="MH442" s="22"/>
      <c r="MI442" s="22"/>
      <c r="MJ442" s="22"/>
      <c r="MK442" s="22"/>
      <c r="ML442" s="22"/>
      <c r="MM442" s="22"/>
      <c r="MN442" s="22"/>
      <c r="MO442" s="22"/>
    </row>
    <row r="443" spans="1:353" s="12" customFormat="1" hidden="1">
      <c r="A443" s="3"/>
      <c r="B443" s="3"/>
      <c r="C443" s="14"/>
      <c r="D443" s="3"/>
      <c r="E443" s="3"/>
      <c r="F443" s="4"/>
      <c r="G443" s="5"/>
      <c r="H443" s="5"/>
      <c r="I443" s="6"/>
      <c r="J443" s="6"/>
      <c r="K443" s="6"/>
      <c r="L443" s="6"/>
      <c r="M443"/>
      <c r="N443"/>
      <c r="O443"/>
      <c r="P443"/>
      <c r="Q443"/>
      <c r="R443"/>
      <c r="S443"/>
      <c r="T443" s="7"/>
      <c r="U443" s="8"/>
      <c r="V443" s="9"/>
      <c r="W443" s="10"/>
      <c r="X443" s="10"/>
      <c r="Y443" s="10"/>
      <c r="Z443" s="11"/>
      <c r="AA443" s="11"/>
      <c r="AB443" s="11"/>
      <c r="AC443" s="11"/>
      <c r="AD443" s="10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  <c r="DR443" s="22"/>
      <c r="DS443" s="22"/>
      <c r="DT443" s="22"/>
      <c r="DU443" s="22"/>
      <c r="DV443" s="22"/>
      <c r="DW443" s="22"/>
      <c r="DX443" s="22"/>
      <c r="DY443" s="22"/>
      <c r="DZ443" s="22"/>
      <c r="EA443" s="22"/>
      <c r="EB443" s="22"/>
      <c r="EC443" s="22"/>
      <c r="ED443" s="22"/>
      <c r="EE443" s="22"/>
      <c r="EF443" s="22"/>
      <c r="EG443" s="22"/>
      <c r="EH443" s="22"/>
      <c r="EI443" s="22"/>
      <c r="EJ443" s="22"/>
      <c r="EK443" s="22"/>
      <c r="EL443" s="22"/>
      <c r="EM443" s="22"/>
      <c r="EN443" s="22"/>
      <c r="EO443" s="22"/>
      <c r="EP443" s="22"/>
      <c r="EQ443" s="22"/>
      <c r="ER443" s="22"/>
      <c r="ES443" s="22"/>
      <c r="ET443" s="22"/>
      <c r="EU443" s="22"/>
      <c r="EV443" s="22"/>
      <c r="EW443" s="22"/>
      <c r="EX443" s="22"/>
      <c r="EY443" s="22"/>
      <c r="EZ443" s="22"/>
      <c r="FA443" s="22"/>
      <c r="FB443" s="22"/>
      <c r="FC443" s="22"/>
      <c r="FD443" s="22"/>
      <c r="FE443" s="22"/>
      <c r="FF443" s="22"/>
      <c r="FG443" s="22"/>
      <c r="FH443" s="22"/>
      <c r="FI443" s="22"/>
      <c r="FJ443" s="22"/>
      <c r="FK443" s="22"/>
      <c r="FL443" s="22"/>
      <c r="FM443" s="22"/>
      <c r="FN443" s="22"/>
      <c r="FO443" s="22"/>
      <c r="FP443" s="22"/>
      <c r="FQ443" s="22"/>
      <c r="FR443" s="22"/>
      <c r="FS443" s="22"/>
      <c r="FT443" s="22"/>
      <c r="FU443" s="22"/>
      <c r="FV443" s="22"/>
      <c r="FW443" s="22"/>
      <c r="FX443" s="22"/>
      <c r="FY443" s="22"/>
      <c r="FZ443" s="22"/>
      <c r="GA443" s="22"/>
      <c r="GB443" s="22"/>
      <c r="GC443" s="22"/>
      <c r="GD443" s="22"/>
      <c r="GE443" s="22"/>
      <c r="GF443" s="22"/>
      <c r="GG443" s="22"/>
      <c r="GH443" s="22"/>
      <c r="GI443" s="22"/>
      <c r="GJ443" s="22"/>
      <c r="GK443" s="22"/>
      <c r="GL443" s="22"/>
      <c r="GM443" s="22"/>
      <c r="GN443" s="22"/>
      <c r="GO443" s="22"/>
      <c r="GP443" s="22"/>
      <c r="GQ443" s="22"/>
      <c r="GR443" s="22"/>
      <c r="GS443" s="22"/>
      <c r="GT443" s="22"/>
      <c r="GU443" s="22"/>
      <c r="GV443" s="22"/>
      <c r="GW443" s="22"/>
      <c r="GX443" s="22"/>
      <c r="GY443" s="22"/>
      <c r="GZ443" s="22"/>
      <c r="HA443" s="22"/>
      <c r="HB443" s="22"/>
      <c r="HC443" s="22"/>
      <c r="HD443" s="22"/>
      <c r="HE443" s="22"/>
      <c r="HF443" s="22"/>
      <c r="HG443" s="22"/>
      <c r="HH443" s="22"/>
      <c r="HI443" s="22"/>
      <c r="HJ443" s="22"/>
      <c r="HK443" s="22"/>
      <c r="HL443" s="22"/>
      <c r="HM443" s="22"/>
      <c r="HN443" s="22"/>
      <c r="HO443" s="22"/>
      <c r="HP443" s="22"/>
      <c r="HQ443" s="22"/>
      <c r="HR443" s="22"/>
      <c r="HS443" s="22"/>
      <c r="HT443" s="22"/>
      <c r="HU443" s="22"/>
      <c r="HV443" s="22"/>
      <c r="HW443" s="22"/>
      <c r="HX443" s="22"/>
      <c r="HY443" s="22"/>
      <c r="HZ443" s="22"/>
      <c r="IA443" s="22"/>
      <c r="IB443" s="22"/>
      <c r="IC443" s="22"/>
      <c r="ID443" s="22"/>
      <c r="IE443" s="22"/>
      <c r="IF443" s="22"/>
      <c r="IG443" s="22"/>
      <c r="IH443" s="22"/>
      <c r="II443" s="22"/>
      <c r="IJ443" s="22"/>
      <c r="IK443" s="22"/>
      <c r="IL443" s="22"/>
      <c r="IM443" s="22"/>
      <c r="IN443" s="22"/>
      <c r="IO443" s="22"/>
      <c r="IP443" s="22"/>
      <c r="IQ443" s="22"/>
      <c r="IR443" s="22"/>
      <c r="IS443" s="22"/>
      <c r="IT443" s="22"/>
      <c r="IU443" s="22"/>
      <c r="IV443" s="22"/>
      <c r="IW443" s="22"/>
      <c r="IX443" s="22"/>
      <c r="IY443" s="22"/>
      <c r="IZ443" s="22"/>
      <c r="JA443" s="22"/>
      <c r="JB443" s="22"/>
      <c r="JC443" s="22"/>
      <c r="JD443" s="22"/>
      <c r="JE443" s="22"/>
      <c r="JF443" s="22"/>
      <c r="JG443" s="22"/>
      <c r="JH443" s="22"/>
      <c r="JI443" s="22"/>
      <c r="JJ443" s="22"/>
      <c r="JK443" s="22"/>
      <c r="JL443" s="22"/>
      <c r="JM443" s="22"/>
      <c r="JN443" s="22"/>
      <c r="JO443" s="22"/>
      <c r="JP443" s="22"/>
      <c r="JQ443" s="22"/>
      <c r="JR443" s="22"/>
      <c r="JS443" s="22"/>
      <c r="JT443" s="22"/>
      <c r="JU443" s="22"/>
      <c r="JV443" s="22"/>
      <c r="JW443" s="22"/>
      <c r="JX443" s="22"/>
      <c r="JY443" s="22"/>
      <c r="JZ443" s="22"/>
      <c r="KA443" s="22"/>
      <c r="KB443" s="22"/>
      <c r="KC443" s="22"/>
      <c r="KD443" s="22"/>
      <c r="KE443" s="22"/>
      <c r="KF443" s="22"/>
      <c r="KG443" s="22"/>
      <c r="KH443" s="22"/>
      <c r="KI443" s="22"/>
      <c r="KJ443" s="22"/>
      <c r="KK443" s="22"/>
      <c r="KL443" s="22"/>
      <c r="KM443" s="22"/>
      <c r="KN443" s="22"/>
      <c r="KO443" s="22"/>
      <c r="KP443" s="22"/>
      <c r="KQ443" s="22"/>
      <c r="KR443" s="22"/>
      <c r="KS443" s="22"/>
      <c r="KT443" s="22"/>
      <c r="KU443" s="22"/>
      <c r="KV443" s="22"/>
      <c r="KW443" s="22"/>
      <c r="KX443" s="22"/>
      <c r="KY443" s="22"/>
      <c r="KZ443" s="22"/>
      <c r="LA443" s="22"/>
      <c r="LB443" s="22"/>
      <c r="LC443" s="22"/>
      <c r="LD443" s="22"/>
      <c r="LE443" s="22"/>
      <c r="LF443" s="22"/>
      <c r="LG443" s="22"/>
      <c r="LH443" s="22"/>
      <c r="LI443" s="22"/>
      <c r="LJ443" s="22"/>
      <c r="LK443" s="22"/>
      <c r="LL443" s="22"/>
      <c r="LM443" s="22"/>
      <c r="LN443" s="22"/>
      <c r="LO443" s="22"/>
      <c r="LP443" s="22"/>
      <c r="LQ443" s="22"/>
      <c r="LR443" s="22"/>
      <c r="LS443" s="22"/>
      <c r="LT443" s="22"/>
      <c r="LU443" s="22"/>
      <c r="LV443" s="22"/>
      <c r="LW443" s="22"/>
      <c r="LX443" s="22"/>
      <c r="LY443" s="22"/>
      <c r="LZ443" s="22"/>
      <c r="MA443" s="22"/>
      <c r="MB443" s="22"/>
      <c r="MC443" s="22"/>
      <c r="MD443" s="22"/>
      <c r="ME443" s="22"/>
      <c r="MF443" s="22"/>
      <c r="MG443" s="22"/>
      <c r="MH443" s="22"/>
      <c r="MI443" s="22"/>
      <c r="MJ443" s="22"/>
      <c r="MK443" s="22"/>
      <c r="ML443" s="22"/>
      <c r="MM443" s="22"/>
      <c r="MN443" s="22"/>
      <c r="MO443" s="22"/>
    </row>
    <row r="444" spans="1:353" s="12" customFormat="1">
      <c r="A444" s="3"/>
      <c r="B444" s="3"/>
      <c r="C444" s="14"/>
      <c r="D444" s="3"/>
      <c r="E444" s="3"/>
      <c r="F444" s="4"/>
      <c r="G444" s="5"/>
      <c r="H444" s="5"/>
      <c r="I444" s="6"/>
      <c r="J444" s="6"/>
      <c r="K444" s="6"/>
      <c r="L444" s="6"/>
      <c r="M444" s="519"/>
      <c r="N444"/>
      <c r="O444"/>
      <c r="P444"/>
      <c r="Q444"/>
      <c r="R444"/>
      <c r="S444"/>
      <c r="T444" s="7"/>
      <c r="U444" s="8"/>
      <c r="V444" s="9"/>
      <c r="W444" s="10"/>
      <c r="X444" s="10"/>
      <c r="Y444" s="10"/>
      <c r="Z444" s="11"/>
      <c r="AA444" s="11"/>
      <c r="AB444" s="11"/>
      <c r="AC444" s="11"/>
      <c r="AD444" s="10"/>
      <c r="AE444"/>
      <c r="AF444"/>
      <c r="AG444"/>
      <c r="AH444" s="498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  <c r="DR444" s="22"/>
      <c r="DS444" s="22"/>
      <c r="DT444" s="22"/>
      <c r="DU444" s="22"/>
      <c r="DV444" s="22"/>
      <c r="DW444" s="22"/>
      <c r="DX444" s="22"/>
      <c r="DY444" s="22"/>
      <c r="DZ444" s="22"/>
      <c r="EA444" s="22"/>
      <c r="EB444" s="22"/>
      <c r="EC444" s="22"/>
      <c r="ED444" s="22"/>
      <c r="EE444" s="22"/>
      <c r="EF444" s="22"/>
      <c r="EG444" s="22"/>
      <c r="EH444" s="22"/>
      <c r="EI444" s="22"/>
      <c r="EJ444" s="22"/>
      <c r="EK444" s="22"/>
      <c r="EL444" s="22"/>
      <c r="EM444" s="22"/>
      <c r="EN444" s="22"/>
      <c r="EO444" s="22"/>
      <c r="EP444" s="22"/>
      <c r="EQ444" s="22"/>
      <c r="ER444" s="22"/>
      <c r="ES444" s="22"/>
      <c r="ET444" s="22"/>
      <c r="EU444" s="22"/>
      <c r="EV444" s="22"/>
      <c r="EW444" s="22"/>
      <c r="EX444" s="22"/>
      <c r="EY444" s="22"/>
      <c r="EZ444" s="22"/>
      <c r="FA444" s="22"/>
      <c r="FB444" s="22"/>
      <c r="FC444" s="22"/>
      <c r="FD444" s="22"/>
      <c r="FE444" s="22"/>
      <c r="FF444" s="22"/>
      <c r="FG444" s="22"/>
      <c r="FH444" s="22"/>
      <c r="FI444" s="22"/>
      <c r="FJ444" s="22"/>
      <c r="FK444" s="22"/>
      <c r="FL444" s="22"/>
      <c r="FM444" s="22"/>
      <c r="FN444" s="22"/>
      <c r="FO444" s="22"/>
      <c r="FP444" s="22"/>
      <c r="FQ444" s="22"/>
      <c r="FR444" s="22"/>
      <c r="FS444" s="22"/>
      <c r="FT444" s="22"/>
      <c r="FU444" s="22"/>
      <c r="FV444" s="22"/>
      <c r="FW444" s="22"/>
      <c r="FX444" s="22"/>
      <c r="FY444" s="22"/>
      <c r="FZ444" s="22"/>
      <c r="GA444" s="22"/>
      <c r="GB444" s="22"/>
      <c r="GC444" s="22"/>
      <c r="GD444" s="22"/>
      <c r="GE444" s="22"/>
      <c r="GF444" s="22"/>
      <c r="GG444" s="22"/>
      <c r="GH444" s="22"/>
      <c r="GI444" s="22"/>
      <c r="GJ444" s="22"/>
      <c r="GK444" s="22"/>
      <c r="GL444" s="22"/>
      <c r="GM444" s="22"/>
      <c r="GN444" s="22"/>
      <c r="GO444" s="22"/>
      <c r="GP444" s="22"/>
      <c r="GQ444" s="22"/>
      <c r="GR444" s="22"/>
      <c r="GS444" s="22"/>
      <c r="GT444" s="22"/>
      <c r="GU444" s="22"/>
      <c r="GV444" s="22"/>
      <c r="GW444" s="22"/>
      <c r="GX444" s="22"/>
      <c r="GY444" s="22"/>
      <c r="GZ444" s="22"/>
      <c r="HA444" s="22"/>
      <c r="HB444" s="22"/>
      <c r="HC444" s="22"/>
      <c r="HD444" s="22"/>
      <c r="HE444" s="22"/>
      <c r="HF444" s="22"/>
      <c r="HG444" s="22"/>
      <c r="HH444" s="22"/>
      <c r="HI444" s="22"/>
      <c r="HJ444" s="22"/>
      <c r="HK444" s="22"/>
      <c r="HL444" s="22"/>
      <c r="HM444" s="22"/>
      <c r="HN444" s="22"/>
      <c r="HO444" s="22"/>
      <c r="HP444" s="22"/>
      <c r="HQ444" s="22"/>
      <c r="HR444" s="22"/>
      <c r="HS444" s="22"/>
      <c r="HT444" s="22"/>
      <c r="HU444" s="22"/>
      <c r="HV444" s="22"/>
      <c r="HW444" s="22"/>
      <c r="HX444" s="22"/>
      <c r="HY444" s="22"/>
      <c r="HZ444" s="22"/>
      <c r="IA444" s="22"/>
      <c r="IB444" s="22"/>
      <c r="IC444" s="22"/>
      <c r="ID444" s="22"/>
      <c r="IE444" s="22"/>
      <c r="IF444" s="22"/>
      <c r="IG444" s="22"/>
      <c r="IH444" s="22"/>
      <c r="II444" s="22"/>
      <c r="IJ444" s="22"/>
      <c r="IK444" s="22"/>
      <c r="IL444" s="22"/>
      <c r="IM444" s="22"/>
      <c r="IN444" s="22"/>
      <c r="IO444" s="22"/>
      <c r="IP444" s="22"/>
      <c r="IQ444" s="22"/>
      <c r="IR444" s="22"/>
      <c r="IS444" s="22"/>
      <c r="IT444" s="22"/>
      <c r="IU444" s="22"/>
      <c r="IV444" s="22"/>
      <c r="IW444" s="22"/>
      <c r="IX444" s="22"/>
      <c r="IY444" s="22"/>
      <c r="IZ444" s="22"/>
      <c r="JA444" s="22"/>
      <c r="JB444" s="22"/>
      <c r="JC444" s="22"/>
      <c r="JD444" s="22"/>
      <c r="JE444" s="22"/>
      <c r="JF444" s="22"/>
      <c r="JG444" s="22"/>
      <c r="JH444" s="22"/>
      <c r="JI444" s="22"/>
      <c r="JJ444" s="22"/>
      <c r="JK444" s="22"/>
      <c r="JL444" s="22"/>
      <c r="JM444" s="22"/>
      <c r="JN444" s="22"/>
      <c r="JO444" s="22"/>
      <c r="JP444" s="22"/>
      <c r="JQ444" s="22"/>
      <c r="JR444" s="22"/>
      <c r="JS444" s="22"/>
      <c r="JT444" s="22"/>
      <c r="JU444" s="22"/>
      <c r="JV444" s="22"/>
      <c r="JW444" s="22"/>
      <c r="JX444" s="22"/>
      <c r="JY444" s="22"/>
      <c r="JZ444" s="22"/>
      <c r="KA444" s="22"/>
      <c r="KB444" s="22"/>
      <c r="KC444" s="22"/>
      <c r="KD444" s="22"/>
      <c r="KE444" s="22"/>
      <c r="KF444" s="22"/>
      <c r="KG444" s="22"/>
      <c r="KH444" s="22"/>
      <c r="KI444" s="22"/>
      <c r="KJ444" s="22"/>
      <c r="KK444" s="22"/>
      <c r="KL444" s="22"/>
      <c r="KM444" s="22"/>
      <c r="KN444" s="22"/>
      <c r="KO444" s="22"/>
      <c r="KP444" s="22"/>
      <c r="KQ444" s="22"/>
      <c r="KR444" s="22"/>
      <c r="KS444" s="22"/>
      <c r="KT444" s="22"/>
      <c r="KU444" s="22"/>
      <c r="KV444" s="22"/>
      <c r="KW444" s="22"/>
      <c r="KX444" s="22"/>
      <c r="KY444" s="22"/>
      <c r="KZ444" s="22"/>
      <c r="LA444" s="22"/>
      <c r="LB444" s="22"/>
      <c r="LC444" s="22"/>
      <c r="LD444" s="22"/>
      <c r="LE444" s="22"/>
      <c r="LF444" s="22"/>
      <c r="LG444" s="22"/>
      <c r="LH444" s="22"/>
      <c r="LI444" s="22"/>
      <c r="LJ444" s="22"/>
      <c r="LK444" s="22"/>
      <c r="LL444" s="22"/>
      <c r="LM444" s="22"/>
      <c r="LN444" s="22"/>
      <c r="LO444" s="22"/>
      <c r="LP444" s="22"/>
      <c r="LQ444" s="22"/>
      <c r="LR444" s="22"/>
      <c r="LS444" s="22"/>
      <c r="LT444" s="22"/>
      <c r="LU444" s="22"/>
      <c r="LV444" s="22"/>
      <c r="LW444" s="22"/>
      <c r="LX444" s="22"/>
      <c r="LY444" s="22"/>
      <c r="LZ444" s="22"/>
      <c r="MA444" s="22"/>
      <c r="MB444" s="22"/>
      <c r="MC444" s="22"/>
      <c r="MD444" s="22"/>
      <c r="ME444" s="22"/>
      <c r="MF444" s="22"/>
      <c r="MG444" s="22"/>
      <c r="MH444" s="22"/>
      <c r="MI444" s="22"/>
      <c r="MJ444" s="22"/>
      <c r="MK444" s="22"/>
      <c r="ML444" s="22"/>
      <c r="MM444" s="22"/>
      <c r="MN444" s="22"/>
      <c r="MO444" s="22"/>
    </row>
    <row r="445" spans="1:353" s="12" customFormat="1">
      <c r="A445" s="3"/>
      <c r="B445" s="3"/>
      <c r="C445" s="14"/>
      <c r="D445" s="3"/>
      <c r="E445" s="3"/>
      <c r="F445" s="4"/>
      <c r="G445" s="5"/>
      <c r="H445" s="5"/>
      <c r="I445" s="6"/>
      <c r="J445" s="6"/>
      <c r="K445" s="6"/>
      <c r="L445" s="6"/>
      <c r="M445"/>
      <c r="N445"/>
      <c r="O445"/>
      <c r="P445"/>
      <c r="Q445"/>
      <c r="R445"/>
      <c r="S445"/>
      <c r="T445" s="7"/>
      <c r="U445" s="8"/>
      <c r="V445" s="9"/>
      <c r="W445" s="10"/>
      <c r="X445" s="10"/>
      <c r="Y445" s="10"/>
      <c r="Z445" s="11"/>
      <c r="AA445" s="11"/>
      <c r="AB445" s="11"/>
      <c r="AC445" s="11"/>
      <c r="AD445" s="10"/>
      <c r="AE445"/>
      <c r="AF445"/>
      <c r="AG445"/>
      <c r="AH445" s="498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  <c r="EC445" s="22"/>
      <c r="ED445" s="22"/>
      <c r="EE445" s="22"/>
      <c r="EF445" s="22"/>
      <c r="EG445" s="22"/>
      <c r="EH445" s="22"/>
      <c r="EI445" s="22"/>
      <c r="EJ445" s="22"/>
      <c r="EK445" s="22"/>
      <c r="EL445" s="22"/>
      <c r="EM445" s="22"/>
      <c r="EN445" s="22"/>
      <c r="EO445" s="22"/>
      <c r="EP445" s="22"/>
      <c r="EQ445" s="22"/>
      <c r="ER445" s="22"/>
      <c r="ES445" s="22"/>
      <c r="ET445" s="22"/>
      <c r="EU445" s="22"/>
      <c r="EV445" s="22"/>
      <c r="EW445" s="22"/>
      <c r="EX445" s="22"/>
      <c r="EY445" s="22"/>
      <c r="EZ445" s="22"/>
      <c r="FA445" s="22"/>
      <c r="FB445" s="22"/>
      <c r="FC445" s="22"/>
      <c r="FD445" s="22"/>
      <c r="FE445" s="22"/>
      <c r="FF445" s="22"/>
      <c r="FG445" s="22"/>
      <c r="FH445" s="22"/>
      <c r="FI445" s="22"/>
      <c r="FJ445" s="22"/>
      <c r="FK445" s="22"/>
      <c r="FL445" s="22"/>
      <c r="FM445" s="22"/>
      <c r="FN445" s="22"/>
      <c r="FO445" s="22"/>
      <c r="FP445" s="22"/>
      <c r="FQ445" s="22"/>
      <c r="FR445" s="22"/>
      <c r="FS445" s="22"/>
      <c r="FT445" s="22"/>
      <c r="FU445" s="22"/>
      <c r="FV445" s="22"/>
      <c r="FW445" s="22"/>
      <c r="FX445" s="22"/>
      <c r="FY445" s="22"/>
      <c r="FZ445" s="22"/>
      <c r="GA445" s="22"/>
      <c r="GB445" s="22"/>
      <c r="GC445" s="22"/>
      <c r="GD445" s="22"/>
      <c r="GE445" s="22"/>
      <c r="GF445" s="22"/>
      <c r="GG445" s="22"/>
      <c r="GH445" s="22"/>
      <c r="GI445" s="22"/>
      <c r="GJ445" s="22"/>
      <c r="GK445" s="22"/>
      <c r="GL445" s="22"/>
      <c r="GM445" s="22"/>
      <c r="GN445" s="22"/>
      <c r="GO445" s="22"/>
      <c r="GP445" s="22"/>
      <c r="GQ445" s="22"/>
      <c r="GR445" s="22"/>
      <c r="GS445" s="22"/>
      <c r="GT445" s="22"/>
      <c r="GU445" s="22"/>
      <c r="GV445" s="22"/>
      <c r="GW445" s="22"/>
      <c r="GX445" s="22"/>
      <c r="GY445" s="22"/>
      <c r="GZ445" s="22"/>
      <c r="HA445" s="22"/>
      <c r="HB445" s="22"/>
      <c r="HC445" s="22"/>
      <c r="HD445" s="22"/>
      <c r="HE445" s="22"/>
      <c r="HF445" s="22"/>
      <c r="HG445" s="22"/>
      <c r="HH445" s="22"/>
      <c r="HI445" s="22"/>
      <c r="HJ445" s="22"/>
      <c r="HK445" s="22"/>
      <c r="HL445" s="22"/>
      <c r="HM445" s="22"/>
      <c r="HN445" s="22"/>
      <c r="HO445" s="22"/>
      <c r="HP445" s="22"/>
      <c r="HQ445" s="22"/>
      <c r="HR445" s="22"/>
      <c r="HS445" s="22"/>
      <c r="HT445" s="22"/>
      <c r="HU445" s="22"/>
      <c r="HV445" s="22"/>
      <c r="HW445" s="22"/>
      <c r="HX445" s="22"/>
      <c r="HY445" s="22"/>
      <c r="HZ445" s="22"/>
      <c r="IA445" s="22"/>
      <c r="IB445" s="22"/>
      <c r="IC445" s="22"/>
      <c r="ID445" s="22"/>
      <c r="IE445" s="22"/>
      <c r="IF445" s="22"/>
      <c r="IG445" s="22"/>
      <c r="IH445" s="22"/>
      <c r="II445" s="22"/>
      <c r="IJ445" s="22"/>
      <c r="IK445" s="22"/>
      <c r="IL445" s="22"/>
      <c r="IM445" s="22"/>
      <c r="IN445" s="22"/>
      <c r="IO445" s="22"/>
      <c r="IP445" s="22"/>
      <c r="IQ445" s="22"/>
      <c r="IR445" s="22"/>
      <c r="IS445" s="22"/>
      <c r="IT445" s="22"/>
      <c r="IU445" s="22"/>
      <c r="IV445" s="22"/>
      <c r="IW445" s="22"/>
      <c r="IX445" s="22"/>
      <c r="IY445" s="22"/>
      <c r="IZ445" s="22"/>
      <c r="JA445" s="22"/>
      <c r="JB445" s="22"/>
      <c r="JC445" s="22"/>
      <c r="JD445" s="22"/>
      <c r="JE445" s="22"/>
      <c r="JF445" s="22"/>
      <c r="JG445" s="22"/>
      <c r="JH445" s="22"/>
      <c r="JI445" s="22"/>
      <c r="JJ445" s="22"/>
      <c r="JK445" s="22"/>
      <c r="JL445" s="22"/>
      <c r="JM445" s="22"/>
      <c r="JN445" s="22"/>
      <c r="JO445" s="22"/>
      <c r="JP445" s="22"/>
      <c r="JQ445" s="22"/>
      <c r="JR445" s="22"/>
      <c r="JS445" s="22"/>
      <c r="JT445" s="22"/>
      <c r="JU445" s="22"/>
      <c r="JV445" s="22"/>
      <c r="JW445" s="22"/>
      <c r="JX445" s="22"/>
      <c r="JY445" s="22"/>
      <c r="JZ445" s="22"/>
      <c r="KA445" s="22"/>
      <c r="KB445" s="22"/>
      <c r="KC445" s="22"/>
      <c r="KD445" s="22"/>
      <c r="KE445" s="22"/>
      <c r="KF445" s="22"/>
      <c r="KG445" s="22"/>
      <c r="KH445" s="22"/>
      <c r="KI445" s="22"/>
      <c r="KJ445" s="22"/>
      <c r="KK445" s="22"/>
      <c r="KL445" s="22"/>
      <c r="KM445" s="22"/>
      <c r="KN445" s="22"/>
      <c r="KO445" s="22"/>
      <c r="KP445" s="22"/>
      <c r="KQ445" s="22"/>
      <c r="KR445" s="22"/>
      <c r="KS445" s="22"/>
      <c r="KT445" s="22"/>
      <c r="KU445" s="22"/>
      <c r="KV445" s="22"/>
      <c r="KW445" s="22"/>
      <c r="KX445" s="22"/>
      <c r="KY445" s="22"/>
      <c r="KZ445" s="22"/>
      <c r="LA445" s="22"/>
      <c r="LB445" s="22"/>
      <c r="LC445" s="22"/>
      <c r="LD445" s="22"/>
      <c r="LE445" s="22"/>
      <c r="LF445" s="22"/>
      <c r="LG445" s="22"/>
      <c r="LH445" s="22"/>
      <c r="LI445" s="22"/>
      <c r="LJ445" s="22"/>
      <c r="LK445" s="22"/>
      <c r="LL445" s="22"/>
      <c r="LM445" s="22"/>
      <c r="LN445" s="22"/>
      <c r="LO445" s="22"/>
      <c r="LP445" s="22"/>
      <c r="LQ445" s="22"/>
      <c r="LR445" s="22"/>
      <c r="LS445" s="22"/>
      <c r="LT445" s="22"/>
      <c r="LU445" s="22"/>
      <c r="LV445" s="22"/>
      <c r="LW445" s="22"/>
      <c r="LX445" s="22"/>
      <c r="LY445" s="22"/>
      <c r="LZ445" s="22"/>
      <c r="MA445" s="22"/>
      <c r="MB445" s="22"/>
      <c r="MC445" s="22"/>
      <c r="MD445" s="22"/>
      <c r="ME445" s="22"/>
      <c r="MF445" s="22"/>
      <c r="MG445" s="22"/>
      <c r="MH445" s="22"/>
      <c r="MI445" s="22"/>
      <c r="MJ445" s="22"/>
      <c r="MK445" s="22"/>
      <c r="ML445" s="22"/>
      <c r="MM445" s="22"/>
      <c r="MN445" s="22"/>
      <c r="MO445" s="22"/>
    </row>
    <row r="446" spans="1:353" s="12" customFormat="1">
      <c r="A446" s="3"/>
      <c r="B446" s="3"/>
      <c r="C446" s="14"/>
      <c r="D446" s="3"/>
      <c r="E446" s="3"/>
      <c r="F446" s="4"/>
      <c r="G446" s="5"/>
      <c r="H446" s="5"/>
      <c r="I446" s="6"/>
      <c r="J446" s="6"/>
      <c r="K446" s="6"/>
      <c r="L446" s="6"/>
      <c r="M446"/>
      <c r="N446"/>
      <c r="O446"/>
      <c r="P446"/>
      <c r="Q446"/>
      <c r="R446"/>
      <c r="S446"/>
      <c r="T446" s="7"/>
      <c r="U446" s="8"/>
      <c r="V446" s="9"/>
      <c r="W446" s="10"/>
      <c r="X446" s="10"/>
      <c r="Y446" s="10"/>
      <c r="Z446" s="11"/>
      <c r="AA446" s="11"/>
      <c r="AB446" s="11"/>
      <c r="AC446" s="11"/>
      <c r="AD446" s="10"/>
      <c r="AE446"/>
      <c r="AF446"/>
      <c r="AG446"/>
      <c r="AH446" s="498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  <c r="DR446" s="22"/>
      <c r="DS446" s="22"/>
      <c r="DT446" s="22"/>
      <c r="DU446" s="22"/>
      <c r="DV446" s="22"/>
      <c r="DW446" s="22"/>
      <c r="DX446" s="22"/>
      <c r="DY446" s="22"/>
      <c r="DZ446" s="22"/>
      <c r="EA446" s="22"/>
      <c r="EB446" s="22"/>
      <c r="EC446" s="22"/>
      <c r="ED446" s="22"/>
      <c r="EE446" s="22"/>
      <c r="EF446" s="22"/>
      <c r="EG446" s="22"/>
      <c r="EH446" s="22"/>
      <c r="EI446" s="22"/>
      <c r="EJ446" s="22"/>
      <c r="EK446" s="22"/>
      <c r="EL446" s="22"/>
      <c r="EM446" s="22"/>
      <c r="EN446" s="22"/>
      <c r="EO446" s="22"/>
      <c r="EP446" s="22"/>
      <c r="EQ446" s="22"/>
      <c r="ER446" s="22"/>
      <c r="ES446" s="22"/>
      <c r="ET446" s="22"/>
      <c r="EU446" s="22"/>
      <c r="EV446" s="22"/>
      <c r="EW446" s="22"/>
      <c r="EX446" s="22"/>
      <c r="EY446" s="22"/>
      <c r="EZ446" s="22"/>
      <c r="FA446" s="22"/>
      <c r="FB446" s="22"/>
      <c r="FC446" s="22"/>
      <c r="FD446" s="22"/>
      <c r="FE446" s="22"/>
      <c r="FF446" s="22"/>
      <c r="FG446" s="22"/>
      <c r="FH446" s="22"/>
      <c r="FI446" s="22"/>
      <c r="FJ446" s="22"/>
      <c r="FK446" s="22"/>
      <c r="FL446" s="22"/>
      <c r="FM446" s="22"/>
      <c r="FN446" s="22"/>
      <c r="FO446" s="22"/>
      <c r="FP446" s="22"/>
      <c r="FQ446" s="22"/>
      <c r="FR446" s="22"/>
      <c r="FS446" s="22"/>
      <c r="FT446" s="22"/>
      <c r="FU446" s="22"/>
      <c r="FV446" s="22"/>
      <c r="FW446" s="22"/>
      <c r="FX446" s="22"/>
      <c r="FY446" s="22"/>
      <c r="FZ446" s="22"/>
      <c r="GA446" s="22"/>
      <c r="GB446" s="22"/>
      <c r="GC446" s="22"/>
      <c r="GD446" s="22"/>
      <c r="GE446" s="22"/>
      <c r="GF446" s="22"/>
      <c r="GG446" s="22"/>
      <c r="GH446" s="22"/>
      <c r="GI446" s="22"/>
      <c r="GJ446" s="22"/>
      <c r="GK446" s="22"/>
      <c r="GL446" s="22"/>
      <c r="GM446" s="22"/>
      <c r="GN446" s="22"/>
      <c r="GO446" s="22"/>
      <c r="GP446" s="22"/>
      <c r="GQ446" s="22"/>
      <c r="GR446" s="22"/>
      <c r="GS446" s="22"/>
      <c r="GT446" s="22"/>
      <c r="GU446" s="22"/>
      <c r="GV446" s="22"/>
      <c r="GW446" s="22"/>
      <c r="GX446" s="22"/>
      <c r="GY446" s="22"/>
      <c r="GZ446" s="22"/>
      <c r="HA446" s="22"/>
      <c r="HB446" s="22"/>
      <c r="HC446" s="22"/>
      <c r="HD446" s="22"/>
      <c r="HE446" s="22"/>
      <c r="HF446" s="22"/>
      <c r="HG446" s="22"/>
      <c r="HH446" s="22"/>
      <c r="HI446" s="22"/>
      <c r="HJ446" s="22"/>
      <c r="HK446" s="22"/>
      <c r="HL446" s="22"/>
      <c r="HM446" s="22"/>
      <c r="HN446" s="22"/>
      <c r="HO446" s="22"/>
      <c r="HP446" s="22"/>
      <c r="HQ446" s="22"/>
      <c r="HR446" s="22"/>
      <c r="HS446" s="22"/>
      <c r="HT446" s="22"/>
      <c r="HU446" s="22"/>
      <c r="HV446" s="22"/>
      <c r="HW446" s="22"/>
      <c r="HX446" s="22"/>
      <c r="HY446" s="22"/>
      <c r="HZ446" s="22"/>
      <c r="IA446" s="22"/>
      <c r="IB446" s="22"/>
      <c r="IC446" s="22"/>
      <c r="ID446" s="22"/>
      <c r="IE446" s="22"/>
      <c r="IF446" s="22"/>
      <c r="IG446" s="22"/>
      <c r="IH446" s="22"/>
      <c r="II446" s="22"/>
      <c r="IJ446" s="22"/>
      <c r="IK446" s="22"/>
      <c r="IL446" s="22"/>
      <c r="IM446" s="22"/>
      <c r="IN446" s="22"/>
      <c r="IO446" s="22"/>
      <c r="IP446" s="22"/>
      <c r="IQ446" s="22"/>
      <c r="IR446" s="22"/>
      <c r="IS446" s="22"/>
      <c r="IT446" s="22"/>
      <c r="IU446" s="22"/>
      <c r="IV446" s="22"/>
      <c r="IW446" s="22"/>
      <c r="IX446" s="22"/>
      <c r="IY446" s="22"/>
      <c r="IZ446" s="22"/>
      <c r="JA446" s="22"/>
      <c r="JB446" s="22"/>
      <c r="JC446" s="22"/>
      <c r="JD446" s="22"/>
      <c r="JE446" s="22"/>
      <c r="JF446" s="22"/>
      <c r="JG446" s="22"/>
      <c r="JH446" s="22"/>
      <c r="JI446" s="22"/>
      <c r="JJ446" s="22"/>
      <c r="JK446" s="22"/>
      <c r="JL446" s="22"/>
      <c r="JM446" s="22"/>
      <c r="JN446" s="22"/>
      <c r="JO446" s="22"/>
      <c r="JP446" s="22"/>
      <c r="JQ446" s="22"/>
      <c r="JR446" s="22"/>
      <c r="JS446" s="22"/>
      <c r="JT446" s="22"/>
      <c r="JU446" s="22"/>
      <c r="JV446" s="22"/>
      <c r="JW446" s="22"/>
      <c r="JX446" s="22"/>
      <c r="JY446" s="22"/>
      <c r="JZ446" s="22"/>
      <c r="KA446" s="22"/>
      <c r="KB446" s="22"/>
      <c r="KC446" s="22"/>
      <c r="KD446" s="22"/>
      <c r="KE446" s="22"/>
      <c r="KF446" s="22"/>
      <c r="KG446" s="22"/>
      <c r="KH446" s="22"/>
      <c r="KI446" s="22"/>
      <c r="KJ446" s="22"/>
      <c r="KK446" s="22"/>
      <c r="KL446" s="22"/>
      <c r="KM446" s="22"/>
      <c r="KN446" s="22"/>
      <c r="KO446" s="22"/>
      <c r="KP446" s="22"/>
      <c r="KQ446" s="22"/>
      <c r="KR446" s="22"/>
      <c r="KS446" s="22"/>
      <c r="KT446" s="22"/>
      <c r="KU446" s="22"/>
      <c r="KV446" s="22"/>
      <c r="KW446" s="22"/>
      <c r="KX446" s="22"/>
      <c r="KY446" s="22"/>
      <c r="KZ446" s="22"/>
      <c r="LA446" s="22"/>
      <c r="LB446" s="22"/>
      <c r="LC446" s="22"/>
      <c r="LD446" s="22"/>
      <c r="LE446" s="22"/>
      <c r="LF446" s="22"/>
      <c r="LG446" s="22"/>
      <c r="LH446" s="22"/>
      <c r="LI446" s="22"/>
      <c r="LJ446" s="22"/>
      <c r="LK446" s="22"/>
      <c r="LL446" s="22"/>
      <c r="LM446" s="22"/>
      <c r="LN446" s="22"/>
      <c r="LO446" s="22"/>
      <c r="LP446" s="22"/>
      <c r="LQ446" s="22"/>
      <c r="LR446" s="22"/>
      <c r="LS446" s="22"/>
      <c r="LT446" s="22"/>
      <c r="LU446" s="22"/>
      <c r="LV446" s="22"/>
      <c r="LW446" s="22"/>
      <c r="LX446" s="22"/>
      <c r="LY446" s="22"/>
      <c r="LZ446" s="22"/>
      <c r="MA446" s="22"/>
      <c r="MB446" s="22"/>
      <c r="MC446" s="22"/>
      <c r="MD446" s="22"/>
      <c r="ME446" s="22"/>
      <c r="MF446" s="22"/>
      <c r="MG446" s="22"/>
      <c r="MH446" s="22"/>
      <c r="MI446" s="22"/>
      <c r="MJ446" s="22"/>
      <c r="MK446" s="22"/>
      <c r="ML446" s="22"/>
      <c r="MM446" s="22"/>
      <c r="MN446" s="22"/>
      <c r="MO446" s="22"/>
    </row>
    <row r="447" spans="1:353" s="12" customFormat="1">
      <c r="A447" s="3"/>
      <c r="B447" s="3"/>
      <c r="C447" s="14"/>
      <c r="D447" s="3"/>
      <c r="E447" s="3"/>
      <c r="F447" s="4"/>
      <c r="G447" s="5"/>
      <c r="H447" s="5"/>
      <c r="I447" s="6"/>
      <c r="J447" s="6"/>
      <c r="K447" s="6"/>
      <c r="L447" s="6"/>
      <c r="M447"/>
      <c r="N447"/>
      <c r="O447"/>
      <c r="P447"/>
      <c r="Q447"/>
      <c r="R447"/>
      <c r="S447"/>
      <c r="T447" s="7"/>
      <c r="U447" s="8"/>
      <c r="V447" s="9"/>
      <c r="W447" s="10"/>
      <c r="X447" s="10"/>
      <c r="Y447" s="10"/>
      <c r="Z447" s="11"/>
      <c r="AA447" s="11"/>
      <c r="AB447" s="11"/>
      <c r="AC447" s="11"/>
      <c r="AD447" s="10"/>
      <c r="AE447"/>
      <c r="AF447"/>
      <c r="AG447"/>
      <c r="AH447" s="498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  <c r="DK447" s="22"/>
      <c r="DL447" s="22"/>
      <c r="DM447" s="22"/>
      <c r="DN447" s="22"/>
      <c r="DO447" s="22"/>
      <c r="DP447" s="22"/>
      <c r="DQ447" s="22"/>
      <c r="DR447" s="22"/>
      <c r="DS447" s="22"/>
      <c r="DT447" s="22"/>
      <c r="DU447" s="22"/>
      <c r="DV447" s="22"/>
      <c r="DW447" s="22"/>
      <c r="DX447" s="22"/>
      <c r="DY447" s="22"/>
      <c r="DZ447" s="22"/>
      <c r="EA447" s="22"/>
      <c r="EB447" s="22"/>
      <c r="EC447" s="22"/>
      <c r="ED447" s="22"/>
      <c r="EE447" s="22"/>
      <c r="EF447" s="22"/>
      <c r="EG447" s="22"/>
      <c r="EH447" s="22"/>
      <c r="EI447" s="22"/>
      <c r="EJ447" s="22"/>
      <c r="EK447" s="22"/>
      <c r="EL447" s="22"/>
      <c r="EM447" s="22"/>
      <c r="EN447" s="22"/>
      <c r="EO447" s="22"/>
      <c r="EP447" s="22"/>
      <c r="EQ447" s="22"/>
      <c r="ER447" s="22"/>
      <c r="ES447" s="22"/>
      <c r="ET447" s="22"/>
      <c r="EU447" s="22"/>
      <c r="EV447" s="22"/>
      <c r="EW447" s="22"/>
      <c r="EX447" s="22"/>
      <c r="EY447" s="22"/>
      <c r="EZ447" s="22"/>
      <c r="FA447" s="22"/>
      <c r="FB447" s="22"/>
      <c r="FC447" s="22"/>
      <c r="FD447" s="22"/>
      <c r="FE447" s="22"/>
      <c r="FF447" s="22"/>
      <c r="FG447" s="22"/>
      <c r="FH447" s="22"/>
      <c r="FI447" s="22"/>
      <c r="FJ447" s="22"/>
      <c r="FK447" s="22"/>
      <c r="FL447" s="22"/>
      <c r="FM447" s="22"/>
      <c r="FN447" s="22"/>
      <c r="FO447" s="22"/>
      <c r="FP447" s="22"/>
      <c r="FQ447" s="22"/>
      <c r="FR447" s="22"/>
      <c r="FS447" s="22"/>
      <c r="FT447" s="22"/>
      <c r="FU447" s="22"/>
      <c r="FV447" s="22"/>
      <c r="FW447" s="22"/>
      <c r="FX447" s="22"/>
      <c r="FY447" s="22"/>
      <c r="FZ447" s="22"/>
      <c r="GA447" s="22"/>
      <c r="GB447" s="22"/>
      <c r="GC447" s="22"/>
      <c r="GD447" s="22"/>
      <c r="GE447" s="22"/>
      <c r="GF447" s="22"/>
      <c r="GG447" s="22"/>
      <c r="GH447" s="22"/>
      <c r="GI447" s="22"/>
      <c r="GJ447" s="22"/>
      <c r="GK447" s="22"/>
      <c r="GL447" s="22"/>
      <c r="GM447" s="22"/>
      <c r="GN447" s="22"/>
      <c r="GO447" s="22"/>
      <c r="GP447" s="22"/>
      <c r="GQ447" s="22"/>
      <c r="GR447" s="22"/>
      <c r="GS447" s="22"/>
      <c r="GT447" s="22"/>
      <c r="GU447" s="22"/>
      <c r="GV447" s="22"/>
      <c r="GW447" s="22"/>
      <c r="GX447" s="22"/>
      <c r="GY447" s="22"/>
      <c r="GZ447" s="22"/>
      <c r="HA447" s="22"/>
      <c r="HB447" s="22"/>
      <c r="HC447" s="22"/>
      <c r="HD447" s="22"/>
      <c r="HE447" s="22"/>
      <c r="HF447" s="22"/>
      <c r="HG447" s="22"/>
      <c r="HH447" s="22"/>
      <c r="HI447" s="22"/>
      <c r="HJ447" s="22"/>
      <c r="HK447" s="22"/>
      <c r="HL447" s="22"/>
      <c r="HM447" s="22"/>
      <c r="HN447" s="22"/>
      <c r="HO447" s="22"/>
      <c r="HP447" s="22"/>
      <c r="HQ447" s="22"/>
      <c r="HR447" s="22"/>
      <c r="HS447" s="22"/>
      <c r="HT447" s="22"/>
      <c r="HU447" s="22"/>
      <c r="HV447" s="22"/>
      <c r="HW447" s="22"/>
      <c r="HX447" s="22"/>
      <c r="HY447" s="22"/>
      <c r="HZ447" s="22"/>
      <c r="IA447" s="22"/>
      <c r="IB447" s="22"/>
      <c r="IC447" s="22"/>
      <c r="ID447" s="22"/>
      <c r="IE447" s="22"/>
      <c r="IF447" s="22"/>
      <c r="IG447" s="22"/>
      <c r="IH447" s="22"/>
      <c r="II447" s="22"/>
      <c r="IJ447" s="22"/>
      <c r="IK447" s="22"/>
      <c r="IL447" s="22"/>
      <c r="IM447" s="22"/>
      <c r="IN447" s="22"/>
      <c r="IO447" s="22"/>
      <c r="IP447" s="22"/>
      <c r="IQ447" s="22"/>
      <c r="IR447" s="22"/>
      <c r="IS447" s="22"/>
      <c r="IT447" s="22"/>
      <c r="IU447" s="22"/>
      <c r="IV447" s="22"/>
      <c r="IW447" s="22"/>
      <c r="IX447" s="22"/>
      <c r="IY447" s="22"/>
      <c r="IZ447" s="22"/>
      <c r="JA447" s="22"/>
      <c r="JB447" s="22"/>
      <c r="JC447" s="22"/>
      <c r="JD447" s="22"/>
      <c r="JE447" s="22"/>
      <c r="JF447" s="22"/>
      <c r="JG447" s="22"/>
      <c r="JH447" s="22"/>
      <c r="JI447" s="22"/>
      <c r="JJ447" s="22"/>
      <c r="JK447" s="22"/>
      <c r="JL447" s="22"/>
      <c r="JM447" s="22"/>
      <c r="JN447" s="22"/>
      <c r="JO447" s="22"/>
      <c r="JP447" s="22"/>
      <c r="JQ447" s="22"/>
      <c r="JR447" s="22"/>
      <c r="JS447" s="22"/>
      <c r="JT447" s="22"/>
      <c r="JU447" s="22"/>
      <c r="JV447" s="22"/>
      <c r="JW447" s="22"/>
      <c r="JX447" s="22"/>
      <c r="JY447" s="22"/>
      <c r="JZ447" s="22"/>
      <c r="KA447" s="22"/>
      <c r="KB447" s="22"/>
      <c r="KC447" s="22"/>
      <c r="KD447" s="22"/>
      <c r="KE447" s="22"/>
      <c r="KF447" s="22"/>
      <c r="KG447" s="22"/>
      <c r="KH447" s="22"/>
      <c r="KI447" s="22"/>
      <c r="KJ447" s="22"/>
      <c r="KK447" s="22"/>
      <c r="KL447" s="22"/>
      <c r="KM447" s="22"/>
      <c r="KN447" s="22"/>
      <c r="KO447" s="22"/>
      <c r="KP447" s="22"/>
      <c r="KQ447" s="22"/>
      <c r="KR447" s="22"/>
      <c r="KS447" s="22"/>
      <c r="KT447" s="22"/>
      <c r="KU447" s="22"/>
      <c r="KV447" s="22"/>
      <c r="KW447" s="22"/>
      <c r="KX447" s="22"/>
      <c r="KY447" s="22"/>
      <c r="KZ447" s="22"/>
      <c r="LA447" s="22"/>
      <c r="LB447" s="22"/>
      <c r="LC447" s="22"/>
      <c r="LD447" s="22"/>
      <c r="LE447" s="22"/>
      <c r="LF447" s="22"/>
      <c r="LG447" s="22"/>
      <c r="LH447" s="22"/>
      <c r="LI447" s="22"/>
      <c r="LJ447" s="22"/>
      <c r="LK447" s="22"/>
      <c r="LL447" s="22"/>
      <c r="LM447" s="22"/>
      <c r="LN447" s="22"/>
      <c r="LO447" s="22"/>
      <c r="LP447" s="22"/>
      <c r="LQ447" s="22"/>
      <c r="LR447" s="22"/>
      <c r="LS447" s="22"/>
      <c r="LT447" s="22"/>
      <c r="LU447" s="22"/>
      <c r="LV447" s="22"/>
      <c r="LW447" s="22"/>
      <c r="LX447" s="22"/>
      <c r="LY447" s="22"/>
      <c r="LZ447" s="22"/>
      <c r="MA447" s="22"/>
      <c r="MB447" s="22"/>
      <c r="MC447" s="22"/>
      <c r="MD447" s="22"/>
      <c r="ME447" s="22"/>
      <c r="MF447" s="22"/>
      <c r="MG447" s="22"/>
      <c r="MH447" s="22"/>
      <c r="MI447" s="22"/>
      <c r="MJ447" s="22"/>
      <c r="MK447" s="22"/>
      <c r="ML447" s="22"/>
      <c r="MM447" s="22"/>
      <c r="MN447" s="22"/>
      <c r="MO447" s="22"/>
    </row>
    <row r="448" spans="1:353" s="12" customFormat="1">
      <c r="A448" s="3"/>
      <c r="B448" s="3"/>
      <c r="C448" s="14"/>
      <c r="D448" s="3"/>
      <c r="E448" s="3"/>
      <c r="F448" s="4"/>
      <c r="G448" s="5"/>
      <c r="H448" s="5"/>
      <c r="I448" s="6"/>
      <c r="J448" s="6"/>
      <c r="K448" s="6"/>
      <c r="L448" s="6"/>
      <c r="M448"/>
      <c r="N448"/>
      <c r="O448"/>
      <c r="P448"/>
      <c r="Q448"/>
      <c r="R448"/>
      <c r="S448"/>
      <c r="T448" s="7"/>
      <c r="U448" s="8"/>
      <c r="V448" s="9"/>
      <c r="W448" s="10"/>
      <c r="X448" s="10"/>
      <c r="Y448" s="10"/>
      <c r="Z448" s="11"/>
      <c r="AA448" s="11"/>
      <c r="AB448" s="11"/>
      <c r="AC448" s="11"/>
      <c r="AD448" s="10"/>
      <c r="AE448"/>
      <c r="AF448"/>
      <c r="AG448"/>
      <c r="AH448" s="49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  <c r="DK448" s="22"/>
      <c r="DL448" s="22"/>
      <c r="DM448" s="22"/>
      <c r="DN448" s="22"/>
      <c r="DO448" s="22"/>
      <c r="DP448" s="22"/>
      <c r="DQ448" s="22"/>
      <c r="DR448" s="22"/>
      <c r="DS448" s="22"/>
      <c r="DT448" s="22"/>
      <c r="DU448" s="22"/>
      <c r="DV448" s="22"/>
      <c r="DW448" s="22"/>
      <c r="DX448" s="22"/>
      <c r="DY448" s="22"/>
      <c r="DZ448" s="22"/>
      <c r="EA448" s="22"/>
      <c r="EB448" s="22"/>
      <c r="EC448" s="22"/>
      <c r="ED448" s="22"/>
      <c r="EE448" s="22"/>
      <c r="EF448" s="22"/>
      <c r="EG448" s="22"/>
      <c r="EH448" s="22"/>
      <c r="EI448" s="22"/>
      <c r="EJ448" s="22"/>
      <c r="EK448" s="22"/>
      <c r="EL448" s="22"/>
      <c r="EM448" s="22"/>
      <c r="EN448" s="22"/>
      <c r="EO448" s="22"/>
      <c r="EP448" s="22"/>
      <c r="EQ448" s="22"/>
      <c r="ER448" s="22"/>
      <c r="ES448" s="22"/>
      <c r="ET448" s="22"/>
      <c r="EU448" s="22"/>
      <c r="EV448" s="22"/>
      <c r="EW448" s="22"/>
      <c r="EX448" s="22"/>
      <c r="EY448" s="22"/>
      <c r="EZ448" s="22"/>
      <c r="FA448" s="22"/>
      <c r="FB448" s="22"/>
      <c r="FC448" s="22"/>
      <c r="FD448" s="22"/>
      <c r="FE448" s="22"/>
      <c r="FF448" s="22"/>
      <c r="FG448" s="22"/>
      <c r="FH448" s="22"/>
      <c r="FI448" s="22"/>
      <c r="FJ448" s="22"/>
      <c r="FK448" s="22"/>
      <c r="FL448" s="22"/>
      <c r="FM448" s="22"/>
      <c r="FN448" s="22"/>
      <c r="FO448" s="22"/>
      <c r="FP448" s="22"/>
      <c r="FQ448" s="22"/>
      <c r="FR448" s="22"/>
      <c r="FS448" s="22"/>
      <c r="FT448" s="22"/>
      <c r="FU448" s="22"/>
      <c r="FV448" s="22"/>
      <c r="FW448" s="22"/>
      <c r="FX448" s="22"/>
      <c r="FY448" s="22"/>
      <c r="FZ448" s="22"/>
      <c r="GA448" s="22"/>
      <c r="GB448" s="22"/>
      <c r="GC448" s="22"/>
      <c r="GD448" s="22"/>
      <c r="GE448" s="22"/>
      <c r="GF448" s="22"/>
      <c r="GG448" s="22"/>
      <c r="GH448" s="22"/>
      <c r="GI448" s="22"/>
      <c r="GJ448" s="22"/>
      <c r="GK448" s="22"/>
      <c r="GL448" s="22"/>
      <c r="GM448" s="22"/>
      <c r="GN448" s="22"/>
      <c r="GO448" s="22"/>
      <c r="GP448" s="22"/>
      <c r="GQ448" s="22"/>
      <c r="GR448" s="22"/>
      <c r="GS448" s="22"/>
      <c r="GT448" s="22"/>
      <c r="GU448" s="22"/>
      <c r="GV448" s="22"/>
      <c r="GW448" s="22"/>
      <c r="GX448" s="22"/>
      <c r="GY448" s="22"/>
      <c r="GZ448" s="22"/>
      <c r="HA448" s="22"/>
      <c r="HB448" s="22"/>
      <c r="HC448" s="22"/>
      <c r="HD448" s="22"/>
      <c r="HE448" s="22"/>
      <c r="HF448" s="22"/>
      <c r="HG448" s="22"/>
      <c r="HH448" s="22"/>
      <c r="HI448" s="22"/>
      <c r="HJ448" s="22"/>
      <c r="HK448" s="22"/>
      <c r="HL448" s="22"/>
      <c r="HM448" s="22"/>
      <c r="HN448" s="22"/>
      <c r="HO448" s="22"/>
      <c r="HP448" s="22"/>
      <c r="HQ448" s="22"/>
      <c r="HR448" s="22"/>
      <c r="HS448" s="22"/>
      <c r="HT448" s="22"/>
      <c r="HU448" s="22"/>
      <c r="HV448" s="22"/>
      <c r="HW448" s="22"/>
      <c r="HX448" s="22"/>
      <c r="HY448" s="22"/>
      <c r="HZ448" s="22"/>
      <c r="IA448" s="22"/>
      <c r="IB448" s="22"/>
      <c r="IC448" s="22"/>
      <c r="ID448" s="22"/>
      <c r="IE448" s="22"/>
      <c r="IF448" s="22"/>
      <c r="IG448" s="22"/>
      <c r="IH448" s="22"/>
      <c r="II448" s="22"/>
      <c r="IJ448" s="22"/>
      <c r="IK448" s="22"/>
      <c r="IL448" s="22"/>
      <c r="IM448" s="22"/>
      <c r="IN448" s="22"/>
      <c r="IO448" s="22"/>
      <c r="IP448" s="22"/>
      <c r="IQ448" s="22"/>
      <c r="IR448" s="22"/>
      <c r="IS448" s="22"/>
      <c r="IT448" s="22"/>
      <c r="IU448" s="22"/>
      <c r="IV448" s="22"/>
      <c r="IW448" s="22"/>
      <c r="IX448" s="22"/>
      <c r="IY448" s="22"/>
      <c r="IZ448" s="22"/>
      <c r="JA448" s="22"/>
      <c r="JB448" s="22"/>
      <c r="JC448" s="22"/>
      <c r="JD448" s="22"/>
      <c r="JE448" s="22"/>
      <c r="JF448" s="22"/>
      <c r="JG448" s="22"/>
      <c r="JH448" s="22"/>
      <c r="JI448" s="22"/>
      <c r="JJ448" s="22"/>
      <c r="JK448" s="22"/>
      <c r="JL448" s="22"/>
      <c r="JM448" s="22"/>
      <c r="JN448" s="22"/>
      <c r="JO448" s="22"/>
      <c r="JP448" s="22"/>
      <c r="JQ448" s="22"/>
      <c r="JR448" s="22"/>
      <c r="JS448" s="22"/>
      <c r="JT448" s="22"/>
      <c r="JU448" s="22"/>
      <c r="JV448" s="22"/>
      <c r="JW448" s="22"/>
      <c r="JX448" s="22"/>
      <c r="JY448" s="22"/>
      <c r="JZ448" s="22"/>
      <c r="KA448" s="22"/>
      <c r="KB448" s="22"/>
      <c r="KC448" s="22"/>
      <c r="KD448" s="22"/>
      <c r="KE448" s="22"/>
      <c r="KF448" s="22"/>
      <c r="KG448" s="22"/>
      <c r="KH448" s="22"/>
      <c r="KI448" s="22"/>
      <c r="KJ448" s="22"/>
      <c r="KK448" s="22"/>
      <c r="KL448" s="22"/>
      <c r="KM448" s="22"/>
      <c r="KN448" s="22"/>
      <c r="KO448" s="22"/>
      <c r="KP448" s="22"/>
      <c r="KQ448" s="22"/>
      <c r="KR448" s="22"/>
      <c r="KS448" s="22"/>
      <c r="KT448" s="22"/>
      <c r="KU448" s="22"/>
      <c r="KV448" s="22"/>
      <c r="KW448" s="22"/>
      <c r="KX448" s="22"/>
      <c r="KY448" s="22"/>
      <c r="KZ448" s="22"/>
      <c r="LA448" s="22"/>
      <c r="LB448" s="22"/>
      <c r="LC448" s="22"/>
      <c r="LD448" s="22"/>
      <c r="LE448" s="22"/>
      <c r="LF448" s="22"/>
      <c r="LG448" s="22"/>
      <c r="LH448" s="22"/>
      <c r="LI448" s="22"/>
      <c r="LJ448" s="22"/>
      <c r="LK448" s="22"/>
      <c r="LL448" s="22"/>
      <c r="LM448" s="22"/>
      <c r="LN448" s="22"/>
      <c r="LO448" s="22"/>
      <c r="LP448" s="22"/>
      <c r="LQ448" s="22"/>
      <c r="LR448" s="22"/>
      <c r="LS448" s="22"/>
      <c r="LT448" s="22"/>
      <c r="LU448" s="22"/>
      <c r="LV448" s="22"/>
      <c r="LW448" s="22"/>
      <c r="LX448" s="22"/>
      <c r="LY448" s="22"/>
      <c r="LZ448" s="22"/>
      <c r="MA448" s="22"/>
      <c r="MB448" s="22"/>
      <c r="MC448" s="22"/>
      <c r="MD448" s="22"/>
      <c r="ME448" s="22"/>
      <c r="MF448" s="22"/>
      <c r="MG448" s="22"/>
      <c r="MH448" s="22"/>
      <c r="MI448" s="22"/>
      <c r="MJ448" s="22"/>
      <c r="MK448" s="22"/>
      <c r="ML448" s="22"/>
      <c r="MM448" s="22"/>
      <c r="MN448" s="22"/>
      <c r="MO448" s="22"/>
    </row>
    <row r="449" spans="1:353" s="12" customFormat="1">
      <c r="A449" s="3"/>
      <c r="B449" s="3"/>
      <c r="C449" s="14"/>
      <c r="D449" s="3"/>
      <c r="E449" s="3"/>
      <c r="F449" s="4"/>
      <c r="G449" s="5"/>
      <c r="H449" s="5"/>
      <c r="I449" s="6"/>
      <c r="J449" s="6"/>
      <c r="K449" s="6"/>
      <c r="L449" s="6"/>
      <c r="M449"/>
      <c r="N449"/>
      <c r="O449"/>
      <c r="P449"/>
      <c r="Q449"/>
      <c r="R449"/>
      <c r="S449"/>
      <c r="T449" s="7"/>
      <c r="U449" s="8"/>
      <c r="V449" s="9"/>
      <c r="W449" s="10"/>
      <c r="X449" s="10"/>
      <c r="Y449" s="10"/>
      <c r="Z449" s="11"/>
      <c r="AA449" s="11"/>
      <c r="AB449" s="11"/>
      <c r="AC449" s="11"/>
      <c r="AD449" s="10"/>
      <c r="AE449"/>
      <c r="AF449"/>
      <c r="AG449"/>
      <c r="AH449" s="498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  <c r="DK449" s="22"/>
      <c r="DL449" s="22"/>
      <c r="DM449" s="22"/>
      <c r="DN449" s="22"/>
      <c r="DO449" s="22"/>
      <c r="DP449" s="22"/>
      <c r="DQ449" s="22"/>
      <c r="DR449" s="22"/>
      <c r="DS449" s="22"/>
      <c r="DT449" s="22"/>
      <c r="DU449" s="22"/>
      <c r="DV449" s="22"/>
      <c r="DW449" s="22"/>
      <c r="DX449" s="22"/>
      <c r="DY449" s="22"/>
      <c r="DZ449" s="22"/>
      <c r="EA449" s="22"/>
      <c r="EB449" s="22"/>
      <c r="EC449" s="22"/>
      <c r="ED449" s="22"/>
      <c r="EE449" s="22"/>
      <c r="EF449" s="22"/>
      <c r="EG449" s="22"/>
      <c r="EH449" s="22"/>
      <c r="EI449" s="22"/>
      <c r="EJ449" s="22"/>
      <c r="EK449" s="22"/>
      <c r="EL449" s="22"/>
      <c r="EM449" s="22"/>
      <c r="EN449" s="22"/>
      <c r="EO449" s="22"/>
      <c r="EP449" s="22"/>
      <c r="EQ449" s="22"/>
      <c r="ER449" s="22"/>
      <c r="ES449" s="22"/>
      <c r="ET449" s="22"/>
      <c r="EU449" s="22"/>
      <c r="EV449" s="22"/>
      <c r="EW449" s="22"/>
      <c r="EX449" s="22"/>
      <c r="EY449" s="22"/>
      <c r="EZ449" s="22"/>
      <c r="FA449" s="22"/>
      <c r="FB449" s="22"/>
      <c r="FC449" s="22"/>
      <c r="FD449" s="22"/>
      <c r="FE449" s="22"/>
      <c r="FF449" s="22"/>
      <c r="FG449" s="22"/>
      <c r="FH449" s="22"/>
      <c r="FI449" s="22"/>
      <c r="FJ449" s="22"/>
      <c r="FK449" s="22"/>
      <c r="FL449" s="22"/>
      <c r="FM449" s="22"/>
      <c r="FN449" s="22"/>
      <c r="FO449" s="22"/>
      <c r="FP449" s="22"/>
      <c r="FQ449" s="22"/>
      <c r="FR449" s="22"/>
      <c r="FS449" s="22"/>
      <c r="FT449" s="22"/>
      <c r="FU449" s="22"/>
      <c r="FV449" s="22"/>
      <c r="FW449" s="22"/>
      <c r="FX449" s="22"/>
      <c r="FY449" s="22"/>
      <c r="FZ449" s="22"/>
      <c r="GA449" s="22"/>
      <c r="GB449" s="22"/>
      <c r="GC449" s="22"/>
      <c r="GD449" s="22"/>
      <c r="GE449" s="22"/>
      <c r="GF449" s="22"/>
      <c r="GG449" s="22"/>
      <c r="GH449" s="22"/>
      <c r="GI449" s="22"/>
      <c r="GJ449" s="22"/>
      <c r="GK449" s="22"/>
      <c r="GL449" s="22"/>
      <c r="GM449" s="22"/>
      <c r="GN449" s="22"/>
      <c r="GO449" s="22"/>
      <c r="GP449" s="22"/>
      <c r="GQ449" s="22"/>
      <c r="GR449" s="22"/>
      <c r="GS449" s="22"/>
      <c r="GT449" s="22"/>
      <c r="GU449" s="22"/>
      <c r="GV449" s="22"/>
      <c r="GW449" s="22"/>
      <c r="GX449" s="22"/>
      <c r="GY449" s="22"/>
      <c r="GZ449" s="22"/>
      <c r="HA449" s="22"/>
      <c r="HB449" s="22"/>
      <c r="HC449" s="22"/>
      <c r="HD449" s="22"/>
      <c r="HE449" s="22"/>
      <c r="HF449" s="22"/>
      <c r="HG449" s="22"/>
      <c r="HH449" s="22"/>
      <c r="HI449" s="22"/>
      <c r="HJ449" s="22"/>
      <c r="HK449" s="22"/>
      <c r="HL449" s="22"/>
      <c r="HM449" s="22"/>
      <c r="HN449" s="22"/>
      <c r="HO449" s="22"/>
      <c r="HP449" s="22"/>
      <c r="HQ449" s="22"/>
      <c r="HR449" s="22"/>
      <c r="HS449" s="22"/>
      <c r="HT449" s="22"/>
      <c r="HU449" s="22"/>
      <c r="HV449" s="22"/>
      <c r="HW449" s="22"/>
      <c r="HX449" s="22"/>
      <c r="HY449" s="22"/>
      <c r="HZ449" s="22"/>
      <c r="IA449" s="22"/>
      <c r="IB449" s="22"/>
      <c r="IC449" s="22"/>
      <c r="ID449" s="22"/>
      <c r="IE449" s="22"/>
      <c r="IF449" s="22"/>
      <c r="IG449" s="22"/>
      <c r="IH449" s="22"/>
      <c r="II449" s="22"/>
      <c r="IJ449" s="22"/>
      <c r="IK449" s="22"/>
      <c r="IL449" s="22"/>
      <c r="IM449" s="22"/>
      <c r="IN449" s="22"/>
      <c r="IO449" s="22"/>
      <c r="IP449" s="22"/>
      <c r="IQ449" s="22"/>
      <c r="IR449" s="22"/>
      <c r="IS449" s="22"/>
      <c r="IT449" s="22"/>
      <c r="IU449" s="22"/>
      <c r="IV449" s="22"/>
      <c r="IW449" s="22"/>
      <c r="IX449" s="22"/>
      <c r="IY449" s="22"/>
      <c r="IZ449" s="22"/>
      <c r="JA449" s="22"/>
      <c r="JB449" s="22"/>
      <c r="JC449" s="22"/>
      <c r="JD449" s="22"/>
      <c r="JE449" s="22"/>
      <c r="JF449" s="22"/>
      <c r="JG449" s="22"/>
      <c r="JH449" s="22"/>
      <c r="JI449" s="22"/>
      <c r="JJ449" s="22"/>
      <c r="JK449" s="22"/>
      <c r="JL449" s="22"/>
      <c r="JM449" s="22"/>
      <c r="JN449" s="22"/>
      <c r="JO449" s="22"/>
      <c r="JP449" s="22"/>
      <c r="JQ449" s="22"/>
      <c r="JR449" s="22"/>
      <c r="JS449" s="22"/>
      <c r="JT449" s="22"/>
      <c r="JU449" s="22"/>
      <c r="JV449" s="22"/>
      <c r="JW449" s="22"/>
      <c r="JX449" s="22"/>
      <c r="JY449" s="22"/>
      <c r="JZ449" s="22"/>
      <c r="KA449" s="22"/>
      <c r="KB449" s="22"/>
      <c r="KC449" s="22"/>
      <c r="KD449" s="22"/>
      <c r="KE449" s="22"/>
      <c r="KF449" s="22"/>
      <c r="KG449" s="22"/>
      <c r="KH449" s="22"/>
      <c r="KI449" s="22"/>
      <c r="KJ449" s="22"/>
      <c r="KK449" s="22"/>
      <c r="KL449" s="22"/>
      <c r="KM449" s="22"/>
      <c r="KN449" s="22"/>
      <c r="KO449" s="22"/>
      <c r="KP449" s="22"/>
      <c r="KQ449" s="22"/>
      <c r="KR449" s="22"/>
      <c r="KS449" s="22"/>
      <c r="KT449" s="22"/>
      <c r="KU449" s="22"/>
      <c r="KV449" s="22"/>
      <c r="KW449" s="22"/>
      <c r="KX449" s="22"/>
      <c r="KY449" s="22"/>
      <c r="KZ449" s="22"/>
      <c r="LA449" s="22"/>
      <c r="LB449" s="22"/>
      <c r="LC449" s="22"/>
      <c r="LD449" s="22"/>
      <c r="LE449" s="22"/>
      <c r="LF449" s="22"/>
      <c r="LG449" s="22"/>
      <c r="LH449" s="22"/>
      <c r="LI449" s="22"/>
      <c r="LJ449" s="22"/>
      <c r="LK449" s="22"/>
      <c r="LL449" s="22"/>
      <c r="LM449" s="22"/>
      <c r="LN449" s="22"/>
      <c r="LO449" s="22"/>
      <c r="LP449" s="22"/>
      <c r="LQ449" s="22"/>
      <c r="LR449" s="22"/>
      <c r="LS449" s="22"/>
      <c r="LT449" s="22"/>
      <c r="LU449" s="22"/>
      <c r="LV449" s="22"/>
      <c r="LW449" s="22"/>
      <c r="LX449" s="22"/>
      <c r="LY449" s="22"/>
      <c r="LZ449" s="22"/>
      <c r="MA449" s="22"/>
      <c r="MB449" s="22"/>
      <c r="MC449" s="22"/>
      <c r="MD449" s="22"/>
      <c r="ME449" s="22"/>
      <c r="MF449" s="22"/>
      <c r="MG449" s="22"/>
      <c r="MH449" s="22"/>
      <c r="MI449" s="22"/>
      <c r="MJ449" s="22"/>
      <c r="MK449" s="22"/>
      <c r="ML449" s="22"/>
      <c r="MM449" s="22"/>
      <c r="MN449" s="22"/>
      <c r="MO449" s="22"/>
    </row>
    <row r="450" spans="1:353" s="12" customFormat="1">
      <c r="A450" s="3"/>
      <c r="B450" s="3"/>
      <c r="C450" s="14"/>
      <c r="D450" s="3"/>
      <c r="E450" s="3"/>
      <c r="F450" s="4"/>
      <c r="G450" s="5"/>
      <c r="H450" s="5"/>
      <c r="I450" s="6"/>
      <c r="J450" s="6"/>
      <c r="K450" s="6"/>
      <c r="L450" s="6"/>
      <c r="M450"/>
      <c r="N450"/>
      <c r="O450"/>
      <c r="P450"/>
      <c r="Q450"/>
      <c r="R450"/>
      <c r="S450"/>
      <c r="T450" s="7"/>
      <c r="U450" s="8"/>
      <c r="V450" s="9"/>
      <c r="W450" s="10"/>
      <c r="X450" s="10"/>
      <c r="Y450" s="10"/>
      <c r="Z450" s="11"/>
      <c r="AA450" s="11"/>
      <c r="AB450" s="11"/>
      <c r="AC450" s="11"/>
      <c r="AD450" s="10"/>
      <c r="AE450"/>
      <c r="AF450"/>
      <c r="AG450"/>
      <c r="AH450" s="498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  <c r="DK450" s="22"/>
      <c r="DL450" s="22"/>
      <c r="DM450" s="22"/>
      <c r="DN450" s="22"/>
      <c r="DO450" s="22"/>
      <c r="DP450" s="22"/>
      <c r="DQ450" s="22"/>
      <c r="DR450" s="22"/>
      <c r="DS450" s="22"/>
      <c r="DT450" s="22"/>
      <c r="DU450" s="22"/>
      <c r="DV450" s="22"/>
      <c r="DW450" s="22"/>
      <c r="DX450" s="22"/>
      <c r="DY450" s="22"/>
      <c r="DZ450" s="22"/>
      <c r="EA450" s="22"/>
      <c r="EB450" s="22"/>
      <c r="EC450" s="22"/>
      <c r="ED450" s="22"/>
      <c r="EE450" s="22"/>
      <c r="EF450" s="22"/>
      <c r="EG450" s="22"/>
      <c r="EH450" s="22"/>
      <c r="EI450" s="22"/>
      <c r="EJ450" s="22"/>
      <c r="EK450" s="22"/>
      <c r="EL450" s="22"/>
      <c r="EM450" s="22"/>
      <c r="EN450" s="22"/>
      <c r="EO450" s="22"/>
      <c r="EP450" s="22"/>
      <c r="EQ450" s="22"/>
      <c r="ER450" s="22"/>
      <c r="ES450" s="22"/>
      <c r="ET450" s="22"/>
      <c r="EU450" s="22"/>
      <c r="EV450" s="22"/>
      <c r="EW450" s="22"/>
      <c r="EX450" s="22"/>
      <c r="EY450" s="22"/>
      <c r="EZ450" s="22"/>
      <c r="FA450" s="22"/>
      <c r="FB450" s="22"/>
      <c r="FC450" s="22"/>
      <c r="FD450" s="22"/>
      <c r="FE450" s="22"/>
      <c r="FF450" s="22"/>
      <c r="FG450" s="22"/>
      <c r="FH450" s="22"/>
      <c r="FI450" s="22"/>
      <c r="FJ450" s="22"/>
      <c r="FK450" s="22"/>
      <c r="FL450" s="22"/>
      <c r="FM450" s="22"/>
      <c r="FN450" s="22"/>
      <c r="FO450" s="22"/>
      <c r="FP450" s="22"/>
      <c r="FQ450" s="22"/>
      <c r="FR450" s="22"/>
      <c r="FS450" s="22"/>
      <c r="FT450" s="22"/>
      <c r="FU450" s="22"/>
      <c r="FV450" s="22"/>
      <c r="FW450" s="22"/>
      <c r="FX450" s="22"/>
      <c r="FY450" s="22"/>
      <c r="FZ450" s="22"/>
      <c r="GA450" s="22"/>
      <c r="GB450" s="22"/>
      <c r="GC450" s="22"/>
      <c r="GD450" s="22"/>
      <c r="GE450" s="22"/>
      <c r="GF450" s="22"/>
      <c r="GG450" s="22"/>
      <c r="GH450" s="22"/>
      <c r="GI450" s="22"/>
      <c r="GJ450" s="22"/>
      <c r="GK450" s="22"/>
      <c r="GL450" s="22"/>
      <c r="GM450" s="22"/>
      <c r="GN450" s="22"/>
      <c r="GO450" s="22"/>
      <c r="GP450" s="22"/>
      <c r="GQ450" s="22"/>
      <c r="GR450" s="22"/>
      <c r="GS450" s="22"/>
      <c r="GT450" s="22"/>
      <c r="GU450" s="22"/>
      <c r="GV450" s="22"/>
      <c r="GW450" s="22"/>
      <c r="GX450" s="22"/>
      <c r="GY450" s="22"/>
      <c r="GZ450" s="22"/>
      <c r="HA450" s="22"/>
      <c r="HB450" s="22"/>
      <c r="HC450" s="22"/>
      <c r="HD450" s="22"/>
      <c r="HE450" s="22"/>
      <c r="HF450" s="22"/>
      <c r="HG450" s="22"/>
      <c r="HH450" s="22"/>
      <c r="HI450" s="22"/>
      <c r="HJ450" s="22"/>
      <c r="HK450" s="22"/>
      <c r="HL450" s="22"/>
      <c r="HM450" s="22"/>
      <c r="HN450" s="22"/>
      <c r="HO450" s="22"/>
      <c r="HP450" s="22"/>
      <c r="HQ450" s="22"/>
      <c r="HR450" s="22"/>
      <c r="HS450" s="22"/>
      <c r="HT450" s="22"/>
      <c r="HU450" s="22"/>
      <c r="HV450" s="22"/>
      <c r="HW450" s="22"/>
      <c r="HX450" s="22"/>
      <c r="HY450" s="22"/>
      <c r="HZ450" s="22"/>
      <c r="IA450" s="22"/>
      <c r="IB450" s="22"/>
      <c r="IC450" s="22"/>
      <c r="ID450" s="22"/>
      <c r="IE450" s="22"/>
      <c r="IF450" s="22"/>
      <c r="IG450" s="22"/>
      <c r="IH450" s="22"/>
      <c r="II450" s="22"/>
      <c r="IJ450" s="22"/>
      <c r="IK450" s="22"/>
      <c r="IL450" s="22"/>
      <c r="IM450" s="22"/>
      <c r="IN450" s="22"/>
      <c r="IO450" s="22"/>
      <c r="IP450" s="22"/>
      <c r="IQ450" s="22"/>
      <c r="IR450" s="22"/>
      <c r="IS450" s="22"/>
      <c r="IT450" s="22"/>
      <c r="IU450" s="22"/>
      <c r="IV450" s="22"/>
      <c r="IW450" s="22"/>
      <c r="IX450" s="22"/>
      <c r="IY450" s="22"/>
      <c r="IZ450" s="22"/>
      <c r="JA450" s="22"/>
      <c r="JB450" s="22"/>
      <c r="JC450" s="22"/>
      <c r="JD450" s="22"/>
      <c r="JE450" s="22"/>
      <c r="JF450" s="22"/>
      <c r="JG450" s="22"/>
      <c r="JH450" s="22"/>
      <c r="JI450" s="22"/>
      <c r="JJ450" s="22"/>
      <c r="JK450" s="22"/>
      <c r="JL450" s="22"/>
      <c r="JM450" s="22"/>
      <c r="JN450" s="22"/>
      <c r="JO450" s="22"/>
      <c r="JP450" s="22"/>
      <c r="JQ450" s="22"/>
      <c r="JR450" s="22"/>
      <c r="JS450" s="22"/>
      <c r="JT450" s="22"/>
      <c r="JU450" s="22"/>
      <c r="JV450" s="22"/>
      <c r="JW450" s="22"/>
      <c r="JX450" s="22"/>
      <c r="JY450" s="22"/>
      <c r="JZ450" s="22"/>
      <c r="KA450" s="22"/>
      <c r="KB450" s="22"/>
      <c r="KC450" s="22"/>
      <c r="KD450" s="22"/>
      <c r="KE450" s="22"/>
      <c r="KF450" s="22"/>
      <c r="KG450" s="22"/>
      <c r="KH450" s="22"/>
      <c r="KI450" s="22"/>
      <c r="KJ450" s="22"/>
      <c r="KK450" s="22"/>
      <c r="KL450" s="22"/>
      <c r="KM450" s="22"/>
      <c r="KN450" s="22"/>
      <c r="KO450" s="22"/>
      <c r="KP450" s="22"/>
      <c r="KQ450" s="22"/>
      <c r="KR450" s="22"/>
      <c r="KS450" s="22"/>
      <c r="KT450" s="22"/>
      <c r="KU450" s="22"/>
      <c r="KV450" s="22"/>
      <c r="KW450" s="22"/>
      <c r="KX450" s="22"/>
      <c r="KY450" s="22"/>
      <c r="KZ450" s="22"/>
      <c r="LA450" s="22"/>
      <c r="LB450" s="22"/>
      <c r="LC450" s="22"/>
      <c r="LD450" s="22"/>
      <c r="LE450" s="22"/>
      <c r="LF450" s="22"/>
      <c r="LG450" s="22"/>
      <c r="LH450" s="22"/>
      <c r="LI450" s="22"/>
      <c r="LJ450" s="22"/>
      <c r="LK450" s="22"/>
      <c r="LL450" s="22"/>
      <c r="LM450" s="22"/>
      <c r="LN450" s="22"/>
      <c r="LO450" s="22"/>
      <c r="LP450" s="22"/>
      <c r="LQ450" s="22"/>
      <c r="LR450" s="22"/>
      <c r="LS450" s="22"/>
      <c r="LT450" s="22"/>
      <c r="LU450" s="22"/>
      <c r="LV450" s="22"/>
      <c r="LW450" s="22"/>
      <c r="LX450" s="22"/>
      <c r="LY450" s="22"/>
      <c r="LZ450" s="22"/>
      <c r="MA450" s="22"/>
      <c r="MB450" s="22"/>
      <c r="MC450" s="22"/>
      <c r="MD450" s="22"/>
      <c r="ME450" s="22"/>
      <c r="MF450" s="22"/>
      <c r="MG450" s="22"/>
      <c r="MH450" s="22"/>
      <c r="MI450" s="22"/>
      <c r="MJ450" s="22"/>
      <c r="MK450" s="22"/>
      <c r="ML450" s="22"/>
      <c r="MM450" s="22"/>
      <c r="MN450" s="22"/>
      <c r="MO450" s="22"/>
    </row>
    <row r="451" spans="1:353" s="12" customFormat="1">
      <c r="A451" s="3"/>
      <c r="B451" s="3"/>
      <c r="C451" s="14"/>
      <c r="D451" s="3"/>
      <c r="E451" s="3"/>
      <c r="F451" s="4"/>
      <c r="G451" s="5"/>
      <c r="H451" s="5"/>
      <c r="I451" s="6"/>
      <c r="J451" s="6"/>
      <c r="K451" s="6"/>
      <c r="L451" s="6"/>
      <c r="M451"/>
      <c r="N451"/>
      <c r="O451"/>
      <c r="P451"/>
      <c r="Q451"/>
      <c r="R451"/>
      <c r="S451"/>
      <c r="T451" s="7"/>
      <c r="U451" s="8"/>
      <c r="V451" s="9"/>
      <c r="W451" s="10"/>
      <c r="X451" s="10"/>
      <c r="Y451" s="10"/>
      <c r="Z451" s="11"/>
      <c r="AA451" s="11"/>
      <c r="AB451" s="11"/>
      <c r="AC451" s="11"/>
      <c r="AD451" s="10"/>
      <c r="AE451"/>
      <c r="AF451"/>
      <c r="AG451"/>
      <c r="AH451" s="498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  <c r="DK451" s="22"/>
      <c r="DL451" s="22"/>
      <c r="DM451" s="22"/>
      <c r="DN451" s="22"/>
      <c r="DO451" s="22"/>
      <c r="DP451" s="22"/>
      <c r="DQ451" s="22"/>
      <c r="DR451" s="22"/>
      <c r="DS451" s="22"/>
      <c r="DT451" s="22"/>
      <c r="DU451" s="22"/>
      <c r="DV451" s="22"/>
      <c r="DW451" s="22"/>
      <c r="DX451" s="22"/>
      <c r="DY451" s="22"/>
      <c r="DZ451" s="22"/>
      <c r="EA451" s="22"/>
      <c r="EB451" s="22"/>
      <c r="EC451" s="22"/>
      <c r="ED451" s="22"/>
      <c r="EE451" s="22"/>
      <c r="EF451" s="22"/>
      <c r="EG451" s="22"/>
      <c r="EH451" s="22"/>
      <c r="EI451" s="22"/>
      <c r="EJ451" s="22"/>
      <c r="EK451" s="22"/>
      <c r="EL451" s="22"/>
      <c r="EM451" s="22"/>
      <c r="EN451" s="22"/>
      <c r="EO451" s="22"/>
      <c r="EP451" s="22"/>
      <c r="EQ451" s="22"/>
      <c r="ER451" s="22"/>
      <c r="ES451" s="22"/>
      <c r="ET451" s="22"/>
      <c r="EU451" s="22"/>
      <c r="EV451" s="22"/>
      <c r="EW451" s="22"/>
      <c r="EX451" s="22"/>
      <c r="EY451" s="22"/>
      <c r="EZ451" s="22"/>
      <c r="FA451" s="22"/>
      <c r="FB451" s="22"/>
      <c r="FC451" s="22"/>
      <c r="FD451" s="22"/>
      <c r="FE451" s="22"/>
      <c r="FF451" s="22"/>
      <c r="FG451" s="22"/>
      <c r="FH451" s="22"/>
      <c r="FI451" s="22"/>
      <c r="FJ451" s="22"/>
      <c r="FK451" s="22"/>
      <c r="FL451" s="22"/>
      <c r="FM451" s="22"/>
      <c r="FN451" s="22"/>
      <c r="FO451" s="22"/>
      <c r="FP451" s="22"/>
      <c r="FQ451" s="22"/>
      <c r="FR451" s="22"/>
      <c r="FS451" s="22"/>
      <c r="FT451" s="22"/>
      <c r="FU451" s="22"/>
      <c r="FV451" s="22"/>
      <c r="FW451" s="22"/>
      <c r="FX451" s="22"/>
      <c r="FY451" s="22"/>
      <c r="FZ451" s="22"/>
      <c r="GA451" s="22"/>
      <c r="GB451" s="22"/>
      <c r="GC451" s="22"/>
      <c r="GD451" s="22"/>
      <c r="GE451" s="22"/>
      <c r="GF451" s="22"/>
      <c r="GG451" s="22"/>
      <c r="GH451" s="22"/>
      <c r="GI451" s="22"/>
      <c r="GJ451" s="22"/>
      <c r="GK451" s="22"/>
      <c r="GL451" s="22"/>
      <c r="GM451" s="22"/>
      <c r="GN451" s="22"/>
      <c r="GO451" s="22"/>
      <c r="GP451" s="22"/>
      <c r="GQ451" s="22"/>
      <c r="GR451" s="22"/>
      <c r="GS451" s="22"/>
      <c r="GT451" s="22"/>
      <c r="GU451" s="22"/>
      <c r="GV451" s="22"/>
      <c r="GW451" s="22"/>
      <c r="GX451" s="22"/>
      <c r="GY451" s="22"/>
      <c r="GZ451" s="22"/>
      <c r="HA451" s="22"/>
      <c r="HB451" s="22"/>
      <c r="HC451" s="22"/>
      <c r="HD451" s="22"/>
      <c r="HE451" s="22"/>
      <c r="HF451" s="22"/>
      <c r="HG451" s="22"/>
      <c r="HH451" s="22"/>
      <c r="HI451" s="22"/>
      <c r="HJ451" s="22"/>
      <c r="HK451" s="22"/>
      <c r="HL451" s="22"/>
      <c r="HM451" s="22"/>
      <c r="HN451" s="22"/>
      <c r="HO451" s="22"/>
      <c r="HP451" s="22"/>
      <c r="HQ451" s="22"/>
      <c r="HR451" s="22"/>
      <c r="HS451" s="22"/>
      <c r="HT451" s="22"/>
      <c r="HU451" s="22"/>
      <c r="HV451" s="22"/>
      <c r="HW451" s="22"/>
      <c r="HX451" s="22"/>
      <c r="HY451" s="22"/>
      <c r="HZ451" s="22"/>
      <c r="IA451" s="22"/>
      <c r="IB451" s="22"/>
      <c r="IC451" s="22"/>
      <c r="ID451" s="22"/>
      <c r="IE451" s="22"/>
      <c r="IF451" s="22"/>
      <c r="IG451" s="22"/>
      <c r="IH451" s="22"/>
      <c r="II451" s="22"/>
      <c r="IJ451" s="22"/>
      <c r="IK451" s="22"/>
      <c r="IL451" s="22"/>
      <c r="IM451" s="22"/>
      <c r="IN451" s="22"/>
      <c r="IO451" s="22"/>
      <c r="IP451" s="22"/>
      <c r="IQ451" s="22"/>
      <c r="IR451" s="22"/>
      <c r="IS451" s="22"/>
      <c r="IT451" s="22"/>
      <c r="IU451" s="22"/>
      <c r="IV451" s="22"/>
      <c r="IW451" s="22"/>
      <c r="IX451" s="22"/>
      <c r="IY451" s="22"/>
      <c r="IZ451" s="22"/>
      <c r="JA451" s="22"/>
      <c r="JB451" s="22"/>
      <c r="JC451" s="22"/>
      <c r="JD451" s="22"/>
      <c r="JE451" s="22"/>
      <c r="JF451" s="22"/>
      <c r="JG451" s="22"/>
      <c r="JH451" s="22"/>
      <c r="JI451" s="22"/>
      <c r="JJ451" s="22"/>
      <c r="JK451" s="22"/>
      <c r="JL451" s="22"/>
      <c r="JM451" s="22"/>
      <c r="JN451" s="22"/>
      <c r="JO451" s="22"/>
      <c r="JP451" s="22"/>
      <c r="JQ451" s="22"/>
      <c r="JR451" s="22"/>
      <c r="JS451" s="22"/>
      <c r="JT451" s="22"/>
      <c r="JU451" s="22"/>
      <c r="JV451" s="22"/>
      <c r="JW451" s="22"/>
      <c r="JX451" s="22"/>
      <c r="JY451" s="22"/>
      <c r="JZ451" s="22"/>
      <c r="KA451" s="22"/>
      <c r="KB451" s="22"/>
      <c r="KC451" s="22"/>
      <c r="KD451" s="22"/>
      <c r="KE451" s="22"/>
      <c r="KF451" s="22"/>
      <c r="KG451" s="22"/>
      <c r="KH451" s="22"/>
      <c r="KI451" s="22"/>
      <c r="KJ451" s="22"/>
      <c r="KK451" s="22"/>
      <c r="KL451" s="22"/>
      <c r="KM451" s="22"/>
      <c r="KN451" s="22"/>
      <c r="KO451" s="22"/>
      <c r="KP451" s="22"/>
      <c r="KQ451" s="22"/>
      <c r="KR451" s="22"/>
      <c r="KS451" s="22"/>
      <c r="KT451" s="22"/>
      <c r="KU451" s="22"/>
      <c r="KV451" s="22"/>
      <c r="KW451" s="22"/>
      <c r="KX451" s="22"/>
      <c r="KY451" s="22"/>
      <c r="KZ451" s="22"/>
      <c r="LA451" s="22"/>
      <c r="LB451" s="22"/>
      <c r="LC451" s="22"/>
      <c r="LD451" s="22"/>
      <c r="LE451" s="22"/>
      <c r="LF451" s="22"/>
      <c r="LG451" s="22"/>
      <c r="LH451" s="22"/>
      <c r="LI451" s="22"/>
      <c r="LJ451" s="22"/>
      <c r="LK451" s="22"/>
      <c r="LL451" s="22"/>
      <c r="LM451" s="22"/>
      <c r="LN451" s="22"/>
      <c r="LO451" s="22"/>
      <c r="LP451" s="22"/>
      <c r="LQ451" s="22"/>
      <c r="LR451" s="22"/>
      <c r="LS451" s="22"/>
      <c r="LT451" s="22"/>
      <c r="LU451" s="22"/>
      <c r="LV451" s="22"/>
      <c r="LW451" s="22"/>
      <c r="LX451" s="22"/>
      <c r="LY451" s="22"/>
      <c r="LZ451" s="22"/>
      <c r="MA451" s="22"/>
      <c r="MB451" s="22"/>
      <c r="MC451" s="22"/>
      <c r="MD451" s="22"/>
      <c r="ME451" s="22"/>
      <c r="MF451" s="22"/>
      <c r="MG451" s="22"/>
      <c r="MH451" s="22"/>
      <c r="MI451" s="22"/>
      <c r="MJ451" s="22"/>
      <c r="MK451" s="22"/>
      <c r="ML451" s="22"/>
      <c r="MM451" s="22"/>
      <c r="MN451" s="22"/>
      <c r="MO451" s="22"/>
    </row>
    <row r="452" spans="1:353" s="12" customFormat="1">
      <c r="A452" s="3"/>
      <c r="B452" s="3"/>
      <c r="C452" s="14"/>
      <c r="D452" s="3"/>
      <c r="E452" s="3"/>
      <c r="F452" s="4"/>
      <c r="G452" s="5"/>
      <c r="H452" s="5"/>
      <c r="I452" s="6"/>
      <c r="J452" s="6"/>
      <c r="K452" s="6"/>
      <c r="L452" s="6"/>
      <c r="M452"/>
      <c r="N452"/>
      <c r="O452"/>
      <c r="P452"/>
      <c r="Q452"/>
      <c r="R452"/>
      <c r="S452"/>
      <c r="T452" s="7"/>
      <c r="U452" s="8"/>
      <c r="V452" s="9"/>
      <c r="W452" s="10"/>
      <c r="X452" s="10"/>
      <c r="Y452" s="10"/>
      <c r="Z452" s="11"/>
      <c r="AA452" s="11"/>
      <c r="AB452" s="11"/>
      <c r="AC452" s="11"/>
      <c r="AD452" s="10"/>
      <c r="AE452"/>
      <c r="AF452"/>
      <c r="AG452"/>
      <c r="AH452" s="498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  <c r="DK452" s="22"/>
      <c r="DL452" s="22"/>
      <c r="DM452" s="22"/>
      <c r="DN452" s="22"/>
      <c r="DO452" s="22"/>
      <c r="DP452" s="22"/>
      <c r="DQ452" s="22"/>
      <c r="DR452" s="22"/>
      <c r="DS452" s="22"/>
      <c r="DT452" s="22"/>
      <c r="DU452" s="22"/>
      <c r="DV452" s="22"/>
      <c r="DW452" s="22"/>
      <c r="DX452" s="22"/>
      <c r="DY452" s="22"/>
      <c r="DZ452" s="22"/>
      <c r="EA452" s="22"/>
      <c r="EB452" s="22"/>
      <c r="EC452" s="22"/>
      <c r="ED452" s="22"/>
      <c r="EE452" s="22"/>
      <c r="EF452" s="22"/>
      <c r="EG452" s="22"/>
      <c r="EH452" s="22"/>
      <c r="EI452" s="22"/>
      <c r="EJ452" s="22"/>
      <c r="EK452" s="22"/>
      <c r="EL452" s="22"/>
      <c r="EM452" s="22"/>
      <c r="EN452" s="22"/>
      <c r="EO452" s="22"/>
      <c r="EP452" s="22"/>
      <c r="EQ452" s="22"/>
      <c r="ER452" s="22"/>
      <c r="ES452" s="22"/>
      <c r="ET452" s="22"/>
      <c r="EU452" s="22"/>
      <c r="EV452" s="22"/>
      <c r="EW452" s="22"/>
      <c r="EX452" s="22"/>
      <c r="EY452" s="22"/>
      <c r="EZ452" s="22"/>
      <c r="FA452" s="22"/>
      <c r="FB452" s="22"/>
      <c r="FC452" s="22"/>
      <c r="FD452" s="22"/>
      <c r="FE452" s="22"/>
      <c r="FF452" s="22"/>
      <c r="FG452" s="22"/>
      <c r="FH452" s="22"/>
      <c r="FI452" s="22"/>
      <c r="FJ452" s="22"/>
      <c r="FK452" s="22"/>
      <c r="FL452" s="22"/>
      <c r="FM452" s="22"/>
      <c r="FN452" s="22"/>
      <c r="FO452" s="22"/>
      <c r="FP452" s="22"/>
      <c r="FQ452" s="22"/>
      <c r="FR452" s="22"/>
      <c r="FS452" s="22"/>
      <c r="FT452" s="22"/>
      <c r="FU452" s="22"/>
      <c r="FV452" s="22"/>
      <c r="FW452" s="22"/>
      <c r="FX452" s="22"/>
      <c r="FY452" s="22"/>
      <c r="FZ452" s="22"/>
      <c r="GA452" s="22"/>
      <c r="GB452" s="22"/>
      <c r="GC452" s="22"/>
      <c r="GD452" s="22"/>
      <c r="GE452" s="22"/>
      <c r="GF452" s="22"/>
      <c r="GG452" s="22"/>
      <c r="GH452" s="22"/>
      <c r="GI452" s="22"/>
      <c r="GJ452" s="22"/>
      <c r="GK452" s="22"/>
      <c r="GL452" s="22"/>
      <c r="GM452" s="22"/>
      <c r="GN452" s="22"/>
      <c r="GO452" s="22"/>
      <c r="GP452" s="22"/>
      <c r="GQ452" s="22"/>
      <c r="GR452" s="22"/>
      <c r="GS452" s="22"/>
      <c r="GT452" s="22"/>
      <c r="GU452" s="22"/>
      <c r="GV452" s="22"/>
      <c r="GW452" s="22"/>
      <c r="GX452" s="22"/>
      <c r="GY452" s="22"/>
      <c r="GZ452" s="22"/>
      <c r="HA452" s="22"/>
      <c r="HB452" s="22"/>
      <c r="HC452" s="22"/>
      <c r="HD452" s="22"/>
      <c r="HE452" s="22"/>
      <c r="HF452" s="22"/>
      <c r="HG452" s="22"/>
      <c r="HH452" s="22"/>
      <c r="HI452" s="22"/>
      <c r="HJ452" s="22"/>
      <c r="HK452" s="22"/>
      <c r="HL452" s="22"/>
      <c r="HM452" s="22"/>
      <c r="HN452" s="22"/>
      <c r="HO452" s="22"/>
      <c r="HP452" s="22"/>
      <c r="HQ452" s="22"/>
      <c r="HR452" s="22"/>
      <c r="HS452" s="22"/>
      <c r="HT452" s="22"/>
      <c r="HU452" s="22"/>
      <c r="HV452" s="22"/>
      <c r="HW452" s="22"/>
      <c r="HX452" s="22"/>
      <c r="HY452" s="22"/>
      <c r="HZ452" s="22"/>
      <c r="IA452" s="22"/>
      <c r="IB452" s="22"/>
      <c r="IC452" s="22"/>
      <c r="ID452" s="22"/>
      <c r="IE452" s="22"/>
      <c r="IF452" s="22"/>
      <c r="IG452" s="22"/>
      <c r="IH452" s="22"/>
      <c r="II452" s="22"/>
      <c r="IJ452" s="22"/>
      <c r="IK452" s="22"/>
      <c r="IL452" s="22"/>
      <c r="IM452" s="22"/>
      <c r="IN452" s="22"/>
      <c r="IO452" s="22"/>
      <c r="IP452" s="22"/>
      <c r="IQ452" s="22"/>
      <c r="IR452" s="22"/>
      <c r="IS452" s="22"/>
      <c r="IT452" s="22"/>
      <c r="IU452" s="22"/>
      <c r="IV452" s="22"/>
      <c r="IW452" s="22"/>
      <c r="IX452" s="22"/>
      <c r="IY452" s="22"/>
      <c r="IZ452" s="22"/>
      <c r="JA452" s="22"/>
      <c r="JB452" s="22"/>
      <c r="JC452" s="22"/>
      <c r="JD452" s="22"/>
      <c r="JE452" s="22"/>
      <c r="JF452" s="22"/>
      <c r="JG452" s="22"/>
      <c r="JH452" s="22"/>
      <c r="JI452" s="22"/>
      <c r="JJ452" s="22"/>
      <c r="JK452" s="22"/>
      <c r="JL452" s="22"/>
      <c r="JM452" s="22"/>
      <c r="JN452" s="22"/>
      <c r="JO452" s="22"/>
      <c r="JP452" s="22"/>
      <c r="JQ452" s="22"/>
      <c r="JR452" s="22"/>
      <c r="JS452" s="22"/>
      <c r="JT452" s="22"/>
      <c r="JU452" s="22"/>
      <c r="JV452" s="22"/>
      <c r="JW452" s="22"/>
      <c r="JX452" s="22"/>
      <c r="JY452" s="22"/>
      <c r="JZ452" s="22"/>
      <c r="KA452" s="22"/>
      <c r="KB452" s="22"/>
      <c r="KC452" s="22"/>
      <c r="KD452" s="22"/>
      <c r="KE452" s="22"/>
      <c r="KF452" s="22"/>
      <c r="KG452" s="22"/>
      <c r="KH452" s="22"/>
      <c r="KI452" s="22"/>
      <c r="KJ452" s="22"/>
      <c r="KK452" s="22"/>
      <c r="KL452" s="22"/>
      <c r="KM452" s="22"/>
      <c r="KN452" s="22"/>
      <c r="KO452" s="22"/>
      <c r="KP452" s="22"/>
      <c r="KQ452" s="22"/>
      <c r="KR452" s="22"/>
      <c r="KS452" s="22"/>
      <c r="KT452" s="22"/>
      <c r="KU452" s="22"/>
      <c r="KV452" s="22"/>
      <c r="KW452" s="22"/>
      <c r="KX452" s="22"/>
      <c r="KY452" s="22"/>
      <c r="KZ452" s="22"/>
      <c r="LA452" s="22"/>
      <c r="LB452" s="22"/>
      <c r="LC452" s="22"/>
      <c r="LD452" s="22"/>
      <c r="LE452" s="22"/>
      <c r="LF452" s="22"/>
      <c r="LG452" s="22"/>
      <c r="LH452" s="22"/>
      <c r="LI452" s="22"/>
      <c r="LJ452" s="22"/>
      <c r="LK452" s="22"/>
      <c r="LL452" s="22"/>
      <c r="LM452" s="22"/>
      <c r="LN452" s="22"/>
      <c r="LO452" s="22"/>
      <c r="LP452" s="22"/>
      <c r="LQ452" s="22"/>
      <c r="LR452" s="22"/>
      <c r="LS452" s="22"/>
      <c r="LT452" s="22"/>
      <c r="LU452" s="22"/>
      <c r="LV452" s="22"/>
      <c r="LW452" s="22"/>
      <c r="LX452" s="22"/>
      <c r="LY452" s="22"/>
      <c r="LZ452" s="22"/>
      <c r="MA452" s="22"/>
      <c r="MB452" s="22"/>
      <c r="MC452" s="22"/>
      <c r="MD452" s="22"/>
      <c r="ME452" s="22"/>
      <c r="MF452" s="22"/>
      <c r="MG452" s="22"/>
      <c r="MH452" s="22"/>
      <c r="MI452" s="22"/>
      <c r="MJ452" s="22"/>
      <c r="MK452" s="22"/>
      <c r="ML452" s="22"/>
      <c r="MM452" s="22"/>
      <c r="MN452" s="22"/>
      <c r="MO452" s="22"/>
    </row>
    <row r="453" spans="1:353" s="12" customFormat="1">
      <c r="A453" s="3"/>
      <c r="B453" s="3"/>
      <c r="C453" s="14"/>
      <c r="D453" s="3"/>
      <c r="E453" s="3"/>
      <c r="F453" s="4"/>
      <c r="G453" s="5"/>
      <c r="H453" s="5"/>
      <c r="I453" s="6"/>
      <c r="J453" s="6"/>
      <c r="K453" s="6"/>
      <c r="L453" s="6"/>
      <c r="M453"/>
      <c r="N453"/>
      <c r="O453"/>
      <c r="P453"/>
      <c r="Q453"/>
      <c r="R453"/>
      <c r="S453"/>
      <c r="T453" s="7"/>
      <c r="U453" s="8"/>
      <c r="V453" s="9"/>
      <c r="W453" s="10"/>
      <c r="X453" s="10"/>
      <c r="Y453" s="10"/>
      <c r="Z453" s="11"/>
      <c r="AA453" s="11"/>
      <c r="AB453" s="11"/>
      <c r="AC453" s="11"/>
      <c r="AD453" s="10"/>
      <c r="AE453"/>
      <c r="AF453"/>
      <c r="AG453"/>
      <c r="AH453" s="498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  <c r="DK453" s="22"/>
      <c r="DL453" s="22"/>
      <c r="DM453" s="22"/>
      <c r="DN453" s="22"/>
      <c r="DO453" s="22"/>
      <c r="DP453" s="22"/>
      <c r="DQ453" s="22"/>
      <c r="DR453" s="22"/>
      <c r="DS453" s="22"/>
      <c r="DT453" s="22"/>
      <c r="DU453" s="22"/>
      <c r="DV453" s="22"/>
      <c r="DW453" s="22"/>
      <c r="DX453" s="22"/>
      <c r="DY453" s="22"/>
      <c r="DZ453" s="22"/>
      <c r="EA453" s="22"/>
      <c r="EB453" s="22"/>
      <c r="EC453" s="22"/>
      <c r="ED453" s="22"/>
      <c r="EE453" s="22"/>
      <c r="EF453" s="22"/>
      <c r="EG453" s="22"/>
      <c r="EH453" s="22"/>
      <c r="EI453" s="22"/>
      <c r="EJ453" s="22"/>
      <c r="EK453" s="22"/>
      <c r="EL453" s="22"/>
      <c r="EM453" s="22"/>
      <c r="EN453" s="22"/>
      <c r="EO453" s="22"/>
      <c r="EP453" s="22"/>
      <c r="EQ453" s="22"/>
      <c r="ER453" s="22"/>
      <c r="ES453" s="22"/>
      <c r="ET453" s="22"/>
      <c r="EU453" s="22"/>
      <c r="EV453" s="22"/>
      <c r="EW453" s="22"/>
      <c r="EX453" s="22"/>
      <c r="EY453" s="22"/>
      <c r="EZ453" s="22"/>
      <c r="FA453" s="22"/>
      <c r="FB453" s="22"/>
      <c r="FC453" s="22"/>
      <c r="FD453" s="22"/>
      <c r="FE453" s="22"/>
      <c r="FF453" s="22"/>
      <c r="FG453" s="22"/>
      <c r="FH453" s="22"/>
      <c r="FI453" s="22"/>
      <c r="FJ453" s="22"/>
      <c r="FK453" s="22"/>
      <c r="FL453" s="22"/>
      <c r="FM453" s="22"/>
      <c r="FN453" s="22"/>
      <c r="FO453" s="22"/>
      <c r="FP453" s="22"/>
      <c r="FQ453" s="22"/>
      <c r="FR453" s="22"/>
      <c r="FS453" s="22"/>
      <c r="FT453" s="22"/>
      <c r="FU453" s="22"/>
      <c r="FV453" s="22"/>
      <c r="FW453" s="22"/>
      <c r="FX453" s="22"/>
      <c r="FY453" s="22"/>
      <c r="FZ453" s="22"/>
      <c r="GA453" s="22"/>
      <c r="GB453" s="22"/>
      <c r="GC453" s="22"/>
      <c r="GD453" s="22"/>
      <c r="GE453" s="22"/>
      <c r="GF453" s="22"/>
      <c r="GG453" s="22"/>
      <c r="GH453" s="22"/>
      <c r="GI453" s="22"/>
      <c r="GJ453" s="22"/>
      <c r="GK453" s="22"/>
      <c r="GL453" s="22"/>
      <c r="GM453" s="22"/>
      <c r="GN453" s="22"/>
      <c r="GO453" s="22"/>
      <c r="GP453" s="22"/>
      <c r="GQ453" s="22"/>
      <c r="GR453" s="22"/>
      <c r="GS453" s="22"/>
      <c r="GT453" s="22"/>
      <c r="GU453" s="22"/>
      <c r="GV453" s="22"/>
      <c r="GW453" s="22"/>
      <c r="GX453" s="22"/>
      <c r="GY453" s="22"/>
      <c r="GZ453" s="22"/>
      <c r="HA453" s="22"/>
      <c r="HB453" s="22"/>
      <c r="HC453" s="22"/>
      <c r="HD453" s="22"/>
      <c r="HE453" s="22"/>
      <c r="HF453" s="22"/>
      <c r="HG453" s="22"/>
      <c r="HH453" s="22"/>
      <c r="HI453" s="22"/>
      <c r="HJ453" s="22"/>
      <c r="HK453" s="22"/>
      <c r="HL453" s="22"/>
      <c r="HM453" s="22"/>
      <c r="HN453" s="22"/>
      <c r="HO453" s="22"/>
      <c r="HP453" s="22"/>
      <c r="HQ453" s="22"/>
      <c r="HR453" s="22"/>
      <c r="HS453" s="22"/>
      <c r="HT453" s="22"/>
      <c r="HU453" s="22"/>
      <c r="HV453" s="22"/>
      <c r="HW453" s="22"/>
      <c r="HX453" s="22"/>
      <c r="HY453" s="22"/>
      <c r="HZ453" s="22"/>
      <c r="IA453" s="22"/>
      <c r="IB453" s="22"/>
      <c r="IC453" s="22"/>
      <c r="ID453" s="22"/>
      <c r="IE453" s="22"/>
      <c r="IF453" s="22"/>
      <c r="IG453" s="22"/>
      <c r="IH453" s="22"/>
      <c r="II453" s="22"/>
      <c r="IJ453" s="22"/>
      <c r="IK453" s="22"/>
      <c r="IL453" s="22"/>
      <c r="IM453" s="22"/>
      <c r="IN453" s="22"/>
      <c r="IO453" s="22"/>
      <c r="IP453" s="22"/>
      <c r="IQ453" s="22"/>
      <c r="IR453" s="22"/>
      <c r="IS453" s="22"/>
      <c r="IT453" s="22"/>
      <c r="IU453" s="22"/>
      <c r="IV453" s="22"/>
      <c r="IW453" s="22"/>
      <c r="IX453" s="22"/>
      <c r="IY453" s="22"/>
      <c r="IZ453" s="22"/>
      <c r="JA453" s="22"/>
      <c r="JB453" s="22"/>
      <c r="JC453" s="22"/>
      <c r="JD453" s="22"/>
      <c r="JE453" s="22"/>
      <c r="JF453" s="22"/>
      <c r="JG453" s="22"/>
      <c r="JH453" s="22"/>
      <c r="JI453" s="22"/>
      <c r="JJ453" s="22"/>
      <c r="JK453" s="22"/>
      <c r="JL453" s="22"/>
      <c r="JM453" s="22"/>
      <c r="JN453" s="22"/>
      <c r="JO453" s="22"/>
      <c r="JP453" s="22"/>
      <c r="JQ453" s="22"/>
      <c r="JR453" s="22"/>
      <c r="JS453" s="22"/>
      <c r="JT453" s="22"/>
      <c r="JU453" s="22"/>
      <c r="JV453" s="22"/>
      <c r="JW453" s="22"/>
      <c r="JX453" s="22"/>
      <c r="JY453" s="22"/>
      <c r="JZ453" s="22"/>
      <c r="KA453" s="22"/>
      <c r="KB453" s="22"/>
      <c r="KC453" s="22"/>
      <c r="KD453" s="22"/>
      <c r="KE453" s="22"/>
      <c r="KF453" s="22"/>
      <c r="KG453" s="22"/>
      <c r="KH453" s="22"/>
      <c r="KI453" s="22"/>
      <c r="KJ453" s="22"/>
      <c r="KK453" s="22"/>
      <c r="KL453" s="22"/>
      <c r="KM453" s="22"/>
      <c r="KN453" s="22"/>
      <c r="KO453" s="22"/>
      <c r="KP453" s="22"/>
      <c r="KQ453" s="22"/>
      <c r="KR453" s="22"/>
      <c r="KS453" s="22"/>
      <c r="KT453" s="22"/>
      <c r="KU453" s="22"/>
      <c r="KV453" s="22"/>
      <c r="KW453" s="22"/>
      <c r="KX453" s="22"/>
      <c r="KY453" s="22"/>
      <c r="KZ453" s="22"/>
      <c r="LA453" s="22"/>
      <c r="LB453" s="22"/>
      <c r="LC453" s="22"/>
      <c r="LD453" s="22"/>
      <c r="LE453" s="22"/>
      <c r="LF453" s="22"/>
      <c r="LG453" s="22"/>
      <c r="LH453" s="22"/>
      <c r="LI453" s="22"/>
      <c r="LJ453" s="22"/>
      <c r="LK453" s="22"/>
      <c r="LL453" s="22"/>
      <c r="LM453" s="22"/>
      <c r="LN453" s="22"/>
      <c r="LO453" s="22"/>
      <c r="LP453" s="22"/>
      <c r="LQ453" s="22"/>
      <c r="LR453" s="22"/>
      <c r="LS453" s="22"/>
      <c r="LT453" s="22"/>
      <c r="LU453" s="22"/>
      <c r="LV453" s="22"/>
      <c r="LW453" s="22"/>
      <c r="LX453" s="22"/>
      <c r="LY453" s="22"/>
      <c r="LZ453" s="22"/>
      <c r="MA453" s="22"/>
      <c r="MB453" s="22"/>
      <c r="MC453" s="22"/>
      <c r="MD453" s="22"/>
      <c r="ME453" s="22"/>
      <c r="MF453" s="22"/>
      <c r="MG453" s="22"/>
      <c r="MH453" s="22"/>
      <c r="MI453" s="22"/>
      <c r="MJ453" s="22"/>
      <c r="MK453" s="22"/>
      <c r="ML453" s="22"/>
      <c r="MM453" s="22"/>
      <c r="MN453" s="22"/>
      <c r="MO453" s="22"/>
    </row>
    <row r="454" spans="1:353" s="12" customFormat="1">
      <c r="A454" s="3"/>
      <c r="B454" s="3"/>
      <c r="C454" s="14"/>
      <c r="D454" s="3"/>
      <c r="E454" s="3"/>
      <c r="F454" s="4"/>
      <c r="G454" s="5"/>
      <c r="H454" s="5"/>
      <c r="I454" s="6"/>
      <c r="J454" s="6"/>
      <c r="K454" s="6"/>
      <c r="L454" s="6"/>
      <c r="M454"/>
      <c r="N454"/>
      <c r="O454"/>
      <c r="P454"/>
      <c r="Q454"/>
      <c r="R454"/>
      <c r="S454"/>
      <c r="T454" s="7"/>
      <c r="U454" s="8"/>
      <c r="V454" s="9"/>
      <c r="W454" s="10"/>
      <c r="X454" s="10"/>
      <c r="Y454" s="10"/>
      <c r="Z454" s="11"/>
      <c r="AA454" s="11"/>
      <c r="AB454" s="11"/>
      <c r="AC454" s="11"/>
      <c r="AD454" s="10"/>
      <c r="AE454"/>
      <c r="AF454"/>
      <c r="AG454"/>
      <c r="AH454" s="498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  <c r="DK454" s="22"/>
      <c r="DL454" s="22"/>
      <c r="DM454" s="22"/>
      <c r="DN454" s="22"/>
      <c r="DO454" s="22"/>
      <c r="DP454" s="22"/>
      <c r="DQ454" s="22"/>
      <c r="DR454" s="22"/>
      <c r="DS454" s="22"/>
      <c r="DT454" s="22"/>
      <c r="DU454" s="22"/>
      <c r="DV454" s="22"/>
      <c r="DW454" s="22"/>
      <c r="DX454" s="22"/>
      <c r="DY454" s="22"/>
      <c r="DZ454" s="22"/>
      <c r="EA454" s="22"/>
      <c r="EB454" s="22"/>
      <c r="EC454" s="22"/>
      <c r="ED454" s="22"/>
      <c r="EE454" s="22"/>
      <c r="EF454" s="22"/>
      <c r="EG454" s="22"/>
      <c r="EH454" s="22"/>
      <c r="EI454" s="22"/>
      <c r="EJ454" s="22"/>
      <c r="EK454" s="22"/>
      <c r="EL454" s="22"/>
      <c r="EM454" s="22"/>
      <c r="EN454" s="22"/>
      <c r="EO454" s="22"/>
      <c r="EP454" s="22"/>
      <c r="EQ454" s="22"/>
      <c r="ER454" s="22"/>
      <c r="ES454" s="22"/>
      <c r="ET454" s="22"/>
      <c r="EU454" s="22"/>
      <c r="EV454" s="22"/>
      <c r="EW454" s="22"/>
      <c r="EX454" s="22"/>
      <c r="EY454" s="22"/>
      <c r="EZ454" s="22"/>
      <c r="FA454" s="22"/>
      <c r="FB454" s="22"/>
      <c r="FC454" s="22"/>
      <c r="FD454" s="22"/>
      <c r="FE454" s="22"/>
      <c r="FF454" s="22"/>
      <c r="FG454" s="22"/>
      <c r="FH454" s="22"/>
      <c r="FI454" s="22"/>
      <c r="FJ454" s="22"/>
      <c r="FK454" s="22"/>
      <c r="FL454" s="22"/>
      <c r="FM454" s="22"/>
      <c r="FN454" s="22"/>
      <c r="FO454" s="22"/>
      <c r="FP454" s="22"/>
      <c r="FQ454" s="22"/>
      <c r="FR454" s="22"/>
      <c r="FS454" s="22"/>
      <c r="FT454" s="22"/>
      <c r="FU454" s="22"/>
      <c r="FV454" s="22"/>
      <c r="FW454" s="22"/>
      <c r="FX454" s="22"/>
      <c r="FY454" s="22"/>
      <c r="FZ454" s="22"/>
      <c r="GA454" s="22"/>
      <c r="GB454" s="22"/>
      <c r="GC454" s="22"/>
      <c r="GD454" s="22"/>
      <c r="GE454" s="22"/>
      <c r="GF454" s="22"/>
      <c r="GG454" s="22"/>
      <c r="GH454" s="22"/>
      <c r="GI454" s="22"/>
      <c r="GJ454" s="22"/>
      <c r="GK454" s="22"/>
      <c r="GL454" s="22"/>
      <c r="GM454" s="22"/>
      <c r="GN454" s="22"/>
      <c r="GO454" s="22"/>
      <c r="GP454" s="22"/>
      <c r="GQ454" s="22"/>
      <c r="GR454" s="22"/>
      <c r="GS454" s="22"/>
      <c r="GT454" s="22"/>
      <c r="GU454" s="22"/>
      <c r="GV454" s="22"/>
      <c r="GW454" s="22"/>
      <c r="GX454" s="22"/>
      <c r="GY454" s="22"/>
      <c r="GZ454" s="22"/>
      <c r="HA454" s="22"/>
      <c r="HB454" s="22"/>
      <c r="HC454" s="22"/>
      <c r="HD454" s="22"/>
      <c r="HE454" s="22"/>
      <c r="HF454" s="22"/>
      <c r="HG454" s="22"/>
      <c r="HH454" s="22"/>
      <c r="HI454" s="22"/>
      <c r="HJ454" s="22"/>
      <c r="HK454" s="22"/>
      <c r="HL454" s="22"/>
      <c r="HM454" s="22"/>
      <c r="HN454" s="22"/>
      <c r="HO454" s="22"/>
      <c r="HP454" s="22"/>
      <c r="HQ454" s="22"/>
      <c r="HR454" s="22"/>
      <c r="HS454" s="22"/>
      <c r="HT454" s="22"/>
      <c r="HU454" s="22"/>
      <c r="HV454" s="22"/>
      <c r="HW454" s="22"/>
      <c r="HX454" s="22"/>
      <c r="HY454" s="22"/>
      <c r="HZ454" s="22"/>
      <c r="IA454" s="22"/>
      <c r="IB454" s="22"/>
      <c r="IC454" s="22"/>
      <c r="ID454" s="22"/>
      <c r="IE454" s="22"/>
      <c r="IF454" s="22"/>
      <c r="IG454" s="22"/>
      <c r="IH454" s="22"/>
      <c r="II454" s="22"/>
      <c r="IJ454" s="22"/>
      <c r="IK454" s="22"/>
      <c r="IL454" s="22"/>
      <c r="IM454" s="22"/>
      <c r="IN454" s="22"/>
      <c r="IO454" s="22"/>
      <c r="IP454" s="22"/>
      <c r="IQ454" s="22"/>
      <c r="IR454" s="22"/>
      <c r="IS454" s="22"/>
      <c r="IT454" s="22"/>
      <c r="IU454" s="22"/>
      <c r="IV454" s="22"/>
      <c r="IW454" s="22"/>
      <c r="IX454" s="22"/>
      <c r="IY454" s="22"/>
      <c r="IZ454" s="22"/>
      <c r="JA454" s="22"/>
      <c r="JB454" s="22"/>
      <c r="JC454" s="22"/>
      <c r="JD454" s="22"/>
      <c r="JE454" s="22"/>
      <c r="JF454" s="22"/>
      <c r="JG454" s="22"/>
      <c r="JH454" s="22"/>
      <c r="JI454" s="22"/>
      <c r="JJ454" s="22"/>
      <c r="JK454" s="22"/>
      <c r="JL454" s="22"/>
      <c r="JM454" s="22"/>
      <c r="JN454" s="22"/>
      <c r="JO454" s="22"/>
      <c r="JP454" s="22"/>
      <c r="JQ454" s="22"/>
      <c r="JR454" s="22"/>
      <c r="JS454" s="22"/>
      <c r="JT454" s="22"/>
      <c r="JU454" s="22"/>
      <c r="JV454" s="22"/>
      <c r="JW454" s="22"/>
      <c r="JX454" s="22"/>
      <c r="JY454" s="22"/>
      <c r="JZ454" s="22"/>
      <c r="KA454" s="22"/>
      <c r="KB454" s="22"/>
      <c r="KC454" s="22"/>
      <c r="KD454" s="22"/>
      <c r="KE454" s="22"/>
      <c r="KF454" s="22"/>
      <c r="KG454" s="22"/>
      <c r="KH454" s="22"/>
      <c r="KI454" s="22"/>
      <c r="KJ454" s="22"/>
      <c r="KK454" s="22"/>
      <c r="KL454" s="22"/>
      <c r="KM454" s="22"/>
      <c r="KN454" s="22"/>
      <c r="KO454" s="22"/>
      <c r="KP454" s="22"/>
      <c r="KQ454" s="22"/>
      <c r="KR454" s="22"/>
      <c r="KS454" s="22"/>
      <c r="KT454" s="22"/>
      <c r="KU454" s="22"/>
      <c r="KV454" s="22"/>
      <c r="KW454" s="22"/>
      <c r="KX454" s="22"/>
      <c r="KY454" s="22"/>
      <c r="KZ454" s="22"/>
      <c r="LA454" s="22"/>
      <c r="LB454" s="22"/>
      <c r="LC454" s="22"/>
      <c r="LD454" s="22"/>
      <c r="LE454" s="22"/>
      <c r="LF454" s="22"/>
      <c r="LG454" s="22"/>
      <c r="LH454" s="22"/>
      <c r="LI454" s="22"/>
      <c r="LJ454" s="22"/>
      <c r="LK454" s="22"/>
      <c r="LL454" s="22"/>
      <c r="LM454" s="22"/>
      <c r="LN454" s="22"/>
      <c r="LO454" s="22"/>
      <c r="LP454" s="22"/>
      <c r="LQ454" s="22"/>
      <c r="LR454" s="22"/>
      <c r="LS454" s="22"/>
      <c r="LT454" s="22"/>
      <c r="LU454" s="22"/>
      <c r="LV454" s="22"/>
      <c r="LW454" s="22"/>
      <c r="LX454" s="22"/>
      <c r="LY454" s="22"/>
      <c r="LZ454" s="22"/>
      <c r="MA454" s="22"/>
      <c r="MB454" s="22"/>
      <c r="MC454" s="22"/>
      <c r="MD454" s="22"/>
      <c r="ME454" s="22"/>
      <c r="MF454" s="22"/>
      <c r="MG454" s="22"/>
      <c r="MH454" s="22"/>
      <c r="MI454" s="22"/>
      <c r="MJ454" s="22"/>
      <c r="MK454" s="22"/>
      <c r="ML454" s="22"/>
      <c r="MM454" s="22"/>
      <c r="MN454" s="22"/>
      <c r="MO454" s="22"/>
    </row>
    <row r="455" spans="1:353" s="12" customFormat="1">
      <c r="A455" s="3"/>
      <c r="B455" s="3"/>
      <c r="C455" s="14"/>
      <c r="D455" s="3"/>
      <c r="E455" s="3"/>
      <c r="F455" s="4"/>
      <c r="G455" s="5"/>
      <c r="H455" s="5"/>
      <c r="I455" s="6"/>
      <c r="J455" s="6"/>
      <c r="K455" s="6"/>
      <c r="L455" s="6"/>
      <c r="M455"/>
      <c r="N455"/>
      <c r="O455"/>
      <c r="P455"/>
      <c r="Q455"/>
      <c r="R455"/>
      <c r="S455"/>
      <c r="T455" s="7"/>
      <c r="U455" s="8"/>
      <c r="V455" s="9"/>
      <c r="W455" s="10"/>
      <c r="X455" s="10"/>
      <c r="Y455" s="10"/>
      <c r="Z455" s="11"/>
      <c r="AA455" s="11"/>
      <c r="AB455" s="11"/>
      <c r="AC455" s="11"/>
      <c r="AD455" s="10"/>
      <c r="AE455"/>
      <c r="AF455"/>
      <c r="AG455"/>
      <c r="AH455" s="498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  <c r="DK455" s="22"/>
      <c r="DL455" s="22"/>
      <c r="DM455" s="22"/>
      <c r="DN455" s="22"/>
      <c r="DO455" s="22"/>
      <c r="DP455" s="22"/>
      <c r="DQ455" s="22"/>
      <c r="DR455" s="22"/>
      <c r="DS455" s="22"/>
      <c r="DT455" s="22"/>
      <c r="DU455" s="22"/>
      <c r="DV455" s="22"/>
      <c r="DW455" s="22"/>
      <c r="DX455" s="22"/>
      <c r="DY455" s="22"/>
      <c r="DZ455" s="22"/>
      <c r="EA455" s="22"/>
      <c r="EB455" s="22"/>
      <c r="EC455" s="22"/>
      <c r="ED455" s="22"/>
      <c r="EE455" s="22"/>
      <c r="EF455" s="22"/>
      <c r="EG455" s="22"/>
      <c r="EH455" s="22"/>
      <c r="EI455" s="22"/>
      <c r="EJ455" s="22"/>
      <c r="EK455" s="22"/>
      <c r="EL455" s="22"/>
      <c r="EM455" s="22"/>
      <c r="EN455" s="22"/>
      <c r="EO455" s="22"/>
      <c r="EP455" s="22"/>
      <c r="EQ455" s="22"/>
      <c r="ER455" s="22"/>
      <c r="ES455" s="22"/>
      <c r="ET455" s="22"/>
      <c r="EU455" s="22"/>
      <c r="EV455" s="22"/>
      <c r="EW455" s="22"/>
      <c r="EX455" s="22"/>
      <c r="EY455" s="22"/>
      <c r="EZ455" s="22"/>
      <c r="FA455" s="22"/>
      <c r="FB455" s="22"/>
      <c r="FC455" s="22"/>
      <c r="FD455" s="22"/>
      <c r="FE455" s="22"/>
      <c r="FF455" s="22"/>
      <c r="FG455" s="22"/>
      <c r="FH455" s="22"/>
      <c r="FI455" s="22"/>
      <c r="FJ455" s="22"/>
      <c r="FK455" s="22"/>
      <c r="FL455" s="22"/>
      <c r="FM455" s="22"/>
      <c r="FN455" s="22"/>
      <c r="FO455" s="22"/>
      <c r="FP455" s="22"/>
      <c r="FQ455" s="22"/>
      <c r="FR455" s="22"/>
      <c r="FS455" s="22"/>
      <c r="FT455" s="22"/>
      <c r="FU455" s="22"/>
      <c r="FV455" s="22"/>
      <c r="FW455" s="22"/>
      <c r="FX455" s="22"/>
      <c r="FY455" s="22"/>
      <c r="FZ455" s="22"/>
      <c r="GA455" s="22"/>
      <c r="GB455" s="22"/>
      <c r="GC455" s="22"/>
      <c r="GD455" s="22"/>
      <c r="GE455" s="22"/>
      <c r="GF455" s="22"/>
      <c r="GG455" s="22"/>
      <c r="GH455" s="22"/>
      <c r="GI455" s="22"/>
      <c r="GJ455" s="22"/>
      <c r="GK455" s="22"/>
      <c r="GL455" s="22"/>
      <c r="GM455" s="22"/>
      <c r="GN455" s="22"/>
      <c r="GO455" s="22"/>
      <c r="GP455" s="22"/>
      <c r="GQ455" s="22"/>
      <c r="GR455" s="22"/>
      <c r="GS455" s="22"/>
      <c r="GT455" s="22"/>
      <c r="GU455" s="22"/>
      <c r="GV455" s="22"/>
      <c r="GW455" s="22"/>
      <c r="GX455" s="22"/>
      <c r="GY455" s="22"/>
      <c r="GZ455" s="22"/>
      <c r="HA455" s="22"/>
      <c r="HB455" s="22"/>
      <c r="HC455" s="22"/>
      <c r="HD455" s="22"/>
      <c r="HE455" s="22"/>
      <c r="HF455" s="22"/>
      <c r="HG455" s="22"/>
      <c r="HH455" s="22"/>
      <c r="HI455" s="22"/>
      <c r="HJ455" s="22"/>
      <c r="HK455" s="22"/>
      <c r="HL455" s="22"/>
      <c r="HM455" s="22"/>
      <c r="HN455" s="22"/>
      <c r="HO455" s="22"/>
      <c r="HP455" s="22"/>
      <c r="HQ455" s="22"/>
      <c r="HR455" s="22"/>
      <c r="HS455" s="22"/>
      <c r="HT455" s="22"/>
      <c r="HU455" s="22"/>
      <c r="HV455" s="22"/>
      <c r="HW455" s="22"/>
      <c r="HX455" s="22"/>
      <c r="HY455" s="22"/>
      <c r="HZ455" s="22"/>
      <c r="IA455" s="22"/>
      <c r="IB455" s="22"/>
      <c r="IC455" s="22"/>
      <c r="ID455" s="22"/>
      <c r="IE455" s="22"/>
      <c r="IF455" s="22"/>
      <c r="IG455" s="22"/>
      <c r="IH455" s="22"/>
      <c r="II455" s="22"/>
      <c r="IJ455" s="22"/>
      <c r="IK455" s="22"/>
      <c r="IL455" s="22"/>
      <c r="IM455" s="22"/>
      <c r="IN455" s="22"/>
      <c r="IO455" s="22"/>
      <c r="IP455" s="22"/>
      <c r="IQ455" s="22"/>
      <c r="IR455" s="22"/>
      <c r="IS455" s="22"/>
      <c r="IT455" s="22"/>
      <c r="IU455" s="22"/>
      <c r="IV455" s="22"/>
      <c r="IW455" s="22"/>
      <c r="IX455" s="22"/>
      <c r="IY455" s="22"/>
      <c r="IZ455" s="22"/>
      <c r="JA455" s="22"/>
      <c r="JB455" s="22"/>
      <c r="JC455" s="22"/>
      <c r="JD455" s="22"/>
      <c r="JE455" s="22"/>
      <c r="JF455" s="22"/>
      <c r="JG455" s="22"/>
      <c r="JH455" s="22"/>
      <c r="JI455" s="22"/>
      <c r="JJ455" s="22"/>
      <c r="JK455" s="22"/>
      <c r="JL455" s="22"/>
      <c r="JM455" s="22"/>
      <c r="JN455" s="22"/>
      <c r="JO455" s="22"/>
      <c r="JP455" s="22"/>
      <c r="JQ455" s="22"/>
      <c r="JR455" s="22"/>
      <c r="JS455" s="22"/>
      <c r="JT455" s="22"/>
      <c r="JU455" s="22"/>
      <c r="JV455" s="22"/>
      <c r="JW455" s="22"/>
      <c r="JX455" s="22"/>
      <c r="JY455" s="22"/>
      <c r="JZ455" s="22"/>
      <c r="KA455" s="22"/>
      <c r="KB455" s="22"/>
      <c r="KC455" s="22"/>
      <c r="KD455" s="22"/>
      <c r="KE455" s="22"/>
      <c r="KF455" s="22"/>
      <c r="KG455" s="22"/>
      <c r="KH455" s="22"/>
      <c r="KI455" s="22"/>
      <c r="KJ455" s="22"/>
      <c r="KK455" s="22"/>
      <c r="KL455" s="22"/>
      <c r="KM455" s="22"/>
      <c r="KN455" s="22"/>
      <c r="KO455" s="22"/>
      <c r="KP455" s="22"/>
      <c r="KQ455" s="22"/>
      <c r="KR455" s="22"/>
      <c r="KS455" s="22"/>
      <c r="KT455" s="22"/>
      <c r="KU455" s="22"/>
      <c r="KV455" s="22"/>
      <c r="KW455" s="22"/>
      <c r="KX455" s="22"/>
      <c r="KY455" s="22"/>
      <c r="KZ455" s="22"/>
      <c r="LA455" s="22"/>
      <c r="LB455" s="22"/>
      <c r="LC455" s="22"/>
      <c r="LD455" s="22"/>
      <c r="LE455" s="22"/>
      <c r="LF455" s="22"/>
      <c r="LG455" s="22"/>
      <c r="LH455" s="22"/>
      <c r="LI455" s="22"/>
      <c r="LJ455" s="22"/>
      <c r="LK455" s="22"/>
      <c r="LL455" s="22"/>
      <c r="LM455" s="22"/>
      <c r="LN455" s="22"/>
      <c r="LO455" s="22"/>
      <c r="LP455" s="22"/>
      <c r="LQ455" s="22"/>
      <c r="LR455" s="22"/>
      <c r="LS455" s="22"/>
      <c r="LT455" s="22"/>
      <c r="LU455" s="22"/>
      <c r="LV455" s="22"/>
      <c r="LW455" s="22"/>
      <c r="LX455" s="22"/>
      <c r="LY455" s="22"/>
      <c r="LZ455" s="22"/>
      <c r="MA455" s="22"/>
      <c r="MB455" s="22"/>
      <c r="MC455" s="22"/>
      <c r="MD455" s="22"/>
      <c r="ME455" s="22"/>
      <c r="MF455" s="22"/>
      <c r="MG455" s="22"/>
      <c r="MH455" s="22"/>
      <c r="MI455" s="22"/>
      <c r="MJ455" s="22"/>
      <c r="MK455" s="22"/>
      <c r="ML455" s="22"/>
      <c r="MM455" s="22"/>
      <c r="MN455" s="22"/>
      <c r="MO455" s="22"/>
    </row>
    <row r="456" spans="1:353" s="12" customFormat="1">
      <c r="A456" s="3"/>
      <c r="B456" s="3"/>
      <c r="C456" s="14"/>
      <c r="D456" s="3"/>
      <c r="E456" s="3"/>
      <c r="F456" s="4"/>
      <c r="G456" s="5"/>
      <c r="H456" s="5"/>
      <c r="I456" s="6"/>
      <c r="J456" s="6"/>
      <c r="K456" s="6"/>
      <c r="L456" s="6"/>
      <c r="M456"/>
      <c r="N456"/>
      <c r="O456"/>
      <c r="P456"/>
      <c r="Q456"/>
      <c r="R456"/>
      <c r="S456"/>
      <c r="T456" s="7"/>
      <c r="U456" s="8"/>
      <c r="V456" s="9"/>
      <c r="W456" s="10"/>
      <c r="X456" s="10"/>
      <c r="Y456" s="10"/>
      <c r="Z456" s="11"/>
      <c r="AA456" s="11"/>
      <c r="AB456" s="11"/>
      <c r="AC456" s="11"/>
      <c r="AD456" s="10"/>
      <c r="AE456"/>
      <c r="AF456"/>
      <c r="AG456"/>
      <c r="AH456" s="498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  <c r="DK456" s="22"/>
      <c r="DL456" s="22"/>
      <c r="DM456" s="22"/>
      <c r="DN456" s="22"/>
      <c r="DO456" s="22"/>
      <c r="DP456" s="22"/>
      <c r="DQ456" s="22"/>
      <c r="DR456" s="22"/>
      <c r="DS456" s="22"/>
      <c r="DT456" s="22"/>
      <c r="DU456" s="22"/>
      <c r="DV456" s="22"/>
      <c r="DW456" s="22"/>
      <c r="DX456" s="22"/>
      <c r="DY456" s="22"/>
      <c r="DZ456" s="22"/>
      <c r="EA456" s="22"/>
      <c r="EB456" s="22"/>
      <c r="EC456" s="22"/>
      <c r="ED456" s="22"/>
      <c r="EE456" s="22"/>
      <c r="EF456" s="22"/>
      <c r="EG456" s="22"/>
      <c r="EH456" s="22"/>
      <c r="EI456" s="22"/>
      <c r="EJ456" s="22"/>
      <c r="EK456" s="22"/>
      <c r="EL456" s="22"/>
      <c r="EM456" s="22"/>
      <c r="EN456" s="22"/>
      <c r="EO456" s="22"/>
      <c r="EP456" s="22"/>
      <c r="EQ456" s="22"/>
      <c r="ER456" s="22"/>
      <c r="ES456" s="22"/>
      <c r="ET456" s="22"/>
      <c r="EU456" s="22"/>
      <c r="EV456" s="22"/>
      <c r="EW456" s="22"/>
      <c r="EX456" s="22"/>
      <c r="EY456" s="22"/>
      <c r="EZ456" s="22"/>
      <c r="FA456" s="22"/>
      <c r="FB456" s="22"/>
      <c r="FC456" s="22"/>
      <c r="FD456" s="22"/>
      <c r="FE456" s="22"/>
      <c r="FF456" s="22"/>
      <c r="FG456" s="22"/>
      <c r="FH456" s="22"/>
      <c r="FI456" s="22"/>
      <c r="FJ456" s="22"/>
      <c r="FK456" s="22"/>
      <c r="FL456" s="22"/>
      <c r="FM456" s="22"/>
      <c r="FN456" s="22"/>
      <c r="FO456" s="22"/>
      <c r="FP456" s="22"/>
      <c r="FQ456" s="22"/>
      <c r="FR456" s="22"/>
      <c r="FS456" s="22"/>
      <c r="FT456" s="22"/>
      <c r="FU456" s="22"/>
      <c r="FV456" s="22"/>
      <c r="FW456" s="22"/>
      <c r="FX456" s="22"/>
      <c r="FY456" s="22"/>
      <c r="FZ456" s="22"/>
      <c r="GA456" s="22"/>
      <c r="GB456" s="22"/>
      <c r="GC456" s="22"/>
      <c r="GD456" s="22"/>
      <c r="GE456" s="22"/>
      <c r="GF456" s="22"/>
      <c r="GG456" s="22"/>
      <c r="GH456" s="22"/>
      <c r="GI456" s="22"/>
      <c r="GJ456" s="22"/>
      <c r="GK456" s="22"/>
      <c r="GL456" s="22"/>
      <c r="GM456" s="22"/>
      <c r="GN456" s="22"/>
      <c r="GO456" s="22"/>
      <c r="GP456" s="22"/>
      <c r="GQ456" s="22"/>
      <c r="GR456" s="22"/>
      <c r="GS456" s="22"/>
      <c r="GT456" s="22"/>
      <c r="GU456" s="22"/>
      <c r="GV456" s="22"/>
      <c r="GW456" s="22"/>
      <c r="GX456" s="22"/>
      <c r="GY456" s="22"/>
      <c r="GZ456" s="22"/>
      <c r="HA456" s="22"/>
      <c r="HB456" s="22"/>
      <c r="HC456" s="22"/>
      <c r="HD456" s="22"/>
      <c r="HE456" s="22"/>
      <c r="HF456" s="22"/>
      <c r="HG456" s="22"/>
      <c r="HH456" s="22"/>
      <c r="HI456" s="22"/>
      <c r="HJ456" s="22"/>
      <c r="HK456" s="22"/>
      <c r="HL456" s="22"/>
      <c r="HM456" s="22"/>
      <c r="HN456" s="22"/>
      <c r="HO456" s="22"/>
      <c r="HP456" s="22"/>
      <c r="HQ456" s="22"/>
      <c r="HR456" s="22"/>
      <c r="HS456" s="22"/>
      <c r="HT456" s="22"/>
      <c r="HU456" s="22"/>
      <c r="HV456" s="22"/>
      <c r="HW456" s="22"/>
      <c r="HX456" s="22"/>
      <c r="HY456" s="22"/>
      <c r="HZ456" s="22"/>
      <c r="IA456" s="22"/>
      <c r="IB456" s="22"/>
      <c r="IC456" s="22"/>
      <c r="ID456" s="22"/>
      <c r="IE456" s="22"/>
      <c r="IF456" s="22"/>
      <c r="IG456" s="22"/>
      <c r="IH456" s="22"/>
      <c r="II456" s="22"/>
      <c r="IJ456" s="22"/>
      <c r="IK456" s="22"/>
      <c r="IL456" s="22"/>
      <c r="IM456" s="22"/>
      <c r="IN456" s="22"/>
      <c r="IO456" s="22"/>
      <c r="IP456" s="22"/>
      <c r="IQ456" s="22"/>
      <c r="IR456" s="22"/>
      <c r="IS456" s="22"/>
      <c r="IT456" s="22"/>
      <c r="IU456" s="22"/>
      <c r="IV456" s="22"/>
      <c r="IW456" s="22"/>
      <c r="IX456" s="22"/>
      <c r="IY456" s="22"/>
      <c r="IZ456" s="22"/>
      <c r="JA456" s="22"/>
      <c r="JB456" s="22"/>
      <c r="JC456" s="22"/>
      <c r="JD456" s="22"/>
      <c r="JE456" s="22"/>
      <c r="JF456" s="22"/>
      <c r="JG456" s="22"/>
      <c r="JH456" s="22"/>
      <c r="JI456" s="22"/>
      <c r="JJ456" s="22"/>
      <c r="JK456" s="22"/>
      <c r="JL456" s="22"/>
      <c r="JM456" s="22"/>
      <c r="JN456" s="22"/>
      <c r="JO456" s="22"/>
      <c r="JP456" s="22"/>
      <c r="JQ456" s="22"/>
      <c r="JR456" s="22"/>
      <c r="JS456" s="22"/>
      <c r="JT456" s="22"/>
      <c r="JU456" s="22"/>
      <c r="JV456" s="22"/>
      <c r="JW456" s="22"/>
      <c r="JX456" s="22"/>
      <c r="JY456" s="22"/>
      <c r="JZ456" s="22"/>
      <c r="KA456" s="22"/>
      <c r="KB456" s="22"/>
      <c r="KC456" s="22"/>
      <c r="KD456" s="22"/>
      <c r="KE456" s="22"/>
      <c r="KF456" s="22"/>
      <c r="KG456" s="22"/>
      <c r="KH456" s="22"/>
      <c r="KI456" s="22"/>
      <c r="KJ456" s="22"/>
      <c r="KK456" s="22"/>
      <c r="KL456" s="22"/>
      <c r="KM456" s="22"/>
      <c r="KN456" s="22"/>
      <c r="KO456" s="22"/>
      <c r="KP456" s="22"/>
      <c r="KQ456" s="22"/>
      <c r="KR456" s="22"/>
      <c r="KS456" s="22"/>
      <c r="KT456" s="22"/>
      <c r="KU456" s="22"/>
      <c r="KV456" s="22"/>
      <c r="KW456" s="22"/>
      <c r="KX456" s="22"/>
      <c r="KY456" s="22"/>
      <c r="KZ456" s="22"/>
      <c r="LA456" s="22"/>
      <c r="LB456" s="22"/>
      <c r="LC456" s="22"/>
      <c r="LD456" s="22"/>
      <c r="LE456" s="22"/>
      <c r="LF456" s="22"/>
      <c r="LG456" s="22"/>
      <c r="LH456" s="22"/>
      <c r="LI456" s="22"/>
      <c r="LJ456" s="22"/>
      <c r="LK456" s="22"/>
      <c r="LL456" s="22"/>
      <c r="LM456" s="22"/>
      <c r="LN456" s="22"/>
      <c r="LO456" s="22"/>
      <c r="LP456" s="22"/>
      <c r="LQ456" s="22"/>
      <c r="LR456" s="22"/>
      <c r="LS456" s="22"/>
      <c r="LT456" s="22"/>
      <c r="LU456" s="22"/>
      <c r="LV456" s="22"/>
      <c r="LW456" s="22"/>
      <c r="LX456" s="22"/>
      <c r="LY456" s="22"/>
      <c r="LZ456" s="22"/>
      <c r="MA456" s="22"/>
      <c r="MB456" s="22"/>
      <c r="MC456" s="22"/>
      <c r="MD456" s="22"/>
      <c r="ME456" s="22"/>
      <c r="MF456" s="22"/>
      <c r="MG456" s="22"/>
      <c r="MH456" s="22"/>
      <c r="MI456" s="22"/>
      <c r="MJ456" s="22"/>
      <c r="MK456" s="22"/>
      <c r="ML456" s="22"/>
      <c r="MM456" s="22"/>
      <c r="MN456" s="22"/>
      <c r="MO456" s="22"/>
    </row>
    <row r="457" spans="1:353" s="12" customFormat="1">
      <c r="A457" s="3"/>
      <c r="B457" s="3"/>
      <c r="C457" s="14"/>
      <c r="D457" s="3"/>
      <c r="E457" s="3"/>
      <c r="F457" s="4"/>
      <c r="G457" s="5"/>
      <c r="H457" s="5"/>
      <c r="I457" s="6"/>
      <c r="J457" s="6"/>
      <c r="K457" s="6"/>
      <c r="L457" s="6"/>
      <c r="M457"/>
      <c r="N457"/>
      <c r="O457"/>
      <c r="P457"/>
      <c r="Q457"/>
      <c r="R457"/>
      <c r="S457"/>
      <c r="T457" s="7"/>
      <c r="U457" s="8"/>
      <c r="V457" s="9"/>
      <c r="W457" s="10"/>
      <c r="X457" s="10"/>
      <c r="Y457" s="10"/>
      <c r="Z457" s="11"/>
      <c r="AA457" s="11"/>
      <c r="AB457" s="11"/>
      <c r="AC457" s="11"/>
      <c r="AD457" s="10"/>
      <c r="AE457"/>
      <c r="AF457"/>
      <c r="AG457"/>
      <c r="AH457" s="498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  <c r="DK457" s="22"/>
      <c r="DL457" s="22"/>
      <c r="DM457" s="22"/>
      <c r="DN457" s="22"/>
      <c r="DO457" s="22"/>
      <c r="DP457" s="22"/>
      <c r="DQ457" s="22"/>
      <c r="DR457" s="22"/>
      <c r="DS457" s="22"/>
      <c r="DT457" s="22"/>
      <c r="DU457" s="22"/>
      <c r="DV457" s="22"/>
      <c r="DW457" s="22"/>
      <c r="DX457" s="22"/>
      <c r="DY457" s="22"/>
      <c r="DZ457" s="22"/>
      <c r="EA457" s="22"/>
      <c r="EB457" s="22"/>
      <c r="EC457" s="22"/>
      <c r="ED457" s="22"/>
      <c r="EE457" s="22"/>
      <c r="EF457" s="22"/>
      <c r="EG457" s="22"/>
      <c r="EH457" s="22"/>
      <c r="EI457" s="22"/>
      <c r="EJ457" s="22"/>
      <c r="EK457" s="22"/>
      <c r="EL457" s="22"/>
      <c r="EM457" s="22"/>
      <c r="EN457" s="22"/>
      <c r="EO457" s="22"/>
      <c r="EP457" s="22"/>
      <c r="EQ457" s="22"/>
      <c r="ER457" s="22"/>
      <c r="ES457" s="22"/>
      <c r="ET457" s="22"/>
      <c r="EU457" s="22"/>
      <c r="EV457" s="22"/>
      <c r="EW457" s="22"/>
      <c r="EX457" s="22"/>
      <c r="EY457" s="22"/>
      <c r="EZ457" s="22"/>
      <c r="FA457" s="22"/>
      <c r="FB457" s="22"/>
      <c r="FC457" s="22"/>
      <c r="FD457" s="22"/>
      <c r="FE457" s="22"/>
      <c r="FF457" s="22"/>
      <c r="FG457" s="22"/>
      <c r="FH457" s="22"/>
      <c r="FI457" s="22"/>
      <c r="FJ457" s="22"/>
      <c r="FK457" s="22"/>
      <c r="FL457" s="22"/>
      <c r="FM457" s="22"/>
      <c r="FN457" s="22"/>
      <c r="FO457" s="22"/>
      <c r="FP457" s="22"/>
      <c r="FQ457" s="22"/>
      <c r="FR457" s="22"/>
      <c r="FS457" s="22"/>
      <c r="FT457" s="22"/>
      <c r="FU457" s="22"/>
      <c r="FV457" s="22"/>
      <c r="FW457" s="22"/>
      <c r="FX457" s="22"/>
      <c r="FY457" s="22"/>
      <c r="FZ457" s="22"/>
      <c r="GA457" s="22"/>
      <c r="GB457" s="22"/>
      <c r="GC457" s="22"/>
      <c r="GD457" s="22"/>
      <c r="GE457" s="22"/>
      <c r="GF457" s="22"/>
      <c r="GG457" s="22"/>
      <c r="GH457" s="22"/>
      <c r="GI457" s="22"/>
      <c r="GJ457" s="22"/>
      <c r="GK457" s="22"/>
      <c r="GL457" s="22"/>
      <c r="GM457" s="22"/>
      <c r="GN457" s="22"/>
      <c r="GO457" s="22"/>
      <c r="GP457" s="22"/>
      <c r="GQ457" s="22"/>
      <c r="GR457" s="22"/>
      <c r="GS457" s="22"/>
      <c r="GT457" s="22"/>
      <c r="GU457" s="22"/>
      <c r="GV457" s="22"/>
      <c r="GW457" s="22"/>
      <c r="GX457" s="22"/>
      <c r="GY457" s="22"/>
      <c r="GZ457" s="22"/>
      <c r="HA457" s="22"/>
      <c r="HB457" s="22"/>
      <c r="HC457" s="22"/>
      <c r="HD457" s="22"/>
      <c r="HE457" s="22"/>
      <c r="HF457" s="22"/>
      <c r="HG457" s="22"/>
      <c r="HH457" s="22"/>
      <c r="HI457" s="22"/>
      <c r="HJ457" s="22"/>
      <c r="HK457" s="22"/>
      <c r="HL457" s="22"/>
      <c r="HM457" s="22"/>
      <c r="HN457" s="22"/>
      <c r="HO457" s="22"/>
      <c r="HP457" s="22"/>
      <c r="HQ457" s="22"/>
      <c r="HR457" s="22"/>
      <c r="HS457" s="22"/>
      <c r="HT457" s="22"/>
      <c r="HU457" s="22"/>
      <c r="HV457" s="22"/>
      <c r="HW457" s="22"/>
      <c r="HX457" s="22"/>
      <c r="HY457" s="22"/>
      <c r="HZ457" s="22"/>
      <c r="IA457" s="22"/>
      <c r="IB457" s="22"/>
      <c r="IC457" s="22"/>
      <c r="ID457" s="22"/>
      <c r="IE457" s="22"/>
      <c r="IF457" s="22"/>
      <c r="IG457" s="22"/>
      <c r="IH457" s="22"/>
      <c r="II457" s="22"/>
      <c r="IJ457" s="22"/>
      <c r="IK457" s="22"/>
      <c r="IL457" s="22"/>
      <c r="IM457" s="22"/>
      <c r="IN457" s="22"/>
      <c r="IO457" s="22"/>
      <c r="IP457" s="22"/>
      <c r="IQ457" s="22"/>
      <c r="IR457" s="22"/>
      <c r="IS457" s="22"/>
      <c r="IT457" s="22"/>
      <c r="IU457" s="22"/>
      <c r="IV457" s="22"/>
      <c r="IW457" s="22"/>
      <c r="IX457" s="22"/>
      <c r="IY457" s="22"/>
      <c r="IZ457" s="22"/>
      <c r="JA457" s="22"/>
      <c r="JB457" s="22"/>
      <c r="JC457" s="22"/>
      <c r="JD457" s="22"/>
      <c r="JE457" s="22"/>
      <c r="JF457" s="22"/>
      <c r="JG457" s="22"/>
      <c r="JH457" s="22"/>
      <c r="JI457" s="22"/>
      <c r="JJ457" s="22"/>
      <c r="JK457" s="22"/>
      <c r="JL457" s="22"/>
      <c r="JM457" s="22"/>
      <c r="JN457" s="22"/>
      <c r="JO457" s="22"/>
      <c r="JP457" s="22"/>
      <c r="JQ457" s="22"/>
      <c r="JR457" s="22"/>
      <c r="JS457" s="22"/>
      <c r="JT457" s="22"/>
      <c r="JU457" s="22"/>
      <c r="JV457" s="22"/>
      <c r="JW457" s="22"/>
      <c r="JX457" s="22"/>
      <c r="JY457" s="22"/>
      <c r="JZ457" s="22"/>
      <c r="KA457" s="22"/>
      <c r="KB457" s="22"/>
      <c r="KC457" s="22"/>
      <c r="KD457" s="22"/>
      <c r="KE457" s="22"/>
      <c r="KF457" s="22"/>
      <c r="KG457" s="22"/>
      <c r="KH457" s="22"/>
      <c r="KI457" s="22"/>
      <c r="KJ457" s="22"/>
      <c r="KK457" s="22"/>
      <c r="KL457" s="22"/>
      <c r="KM457" s="22"/>
      <c r="KN457" s="22"/>
      <c r="KO457" s="22"/>
      <c r="KP457" s="22"/>
      <c r="KQ457" s="22"/>
      <c r="KR457" s="22"/>
      <c r="KS457" s="22"/>
      <c r="KT457" s="22"/>
      <c r="KU457" s="22"/>
      <c r="KV457" s="22"/>
      <c r="KW457" s="22"/>
      <c r="KX457" s="22"/>
      <c r="KY457" s="22"/>
      <c r="KZ457" s="22"/>
      <c r="LA457" s="22"/>
      <c r="LB457" s="22"/>
      <c r="LC457" s="22"/>
      <c r="LD457" s="22"/>
      <c r="LE457" s="22"/>
      <c r="LF457" s="22"/>
      <c r="LG457" s="22"/>
      <c r="LH457" s="22"/>
      <c r="LI457" s="22"/>
      <c r="LJ457" s="22"/>
      <c r="LK457" s="22"/>
      <c r="LL457" s="22"/>
      <c r="LM457" s="22"/>
      <c r="LN457" s="22"/>
      <c r="LO457" s="22"/>
      <c r="LP457" s="22"/>
      <c r="LQ457" s="22"/>
      <c r="LR457" s="22"/>
      <c r="LS457" s="22"/>
      <c r="LT457" s="22"/>
      <c r="LU457" s="22"/>
      <c r="LV457" s="22"/>
      <c r="LW457" s="22"/>
      <c r="LX457" s="22"/>
      <c r="LY457" s="22"/>
      <c r="LZ457" s="22"/>
      <c r="MA457" s="22"/>
      <c r="MB457" s="22"/>
      <c r="MC457" s="22"/>
      <c r="MD457" s="22"/>
      <c r="ME457" s="22"/>
      <c r="MF457" s="22"/>
      <c r="MG457" s="22"/>
      <c r="MH457" s="22"/>
      <c r="MI457" s="22"/>
      <c r="MJ457" s="22"/>
      <c r="MK457" s="22"/>
      <c r="ML457" s="22"/>
      <c r="MM457" s="22"/>
      <c r="MN457" s="22"/>
      <c r="MO457" s="22"/>
    </row>
    <row r="458" spans="1:353" s="12" customFormat="1">
      <c r="A458" s="3"/>
      <c r="B458" s="3"/>
      <c r="C458" s="14"/>
      <c r="D458" s="3"/>
      <c r="E458" s="3"/>
      <c r="F458" s="4"/>
      <c r="G458" s="5"/>
      <c r="H458" s="5"/>
      <c r="I458" s="6"/>
      <c r="J458" s="6"/>
      <c r="K458" s="6"/>
      <c r="L458" s="6"/>
      <c r="M458"/>
      <c r="N458"/>
      <c r="O458"/>
      <c r="P458"/>
      <c r="Q458"/>
      <c r="R458"/>
      <c r="S458"/>
      <c r="T458" s="7"/>
      <c r="U458" s="8"/>
      <c r="V458" s="9"/>
      <c r="W458" s="10"/>
      <c r="X458" s="10"/>
      <c r="Y458" s="10"/>
      <c r="Z458" s="11"/>
      <c r="AA458" s="11"/>
      <c r="AB458" s="11"/>
      <c r="AC458" s="11"/>
      <c r="AD458" s="10"/>
      <c r="AE458"/>
      <c r="AF458"/>
      <c r="AG458"/>
      <c r="AH458" s="49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  <c r="DK458" s="22"/>
      <c r="DL458" s="22"/>
      <c r="DM458" s="22"/>
      <c r="DN458" s="22"/>
      <c r="DO458" s="22"/>
      <c r="DP458" s="22"/>
      <c r="DQ458" s="22"/>
      <c r="DR458" s="22"/>
      <c r="DS458" s="22"/>
      <c r="DT458" s="22"/>
      <c r="DU458" s="22"/>
      <c r="DV458" s="22"/>
      <c r="DW458" s="22"/>
      <c r="DX458" s="22"/>
      <c r="DY458" s="22"/>
      <c r="DZ458" s="22"/>
      <c r="EA458" s="22"/>
      <c r="EB458" s="22"/>
      <c r="EC458" s="22"/>
      <c r="ED458" s="22"/>
      <c r="EE458" s="22"/>
      <c r="EF458" s="22"/>
      <c r="EG458" s="22"/>
      <c r="EH458" s="22"/>
      <c r="EI458" s="22"/>
      <c r="EJ458" s="22"/>
      <c r="EK458" s="22"/>
      <c r="EL458" s="22"/>
      <c r="EM458" s="22"/>
      <c r="EN458" s="22"/>
      <c r="EO458" s="22"/>
      <c r="EP458" s="22"/>
      <c r="EQ458" s="22"/>
      <c r="ER458" s="22"/>
      <c r="ES458" s="22"/>
      <c r="ET458" s="22"/>
      <c r="EU458" s="22"/>
      <c r="EV458" s="22"/>
      <c r="EW458" s="22"/>
      <c r="EX458" s="22"/>
      <c r="EY458" s="22"/>
      <c r="EZ458" s="22"/>
      <c r="FA458" s="22"/>
      <c r="FB458" s="22"/>
      <c r="FC458" s="22"/>
      <c r="FD458" s="22"/>
      <c r="FE458" s="22"/>
      <c r="FF458" s="22"/>
      <c r="FG458" s="22"/>
      <c r="FH458" s="22"/>
      <c r="FI458" s="22"/>
      <c r="FJ458" s="22"/>
      <c r="FK458" s="22"/>
      <c r="FL458" s="22"/>
      <c r="FM458" s="22"/>
      <c r="FN458" s="22"/>
      <c r="FO458" s="22"/>
      <c r="FP458" s="22"/>
      <c r="FQ458" s="22"/>
      <c r="FR458" s="22"/>
      <c r="FS458" s="22"/>
      <c r="FT458" s="22"/>
      <c r="FU458" s="22"/>
      <c r="FV458" s="22"/>
      <c r="FW458" s="22"/>
      <c r="FX458" s="22"/>
      <c r="FY458" s="22"/>
      <c r="FZ458" s="22"/>
      <c r="GA458" s="22"/>
      <c r="GB458" s="22"/>
      <c r="GC458" s="22"/>
      <c r="GD458" s="22"/>
      <c r="GE458" s="22"/>
      <c r="GF458" s="22"/>
      <c r="GG458" s="22"/>
      <c r="GH458" s="22"/>
      <c r="GI458" s="22"/>
      <c r="GJ458" s="22"/>
      <c r="GK458" s="22"/>
      <c r="GL458" s="22"/>
      <c r="GM458" s="22"/>
      <c r="GN458" s="22"/>
      <c r="GO458" s="22"/>
      <c r="GP458" s="22"/>
      <c r="GQ458" s="22"/>
      <c r="GR458" s="22"/>
      <c r="GS458" s="22"/>
      <c r="GT458" s="22"/>
      <c r="GU458" s="22"/>
      <c r="GV458" s="22"/>
      <c r="GW458" s="22"/>
      <c r="GX458" s="22"/>
      <c r="GY458" s="22"/>
      <c r="GZ458" s="22"/>
      <c r="HA458" s="22"/>
      <c r="HB458" s="22"/>
      <c r="HC458" s="22"/>
      <c r="HD458" s="22"/>
      <c r="HE458" s="22"/>
      <c r="HF458" s="22"/>
      <c r="HG458" s="22"/>
      <c r="HH458" s="22"/>
      <c r="HI458" s="22"/>
      <c r="HJ458" s="22"/>
      <c r="HK458" s="22"/>
      <c r="HL458" s="22"/>
      <c r="HM458" s="22"/>
      <c r="HN458" s="22"/>
      <c r="HO458" s="22"/>
      <c r="HP458" s="22"/>
      <c r="HQ458" s="22"/>
      <c r="HR458" s="22"/>
      <c r="HS458" s="22"/>
      <c r="HT458" s="22"/>
      <c r="HU458" s="22"/>
      <c r="HV458" s="22"/>
      <c r="HW458" s="22"/>
      <c r="HX458" s="22"/>
      <c r="HY458" s="22"/>
      <c r="HZ458" s="22"/>
      <c r="IA458" s="22"/>
      <c r="IB458" s="22"/>
      <c r="IC458" s="22"/>
      <c r="ID458" s="22"/>
      <c r="IE458" s="22"/>
      <c r="IF458" s="22"/>
      <c r="IG458" s="22"/>
      <c r="IH458" s="22"/>
      <c r="II458" s="22"/>
      <c r="IJ458" s="22"/>
      <c r="IK458" s="22"/>
      <c r="IL458" s="22"/>
      <c r="IM458" s="22"/>
      <c r="IN458" s="22"/>
      <c r="IO458" s="22"/>
      <c r="IP458" s="22"/>
      <c r="IQ458" s="22"/>
      <c r="IR458" s="22"/>
      <c r="IS458" s="22"/>
      <c r="IT458" s="22"/>
      <c r="IU458" s="22"/>
      <c r="IV458" s="22"/>
      <c r="IW458" s="22"/>
      <c r="IX458" s="22"/>
      <c r="IY458" s="22"/>
      <c r="IZ458" s="22"/>
      <c r="JA458" s="22"/>
      <c r="JB458" s="22"/>
      <c r="JC458" s="22"/>
      <c r="JD458" s="22"/>
      <c r="JE458" s="22"/>
      <c r="JF458" s="22"/>
      <c r="JG458" s="22"/>
      <c r="JH458" s="22"/>
      <c r="JI458" s="22"/>
      <c r="JJ458" s="22"/>
      <c r="JK458" s="22"/>
      <c r="JL458" s="22"/>
      <c r="JM458" s="22"/>
      <c r="JN458" s="22"/>
      <c r="JO458" s="22"/>
      <c r="JP458" s="22"/>
      <c r="JQ458" s="22"/>
      <c r="JR458" s="22"/>
      <c r="JS458" s="22"/>
      <c r="JT458" s="22"/>
      <c r="JU458" s="22"/>
      <c r="JV458" s="22"/>
      <c r="JW458" s="22"/>
      <c r="JX458" s="22"/>
      <c r="JY458" s="22"/>
      <c r="JZ458" s="22"/>
      <c r="KA458" s="22"/>
      <c r="KB458" s="22"/>
      <c r="KC458" s="22"/>
      <c r="KD458" s="22"/>
      <c r="KE458" s="22"/>
      <c r="KF458" s="22"/>
      <c r="KG458" s="22"/>
      <c r="KH458" s="22"/>
      <c r="KI458" s="22"/>
      <c r="KJ458" s="22"/>
      <c r="KK458" s="22"/>
      <c r="KL458" s="22"/>
      <c r="KM458" s="22"/>
      <c r="KN458" s="22"/>
      <c r="KO458" s="22"/>
      <c r="KP458" s="22"/>
      <c r="KQ458" s="22"/>
      <c r="KR458" s="22"/>
      <c r="KS458" s="22"/>
      <c r="KT458" s="22"/>
      <c r="KU458" s="22"/>
      <c r="KV458" s="22"/>
      <c r="KW458" s="22"/>
      <c r="KX458" s="22"/>
      <c r="KY458" s="22"/>
      <c r="KZ458" s="22"/>
      <c r="LA458" s="22"/>
      <c r="LB458" s="22"/>
      <c r="LC458" s="22"/>
      <c r="LD458" s="22"/>
      <c r="LE458" s="22"/>
      <c r="LF458" s="22"/>
      <c r="LG458" s="22"/>
      <c r="LH458" s="22"/>
      <c r="LI458" s="22"/>
      <c r="LJ458" s="22"/>
      <c r="LK458" s="22"/>
      <c r="LL458" s="22"/>
      <c r="LM458" s="22"/>
      <c r="LN458" s="22"/>
      <c r="LO458" s="22"/>
      <c r="LP458" s="22"/>
      <c r="LQ458" s="22"/>
      <c r="LR458" s="22"/>
      <c r="LS458" s="22"/>
      <c r="LT458" s="22"/>
      <c r="LU458" s="22"/>
      <c r="LV458" s="22"/>
      <c r="LW458" s="22"/>
      <c r="LX458" s="22"/>
      <c r="LY458" s="22"/>
      <c r="LZ458" s="22"/>
      <c r="MA458" s="22"/>
      <c r="MB458" s="22"/>
      <c r="MC458" s="22"/>
      <c r="MD458" s="22"/>
      <c r="ME458" s="22"/>
      <c r="MF458" s="22"/>
      <c r="MG458" s="22"/>
      <c r="MH458" s="22"/>
      <c r="MI458" s="22"/>
      <c r="MJ458" s="22"/>
      <c r="MK458" s="22"/>
      <c r="ML458" s="22"/>
      <c r="MM458" s="22"/>
      <c r="MN458" s="22"/>
      <c r="MO458" s="22"/>
    </row>
    <row r="459" spans="1:353" s="12" customFormat="1">
      <c r="A459" s="3"/>
      <c r="B459" s="3"/>
      <c r="C459" s="14"/>
      <c r="D459" s="3"/>
      <c r="E459" s="3"/>
      <c r="F459" s="4"/>
      <c r="G459" s="5"/>
      <c r="H459" s="5"/>
      <c r="I459" s="6"/>
      <c r="J459" s="6"/>
      <c r="K459" s="6"/>
      <c r="L459" s="6"/>
      <c r="M459"/>
      <c r="N459"/>
      <c r="O459"/>
      <c r="P459"/>
      <c r="Q459"/>
      <c r="R459"/>
      <c r="S459"/>
      <c r="T459" s="7"/>
      <c r="U459" s="8"/>
      <c r="V459" s="9"/>
      <c r="W459" s="10"/>
      <c r="X459" s="10"/>
      <c r="Y459" s="10"/>
      <c r="Z459" s="11"/>
      <c r="AA459" s="11"/>
      <c r="AB459" s="11"/>
      <c r="AC459" s="11"/>
      <c r="AD459" s="10"/>
      <c r="AE459"/>
      <c r="AF459"/>
      <c r="AG459"/>
      <c r="AH459" s="498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  <c r="DK459" s="22"/>
      <c r="DL459" s="22"/>
      <c r="DM459" s="22"/>
      <c r="DN459" s="22"/>
      <c r="DO459" s="22"/>
      <c r="DP459" s="22"/>
      <c r="DQ459" s="22"/>
      <c r="DR459" s="22"/>
      <c r="DS459" s="22"/>
      <c r="DT459" s="22"/>
      <c r="DU459" s="22"/>
      <c r="DV459" s="22"/>
      <c r="DW459" s="22"/>
      <c r="DX459" s="22"/>
      <c r="DY459" s="22"/>
      <c r="DZ459" s="22"/>
      <c r="EA459" s="22"/>
      <c r="EB459" s="22"/>
      <c r="EC459" s="22"/>
      <c r="ED459" s="22"/>
      <c r="EE459" s="22"/>
      <c r="EF459" s="22"/>
      <c r="EG459" s="22"/>
      <c r="EH459" s="22"/>
      <c r="EI459" s="22"/>
      <c r="EJ459" s="22"/>
      <c r="EK459" s="22"/>
      <c r="EL459" s="22"/>
      <c r="EM459" s="22"/>
      <c r="EN459" s="22"/>
      <c r="EO459" s="22"/>
      <c r="EP459" s="22"/>
      <c r="EQ459" s="22"/>
      <c r="ER459" s="22"/>
      <c r="ES459" s="22"/>
      <c r="ET459" s="22"/>
      <c r="EU459" s="22"/>
      <c r="EV459" s="22"/>
      <c r="EW459" s="22"/>
      <c r="EX459" s="22"/>
      <c r="EY459" s="22"/>
      <c r="EZ459" s="22"/>
      <c r="FA459" s="22"/>
      <c r="FB459" s="22"/>
      <c r="FC459" s="22"/>
      <c r="FD459" s="22"/>
      <c r="FE459" s="22"/>
      <c r="FF459" s="22"/>
      <c r="FG459" s="22"/>
      <c r="FH459" s="22"/>
      <c r="FI459" s="22"/>
      <c r="FJ459" s="22"/>
      <c r="FK459" s="22"/>
      <c r="FL459" s="22"/>
      <c r="FM459" s="22"/>
      <c r="FN459" s="22"/>
      <c r="FO459" s="22"/>
      <c r="FP459" s="22"/>
      <c r="FQ459" s="22"/>
      <c r="FR459" s="22"/>
      <c r="FS459" s="22"/>
      <c r="FT459" s="22"/>
      <c r="FU459" s="22"/>
      <c r="FV459" s="22"/>
      <c r="FW459" s="22"/>
      <c r="FX459" s="22"/>
      <c r="FY459" s="22"/>
      <c r="FZ459" s="22"/>
      <c r="GA459" s="22"/>
      <c r="GB459" s="22"/>
      <c r="GC459" s="22"/>
      <c r="GD459" s="22"/>
      <c r="GE459" s="22"/>
      <c r="GF459" s="22"/>
      <c r="GG459" s="22"/>
      <c r="GH459" s="22"/>
      <c r="GI459" s="22"/>
      <c r="GJ459" s="22"/>
      <c r="GK459" s="22"/>
      <c r="GL459" s="22"/>
      <c r="GM459" s="22"/>
      <c r="GN459" s="22"/>
      <c r="GO459" s="22"/>
      <c r="GP459" s="22"/>
      <c r="GQ459" s="22"/>
      <c r="GR459" s="22"/>
      <c r="GS459" s="22"/>
      <c r="GT459" s="22"/>
      <c r="GU459" s="22"/>
      <c r="GV459" s="22"/>
      <c r="GW459" s="22"/>
      <c r="GX459" s="22"/>
      <c r="GY459" s="22"/>
      <c r="GZ459" s="22"/>
      <c r="HA459" s="22"/>
      <c r="HB459" s="22"/>
      <c r="HC459" s="22"/>
      <c r="HD459" s="22"/>
      <c r="HE459" s="22"/>
      <c r="HF459" s="22"/>
      <c r="HG459" s="22"/>
      <c r="HH459" s="22"/>
      <c r="HI459" s="22"/>
      <c r="HJ459" s="22"/>
      <c r="HK459" s="22"/>
      <c r="HL459" s="22"/>
      <c r="HM459" s="22"/>
      <c r="HN459" s="22"/>
      <c r="HO459" s="22"/>
      <c r="HP459" s="22"/>
      <c r="HQ459" s="22"/>
      <c r="HR459" s="22"/>
      <c r="HS459" s="22"/>
      <c r="HT459" s="22"/>
      <c r="HU459" s="22"/>
      <c r="HV459" s="22"/>
      <c r="HW459" s="22"/>
      <c r="HX459" s="22"/>
      <c r="HY459" s="22"/>
      <c r="HZ459" s="22"/>
      <c r="IA459" s="22"/>
      <c r="IB459" s="22"/>
      <c r="IC459" s="22"/>
      <c r="ID459" s="22"/>
      <c r="IE459" s="22"/>
      <c r="IF459" s="22"/>
      <c r="IG459" s="22"/>
      <c r="IH459" s="22"/>
      <c r="II459" s="22"/>
      <c r="IJ459" s="22"/>
      <c r="IK459" s="22"/>
      <c r="IL459" s="22"/>
      <c r="IM459" s="22"/>
      <c r="IN459" s="22"/>
      <c r="IO459" s="22"/>
      <c r="IP459" s="22"/>
      <c r="IQ459" s="22"/>
      <c r="IR459" s="22"/>
      <c r="IS459" s="22"/>
      <c r="IT459" s="22"/>
      <c r="IU459" s="22"/>
      <c r="IV459" s="22"/>
      <c r="IW459" s="22"/>
      <c r="IX459" s="22"/>
      <c r="IY459" s="22"/>
      <c r="IZ459" s="22"/>
      <c r="JA459" s="22"/>
      <c r="JB459" s="22"/>
      <c r="JC459" s="22"/>
      <c r="JD459" s="22"/>
      <c r="JE459" s="22"/>
      <c r="JF459" s="22"/>
      <c r="JG459" s="22"/>
      <c r="JH459" s="22"/>
      <c r="JI459" s="22"/>
      <c r="JJ459" s="22"/>
      <c r="JK459" s="22"/>
      <c r="JL459" s="22"/>
      <c r="JM459" s="22"/>
      <c r="JN459" s="22"/>
      <c r="JO459" s="22"/>
      <c r="JP459" s="22"/>
      <c r="JQ459" s="22"/>
      <c r="JR459" s="22"/>
      <c r="JS459" s="22"/>
      <c r="JT459" s="22"/>
      <c r="JU459" s="22"/>
      <c r="JV459" s="22"/>
      <c r="JW459" s="22"/>
      <c r="JX459" s="22"/>
      <c r="JY459" s="22"/>
      <c r="JZ459" s="22"/>
      <c r="KA459" s="22"/>
      <c r="KB459" s="22"/>
      <c r="KC459" s="22"/>
      <c r="KD459" s="22"/>
      <c r="KE459" s="22"/>
      <c r="KF459" s="22"/>
      <c r="KG459" s="22"/>
      <c r="KH459" s="22"/>
      <c r="KI459" s="22"/>
      <c r="KJ459" s="22"/>
      <c r="KK459" s="22"/>
      <c r="KL459" s="22"/>
      <c r="KM459" s="22"/>
      <c r="KN459" s="22"/>
      <c r="KO459" s="22"/>
      <c r="KP459" s="22"/>
      <c r="KQ459" s="22"/>
      <c r="KR459" s="22"/>
      <c r="KS459" s="22"/>
      <c r="KT459" s="22"/>
      <c r="KU459" s="22"/>
      <c r="KV459" s="22"/>
      <c r="KW459" s="22"/>
      <c r="KX459" s="22"/>
      <c r="KY459" s="22"/>
      <c r="KZ459" s="22"/>
      <c r="LA459" s="22"/>
      <c r="LB459" s="22"/>
      <c r="LC459" s="22"/>
      <c r="LD459" s="22"/>
      <c r="LE459" s="22"/>
      <c r="LF459" s="22"/>
      <c r="LG459" s="22"/>
      <c r="LH459" s="22"/>
      <c r="LI459" s="22"/>
      <c r="LJ459" s="22"/>
      <c r="LK459" s="22"/>
      <c r="LL459" s="22"/>
      <c r="LM459" s="22"/>
      <c r="LN459" s="22"/>
      <c r="LO459" s="22"/>
      <c r="LP459" s="22"/>
      <c r="LQ459" s="22"/>
      <c r="LR459" s="22"/>
      <c r="LS459" s="22"/>
      <c r="LT459" s="22"/>
      <c r="LU459" s="22"/>
      <c r="LV459" s="22"/>
      <c r="LW459" s="22"/>
      <c r="LX459" s="22"/>
      <c r="LY459" s="22"/>
      <c r="LZ459" s="22"/>
      <c r="MA459" s="22"/>
      <c r="MB459" s="22"/>
      <c r="MC459" s="22"/>
      <c r="MD459" s="22"/>
      <c r="ME459" s="22"/>
      <c r="MF459" s="22"/>
      <c r="MG459" s="22"/>
      <c r="MH459" s="22"/>
      <c r="MI459" s="22"/>
      <c r="MJ459" s="22"/>
      <c r="MK459" s="22"/>
      <c r="ML459" s="22"/>
      <c r="MM459" s="22"/>
      <c r="MN459" s="22"/>
      <c r="MO459" s="22"/>
    </row>
    <row r="460" spans="1:353" s="12" customFormat="1">
      <c r="A460" s="3"/>
      <c r="B460" s="3"/>
      <c r="C460" s="14"/>
      <c r="D460" s="3"/>
      <c r="E460" s="3"/>
      <c r="F460" s="4"/>
      <c r="G460" s="5"/>
      <c r="H460" s="5"/>
      <c r="I460" s="6"/>
      <c r="J460" s="6"/>
      <c r="K460" s="6"/>
      <c r="L460" s="6"/>
      <c r="M460"/>
      <c r="N460"/>
      <c r="O460"/>
      <c r="P460"/>
      <c r="Q460"/>
      <c r="R460"/>
      <c r="S460"/>
      <c r="T460" s="7"/>
      <c r="U460" s="8"/>
      <c r="V460" s="9"/>
      <c r="W460" s="10"/>
      <c r="X460" s="10"/>
      <c r="Y460" s="10"/>
      <c r="Z460" s="11"/>
      <c r="AA460" s="11"/>
      <c r="AB460" s="11"/>
      <c r="AC460" s="11"/>
      <c r="AD460" s="10"/>
      <c r="AE460"/>
      <c r="AF460"/>
      <c r="AG460"/>
      <c r="AH460" s="498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  <c r="DR460" s="22"/>
      <c r="DS460" s="22"/>
      <c r="DT460" s="22"/>
      <c r="DU460" s="22"/>
      <c r="DV460" s="22"/>
      <c r="DW460" s="22"/>
      <c r="DX460" s="22"/>
      <c r="DY460" s="22"/>
      <c r="DZ460" s="22"/>
      <c r="EA460" s="22"/>
      <c r="EB460" s="22"/>
      <c r="EC460" s="22"/>
      <c r="ED460" s="22"/>
      <c r="EE460" s="22"/>
      <c r="EF460" s="22"/>
      <c r="EG460" s="22"/>
      <c r="EH460" s="22"/>
      <c r="EI460" s="22"/>
      <c r="EJ460" s="22"/>
      <c r="EK460" s="22"/>
      <c r="EL460" s="22"/>
      <c r="EM460" s="22"/>
      <c r="EN460" s="22"/>
      <c r="EO460" s="22"/>
      <c r="EP460" s="22"/>
      <c r="EQ460" s="22"/>
      <c r="ER460" s="22"/>
      <c r="ES460" s="22"/>
      <c r="ET460" s="22"/>
      <c r="EU460" s="22"/>
      <c r="EV460" s="22"/>
      <c r="EW460" s="22"/>
      <c r="EX460" s="22"/>
      <c r="EY460" s="22"/>
      <c r="EZ460" s="22"/>
      <c r="FA460" s="22"/>
      <c r="FB460" s="22"/>
      <c r="FC460" s="22"/>
      <c r="FD460" s="22"/>
      <c r="FE460" s="22"/>
      <c r="FF460" s="22"/>
      <c r="FG460" s="22"/>
      <c r="FH460" s="22"/>
      <c r="FI460" s="22"/>
      <c r="FJ460" s="22"/>
      <c r="FK460" s="22"/>
      <c r="FL460" s="22"/>
      <c r="FM460" s="22"/>
      <c r="FN460" s="22"/>
      <c r="FO460" s="22"/>
      <c r="FP460" s="22"/>
      <c r="FQ460" s="22"/>
      <c r="FR460" s="22"/>
      <c r="FS460" s="22"/>
      <c r="FT460" s="22"/>
      <c r="FU460" s="22"/>
      <c r="FV460" s="22"/>
      <c r="FW460" s="22"/>
      <c r="FX460" s="22"/>
      <c r="FY460" s="22"/>
      <c r="FZ460" s="22"/>
      <c r="GA460" s="22"/>
      <c r="GB460" s="22"/>
      <c r="GC460" s="22"/>
      <c r="GD460" s="22"/>
      <c r="GE460" s="22"/>
      <c r="GF460" s="22"/>
      <c r="GG460" s="22"/>
      <c r="GH460" s="22"/>
      <c r="GI460" s="22"/>
      <c r="GJ460" s="22"/>
      <c r="GK460" s="22"/>
      <c r="GL460" s="22"/>
      <c r="GM460" s="22"/>
      <c r="GN460" s="22"/>
      <c r="GO460" s="22"/>
      <c r="GP460" s="22"/>
      <c r="GQ460" s="22"/>
      <c r="GR460" s="22"/>
      <c r="GS460" s="22"/>
      <c r="GT460" s="22"/>
      <c r="GU460" s="22"/>
      <c r="GV460" s="22"/>
      <c r="GW460" s="22"/>
      <c r="GX460" s="22"/>
      <c r="GY460" s="22"/>
      <c r="GZ460" s="22"/>
      <c r="HA460" s="22"/>
      <c r="HB460" s="22"/>
      <c r="HC460" s="22"/>
      <c r="HD460" s="22"/>
      <c r="HE460" s="22"/>
      <c r="HF460" s="22"/>
      <c r="HG460" s="22"/>
      <c r="HH460" s="22"/>
      <c r="HI460" s="22"/>
      <c r="HJ460" s="22"/>
      <c r="HK460" s="22"/>
      <c r="HL460" s="22"/>
      <c r="HM460" s="22"/>
      <c r="HN460" s="22"/>
      <c r="HO460" s="22"/>
      <c r="HP460" s="22"/>
      <c r="HQ460" s="22"/>
      <c r="HR460" s="22"/>
      <c r="HS460" s="22"/>
      <c r="HT460" s="22"/>
      <c r="HU460" s="22"/>
      <c r="HV460" s="22"/>
      <c r="HW460" s="22"/>
      <c r="HX460" s="22"/>
      <c r="HY460" s="22"/>
      <c r="HZ460" s="22"/>
      <c r="IA460" s="22"/>
      <c r="IB460" s="22"/>
      <c r="IC460" s="22"/>
      <c r="ID460" s="22"/>
      <c r="IE460" s="22"/>
      <c r="IF460" s="22"/>
      <c r="IG460" s="22"/>
      <c r="IH460" s="22"/>
      <c r="II460" s="22"/>
      <c r="IJ460" s="22"/>
      <c r="IK460" s="22"/>
      <c r="IL460" s="22"/>
      <c r="IM460" s="22"/>
      <c r="IN460" s="22"/>
      <c r="IO460" s="22"/>
      <c r="IP460" s="22"/>
      <c r="IQ460" s="22"/>
      <c r="IR460" s="22"/>
      <c r="IS460" s="22"/>
      <c r="IT460" s="22"/>
      <c r="IU460" s="22"/>
      <c r="IV460" s="22"/>
      <c r="IW460" s="22"/>
      <c r="IX460" s="22"/>
      <c r="IY460" s="22"/>
      <c r="IZ460" s="22"/>
      <c r="JA460" s="22"/>
      <c r="JB460" s="22"/>
      <c r="JC460" s="22"/>
      <c r="JD460" s="22"/>
      <c r="JE460" s="22"/>
      <c r="JF460" s="22"/>
      <c r="JG460" s="22"/>
      <c r="JH460" s="22"/>
      <c r="JI460" s="22"/>
      <c r="JJ460" s="22"/>
      <c r="JK460" s="22"/>
      <c r="JL460" s="22"/>
      <c r="JM460" s="22"/>
      <c r="JN460" s="22"/>
      <c r="JO460" s="22"/>
      <c r="JP460" s="22"/>
      <c r="JQ460" s="22"/>
      <c r="JR460" s="22"/>
      <c r="JS460" s="22"/>
      <c r="JT460" s="22"/>
      <c r="JU460" s="22"/>
      <c r="JV460" s="22"/>
      <c r="JW460" s="22"/>
      <c r="JX460" s="22"/>
      <c r="JY460" s="22"/>
      <c r="JZ460" s="22"/>
      <c r="KA460" s="22"/>
      <c r="KB460" s="22"/>
      <c r="KC460" s="22"/>
      <c r="KD460" s="22"/>
      <c r="KE460" s="22"/>
      <c r="KF460" s="22"/>
      <c r="KG460" s="22"/>
      <c r="KH460" s="22"/>
      <c r="KI460" s="22"/>
      <c r="KJ460" s="22"/>
      <c r="KK460" s="22"/>
      <c r="KL460" s="22"/>
      <c r="KM460" s="22"/>
      <c r="KN460" s="22"/>
      <c r="KO460" s="22"/>
      <c r="KP460" s="22"/>
      <c r="KQ460" s="22"/>
      <c r="KR460" s="22"/>
      <c r="KS460" s="22"/>
      <c r="KT460" s="22"/>
      <c r="KU460" s="22"/>
      <c r="KV460" s="22"/>
      <c r="KW460" s="22"/>
      <c r="KX460" s="22"/>
      <c r="KY460" s="22"/>
      <c r="KZ460" s="22"/>
      <c r="LA460" s="22"/>
      <c r="LB460" s="22"/>
      <c r="LC460" s="22"/>
      <c r="LD460" s="22"/>
      <c r="LE460" s="22"/>
      <c r="LF460" s="22"/>
      <c r="LG460" s="22"/>
      <c r="LH460" s="22"/>
      <c r="LI460" s="22"/>
      <c r="LJ460" s="22"/>
      <c r="LK460" s="22"/>
      <c r="LL460" s="22"/>
      <c r="LM460" s="22"/>
      <c r="LN460" s="22"/>
      <c r="LO460" s="22"/>
      <c r="LP460" s="22"/>
      <c r="LQ460" s="22"/>
      <c r="LR460" s="22"/>
      <c r="LS460" s="22"/>
      <c r="LT460" s="22"/>
      <c r="LU460" s="22"/>
      <c r="LV460" s="22"/>
      <c r="LW460" s="22"/>
      <c r="LX460" s="22"/>
      <c r="LY460" s="22"/>
      <c r="LZ460" s="22"/>
      <c r="MA460" s="22"/>
      <c r="MB460" s="22"/>
      <c r="MC460" s="22"/>
      <c r="MD460" s="22"/>
      <c r="ME460" s="22"/>
      <c r="MF460" s="22"/>
      <c r="MG460" s="22"/>
      <c r="MH460" s="22"/>
      <c r="MI460" s="22"/>
      <c r="MJ460" s="22"/>
      <c r="MK460" s="22"/>
      <c r="ML460" s="22"/>
      <c r="MM460" s="22"/>
      <c r="MN460" s="22"/>
      <c r="MO460" s="22"/>
    </row>
    <row r="461" spans="1:353" s="12" customFormat="1">
      <c r="A461" s="3"/>
      <c r="B461" s="3"/>
      <c r="C461" s="14"/>
      <c r="D461" s="3"/>
      <c r="E461" s="3"/>
      <c r="F461" s="4"/>
      <c r="G461" s="5"/>
      <c r="H461" s="5"/>
      <c r="I461" s="6"/>
      <c r="J461" s="6"/>
      <c r="K461" s="6"/>
      <c r="L461" s="6"/>
      <c r="M461"/>
      <c r="N461"/>
      <c r="O461"/>
      <c r="P461"/>
      <c r="Q461"/>
      <c r="R461"/>
      <c r="S461"/>
      <c r="T461" s="7"/>
      <c r="U461" s="8"/>
      <c r="V461" s="9"/>
      <c r="W461" s="10"/>
      <c r="X461" s="10"/>
      <c r="Y461" s="10"/>
      <c r="Z461" s="11"/>
      <c r="AA461" s="11"/>
      <c r="AB461" s="11"/>
      <c r="AC461" s="11"/>
      <c r="AD461" s="10"/>
      <c r="AE461"/>
      <c r="AF461"/>
      <c r="AG461"/>
      <c r="AH461" s="498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  <c r="DK461" s="22"/>
      <c r="DL461" s="22"/>
      <c r="DM461" s="22"/>
      <c r="DN461" s="22"/>
      <c r="DO461" s="22"/>
      <c r="DP461" s="22"/>
      <c r="DQ461" s="22"/>
      <c r="DR461" s="22"/>
      <c r="DS461" s="22"/>
      <c r="DT461" s="22"/>
      <c r="DU461" s="22"/>
      <c r="DV461" s="22"/>
      <c r="DW461" s="22"/>
      <c r="DX461" s="22"/>
      <c r="DY461" s="22"/>
      <c r="DZ461" s="22"/>
      <c r="EA461" s="22"/>
      <c r="EB461" s="22"/>
      <c r="EC461" s="22"/>
      <c r="ED461" s="22"/>
      <c r="EE461" s="22"/>
      <c r="EF461" s="22"/>
      <c r="EG461" s="22"/>
      <c r="EH461" s="22"/>
      <c r="EI461" s="22"/>
      <c r="EJ461" s="22"/>
      <c r="EK461" s="22"/>
      <c r="EL461" s="22"/>
      <c r="EM461" s="22"/>
      <c r="EN461" s="22"/>
      <c r="EO461" s="22"/>
      <c r="EP461" s="22"/>
      <c r="EQ461" s="22"/>
      <c r="ER461" s="22"/>
      <c r="ES461" s="22"/>
      <c r="ET461" s="22"/>
      <c r="EU461" s="22"/>
      <c r="EV461" s="22"/>
      <c r="EW461" s="22"/>
      <c r="EX461" s="22"/>
      <c r="EY461" s="22"/>
      <c r="EZ461" s="22"/>
      <c r="FA461" s="22"/>
      <c r="FB461" s="22"/>
      <c r="FC461" s="22"/>
      <c r="FD461" s="22"/>
      <c r="FE461" s="22"/>
      <c r="FF461" s="22"/>
      <c r="FG461" s="22"/>
      <c r="FH461" s="22"/>
      <c r="FI461" s="22"/>
      <c r="FJ461" s="22"/>
      <c r="FK461" s="22"/>
      <c r="FL461" s="22"/>
      <c r="FM461" s="22"/>
      <c r="FN461" s="22"/>
      <c r="FO461" s="22"/>
      <c r="FP461" s="22"/>
      <c r="FQ461" s="22"/>
      <c r="FR461" s="22"/>
      <c r="FS461" s="22"/>
      <c r="FT461" s="22"/>
      <c r="FU461" s="22"/>
      <c r="FV461" s="22"/>
      <c r="FW461" s="22"/>
      <c r="FX461" s="22"/>
      <c r="FY461" s="22"/>
      <c r="FZ461" s="22"/>
      <c r="GA461" s="22"/>
      <c r="GB461" s="22"/>
      <c r="GC461" s="22"/>
      <c r="GD461" s="22"/>
      <c r="GE461" s="22"/>
      <c r="GF461" s="22"/>
      <c r="GG461" s="22"/>
      <c r="GH461" s="22"/>
      <c r="GI461" s="22"/>
      <c r="GJ461" s="22"/>
      <c r="GK461" s="22"/>
      <c r="GL461" s="22"/>
      <c r="GM461" s="22"/>
      <c r="GN461" s="22"/>
      <c r="GO461" s="22"/>
      <c r="GP461" s="22"/>
      <c r="GQ461" s="22"/>
      <c r="GR461" s="22"/>
      <c r="GS461" s="22"/>
      <c r="GT461" s="22"/>
      <c r="GU461" s="22"/>
      <c r="GV461" s="22"/>
      <c r="GW461" s="22"/>
      <c r="GX461" s="22"/>
      <c r="GY461" s="22"/>
      <c r="GZ461" s="22"/>
      <c r="HA461" s="22"/>
      <c r="HB461" s="22"/>
      <c r="HC461" s="22"/>
      <c r="HD461" s="22"/>
      <c r="HE461" s="22"/>
      <c r="HF461" s="22"/>
      <c r="HG461" s="22"/>
      <c r="HH461" s="22"/>
      <c r="HI461" s="22"/>
      <c r="HJ461" s="22"/>
      <c r="HK461" s="22"/>
      <c r="HL461" s="22"/>
      <c r="HM461" s="22"/>
      <c r="HN461" s="22"/>
      <c r="HO461" s="22"/>
      <c r="HP461" s="22"/>
      <c r="HQ461" s="22"/>
      <c r="HR461" s="22"/>
      <c r="HS461" s="22"/>
      <c r="HT461" s="22"/>
      <c r="HU461" s="22"/>
      <c r="HV461" s="22"/>
      <c r="HW461" s="22"/>
      <c r="HX461" s="22"/>
      <c r="HY461" s="22"/>
      <c r="HZ461" s="22"/>
      <c r="IA461" s="22"/>
      <c r="IB461" s="22"/>
      <c r="IC461" s="22"/>
      <c r="ID461" s="22"/>
      <c r="IE461" s="22"/>
      <c r="IF461" s="22"/>
      <c r="IG461" s="22"/>
      <c r="IH461" s="22"/>
      <c r="II461" s="22"/>
      <c r="IJ461" s="22"/>
      <c r="IK461" s="22"/>
      <c r="IL461" s="22"/>
      <c r="IM461" s="22"/>
      <c r="IN461" s="22"/>
      <c r="IO461" s="22"/>
      <c r="IP461" s="22"/>
      <c r="IQ461" s="22"/>
      <c r="IR461" s="22"/>
      <c r="IS461" s="22"/>
      <c r="IT461" s="22"/>
      <c r="IU461" s="22"/>
      <c r="IV461" s="22"/>
      <c r="IW461" s="22"/>
      <c r="IX461" s="22"/>
      <c r="IY461" s="22"/>
      <c r="IZ461" s="22"/>
      <c r="JA461" s="22"/>
      <c r="JB461" s="22"/>
      <c r="JC461" s="22"/>
      <c r="JD461" s="22"/>
      <c r="JE461" s="22"/>
      <c r="JF461" s="22"/>
      <c r="JG461" s="22"/>
      <c r="JH461" s="22"/>
      <c r="JI461" s="22"/>
      <c r="JJ461" s="22"/>
      <c r="JK461" s="22"/>
      <c r="JL461" s="22"/>
      <c r="JM461" s="22"/>
      <c r="JN461" s="22"/>
      <c r="JO461" s="22"/>
      <c r="JP461" s="22"/>
      <c r="JQ461" s="22"/>
      <c r="JR461" s="22"/>
      <c r="JS461" s="22"/>
      <c r="JT461" s="22"/>
      <c r="JU461" s="22"/>
      <c r="JV461" s="22"/>
      <c r="JW461" s="22"/>
      <c r="JX461" s="22"/>
      <c r="JY461" s="22"/>
      <c r="JZ461" s="22"/>
      <c r="KA461" s="22"/>
      <c r="KB461" s="22"/>
      <c r="KC461" s="22"/>
      <c r="KD461" s="22"/>
      <c r="KE461" s="22"/>
      <c r="KF461" s="22"/>
      <c r="KG461" s="22"/>
      <c r="KH461" s="22"/>
      <c r="KI461" s="22"/>
      <c r="KJ461" s="22"/>
      <c r="KK461" s="22"/>
      <c r="KL461" s="22"/>
      <c r="KM461" s="22"/>
      <c r="KN461" s="22"/>
      <c r="KO461" s="22"/>
      <c r="KP461" s="22"/>
      <c r="KQ461" s="22"/>
      <c r="KR461" s="22"/>
      <c r="KS461" s="22"/>
      <c r="KT461" s="22"/>
      <c r="KU461" s="22"/>
      <c r="KV461" s="22"/>
      <c r="KW461" s="22"/>
      <c r="KX461" s="22"/>
      <c r="KY461" s="22"/>
      <c r="KZ461" s="22"/>
      <c r="LA461" s="22"/>
      <c r="LB461" s="22"/>
      <c r="LC461" s="22"/>
      <c r="LD461" s="22"/>
      <c r="LE461" s="22"/>
      <c r="LF461" s="22"/>
      <c r="LG461" s="22"/>
      <c r="LH461" s="22"/>
      <c r="LI461" s="22"/>
      <c r="LJ461" s="22"/>
      <c r="LK461" s="22"/>
      <c r="LL461" s="22"/>
      <c r="LM461" s="22"/>
      <c r="LN461" s="22"/>
      <c r="LO461" s="22"/>
      <c r="LP461" s="22"/>
      <c r="LQ461" s="22"/>
      <c r="LR461" s="22"/>
      <c r="LS461" s="22"/>
      <c r="LT461" s="22"/>
      <c r="LU461" s="22"/>
      <c r="LV461" s="22"/>
      <c r="LW461" s="22"/>
      <c r="LX461" s="22"/>
      <c r="LY461" s="22"/>
      <c r="LZ461" s="22"/>
      <c r="MA461" s="22"/>
      <c r="MB461" s="22"/>
      <c r="MC461" s="22"/>
      <c r="MD461" s="22"/>
      <c r="ME461" s="22"/>
      <c r="MF461" s="22"/>
      <c r="MG461" s="22"/>
      <c r="MH461" s="22"/>
      <c r="MI461" s="22"/>
      <c r="MJ461" s="22"/>
      <c r="MK461" s="22"/>
      <c r="ML461" s="22"/>
      <c r="MM461" s="22"/>
      <c r="MN461" s="22"/>
      <c r="MO461" s="22"/>
    </row>
    <row r="462" spans="1:353" s="12" customFormat="1">
      <c r="A462" s="3"/>
      <c r="B462" s="3"/>
      <c r="C462" s="14"/>
      <c r="D462" s="3"/>
      <c r="E462" s="3"/>
      <c r="F462" s="4"/>
      <c r="G462" s="5"/>
      <c r="H462" s="5"/>
      <c r="I462" s="6"/>
      <c r="J462" s="6"/>
      <c r="K462" s="6"/>
      <c r="L462" s="6"/>
      <c r="M462"/>
      <c r="N462"/>
      <c r="O462"/>
      <c r="P462"/>
      <c r="Q462"/>
      <c r="R462"/>
      <c r="S462"/>
      <c r="T462" s="7"/>
      <c r="U462" s="8"/>
      <c r="V462" s="9"/>
      <c r="W462" s="10"/>
      <c r="X462" s="10"/>
      <c r="Y462" s="10"/>
      <c r="Z462" s="11"/>
      <c r="AA462" s="11"/>
      <c r="AB462" s="11"/>
      <c r="AC462" s="11"/>
      <c r="AD462" s="10"/>
      <c r="AE462"/>
      <c r="AF462"/>
      <c r="AG462"/>
      <c r="AH462" s="498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  <c r="DK462" s="22"/>
      <c r="DL462" s="22"/>
      <c r="DM462" s="22"/>
      <c r="DN462" s="22"/>
      <c r="DO462" s="22"/>
      <c r="DP462" s="22"/>
      <c r="DQ462" s="22"/>
      <c r="DR462" s="22"/>
      <c r="DS462" s="22"/>
      <c r="DT462" s="22"/>
      <c r="DU462" s="22"/>
      <c r="DV462" s="22"/>
      <c r="DW462" s="22"/>
      <c r="DX462" s="22"/>
      <c r="DY462" s="22"/>
      <c r="DZ462" s="22"/>
      <c r="EA462" s="22"/>
      <c r="EB462" s="22"/>
      <c r="EC462" s="22"/>
      <c r="ED462" s="22"/>
      <c r="EE462" s="22"/>
      <c r="EF462" s="22"/>
      <c r="EG462" s="22"/>
      <c r="EH462" s="22"/>
      <c r="EI462" s="22"/>
      <c r="EJ462" s="22"/>
      <c r="EK462" s="22"/>
      <c r="EL462" s="22"/>
      <c r="EM462" s="22"/>
      <c r="EN462" s="22"/>
      <c r="EO462" s="22"/>
      <c r="EP462" s="22"/>
      <c r="EQ462" s="22"/>
      <c r="ER462" s="22"/>
      <c r="ES462" s="22"/>
      <c r="ET462" s="22"/>
      <c r="EU462" s="22"/>
      <c r="EV462" s="22"/>
      <c r="EW462" s="22"/>
      <c r="EX462" s="22"/>
      <c r="EY462" s="22"/>
      <c r="EZ462" s="22"/>
      <c r="FA462" s="22"/>
      <c r="FB462" s="22"/>
      <c r="FC462" s="22"/>
      <c r="FD462" s="22"/>
      <c r="FE462" s="22"/>
      <c r="FF462" s="22"/>
      <c r="FG462" s="22"/>
      <c r="FH462" s="22"/>
      <c r="FI462" s="22"/>
      <c r="FJ462" s="22"/>
      <c r="FK462" s="22"/>
      <c r="FL462" s="22"/>
      <c r="FM462" s="22"/>
      <c r="FN462" s="22"/>
      <c r="FO462" s="22"/>
      <c r="FP462" s="22"/>
      <c r="FQ462" s="22"/>
      <c r="FR462" s="22"/>
      <c r="FS462" s="22"/>
      <c r="FT462" s="22"/>
      <c r="FU462" s="22"/>
      <c r="FV462" s="22"/>
      <c r="FW462" s="22"/>
      <c r="FX462" s="22"/>
      <c r="FY462" s="22"/>
      <c r="FZ462" s="22"/>
      <c r="GA462" s="22"/>
      <c r="GB462" s="22"/>
      <c r="GC462" s="22"/>
      <c r="GD462" s="22"/>
      <c r="GE462" s="22"/>
      <c r="GF462" s="22"/>
      <c r="GG462" s="22"/>
      <c r="GH462" s="22"/>
      <c r="GI462" s="22"/>
      <c r="GJ462" s="22"/>
      <c r="GK462" s="22"/>
      <c r="GL462" s="22"/>
      <c r="GM462" s="22"/>
      <c r="GN462" s="22"/>
      <c r="GO462" s="22"/>
      <c r="GP462" s="22"/>
      <c r="GQ462" s="22"/>
      <c r="GR462" s="22"/>
      <c r="GS462" s="22"/>
      <c r="GT462" s="22"/>
      <c r="GU462" s="22"/>
      <c r="GV462" s="22"/>
      <c r="GW462" s="22"/>
      <c r="GX462" s="22"/>
      <c r="GY462" s="22"/>
      <c r="GZ462" s="22"/>
      <c r="HA462" s="22"/>
      <c r="HB462" s="22"/>
      <c r="HC462" s="22"/>
      <c r="HD462" s="22"/>
      <c r="HE462" s="22"/>
      <c r="HF462" s="22"/>
      <c r="HG462" s="22"/>
      <c r="HH462" s="22"/>
      <c r="HI462" s="22"/>
      <c r="HJ462" s="22"/>
      <c r="HK462" s="22"/>
      <c r="HL462" s="22"/>
      <c r="HM462" s="22"/>
      <c r="HN462" s="22"/>
      <c r="HO462" s="22"/>
      <c r="HP462" s="22"/>
      <c r="HQ462" s="22"/>
      <c r="HR462" s="22"/>
      <c r="HS462" s="22"/>
      <c r="HT462" s="22"/>
      <c r="HU462" s="22"/>
      <c r="HV462" s="22"/>
      <c r="HW462" s="22"/>
      <c r="HX462" s="22"/>
      <c r="HY462" s="22"/>
      <c r="HZ462" s="22"/>
      <c r="IA462" s="22"/>
      <c r="IB462" s="22"/>
      <c r="IC462" s="22"/>
      <c r="ID462" s="22"/>
      <c r="IE462" s="22"/>
      <c r="IF462" s="22"/>
      <c r="IG462" s="22"/>
      <c r="IH462" s="22"/>
      <c r="II462" s="22"/>
      <c r="IJ462" s="22"/>
      <c r="IK462" s="22"/>
      <c r="IL462" s="22"/>
      <c r="IM462" s="22"/>
      <c r="IN462" s="22"/>
      <c r="IO462" s="22"/>
      <c r="IP462" s="22"/>
      <c r="IQ462" s="22"/>
      <c r="IR462" s="22"/>
      <c r="IS462" s="22"/>
      <c r="IT462" s="22"/>
      <c r="IU462" s="22"/>
      <c r="IV462" s="22"/>
      <c r="IW462" s="22"/>
      <c r="IX462" s="22"/>
      <c r="IY462" s="22"/>
      <c r="IZ462" s="22"/>
      <c r="JA462" s="22"/>
      <c r="JB462" s="22"/>
      <c r="JC462" s="22"/>
      <c r="JD462" s="22"/>
      <c r="JE462" s="22"/>
      <c r="JF462" s="22"/>
      <c r="JG462" s="22"/>
      <c r="JH462" s="22"/>
      <c r="JI462" s="22"/>
      <c r="JJ462" s="22"/>
      <c r="JK462" s="22"/>
      <c r="JL462" s="22"/>
      <c r="JM462" s="22"/>
      <c r="JN462" s="22"/>
      <c r="JO462" s="22"/>
      <c r="JP462" s="22"/>
      <c r="JQ462" s="22"/>
      <c r="JR462" s="22"/>
      <c r="JS462" s="22"/>
      <c r="JT462" s="22"/>
      <c r="JU462" s="22"/>
      <c r="JV462" s="22"/>
      <c r="JW462" s="22"/>
      <c r="JX462" s="22"/>
      <c r="JY462" s="22"/>
      <c r="JZ462" s="22"/>
      <c r="KA462" s="22"/>
      <c r="KB462" s="22"/>
      <c r="KC462" s="22"/>
      <c r="KD462" s="22"/>
      <c r="KE462" s="22"/>
      <c r="KF462" s="22"/>
      <c r="KG462" s="22"/>
      <c r="KH462" s="22"/>
      <c r="KI462" s="22"/>
      <c r="KJ462" s="22"/>
      <c r="KK462" s="22"/>
      <c r="KL462" s="22"/>
      <c r="KM462" s="22"/>
      <c r="KN462" s="22"/>
      <c r="KO462" s="22"/>
      <c r="KP462" s="22"/>
      <c r="KQ462" s="22"/>
      <c r="KR462" s="22"/>
      <c r="KS462" s="22"/>
      <c r="KT462" s="22"/>
      <c r="KU462" s="22"/>
      <c r="KV462" s="22"/>
      <c r="KW462" s="22"/>
      <c r="KX462" s="22"/>
      <c r="KY462" s="22"/>
      <c r="KZ462" s="22"/>
      <c r="LA462" s="22"/>
      <c r="LB462" s="22"/>
      <c r="LC462" s="22"/>
      <c r="LD462" s="22"/>
      <c r="LE462" s="22"/>
      <c r="LF462" s="22"/>
      <c r="LG462" s="22"/>
      <c r="LH462" s="22"/>
      <c r="LI462" s="22"/>
      <c r="LJ462" s="22"/>
      <c r="LK462" s="22"/>
      <c r="LL462" s="22"/>
      <c r="LM462" s="22"/>
      <c r="LN462" s="22"/>
      <c r="LO462" s="22"/>
      <c r="LP462" s="22"/>
      <c r="LQ462" s="22"/>
      <c r="LR462" s="22"/>
      <c r="LS462" s="22"/>
      <c r="LT462" s="22"/>
      <c r="LU462" s="22"/>
      <c r="LV462" s="22"/>
      <c r="LW462" s="22"/>
      <c r="LX462" s="22"/>
      <c r="LY462" s="22"/>
      <c r="LZ462" s="22"/>
      <c r="MA462" s="22"/>
      <c r="MB462" s="22"/>
      <c r="MC462" s="22"/>
      <c r="MD462" s="22"/>
      <c r="ME462" s="22"/>
      <c r="MF462" s="22"/>
      <c r="MG462" s="22"/>
      <c r="MH462" s="22"/>
      <c r="MI462" s="22"/>
      <c r="MJ462" s="22"/>
      <c r="MK462" s="22"/>
      <c r="ML462" s="22"/>
      <c r="MM462" s="22"/>
      <c r="MN462" s="22"/>
      <c r="MO462" s="22"/>
    </row>
    <row r="463" spans="1:353" s="12" customFormat="1">
      <c r="A463" s="3"/>
      <c r="B463" s="3"/>
      <c r="C463" s="14"/>
      <c r="D463" s="3"/>
      <c r="E463" s="3"/>
      <c r="F463" s="4"/>
      <c r="G463" s="5"/>
      <c r="H463" s="5"/>
      <c r="I463" s="6"/>
      <c r="J463" s="6"/>
      <c r="K463" s="6"/>
      <c r="L463" s="6"/>
      <c r="M463"/>
      <c r="N463"/>
      <c r="O463"/>
      <c r="P463"/>
      <c r="Q463"/>
      <c r="R463"/>
      <c r="S463"/>
      <c r="T463" s="7"/>
      <c r="U463" s="8"/>
      <c r="V463" s="9"/>
      <c r="W463" s="10"/>
      <c r="X463" s="10"/>
      <c r="Y463" s="10"/>
      <c r="Z463" s="11"/>
      <c r="AA463" s="11"/>
      <c r="AB463" s="11"/>
      <c r="AC463" s="11"/>
      <c r="AD463" s="10"/>
      <c r="AE463"/>
      <c r="AF463"/>
      <c r="AG463"/>
      <c r="AH463" s="498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  <c r="DK463" s="22"/>
      <c r="DL463" s="22"/>
      <c r="DM463" s="22"/>
      <c r="DN463" s="22"/>
      <c r="DO463" s="22"/>
      <c r="DP463" s="22"/>
      <c r="DQ463" s="22"/>
      <c r="DR463" s="22"/>
      <c r="DS463" s="22"/>
      <c r="DT463" s="22"/>
      <c r="DU463" s="22"/>
      <c r="DV463" s="22"/>
      <c r="DW463" s="22"/>
      <c r="DX463" s="22"/>
      <c r="DY463" s="22"/>
      <c r="DZ463" s="22"/>
      <c r="EA463" s="22"/>
      <c r="EB463" s="22"/>
      <c r="EC463" s="22"/>
      <c r="ED463" s="22"/>
      <c r="EE463" s="22"/>
      <c r="EF463" s="22"/>
      <c r="EG463" s="22"/>
      <c r="EH463" s="22"/>
      <c r="EI463" s="22"/>
      <c r="EJ463" s="22"/>
      <c r="EK463" s="22"/>
      <c r="EL463" s="22"/>
      <c r="EM463" s="22"/>
      <c r="EN463" s="22"/>
      <c r="EO463" s="22"/>
      <c r="EP463" s="22"/>
      <c r="EQ463" s="22"/>
      <c r="ER463" s="22"/>
      <c r="ES463" s="22"/>
      <c r="ET463" s="22"/>
      <c r="EU463" s="22"/>
      <c r="EV463" s="22"/>
      <c r="EW463" s="22"/>
      <c r="EX463" s="22"/>
      <c r="EY463" s="22"/>
      <c r="EZ463" s="22"/>
      <c r="FA463" s="22"/>
      <c r="FB463" s="22"/>
      <c r="FC463" s="22"/>
      <c r="FD463" s="22"/>
      <c r="FE463" s="22"/>
      <c r="FF463" s="22"/>
      <c r="FG463" s="22"/>
      <c r="FH463" s="22"/>
      <c r="FI463" s="22"/>
      <c r="FJ463" s="22"/>
      <c r="FK463" s="22"/>
      <c r="FL463" s="22"/>
      <c r="FM463" s="22"/>
      <c r="FN463" s="22"/>
      <c r="FO463" s="22"/>
      <c r="FP463" s="22"/>
      <c r="FQ463" s="22"/>
      <c r="FR463" s="22"/>
      <c r="FS463" s="22"/>
      <c r="FT463" s="22"/>
      <c r="FU463" s="22"/>
      <c r="FV463" s="22"/>
      <c r="FW463" s="22"/>
      <c r="FX463" s="22"/>
      <c r="FY463" s="22"/>
      <c r="FZ463" s="22"/>
      <c r="GA463" s="22"/>
      <c r="GB463" s="22"/>
      <c r="GC463" s="22"/>
      <c r="GD463" s="22"/>
      <c r="GE463" s="22"/>
      <c r="GF463" s="22"/>
      <c r="GG463" s="22"/>
      <c r="GH463" s="22"/>
      <c r="GI463" s="22"/>
      <c r="GJ463" s="22"/>
      <c r="GK463" s="22"/>
      <c r="GL463" s="22"/>
      <c r="GM463" s="22"/>
      <c r="GN463" s="22"/>
      <c r="GO463" s="22"/>
      <c r="GP463" s="22"/>
      <c r="GQ463" s="22"/>
      <c r="GR463" s="22"/>
      <c r="GS463" s="22"/>
      <c r="GT463" s="22"/>
      <c r="GU463" s="22"/>
      <c r="GV463" s="22"/>
      <c r="GW463" s="22"/>
      <c r="GX463" s="22"/>
      <c r="GY463" s="22"/>
      <c r="GZ463" s="22"/>
      <c r="HA463" s="22"/>
      <c r="HB463" s="22"/>
      <c r="HC463" s="22"/>
      <c r="HD463" s="22"/>
      <c r="HE463" s="22"/>
      <c r="HF463" s="22"/>
      <c r="HG463" s="22"/>
      <c r="HH463" s="22"/>
      <c r="HI463" s="22"/>
      <c r="HJ463" s="22"/>
      <c r="HK463" s="22"/>
      <c r="HL463" s="22"/>
      <c r="HM463" s="22"/>
      <c r="HN463" s="22"/>
      <c r="HO463" s="22"/>
      <c r="HP463" s="22"/>
      <c r="HQ463" s="22"/>
      <c r="HR463" s="22"/>
      <c r="HS463" s="22"/>
      <c r="HT463" s="22"/>
      <c r="HU463" s="22"/>
      <c r="HV463" s="22"/>
      <c r="HW463" s="22"/>
      <c r="HX463" s="22"/>
      <c r="HY463" s="22"/>
      <c r="HZ463" s="22"/>
      <c r="IA463" s="22"/>
      <c r="IB463" s="22"/>
      <c r="IC463" s="22"/>
      <c r="ID463" s="22"/>
      <c r="IE463" s="22"/>
      <c r="IF463" s="22"/>
      <c r="IG463" s="22"/>
      <c r="IH463" s="22"/>
      <c r="II463" s="22"/>
      <c r="IJ463" s="22"/>
      <c r="IK463" s="22"/>
      <c r="IL463" s="22"/>
      <c r="IM463" s="22"/>
      <c r="IN463" s="22"/>
      <c r="IO463" s="22"/>
      <c r="IP463" s="22"/>
      <c r="IQ463" s="22"/>
      <c r="IR463" s="22"/>
      <c r="IS463" s="22"/>
      <c r="IT463" s="22"/>
      <c r="IU463" s="22"/>
      <c r="IV463" s="22"/>
      <c r="IW463" s="22"/>
      <c r="IX463" s="22"/>
      <c r="IY463" s="22"/>
      <c r="IZ463" s="22"/>
      <c r="JA463" s="22"/>
      <c r="JB463" s="22"/>
      <c r="JC463" s="22"/>
      <c r="JD463" s="22"/>
      <c r="JE463" s="22"/>
      <c r="JF463" s="22"/>
      <c r="JG463" s="22"/>
      <c r="JH463" s="22"/>
      <c r="JI463" s="22"/>
      <c r="JJ463" s="22"/>
      <c r="JK463" s="22"/>
      <c r="JL463" s="22"/>
      <c r="JM463" s="22"/>
      <c r="JN463" s="22"/>
      <c r="JO463" s="22"/>
      <c r="JP463" s="22"/>
      <c r="JQ463" s="22"/>
      <c r="JR463" s="22"/>
      <c r="JS463" s="22"/>
      <c r="JT463" s="22"/>
      <c r="JU463" s="22"/>
      <c r="JV463" s="22"/>
      <c r="JW463" s="22"/>
      <c r="JX463" s="22"/>
      <c r="JY463" s="22"/>
      <c r="JZ463" s="22"/>
      <c r="KA463" s="22"/>
      <c r="KB463" s="22"/>
      <c r="KC463" s="22"/>
      <c r="KD463" s="22"/>
      <c r="KE463" s="22"/>
      <c r="KF463" s="22"/>
      <c r="KG463" s="22"/>
      <c r="KH463" s="22"/>
      <c r="KI463" s="22"/>
      <c r="KJ463" s="22"/>
      <c r="KK463" s="22"/>
      <c r="KL463" s="22"/>
      <c r="KM463" s="22"/>
      <c r="KN463" s="22"/>
      <c r="KO463" s="22"/>
      <c r="KP463" s="22"/>
      <c r="KQ463" s="22"/>
      <c r="KR463" s="22"/>
      <c r="KS463" s="22"/>
      <c r="KT463" s="22"/>
      <c r="KU463" s="22"/>
      <c r="KV463" s="22"/>
      <c r="KW463" s="22"/>
      <c r="KX463" s="22"/>
      <c r="KY463" s="22"/>
      <c r="KZ463" s="22"/>
      <c r="LA463" s="22"/>
      <c r="LB463" s="22"/>
      <c r="LC463" s="22"/>
      <c r="LD463" s="22"/>
      <c r="LE463" s="22"/>
      <c r="LF463" s="22"/>
      <c r="LG463" s="22"/>
      <c r="LH463" s="22"/>
      <c r="LI463" s="22"/>
      <c r="LJ463" s="22"/>
      <c r="LK463" s="22"/>
      <c r="LL463" s="22"/>
      <c r="LM463" s="22"/>
      <c r="LN463" s="22"/>
      <c r="LO463" s="22"/>
      <c r="LP463" s="22"/>
      <c r="LQ463" s="22"/>
      <c r="LR463" s="22"/>
      <c r="LS463" s="22"/>
      <c r="LT463" s="22"/>
      <c r="LU463" s="22"/>
      <c r="LV463" s="22"/>
      <c r="LW463" s="22"/>
      <c r="LX463" s="22"/>
      <c r="LY463" s="22"/>
      <c r="LZ463" s="22"/>
      <c r="MA463" s="22"/>
      <c r="MB463" s="22"/>
      <c r="MC463" s="22"/>
      <c r="MD463" s="22"/>
      <c r="ME463" s="22"/>
      <c r="MF463" s="22"/>
      <c r="MG463" s="22"/>
      <c r="MH463" s="22"/>
      <c r="MI463" s="22"/>
      <c r="MJ463" s="22"/>
      <c r="MK463" s="22"/>
      <c r="ML463" s="22"/>
      <c r="MM463" s="22"/>
      <c r="MN463" s="22"/>
      <c r="MO463" s="22"/>
    </row>
    <row r="464" spans="1:353" s="12" customFormat="1">
      <c r="A464" s="3"/>
      <c r="B464" s="3"/>
      <c r="C464" s="14"/>
      <c r="D464" s="3"/>
      <c r="E464" s="3"/>
      <c r="F464" s="4"/>
      <c r="G464" s="5"/>
      <c r="H464" s="5"/>
      <c r="I464" s="6"/>
      <c r="J464" s="6"/>
      <c r="K464" s="6"/>
      <c r="L464" s="6"/>
      <c r="M464"/>
      <c r="N464"/>
      <c r="O464"/>
      <c r="P464"/>
      <c r="Q464"/>
      <c r="R464"/>
      <c r="S464"/>
      <c r="T464" s="7"/>
      <c r="U464" s="8"/>
      <c r="V464" s="9"/>
      <c r="W464" s="10"/>
      <c r="X464" s="10"/>
      <c r="Y464" s="10"/>
      <c r="Z464" s="11"/>
      <c r="AA464" s="11"/>
      <c r="AB464" s="11"/>
      <c r="AC464" s="11"/>
      <c r="AD464" s="10"/>
      <c r="AE464"/>
      <c r="AF464"/>
      <c r="AG464"/>
      <c r="AH464" s="498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  <c r="DK464" s="22"/>
      <c r="DL464" s="22"/>
      <c r="DM464" s="22"/>
      <c r="DN464" s="22"/>
      <c r="DO464" s="22"/>
      <c r="DP464" s="22"/>
      <c r="DQ464" s="22"/>
      <c r="DR464" s="22"/>
      <c r="DS464" s="22"/>
      <c r="DT464" s="22"/>
      <c r="DU464" s="22"/>
      <c r="DV464" s="22"/>
      <c r="DW464" s="22"/>
      <c r="DX464" s="22"/>
      <c r="DY464" s="22"/>
      <c r="DZ464" s="22"/>
      <c r="EA464" s="22"/>
      <c r="EB464" s="22"/>
      <c r="EC464" s="22"/>
      <c r="ED464" s="22"/>
      <c r="EE464" s="22"/>
      <c r="EF464" s="22"/>
      <c r="EG464" s="22"/>
      <c r="EH464" s="22"/>
      <c r="EI464" s="22"/>
      <c r="EJ464" s="22"/>
      <c r="EK464" s="22"/>
      <c r="EL464" s="22"/>
      <c r="EM464" s="22"/>
      <c r="EN464" s="22"/>
      <c r="EO464" s="22"/>
      <c r="EP464" s="22"/>
      <c r="EQ464" s="22"/>
      <c r="ER464" s="22"/>
      <c r="ES464" s="22"/>
      <c r="ET464" s="22"/>
      <c r="EU464" s="22"/>
      <c r="EV464" s="22"/>
      <c r="EW464" s="22"/>
      <c r="EX464" s="22"/>
      <c r="EY464" s="22"/>
      <c r="EZ464" s="22"/>
      <c r="FA464" s="22"/>
      <c r="FB464" s="22"/>
      <c r="FC464" s="22"/>
      <c r="FD464" s="22"/>
      <c r="FE464" s="22"/>
      <c r="FF464" s="22"/>
      <c r="FG464" s="22"/>
      <c r="FH464" s="22"/>
      <c r="FI464" s="22"/>
      <c r="FJ464" s="22"/>
      <c r="FK464" s="22"/>
      <c r="FL464" s="22"/>
      <c r="FM464" s="22"/>
      <c r="FN464" s="22"/>
      <c r="FO464" s="22"/>
      <c r="FP464" s="22"/>
      <c r="FQ464" s="22"/>
      <c r="FR464" s="22"/>
      <c r="FS464" s="22"/>
      <c r="FT464" s="22"/>
      <c r="FU464" s="22"/>
      <c r="FV464" s="22"/>
      <c r="FW464" s="22"/>
      <c r="FX464" s="22"/>
      <c r="FY464" s="22"/>
      <c r="FZ464" s="22"/>
      <c r="GA464" s="22"/>
      <c r="GB464" s="22"/>
      <c r="GC464" s="22"/>
      <c r="GD464" s="22"/>
      <c r="GE464" s="22"/>
      <c r="GF464" s="22"/>
      <c r="GG464" s="22"/>
      <c r="GH464" s="22"/>
      <c r="GI464" s="22"/>
      <c r="GJ464" s="22"/>
      <c r="GK464" s="22"/>
      <c r="GL464" s="22"/>
      <c r="GM464" s="22"/>
      <c r="GN464" s="22"/>
      <c r="GO464" s="22"/>
      <c r="GP464" s="22"/>
      <c r="GQ464" s="22"/>
      <c r="GR464" s="22"/>
      <c r="GS464" s="22"/>
      <c r="GT464" s="22"/>
      <c r="GU464" s="22"/>
      <c r="GV464" s="22"/>
      <c r="GW464" s="22"/>
      <c r="GX464" s="22"/>
      <c r="GY464" s="22"/>
      <c r="GZ464" s="22"/>
      <c r="HA464" s="22"/>
      <c r="HB464" s="22"/>
      <c r="HC464" s="22"/>
      <c r="HD464" s="22"/>
      <c r="HE464" s="22"/>
      <c r="HF464" s="22"/>
      <c r="HG464" s="22"/>
      <c r="HH464" s="22"/>
      <c r="HI464" s="22"/>
      <c r="HJ464" s="22"/>
      <c r="HK464" s="22"/>
      <c r="HL464" s="22"/>
      <c r="HM464" s="22"/>
      <c r="HN464" s="22"/>
      <c r="HO464" s="22"/>
      <c r="HP464" s="22"/>
      <c r="HQ464" s="22"/>
      <c r="HR464" s="22"/>
      <c r="HS464" s="22"/>
      <c r="HT464" s="22"/>
      <c r="HU464" s="22"/>
      <c r="HV464" s="22"/>
      <c r="HW464" s="22"/>
      <c r="HX464" s="22"/>
      <c r="HY464" s="22"/>
      <c r="HZ464" s="22"/>
      <c r="IA464" s="22"/>
      <c r="IB464" s="22"/>
      <c r="IC464" s="22"/>
      <c r="ID464" s="22"/>
      <c r="IE464" s="22"/>
      <c r="IF464" s="22"/>
      <c r="IG464" s="22"/>
      <c r="IH464" s="22"/>
      <c r="II464" s="22"/>
      <c r="IJ464" s="22"/>
      <c r="IK464" s="22"/>
      <c r="IL464" s="22"/>
      <c r="IM464" s="22"/>
      <c r="IN464" s="22"/>
      <c r="IO464" s="22"/>
      <c r="IP464" s="22"/>
      <c r="IQ464" s="22"/>
      <c r="IR464" s="22"/>
      <c r="IS464" s="22"/>
      <c r="IT464" s="22"/>
      <c r="IU464" s="22"/>
      <c r="IV464" s="22"/>
      <c r="IW464" s="22"/>
      <c r="IX464" s="22"/>
      <c r="IY464" s="22"/>
      <c r="IZ464" s="22"/>
      <c r="JA464" s="22"/>
      <c r="JB464" s="22"/>
      <c r="JC464" s="22"/>
      <c r="JD464" s="22"/>
      <c r="JE464" s="22"/>
      <c r="JF464" s="22"/>
      <c r="JG464" s="22"/>
      <c r="JH464" s="22"/>
      <c r="JI464" s="22"/>
      <c r="JJ464" s="22"/>
      <c r="JK464" s="22"/>
      <c r="JL464" s="22"/>
      <c r="JM464" s="22"/>
      <c r="JN464" s="22"/>
      <c r="JO464" s="22"/>
      <c r="JP464" s="22"/>
      <c r="JQ464" s="22"/>
      <c r="JR464" s="22"/>
      <c r="JS464" s="22"/>
      <c r="JT464" s="22"/>
      <c r="JU464" s="22"/>
      <c r="JV464" s="22"/>
      <c r="JW464" s="22"/>
      <c r="JX464" s="22"/>
      <c r="JY464" s="22"/>
      <c r="JZ464" s="22"/>
      <c r="KA464" s="22"/>
      <c r="KB464" s="22"/>
      <c r="KC464" s="22"/>
      <c r="KD464" s="22"/>
      <c r="KE464" s="22"/>
      <c r="KF464" s="22"/>
      <c r="KG464" s="22"/>
      <c r="KH464" s="22"/>
      <c r="KI464" s="22"/>
      <c r="KJ464" s="22"/>
      <c r="KK464" s="22"/>
      <c r="KL464" s="22"/>
      <c r="KM464" s="22"/>
      <c r="KN464" s="22"/>
      <c r="KO464" s="22"/>
      <c r="KP464" s="22"/>
      <c r="KQ464" s="22"/>
      <c r="KR464" s="22"/>
      <c r="KS464" s="22"/>
      <c r="KT464" s="22"/>
      <c r="KU464" s="22"/>
      <c r="KV464" s="22"/>
      <c r="KW464" s="22"/>
      <c r="KX464" s="22"/>
      <c r="KY464" s="22"/>
      <c r="KZ464" s="22"/>
      <c r="LA464" s="22"/>
      <c r="LB464" s="22"/>
      <c r="LC464" s="22"/>
      <c r="LD464" s="22"/>
      <c r="LE464" s="22"/>
      <c r="LF464" s="22"/>
      <c r="LG464" s="22"/>
      <c r="LH464" s="22"/>
      <c r="LI464" s="22"/>
      <c r="LJ464" s="22"/>
      <c r="LK464" s="22"/>
      <c r="LL464" s="22"/>
      <c r="LM464" s="22"/>
      <c r="LN464" s="22"/>
      <c r="LO464" s="22"/>
      <c r="LP464" s="22"/>
      <c r="LQ464" s="22"/>
      <c r="LR464" s="22"/>
      <c r="LS464" s="22"/>
      <c r="LT464" s="22"/>
      <c r="LU464" s="22"/>
      <c r="LV464" s="22"/>
      <c r="LW464" s="22"/>
      <c r="LX464" s="22"/>
      <c r="LY464" s="22"/>
      <c r="LZ464" s="22"/>
      <c r="MA464" s="22"/>
      <c r="MB464" s="22"/>
      <c r="MC464" s="22"/>
      <c r="MD464" s="22"/>
      <c r="ME464" s="22"/>
      <c r="MF464" s="22"/>
      <c r="MG464" s="22"/>
      <c r="MH464" s="22"/>
      <c r="MI464" s="22"/>
      <c r="MJ464" s="22"/>
      <c r="MK464" s="22"/>
      <c r="ML464" s="22"/>
      <c r="MM464" s="22"/>
      <c r="MN464" s="22"/>
      <c r="MO464" s="22"/>
    </row>
    <row r="465" spans="1:353" s="12" customFormat="1">
      <c r="A465" s="3"/>
      <c r="B465" s="3"/>
      <c r="C465" s="14"/>
      <c r="D465" s="3"/>
      <c r="E465" s="3"/>
      <c r="F465" s="4"/>
      <c r="G465" s="5"/>
      <c r="H465" s="5"/>
      <c r="I465" s="6"/>
      <c r="J465" s="6"/>
      <c r="K465" s="6"/>
      <c r="L465" s="6"/>
      <c r="M465"/>
      <c r="N465"/>
      <c r="O465"/>
      <c r="P465"/>
      <c r="Q465"/>
      <c r="R465"/>
      <c r="S465"/>
      <c r="T465" s="7"/>
      <c r="U465" s="8"/>
      <c r="V465" s="9"/>
      <c r="W465" s="10"/>
      <c r="X465" s="10"/>
      <c r="Y465" s="10"/>
      <c r="Z465" s="11"/>
      <c r="AA465" s="11"/>
      <c r="AB465" s="11"/>
      <c r="AC465" s="11"/>
      <c r="AD465" s="10"/>
      <c r="AE465"/>
      <c r="AF465"/>
      <c r="AG465"/>
      <c r="AH465" s="498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  <c r="BZ465" s="22"/>
      <c r="CA465" s="22"/>
      <c r="CB465" s="22"/>
      <c r="CC465" s="22"/>
      <c r="CD465" s="22"/>
      <c r="CE465" s="22"/>
      <c r="CF465" s="22"/>
      <c r="CG465" s="22"/>
      <c r="CH465" s="22"/>
      <c r="CI465" s="22"/>
      <c r="CJ465" s="22"/>
      <c r="CK465" s="22"/>
      <c r="CL465" s="22"/>
      <c r="CM465" s="22"/>
      <c r="CN465" s="22"/>
      <c r="CO465" s="22"/>
      <c r="CP465" s="22"/>
      <c r="CQ465" s="22"/>
      <c r="CR465" s="22"/>
      <c r="CS465" s="22"/>
      <c r="CT465" s="22"/>
      <c r="CU465" s="22"/>
      <c r="CV465" s="22"/>
      <c r="CW465" s="22"/>
      <c r="CX465" s="22"/>
      <c r="CY465" s="22"/>
      <c r="CZ465" s="22"/>
      <c r="DA465" s="22"/>
      <c r="DB465" s="22"/>
      <c r="DC465" s="22"/>
      <c r="DD465" s="22"/>
      <c r="DE465" s="22"/>
      <c r="DF465" s="22"/>
      <c r="DG465" s="22"/>
      <c r="DH465" s="22"/>
      <c r="DI465" s="22"/>
      <c r="DJ465" s="22"/>
      <c r="DK465" s="22"/>
      <c r="DL465" s="22"/>
      <c r="DM465" s="22"/>
      <c r="DN465" s="22"/>
      <c r="DO465" s="22"/>
      <c r="DP465" s="22"/>
      <c r="DQ465" s="22"/>
      <c r="DR465" s="22"/>
      <c r="DS465" s="22"/>
      <c r="DT465" s="22"/>
      <c r="DU465" s="22"/>
      <c r="DV465" s="22"/>
      <c r="DW465" s="22"/>
      <c r="DX465" s="22"/>
      <c r="DY465" s="22"/>
      <c r="DZ465" s="22"/>
      <c r="EA465" s="22"/>
      <c r="EB465" s="22"/>
      <c r="EC465" s="22"/>
      <c r="ED465" s="22"/>
      <c r="EE465" s="22"/>
      <c r="EF465" s="22"/>
      <c r="EG465" s="22"/>
      <c r="EH465" s="22"/>
      <c r="EI465" s="22"/>
      <c r="EJ465" s="22"/>
      <c r="EK465" s="22"/>
      <c r="EL465" s="22"/>
      <c r="EM465" s="22"/>
      <c r="EN465" s="22"/>
      <c r="EO465" s="22"/>
      <c r="EP465" s="22"/>
      <c r="EQ465" s="22"/>
      <c r="ER465" s="22"/>
      <c r="ES465" s="22"/>
      <c r="ET465" s="22"/>
      <c r="EU465" s="22"/>
      <c r="EV465" s="22"/>
      <c r="EW465" s="22"/>
      <c r="EX465" s="22"/>
      <c r="EY465" s="22"/>
      <c r="EZ465" s="22"/>
      <c r="FA465" s="22"/>
      <c r="FB465" s="22"/>
      <c r="FC465" s="22"/>
      <c r="FD465" s="22"/>
      <c r="FE465" s="22"/>
      <c r="FF465" s="22"/>
      <c r="FG465" s="22"/>
      <c r="FH465" s="22"/>
      <c r="FI465" s="22"/>
      <c r="FJ465" s="22"/>
      <c r="FK465" s="22"/>
      <c r="FL465" s="22"/>
      <c r="FM465" s="22"/>
      <c r="FN465" s="22"/>
      <c r="FO465" s="22"/>
      <c r="FP465" s="22"/>
      <c r="FQ465" s="22"/>
      <c r="FR465" s="22"/>
      <c r="FS465" s="22"/>
      <c r="FT465" s="22"/>
      <c r="FU465" s="22"/>
      <c r="FV465" s="22"/>
      <c r="FW465" s="22"/>
      <c r="FX465" s="22"/>
      <c r="FY465" s="22"/>
      <c r="FZ465" s="22"/>
      <c r="GA465" s="22"/>
      <c r="GB465" s="22"/>
      <c r="GC465" s="22"/>
      <c r="GD465" s="22"/>
      <c r="GE465" s="22"/>
      <c r="GF465" s="22"/>
      <c r="GG465" s="22"/>
      <c r="GH465" s="22"/>
      <c r="GI465" s="22"/>
      <c r="GJ465" s="22"/>
      <c r="GK465" s="22"/>
      <c r="GL465" s="22"/>
      <c r="GM465" s="22"/>
      <c r="GN465" s="22"/>
      <c r="GO465" s="22"/>
      <c r="GP465" s="22"/>
      <c r="GQ465" s="22"/>
      <c r="GR465" s="22"/>
      <c r="GS465" s="22"/>
      <c r="GT465" s="22"/>
      <c r="GU465" s="22"/>
      <c r="GV465" s="22"/>
      <c r="GW465" s="22"/>
      <c r="GX465" s="22"/>
      <c r="GY465" s="22"/>
      <c r="GZ465" s="22"/>
      <c r="HA465" s="22"/>
      <c r="HB465" s="22"/>
      <c r="HC465" s="22"/>
      <c r="HD465" s="22"/>
      <c r="HE465" s="22"/>
      <c r="HF465" s="22"/>
      <c r="HG465" s="22"/>
      <c r="HH465" s="22"/>
      <c r="HI465" s="22"/>
      <c r="HJ465" s="22"/>
      <c r="HK465" s="22"/>
      <c r="HL465" s="22"/>
      <c r="HM465" s="22"/>
      <c r="HN465" s="22"/>
      <c r="HO465" s="22"/>
      <c r="HP465" s="22"/>
      <c r="HQ465" s="22"/>
      <c r="HR465" s="22"/>
      <c r="HS465" s="22"/>
      <c r="HT465" s="22"/>
      <c r="HU465" s="22"/>
      <c r="HV465" s="22"/>
      <c r="HW465" s="22"/>
      <c r="HX465" s="22"/>
      <c r="HY465" s="22"/>
      <c r="HZ465" s="22"/>
      <c r="IA465" s="22"/>
      <c r="IB465" s="22"/>
      <c r="IC465" s="22"/>
      <c r="ID465" s="22"/>
      <c r="IE465" s="22"/>
      <c r="IF465" s="22"/>
      <c r="IG465" s="22"/>
      <c r="IH465" s="22"/>
      <c r="II465" s="22"/>
      <c r="IJ465" s="22"/>
      <c r="IK465" s="22"/>
      <c r="IL465" s="22"/>
      <c r="IM465" s="22"/>
      <c r="IN465" s="22"/>
      <c r="IO465" s="22"/>
      <c r="IP465" s="22"/>
      <c r="IQ465" s="22"/>
      <c r="IR465" s="22"/>
      <c r="IS465" s="22"/>
      <c r="IT465" s="22"/>
      <c r="IU465" s="22"/>
      <c r="IV465" s="22"/>
      <c r="IW465" s="22"/>
      <c r="IX465" s="22"/>
      <c r="IY465" s="22"/>
      <c r="IZ465" s="22"/>
      <c r="JA465" s="22"/>
      <c r="JB465" s="22"/>
      <c r="JC465" s="22"/>
      <c r="JD465" s="22"/>
      <c r="JE465" s="22"/>
      <c r="JF465" s="22"/>
      <c r="JG465" s="22"/>
      <c r="JH465" s="22"/>
      <c r="JI465" s="22"/>
      <c r="JJ465" s="22"/>
      <c r="JK465" s="22"/>
      <c r="JL465" s="22"/>
      <c r="JM465" s="22"/>
      <c r="JN465" s="22"/>
      <c r="JO465" s="22"/>
      <c r="JP465" s="22"/>
      <c r="JQ465" s="22"/>
      <c r="JR465" s="22"/>
      <c r="JS465" s="22"/>
      <c r="JT465" s="22"/>
      <c r="JU465" s="22"/>
      <c r="JV465" s="22"/>
      <c r="JW465" s="22"/>
      <c r="JX465" s="22"/>
      <c r="JY465" s="22"/>
      <c r="JZ465" s="22"/>
      <c r="KA465" s="22"/>
      <c r="KB465" s="22"/>
      <c r="KC465" s="22"/>
      <c r="KD465" s="22"/>
      <c r="KE465" s="22"/>
      <c r="KF465" s="22"/>
      <c r="KG465" s="22"/>
      <c r="KH465" s="22"/>
      <c r="KI465" s="22"/>
      <c r="KJ465" s="22"/>
      <c r="KK465" s="22"/>
      <c r="KL465" s="22"/>
      <c r="KM465" s="22"/>
      <c r="KN465" s="22"/>
      <c r="KO465" s="22"/>
      <c r="KP465" s="22"/>
      <c r="KQ465" s="22"/>
      <c r="KR465" s="22"/>
      <c r="KS465" s="22"/>
      <c r="KT465" s="22"/>
      <c r="KU465" s="22"/>
      <c r="KV465" s="22"/>
      <c r="KW465" s="22"/>
      <c r="KX465" s="22"/>
      <c r="KY465" s="22"/>
      <c r="KZ465" s="22"/>
      <c r="LA465" s="22"/>
      <c r="LB465" s="22"/>
      <c r="LC465" s="22"/>
      <c r="LD465" s="22"/>
      <c r="LE465" s="22"/>
      <c r="LF465" s="22"/>
      <c r="LG465" s="22"/>
      <c r="LH465" s="22"/>
      <c r="LI465" s="22"/>
      <c r="LJ465" s="22"/>
      <c r="LK465" s="22"/>
      <c r="LL465" s="22"/>
      <c r="LM465" s="22"/>
      <c r="LN465" s="22"/>
      <c r="LO465" s="22"/>
      <c r="LP465" s="22"/>
      <c r="LQ465" s="22"/>
      <c r="LR465" s="22"/>
      <c r="LS465" s="22"/>
      <c r="LT465" s="22"/>
      <c r="LU465" s="22"/>
      <c r="LV465" s="22"/>
      <c r="LW465" s="22"/>
      <c r="LX465" s="22"/>
      <c r="LY465" s="22"/>
      <c r="LZ465" s="22"/>
      <c r="MA465" s="22"/>
      <c r="MB465" s="22"/>
      <c r="MC465" s="22"/>
      <c r="MD465" s="22"/>
      <c r="ME465" s="22"/>
      <c r="MF465" s="22"/>
      <c r="MG465" s="22"/>
      <c r="MH465" s="22"/>
      <c r="MI465" s="22"/>
      <c r="MJ465" s="22"/>
      <c r="MK465" s="22"/>
      <c r="ML465" s="22"/>
      <c r="MM465" s="22"/>
      <c r="MN465" s="22"/>
      <c r="MO465" s="22"/>
    </row>
    <row r="466" spans="1:353" s="12" customFormat="1">
      <c r="A466" s="3"/>
      <c r="B466" s="3"/>
      <c r="C466" s="14"/>
      <c r="D466" s="3"/>
      <c r="E466" s="3"/>
      <c r="F466" s="4"/>
      <c r="G466" s="5"/>
      <c r="H466" s="5"/>
      <c r="I466" s="6"/>
      <c r="J466" s="6"/>
      <c r="K466" s="6"/>
      <c r="L466" s="6"/>
      <c r="M466"/>
      <c r="N466"/>
      <c r="O466"/>
      <c r="P466"/>
      <c r="Q466"/>
      <c r="R466"/>
      <c r="S466"/>
      <c r="T466" s="7"/>
      <c r="U466" s="8"/>
      <c r="V466" s="9"/>
      <c r="W466" s="10"/>
      <c r="X466" s="10"/>
      <c r="Y466" s="10"/>
      <c r="Z466" s="11"/>
      <c r="AA466" s="11"/>
      <c r="AB466" s="11"/>
      <c r="AC466" s="11"/>
      <c r="AD466" s="10"/>
      <c r="AE466"/>
      <c r="AF466"/>
      <c r="AG466"/>
      <c r="AH466" s="498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  <c r="BZ466" s="22"/>
      <c r="CA466" s="22"/>
      <c r="CB466" s="22"/>
      <c r="CC466" s="22"/>
      <c r="CD466" s="22"/>
      <c r="CE466" s="22"/>
      <c r="CF466" s="22"/>
      <c r="CG466" s="22"/>
      <c r="CH466" s="22"/>
      <c r="CI466" s="22"/>
      <c r="CJ466" s="22"/>
      <c r="CK466" s="22"/>
      <c r="CL466" s="22"/>
      <c r="CM466" s="22"/>
      <c r="CN466" s="22"/>
      <c r="CO466" s="22"/>
      <c r="CP466" s="22"/>
      <c r="CQ466" s="22"/>
      <c r="CR466" s="22"/>
      <c r="CS466" s="22"/>
      <c r="CT466" s="22"/>
      <c r="CU466" s="22"/>
      <c r="CV466" s="22"/>
      <c r="CW466" s="22"/>
      <c r="CX466" s="22"/>
      <c r="CY466" s="22"/>
      <c r="CZ466" s="22"/>
      <c r="DA466" s="22"/>
      <c r="DB466" s="22"/>
      <c r="DC466" s="22"/>
      <c r="DD466" s="22"/>
      <c r="DE466" s="22"/>
      <c r="DF466" s="22"/>
      <c r="DG466" s="22"/>
      <c r="DH466" s="22"/>
      <c r="DI466" s="22"/>
      <c r="DJ466" s="22"/>
      <c r="DK466" s="22"/>
      <c r="DL466" s="22"/>
      <c r="DM466" s="22"/>
      <c r="DN466" s="22"/>
      <c r="DO466" s="22"/>
      <c r="DP466" s="22"/>
      <c r="DQ466" s="22"/>
      <c r="DR466" s="22"/>
      <c r="DS466" s="22"/>
      <c r="DT466" s="22"/>
      <c r="DU466" s="22"/>
      <c r="DV466" s="22"/>
      <c r="DW466" s="22"/>
      <c r="DX466" s="22"/>
      <c r="DY466" s="22"/>
      <c r="DZ466" s="22"/>
      <c r="EA466" s="22"/>
      <c r="EB466" s="22"/>
      <c r="EC466" s="22"/>
      <c r="ED466" s="22"/>
      <c r="EE466" s="22"/>
      <c r="EF466" s="22"/>
      <c r="EG466" s="22"/>
      <c r="EH466" s="22"/>
      <c r="EI466" s="22"/>
      <c r="EJ466" s="22"/>
      <c r="EK466" s="22"/>
      <c r="EL466" s="22"/>
      <c r="EM466" s="22"/>
      <c r="EN466" s="22"/>
      <c r="EO466" s="22"/>
      <c r="EP466" s="22"/>
      <c r="EQ466" s="22"/>
      <c r="ER466" s="22"/>
      <c r="ES466" s="22"/>
      <c r="ET466" s="22"/>
      <c r="EU466" s="22"/>
      <c r="EV466" s="22"/>
      <c r="EW466" s="22"/>
      <c r="EX466" s="22"/>
      <c r="EY466" s="22"/>
      <c r="EZ466" s="22"/>
      <c r="FA466" s="22"/>
      <c r="FB466" s="22"/>
      <c r="FC466" s="22"/>
      <c r="FD466" s="22"/>
      <c r="FE466" s="22"/>
      <c r="FF466" s="22"/>
      <c r="FG466" s="22"/>
      <c r="FH466" s="22"/>
      <c r="FI466" s="22"/>
      <c r="FJ466" s="22"/>
      <c r="FK466" s="22"/>
      <c r="FL466" s="22"/>
      <c r="FM466" s="22"/>
      <c r="FN466" s="22"/>
      <c r="FO466" s="22"/>
      <c r="FP466" s="22"/>
      <c r="FQ466" s="22"/>
      <c r="FR466" s="22"/>
      <c r="FS466" s="22"/>
      <c r="FT466" s="22"/>
      <c r="FU466" s="22"/>
      <c r="FV466" s="22"/>
      <c r="FW466" s="22"/>
      <c r="FX466" s="22"/>
      <c r="FY466" s="22"/>
      <c r="FZ466" s="22"/>
      <c r="GA466" s="22"/>
      <c r="GB466" s="22"/>
      <c r="GC466" s="22"/>
      <c r="GD466" s="22"/>
      <c r="GE466" s="22"/>
      <c r="GF466" s="22"/>
      <c r="GG466" s="22"/>
      <c r="GH466" s="22"/>
      <c r="GI466" s="22"/>
      <c r="GJ466" s="22"/>
      <c r="GK466" s="22"/>
      <c r="GL466" s="22"/>
      <c r="GM466" s="22"/>
      <c r="GN466" s="22"/>
      <c r="GO466" s="22"/>
      <c r="GP466" s="22"/>
      <c r="GQ466" s="22"/>
      <c r="GR466" s="22"/>
      <c r="GS466" s="22"/>
      <c r="GT466" s="22"/>
      <c r="GU466" s="22"/>
      <c r="GV466" s="22"/>
      <c r="GW466" s="22"/>
      <c r="GX466" s="22"/>
      <c r="GY466" s="22"/>
      <c r="GZ466" s="22"/>
      <c r="HA466" s="22"/>
      <c r="HB466" s="22"/>
      <c r="HC466" s="22"/>
      <c r="HD466" s="22"/>
      <c r="HE466" s="22"/>
      <c r="HF466" s="22"/>
      <c r="HG466" s="22"/>
      <c r="HH466" s="22"/>
      <c r="HI466" s="22"/>
      <c r="HJ466" s="22"/>
      <c r="HK466" s="22"/>
      <c r="HL466" s="22"/>
      <c r="HM466" s="22"/>
      <c r="HN466" s="22"/>
      <c r="HO466" s="22"/>
      <c r="HP466" s="22"/>
      <c r="HQ466" s="22"/>
      <c r="HR466" s="22"/>
      <c r="HS466" s="22"/>
      <c r="HT466" s="22"/>
      <c r="HU466" s="22"/>
      <c r="HV466" s="22"/>
      <c r="HW466" s="22"/>
      <c r="HX466" s="22"/>
      <c r="HY466" s="22"/>
      <c r="HZ466" s="22"/>
      <c r="IA466" s="22"/>
      <c r="IB466" s="22"/>
      <c r="IC466" s="22"/>
      <c r="ID466" s="22"/>
      <c r="IE466" s="22"/>
      <c r="IF466" s="22"/>
      <c r="IG466" s="22"/>
      <c r="IH466" s="22"/>
      <c r="II466" s="22"/>
      <c r="IJ466" s="22"/>
      <c r="IK466" s="22"/>
      <c r="IL466" s="22"/>
      <c r="IM466" s="22"/>
      <c r="IN466" s="22"/>
      <c r="IO466" s="22"/>
      <c r="IP466" s="22"/>
      <c r="IQ466" s="22"/>
      <c r="IR466" s="22"/>
      <c r="IS466" s="22"/>
      <c r="IT466" s="22"/>
      <c r="IU466" s="22"/>
      <c r="IV466" s="22"/>
      <c r="IW466" s="22"/>
      <c r="IX466" s="22"/>
      <c r="IY466" s="22"/>
      <c r="IZ466" s="22"/>
      <c r="JA466" s="22"/>
      <c r="JB466" s="22"/>
      <c r="JC466" s="22"/>
      <c r="JD466" s="22"/>
      <c r="JE466" s="22"/>
      <c r="JF466" s="22"/>
      <c r="JG466" s="22"/>
      <c r="JH466" s="22"/>
      <c r="JI466" s="22"/>
      <c r="JJ466" s="22"/>
      <c r="JK466" s="22"/>
      <c r="JL466" s="22"/>
      <c r="JM466" s="22"/>
      <c r="JN466" s="22"/>
      <c r="JO466" s="22"/>
      <c r="JP466" s="22"/>
      <c r="JQ466" s="22"/>
      <c r="JR466" s="22"/>
      <c r="JS466" s="22"/>
      <c r="JT466" s="22"/>
      <c r="JU466" s="22"/>
      <c r="JV466" s="22"/>
      <c r="JW466" s="22"/>
      <c r="JX466" s="22"/>
      <c r="JY466" s="22"/>
      <c r="JZ466" s="22"/>
      <c r="KA466" s="22"/>
      <c r="KB466" s="22"/>
      <c r="KC466" s="22"/>
      <c r="KD466" s="22"/>
      <c r="KE466" s="22"/>
      <c r="KF466" s="22"/>
      <c r="KG466" s="22"/>
      <c r="KH466" s="22"/>
      <c r="KI466" s="22"/>
      <c r="KJ466" s="22"/>
      <c r="KK466" s="22"/>
      <c r="KL466" s="22"/>
      <c r="KM466" s="22"/>
      <c r="KN466" s="22"/>
      <c r="KO466" s="22"/>
      <c r="KP466" s="22"/>
      <c r="KQ466" s="22"/>
      <c r="KR466" s="22"/>
      <c r="KS466" s="22"/>
      <c r="KT466" s="22"/>
      <c r="KU466" s="22"/>
      <c r="KV466" s="22"/>
      <c r="KW466" s="22"/>
      <c r="KX466" s="22"/>
      <c r="KY466" s="22"/>
      <c r="KZ466" s="22"/>
      <c r="LA466" s="22"/>
      <c r="LB466" s="22"/>
      <c r="LC466" s="22"/>
      <c r="LD466" s="22"/>
      <c r="LE466" s="22"/>
      <c r="LF466" s="22"/>
      <c r="LG466" s="22"/>
      <c r="LH466" s="22"/>
      <c r="LI466" s="22"/>
      <c r="LJ466" s="22"/>
      <c r="LK466" s="22"/>
      <c r="LL466" s="22"/>
      <c r="LM466" s="22"/>
      <c r="LN466" s="22"/>
      <c r="LO466" s="22"/>
      <c r="LP466" s="22"/>
      <c r="LQ466" s="22"/>
      <c r="LR466" s="22"/>
      <c r="LS466" s="22"/>
      <c r="LT466" s="22"/>
      <c r="LU466" s="22"/>
      <c r="LV466" s="22"/>
      <c r="LW466" s="22"/>
      <c r="LX466" s="22"/>
      <c r="LY466" s="22"/>
      <c r="LZ466" s="22"/>
      <c r="MA466" s="22"/>
      <c r="MB466" s="22"/>
      <c r="MC466" s="22"/>
      <c r="MD466" s="22"/>
      <c r="ME466" s="22"/>
      <c r="MF466" s="22"/>
      <c r="MG466" s="22"/>
      <c r="MH466" s="22"/>
      <c r="MI466" s="22"/>
      <c r="MJ466" s="22"/>
      <c r="MK466" s="22"/>
      <c r="ML466" s="22"/>
      <c r="MM466" s="22"/>
      <c r="MN466" s="22"/>
      <c r="MO466" s="22"/>
    </row>
    <row r="467" spans="1:353" s="12" customFormat="1">
      <c r="A467" s="3"/>
      <c r="B467" s="3"/>
      <c r="C467" s="14"/>
      <c r="D467" s="3"/>
      <c r="E467" s="3"/>
      <c r="F467" s="4"/>
      <c r="G467" s="5"/>
      <c r="H467" s="5"/>
      <c r="I467" s="6"/>
      <c r="J467" s="6"/>
      <c r="K467" s="6"/>
      <c r="L467" s="6"/>
      <c r="M467"/>
      <c r="N467"/>
      <c r="O467"/>
      <c r="P467"/>
      <c r="Q467"/>
      <c r="R467"/>
      <c r="S467"/>
      <c r="T467" s="7"/>
      <c r="U467" s="8"/>
      <c r="V467" s="9"/>
      <c r="W467" s="10"/>
      <c r="X467" s="10"/>
      <c r="Y467" s="10"/>
      <c r="Z467" s="11"/>
      <c r="AA467" s="11"/>
      <c r="AB467" s="11"/>
      <c r="AC467" s="11"/>
      <c r="AD467" s="10"/>
      <c r="AE467"/>
      <c r="AF467"/>
      <c r="AG467"/>
      <c r="AH467" s="498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  <c r="BZ467" s="22"/>
      <c r="CA467" s="22"/>
      <c r="CB467" s="22"/>
      <c r="CC467" s="22"/>
      <c r="CD467" s="22"/>
      <c r="CE467" s="22"/>
      <c r="CF467" s="22"/>
      <c r="CG467" s="22"/>
      <c r="CH467" s="22"/>
      <c r="CI467" s="22"/>
      <c r="CJ467" s="22"/>
      <c r="CK467" s="22"/>
      <c r="CL467" s="22"/>
      <c r="CM467" s="22"/>
      <c r="CN467" s="22"/>
      <c r="CO467" s="22"/>
      <c r="CP467" s="22"/>
      <c r="CQ467" s="22"/>
      <c r="CR467" s="22"/>
      <c r="CS467" s="22"/>
      <c r="CT467" s="22"/>
      <c r="CU467" s="22"/>
      <c r="CV467" s="22"/>
      <c r="CW467" s="22"/>
      <c r="CX467" s="22"/>
      <c r="CY467" s="22"/>
      <c r="CZ467" s="22"/>
      <c r="DA467" s="22"/>
      <c r="DB467" s="22"/>
      <c r="DC467" s="22"/>
      <c r="DD467" s="22"/>
      <c r="DE467" s="22"/>
      <c r="DF467" s="22"/>
      <c r="DG467" s="22"/>
      <c r="DH467" s="22"/>
      <c r="DI467" s="22"/>
      <c r="DJ467" s="22"/>
      <c r="DK467" s="22"/>
      <c r="DL467" s="22"/>
      <c r="DM467" s="22"/>
      <c r="DN467" s="22"/>
      <c r="DO467" s="22"/>
      <c r="DP467" s="22"/>
      <c r="DQ467" s="22"/>
      <c r="DR467" s="22"/>
      <c r="DS467" s="22"/>
      <c r="DT467" s="22"/>
      <c r="DU467" s="22"/>
      <c r="DV467" s="22"/>
      <c r="DW467" s="22"/>
      <c r="DX467" s="22"/>
      <c r="DY467" s="22"/>
      <c r="DZ467" s="22"/>
      <c r="EA467" s="22"/>
      <c r="EB467" s="22"/>
      <c r="EC467" s="22"/>
      <c r="ED467" s="22"/>
      <c r="EE467" s="22"/>
      <c r="EF467" s="22"/>
      <c r="EG467" s="22"/>
      <c r="EH467" s="22"/>
      <c r="EI467" s="22"/>
      <c r="EJ467" s="22"/>
      <c r="EK467" s="22"/>
      <c r="EL467" s="22"/>
      <c r="EM467" s="22"/>
      <c r="EN467" s="22"/>
      <c r="EO467" s="22"/>
      <c r="EP467" s="22"/>
      <c r="EQ467" s="22"/>
      <c r="ER467" s="22"/>
      <c r="ES467" s="22"/>
      <c r="ET467" s="22"/>
      <c r="EU467" s="22"/>
      <c r="EV467" s="22"/>
      <c r="EW467" s="22"/>
      <c r="EX467" s="22"/>
      <c r="EY467" s="22"/>
      <c r="EZ467" s="22"/>
      <c r="FA467" s="22"/>
      <c r="FB467" s="22"/>
      <c r="FC467" s="22"/>
      <c r="FD467" s="22"/>
      <c r="FE467" s="22"/>
      <c r="FF467" s="22"/>
      <c r="FG467" s="22"/>
      <c r="FH467" s="22"/>
      <c r="FI467" s="22"/>
      <c r="FJ467" s="22"/>
      <c r="FK467" s="22"/>
      <c r="FL467" s="22"/>
      <c r="FM467" s="22"/>
      <c r="FN467" s="22"/>
      <c r="FO467" s="22"/>
      <c r="FP467" s="22"/>
      <c r="FQ467" s="22"/>
      <c r="FR467" s="22"/>
      <c r="FS467" s="22"/>
      <c r="FT467" s="22"/>
      <c r="FU467" s="22"/>
      <c r="FV467" s="22"/>
      <c r="FW467" s="22"/>
      <c r="FX467" s="22"/>
      <c r="FY467" s="22"/>
      <c r="FZ467" s="22"/>
      <c r="GA467" s="22"/>
      <c r="GB467" s="22"/>
      <c r="GC467" s="22"/>
      <c r="GD467" s="22"/>
      <c r="GE467" s="22"/>
      <c r="GF467" s="22"/>
      <c r="GG467" s="22"/>
      <c r="GH467" s="22"/>
      <c r="GI467" s="22"/>
      <c r="GJ467" s="22"/>
      <c r="GK467" s="22"/>
      <c r="GL467" s="22"/>
      <c r="GM467" s="22"/>
      <c r="GN467" s="22"/>
      <c r="GO467" s="22"/>
      <c r="GP467" s="22"/>
      <c r="GQ467" s="22"/>
      <c r="GR467" s="22"/>
      <c r="GS467" s="22"/>
      <c r="GT467" s="22"/>
      <c r="GU467" s="22"/>
      <c r="GV467" s="22"/>
      <c r="GW467" s="22"/>
      <c r="GX467" s="22"/>
      <c r="GY467" s="22"/>
      <c r="GZ467" s="22"/>
      <c r="HA467" s="22"/>
      <c r="HB467" s="22"/>
      <c r="HC467" s="22"/>
      <c r="HD467" s="22"/>
      <c r="HE467" s="22"/>
      <c r="HF467" s="22"/>
      <c r="HG467" s="22"/>
      <c r="HH467" s="22"/>
      <c r="HI467" s="22"/>
      <c r="HJ467" s="22"/>
      <c r="HK467" s="22"/>
      <c r="HL467" s="22"/>
      <c r="HM467" s="22"/>
      <c r="HN467" s="22"/>
      <c r="HO467" s="22"/>
      <c r="HP467" s="22"/>
      <c r="HQ467" s="22"/>
      <c r="HR467" s="22"/>
      <c r="HS467" s="22"/>
      <c r="HT467" s="22"/>
      <c r="HU467" s="22"/>
      <c r="HV467" s="22"/>
      <c r="HW467" s="22"/>
      <c r="HX467" s="22"/>
      <c r="HY467" s="22"/>
      <c r="HZ467" s="22"/>
      <c r="IA467" s="22"/>
      <c r="IB467" s="22"/>
      <c r="IC467" s="22"/>
      <c r="ID467" s="22"/>
      <c r="IE467" s="22"/>
      <c r="IF467" s="22"/>
      <c r="IG467" s="22"/>
      <c r="IH467" s="22"/>
      <c r="II467" s="22"/>
      <c r="IJ467" s="22"/>
      <c r="IK467" s="22"/>
      <c r="IL467" s="22"/>
      <c r="IM467" s="22"/>
      <c r="IN467" s="22"/>
      <c r="IO467" s="22"/>
      <c r="IP467" s="22"/>
      <c r="IQ467" s="22"/>
      <c r="IR467" s="22"/>
      <c r="IS467" s="22"/>
      <c r="IT467" s="22"/>
      <c r="IU467" s="22"/>
      <c r="IV467" s="22"/>
      <c r="IW467" s="22"/>
      <c r="IX467" s="22"/>
      <c r="IY467" s="22"/>
      <c r="IZ467" s="22"/>
      <c r="JA467" s="22"/>
      <c r="JB467" s="22"/>
      <c r="JC467" s="22"/>
      <c r="JD467" s="22"/>
      <c r="JE467" s="22"/>
      <c r="JF467" s="22"/>
      <c r="JG467" s="22"/>
      <c r="JH467" s="22"/>
      <c r="JI467" s="22"/>
      <c r="JJ467" s="22"/>
      <c r="JK467" s="22"/>
      <c r="JL467" s="22"/>
      <c r="JM467" s="22"/>
      <c r="JN467" s="22"/>
      <c r="JO467" s="22"/>
      <c r="JP467" s="22"/>
      <c r="JQ467" s="22"/>
      <c r="JR467" s="22"/>
      <c r="JS467" s="22"/>
      <c r="JT467" s="22"/>
      <c r="JU467" s="22"/>
      <c r="JV467" s="22"/>
      <c r="JW467" s="22"/>
      <c r="JX467" s="22"/>
      <c r="JY467" s="22"/>
      <c r="JZ467" s="22"/>
      <c r="KA467" s="22"/>
      <c r="KB467" s="22"/>
      <c r="KC467" s="22"/>
      <c r="KD467" s="22"/>
      <c r="KE467" s="22"/>
      <c r="KF467" s="22"/>
      <c r="KG467" s="22"/>
      <c r="KH467" s="22"/>
      <c r="KI467" s="22"/>
      <c r="KJ467" s="22"/>
      <c r="KK467" s="22"/>
      <c r="KL467" s="22"/>
      <c r="KM467" s="22"/>
      <c r="KN467" s="22"/>
      <c r="KO467" s="22"/>
      <c r="KP467" s="22"/>
      <c r="KQ467" s="22"/>
      <c r="KR467" s="22"/>
      <c r="KS467" s="22"/>
      <c r="KT467" s="22"/>
      <c r="KU467" s="22"/>
      <c r="KV467" s="22"/>
      <c r="KW467" s="22"/>
      <c r="KX467" s="22"/>
      <c r="KY467" s="22"/>
      <c r="KZ467" s="22"/>
      <c r="LA467" s="22"/>
      <c r="LB467" s="22"/>
      <c r="LC467" s="22"/>
      <c r="LD467" s="22"/>
      <c r="LE467" s="22"/>
      <c r="LF467" s="22"/>
      <c r="LG467" s="22"/>
      <c r="LH467" s="22"/>
      <c r="LI467" s="22"/>
      <c r="LJ467" s="22"/>
      <c r="LK467" s="22"/>
      <c r="LL467" s="22"/>
      <c r="LM467" s="22"/>
      <c r="LN467" s="22"/>
      <c r="LO467" s="22"/>
      <c r="LP467" s="22"/>
      <c r="LQ467" s="22"/>
      <c r="LR467" s="22"/>
      <c r="LS467" s="22"/>
      <c r="LT467" s="22"/>
      <c r="LU467" s="22"/>
      <c r="LV467" s="22"/>
      <c r="LW467" s="22"/>
      <c r="LX467" s="22"/>
      <c r="LY467" s="22"/>
      <c r="LZ467" s="22"/>
      <c r="MA467" s="22"/>
      <c r="MB467" s="22"/>
      <c r="MC467" s="22"/>
      <c r="MD467" s="22"/>
      <c r="ME467" s="22"/>
      <c r="MF467" s="22"/>
      <c r="MG467" s="22"/>
      <c r="MH467" s="22"/>
      <c r="MI467" s="22"/>
      <c r="MJ467" s="22"/>
      <c r="MK467" s="22"/>
      <c r="ML467" s="22"/>
      <c r="MM467" s="22"/>
      <c r="MN467" s="22"/>
      <c r="MO467" s="22"/>
    </row>
    <row r="468" spans="1:353" s="12" customFormat="1">
      <c r="A468" s="3"/>
      <c r="B468" s="3"/>
      <c r="C468" s="14"/>
      <c r="D468" s="3"/>
      <c r="E468" s="3"/>
      <c r="F468" s="4"/>
      <c r="G468" s="5"/>
      <c r="H468" s="5"/>
      <c r="I468" s="6"/>
      <c r="J468" s="6"/>
      <c r="K468" s="6"/>
      <c r="L468" s="6"/>
      <c r="M468"/>
      <c r="N468"/>
      <c r="O468"/>
      <c r="P468"/>
      <c r="Q468"/>
      <c r="R468"/>
      <c r="S468"/>
      <c r="T468" s="7"/>
      <c r="U468" s="8"/>
      <c r="V468" s="9"/>
      <c r="W468" s="10"/>
      <c r="X468" s="10"/>
      <c r="Y468" s="10"/>
      <c r="Z468" s="11"/>
      <c r="AA468" s="11"/>
      <c r="AB468" s="11"/>
      <c r="AC468" s="11"/>
      <c r="AD468" s="10"/>
      <c r="AE468"/>
      <c r="AF468"/>
      <c r="AG468"/>
      <c r="AH468" s="49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  <c r="DK468" s="22"/>
      <c r="DL468" s="22"/>
      <c r="DM468" s="22"/>
      <c r="DN468" s="22"/>
      <c r="DO468" s="22"/>
      <c r="DP468" s="22"/>
      <c r="DQ468" s="22"/>
      <c r="DR468" s="22"/>
      <c r="DS468" s="22"/>
      <c r="DT468" s="22"/>
      <c r="DU468" s="22"/>
      <c r="DV468" s="22"/>
      <c r="DW468" s="22"/>
      <c r="DX468" s="22"/>
      <c r="DY468" s="22"/>
      <c r="DZ468" s="22"/>
      <c r="EA468" s="22"/>
      <c r="EB468" s="22"/>
      <c r="EC468" s="22"/>
      <c r="ED468" s="22"/>
      <c r="EE468" s="22"/>
      <c r="EF468" s="22"/>
      <c r="EG468" s="22"/>
      <c r="EH468" s="22"/>
      <c r="EI468" s="22"/>
      <c r="EJ468" s="22"/>
      <c r="EK468" s="22"/>
      <c r="EL468" s="22"/>
      <c r="EM468" s="22"/>
      <c r="EN468" s="22"/>
      <c r="EO468" s="22"/>
      <c r="EP468" s="22"/>
      <c r="EQ468" s="22"/>
      <c r="ER468" s="22"/>
      <c r="ES468" s="22"/>
      <c r="ET468" s="22"/>
      <c r="EU468" s="22"/>
      <c r="EV468" s="22"/>
      <c r="EW468" s="22"/>
      <c r="EX468" s="22"/>
      <c r="EY468" s="22"/>
      <c r="EZ468" s="22"/>
      <c r="FA468" s="22"/>
      <c r="FB468" s="22"/>
      <c r="FC468" s="22"/>
      <c r="FD468" s="22"/>
      <c r="FE468" s="22"/>
      <c r="FF468" s="22"/>
      <c r="FG468" s="22"/>
      <c r="FH468" s="22"/>
      <c r="FI468" s="22"/>
      <c r="FJ468" s="22"/>
      <c r="FK468" s="22"/>
      <c r="FL468" s="22"/>
      <c r="FM468" s="22"/>
      <c r="FN468" s="22"/>
      <c r="FO468" s="22"/>
      <c r="FP468" s="22"/>
      <c r="FQ468" s="22"/>
      <c r="FR468" s="22"/>
      <c r="FS468" s="22"/>
      <c r="FT468" s="22"/>
      <c r="FU468" s="22"/>
      <c r="FV468" s="22"/>
      <c r="FW468" s="22"/>
      <c r="FX468" s="22"/>
      <c r="FY468" s="22"/>
      <c r="FZ468" s="22"/>
      <c r="GA468" s="22"/>
      <c r="GB468" s="22"/>
      <c r="GC468" s="22"/>
      <c r="GD468" s="22"/>
      <c r="GE468" s="22"/>
      <c r="GF468" s="22"/>
      <c r="GG468" s="22"/>
      <c r="GH468" s="22"/>
      <c r="GI468" s="22"/>
      <c r="GJ468" s="22"/>
      <c r="GK468" s="22"/>
      <c r="GL468" s="22"/>
      <c r="GM468" s="22"/>
      <c r="GN468" s="22"/>
      <c r="GO468" s="22"/>
      <c r="GP468" s="22"/>
      <c r="GQ468" s="22"/>
      <c r="GR468" s="22"/>
      <c r="GS468" s="22"/>
      <c r="GT468" s="22"/>
      <c r="GU468" s="22"/>
      <c r="GV468" s="22"/>
      <c r="GW468" s="22"/>
      <c r="GX468" s="22"/>
      <c r="GY468" s="22"/>
      <c r="GZ468" s="22"/>
      <c r="HA468" s="22"/>
      <c r="HB468" s="22"/>
      <c r="HC468" s="22"/>
      <c r="HD468" s="22"/>
      <c r="HE468" s="22"/>
      <c r="HF468" s="22"/>
      <c r="HG468" s="22"/>
      <c r="HH468" s="22"/>
      <c r="HI468" s="22"/>
      <c r="HJ468" s="22"/>
      <c r="HK468" s="22"/>
      <c r="HL468" s="22"/>
      <c r="HM468" s="22"/>
      <c r="HN468" s="22"/>
      <c r="HO468" s="22"/>
      <c r="HP468" s="22"/>
      <c r="HQ468" s="22"/>
      <c r="HR468" s="22"/>
      <c r="HS468" s="22"/>
      <c r="HT468" s="22"/>
      <c r="HU468" s="22"/>
      <c r="HV468" s="22"/>
      <c r="HW468" s="22"/>
      <c r="HX468" s="22"/>
      <c r="HY468" s="22"/>
      <c r="HZ468" s="22"/>
      <c r="IA468" s="22"/>
      <c r="IB468" s="22"/>
      <c r="IC468" s="22"/>
      <c r="ID468" s="22"/>
      <c r="IE468" s="22"/>
      <c r="IF468" s="22"/>
      <c r="IG468" s="22"/>
      <c r="IH468" s="22"/>
      <c r="II468" s="22"/>
      <c r="IJ468" s="22"/>
      <c r="IK468" s="22"/>
      <c r="IL468" s="22"/>
      <c r="IM468" s="22"/>
      <c r="IN468" s="22"/>
      <c r="IO468" s="22"/>
      <c r="IP468" s="22"/>
      <c r="IQ468" s="22"/>
      <c r="IR468" s="22"/>
      <c r="IS468" s="22"/>
      <c r="IT468" s="22"/>
      <c r="IU468" s="22"/>
      <c r="IV468" s="22"/>
      <c r="IW468" s="22"/>
      <c r="IX468" s="22"/>
      <c r="IY468" s="22"/>
      <c r="IZ468" s="22"/>
      <c r="JA468" s="22"/>
      <c r="JB468" s="22"/>
      <c r="JC468" s="22"/>
      <c r="JD468" s="22"/>
      <c r="JE468" s="22"/>
      <c r="JF468" s="22"/>
      <c r="JG468" s="22"/>
      <c r="JH468" s="22"/>
      <c r="JI468" s="22"/>
      <c r="JJ468" s="22"/>
      <c r="JK468" s="22"/>
      <c r="JL468" s="22"/>
      <c r="JM468" s="22"/>
      <c r="JN468" s="22"/>
      <c r="JO468" s="22"/>
      <c r="JP468" s="22"/>
      <c r="JQ468" s="22"/>
      <c r="JR468" s="22"/>
      <c r="JS468" s="22"/>
      <c r="JT468" s="22"/>
      <c r="JU468" s="22"/>
      <c r="JV468" s="22"/>
      <c r="JW468" s="22"/>
      <c r="JX468" s="22"/>
      <c r="JY468" s="22"/>
      <c r="JZ468" s="22"/>
      <c r="KA468" s="22"/>
      <c r="KB468" s="22"/>
      <c r="KC468" s="22"/>
      <c r="KD468" s="22"/>
      <c r="KE468" s="22"/>
      <c r="KF468" s="22"/>
      <c r="KG468" s="22"/>
      <c r="KH468" s="22"/>
      <c r="KI468" s="22"/>
      <c r="KJ468" s="22"/>
      <c r="KK468" s="22"/>
      <c r="KL468" s="22"/>
      <c r="KM468" s="22"/>
      <c r="KN468" s="22"/>
      <c r="KO468" s="22"/>
      <c r="KP468" s="22"/>
      <c r="KQ468" s="22"/>
      <c r="KR468" s="22"/>
      <c r="KS468" s="22"/>
      <c r="KT468" s="22"/>
      <c r="KU468" s="22"/>
      <c r="KV468" s="22"/>
      <c r="KW468" s="22"/>
      <c r="KX468" s="22"/>
      <c r="KY468" s="22"/>
      <c r="KZ468" s="22"/>
      <c r="LA468" s="22"/>
      <c r="LB468" s="22"/>
      <c r="LC468" s="22"/>
      <c r="LD468" s="22"/>
      <c r="LE468" s="22"/>
      <c r="LF468" s="22"/>
      <c r="LG468" s="22"/>
      <c r="LH468" s="22"/>
      <c r="LI468" s="22"/>
      <c r="LJ468" s="22"/>
      <c r="LK468" s="22"/>
      <c r="LL468" s="22"/>
      <c r="LM468" s="22"/>
      <c r="LN468" s="22"/>
      <c r="LO468" s="22"/>
      <c r="LP468" s="22"/>
      <c r="LQ468" s="22"/>
      <c r="LR468" s="22"/>
      <c r="LS468" s="22"/>
      <c r="LT468" s="22"/>
      <c r="LU468" s="22"/>
      <c r="LV468" s="22"/>
      <c r="LW468" s="22"/>
      <c r="LX468" s="22"/>
      <c r="LY468" s="22"/>
      <c r="LZ468" s="22"/>
      <c r="MA468" s="22"/>
      <c r="MB468" s="22"/>
      <c r="MC468" s="22"/>
      <c r="MD468" s="22"/>
      <c r="ME468" s="22"/>
      <c r="MF468" s="22"/>
      <c r="MG468" s="22"/>
      <c r="MH468" s="22"/>
      <c r="MI468" s="22"/>
      <c r="MJ468" s="22"/>
      <c r="MK468" s="22"/>
      <c r="ML468" s="22"/>
      <c r="MM468" s="22"/>
      <c r="MN468" s="22"/>
      <c r="MO468" s="22"/>
    </row>
    <row r="469" spans="1:353" s="12" customFormat="1">
      <c r="A469" s="3"/>
      <c r="B469" s="3"/>
      <c r="C469" s="14"/>
      <c r="D469" s="3"/>
      <c r="E469" s="3"/>
      <c r="F469" s="4"/>
      <c r="G469" s="5"/>
      <c r="H469" s="5"/>
      <c r="I469" s="6"/>
      <c r="J469" s="6"/>
      <c r="K469" s="6"/>
      <c r="L469" s="6"/>
      <c r="M469"/>
      <c r="N469"/>
      <c r="O469"/>
      <c r="P469"/>
      <c r="Q469"/>
      <c r="R469"/>
      <c r="S469"/>
      <c r="T469" s="7"/>
      <c r="U469" s="8"/>
      <c r="V469" s="9"/>
      <c r="W469" s="10"/>
      <c r="X469" s="10"/>
      <c r="Y469" s="10"/>
      <c r="Z469" s="11"/>
      <c r="AA469" s="11"/>
      <c r="AB469" s="11"/>
      <c r="AC469" s="11"/>
      <c r="AD469" s="10"/>
      <c r="AE469"/>
      <c r="AF469"/>
      <c r="AG469"/>
      <c r="AH469" s="498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  <c r="EC469" s="22"/>
      <c r="ED469" s="22"/>
      <c r="EE469" s="22"/>
      <c r="EF469" s="22"/>
      <c r="EG469" s="22"/>
      <c r="EH469" s="22"/>
      <c r="EI469" s="22"/>
      <c r="EJ469" s="22"/>
      <c r="EK469" s="22"/>
      <c r="EL469" s="22"/>
      <c r="EM469" s="22"/>
      <c r="EN469" s="22"/>
      <c r="EO469" s="22"/>
      <c r="EP469" s="22"/>
      <c r="EQ469" s="22"/>
      <c r="ER469" s="22"/>
      <c r="ES469" s="22"/>
      <c r="ET469" s="22"/>
      <c r="EU469" s="22"/>
      <c r="EV469" s="22"/>
      <c r="EW469" s="22"/>
      <c r="EX469" s="22"/>
      <c r="EY469" s="22"/>
      <c r="EZ469" s="22"/>
      <c r="FA469" s="22"/>
      <c r="FB469" s="22"/>
      <c r="FC469" s="22"/>
      <c r="FD469" s="22"/>
      <c r="FE469" s="22"/>
      <c r="FF469" s="22"/>
      <c r="FG469" s="22"/>
      <c r="FH469" s="22"/>
      <c r="FI469" s="22"/>
      <c r="FJ469" s="22"/>
      <c r="FK469" s="22"/>
      <c r="FL469" s="22"/>
      <c r="FM469" s="22"/>
      <c r="FN469" s="22"/>
      <c r="FO469" s="22"/>
      <c r="FP469" s="22"/>
      <c r="FQ469" s="22"/>
      <c r="FR469" s="22"/>
      <c r="FS469" s="22"/>
      <c r="FT469" s="22"/>
      <c r="FU469" s="22"/>
      <c r="FV469" s="22"/>
      <c r="FW469" s="22"/>
      <c r="FX469" s="22"/>
      <c r="FY469" s="22"/>
      <c r="FZ469" s="22"/>
      <c r="GA469" s="22"/>
      <c r="GB469" s="22"/>
      <c r="GC469" s="22"/>
      <c r="GD469" s="22"/>
      <c r="GE469" s="22"/>
      <c r="GF469" s="22"/>
      <c r="GG469" s="22"/>
      <c r="GH469" s="22"/>
      <c r="GI469" s="22"/>
      <c r="GJ469" s="22"/>
      <c r="GK469" s="22"/>
      <c r="GL469" s="22"/>
      <c r="GM469" s="22"/>
      <c r="GN469" s="22"/>
      <c r="GO469" s="22"/>
      <c r="GP469" s="22"/>
      <c r="GQ469" s="22"/>
      <c r="GR469" s="22"/>
      <c r="GS469" s="22"/>
      <c r="GT469" s="22"/>
      <c r="GU469" s="22"/>
      <c r="GV469" s="22"/>
      <c r="GW469" s="22"/>
      <c r="GX469" s="22"/>
      <c r="GY469" s="22"/>
      <c r="GZ469" s="22"/>
      <c r="HA469" s="22"/>
      <c r="HB469" s="22"/>
      <c r="HC469" s="22"/>
      <c r="HD469" s="22"/>
      <c r="HE469" s="22"/>
      <c r="HF469" s="22"/>
      <c r="HG469" s="22"/>
      <c r="HH469" s="22"/>
      <c r="HI469" s="22"/>
      <c r="HJ469" s="22"/>
      <c r="HK469" s="22"/>
      <c r="HL469" s="22"/>
      <c r="HM469" s="22"/>
      <c r="HN469" s="22"/>
      <c r="HO469" s="22"/>
      <c r="HP469" s="22"/>
      <c r="HQ469" s="22"/>
      <c r="HR469" s="22"/>
      <c r="HS469" s="22"/>
      <c r="HT469" s="22"/>
      <c r="HU469" s="22"/>
      <c r="HV469" s="22"/>
      <c r="HW469" s="22"/>
      <c r="HX469" s="22"/>
      <c r="HY469" s="22"/>
      <c r="HZ469" s="22"/>
      <c r="IA469" s="22"/>
      <c r="IB469" s="22"/>
      <c r="IC469" s="22"/>
      <c r="ID469" s="22"/>
      <c r="IE469" s="22"/>
      <c r="IF469" s="22"/>
      <c r="IG469" s="22"/>
      <c r="IH469" s="22"/>
      <c r="II469" s="22"/>
      <c r="IJ469" s="22"/>
      <c r="IK469" s="22"/>
      <c r="IL469" s="22"/>
      <c r="IM469" s="22"/>
      <c r="IN469" s="22"/>
      <c r="IO469" s="22"/>
      <c r="IP469" s="22"/>
      <c r="IQ469" s="22"/>
      <c r="IR469" s="22"/>
      <c r="IS469" s="22"/>
      <c r="IT469" s="22"/>
      <c r="IU469" s="22"/>
      <c r="IV469" s="22"/>
      <c r="IW469" s="22"/>
      <c r="IX469" s="22"/>
      <c r="IY469" s="22"/>
      <c r="IZ469" s="22"/>
      <c r="JA469" s="22"/>
      <c r="JB469" s="22"/>
      <c r="JC469" s="22"/>
      <c r="JD469" s="22"/>
      <c r="JE469" s="22"/>
      <c r="JF469" s="22"/>
      <c r="JG469" s="22"/>
      <c r="JH469" s="22"/>
      <c r="JI469" s="22"/>
      <c r="JJ469" s="22"/>
      <c r="JK469" s="22"/>
      <c r="JL469" s="22"/>
      <c r="JM469" s="22"/>
      <c r="JN469" s="22"/>
      <c r="JO469" s="22"/>
      <c r="JP469" s="22"/>
      <c r="JQ469" s="22"/>
      <c r="JR469" s="22"/>
      <c r="JS469" s="22"/>
      <c r="JT469" s="22"/>
      <c r="JU469" s="22"/>
      <c r="JV469" s="22"/>
      <c r="JW469" s="22"/>
      <c r="JX469" s="22"/>
      <c r="JY469" s="22"/>
      <c r="JZ469" s="22"/>
      <c r="KA469" s="22"/>
      <c r="KB469" s="22"/>
      <c r="KC469" s="22"/>
      <c r="KD469" s="22"/>
      <c r="KE469" s="22"/>
      <c r="KF469" s="22"/>
      <c r="KG469" s="22"/>
      <c r="KH469" s="22"/>
      <c r="KI469" s="22"/>
      <c r="KJ469" s="22"/>
      <c r="KK469" s="22"/>
      <c r="KL469" s="22"/>
      <c r="KM469" s="22"/>
      <c r="KN469" s="22"/>
      <c r="KO469" s="22"/>
      <c r="KP469" s="22"/>
      <c r="KQ469" s="22"/>
      <c r="KR469" s="22"/>
      <c r="KS469" s="22"/>
      <c r="KT469" s="22"/>
      <c r="KU469" s="22"/>
      <c r="KV469" s="22"/>
      <c r="KW469" s="22"/>
      <c r="KX469" s="22"/>
      <c r="KY469" s="22"/>
      <c r="KZ469" s="22"/>
      <c r="LA469" s="22"/>
      <c r="LB469" s="22"/>
      <c r="LC469" s="22"/>
      <c r="LD469" s="22"/>
      <c r="LE469" s="22"/>
      <c r="LF469" s="22"/>
      <c r="LG469" s="22"/>
      <c r="LH469" s="22"/>
      <c r="LI469" s="22"/>
      <c r="LJ469" s="22"/>
      <c r="LK469" s="22"/>
      <c r="LL469" s="22"/>
      <c r="LM469" s="22"/>
      <c r="LN469" s="22"/>
      <c r="LO469" s="22"/>
      <c r="LP469" s="22"/>
      <c r="LQ469" s="22"/>
      <c r="LR469" s="22"/>
      <c r="LS469" s="22"/>
      <c r="LT469" s="22"/>
      <c r="LU469" s="22"/>
      <c r="LV469" s="22"/>
      <c r="LW469" s="22"/>
      <c r="LX469" s="22"/>
      <c r="LY469" s="22"/>
      <c r="LZ469" s="22"/>
      <c r="MA469" s="22"/>
      <c r="MB469" s="22"/>
      <c r="MC469" s="22"/>
      <c r="MD469" s="22"/>
      <c r="ME469" s="22"/>
      <c r="MF469" s="22"/>
      <c r="MG469" s="22"/>
      <c r="MH469" s="22"/>
      <c r="MI469" s="22"/>
      <c r="MJ469" s="22"/>
      <c r="MK469" s="22"/>
      <c r="ML469" s="22"/>
      <c r="MM469" s="22"/>
      <c r="MN469" s="22"/>
      <c r="MO469" s="22"/>
    </row>
    <row r="470" spans="1:353" s="12" customFormat="1">
      <c r="A470" s="3"/>
      <c r="B470" s="3"/>
      <c r="C470" s="14"/>
      <c r="D470" s="3"/>
      <c r="E470" s="3"/>
      <c r="F470" s="4"/>
      <c r="G470" s="5"/>
      <c r="H470" s="5"/>
      <c r="I470" s="6"/>
      <c r="J470" s="6"/>
      <c r="K470" s="6"/>
      <c r="L470" s="6"/>
      <c r="M470"/>
      <c r="N470"/>
      <c r="O470"/>
      <c r="P470"/>
      <c r="Q470"/>
      <c r="R470"/>
      <c r="S470"/>
      <c r="T470" s="7"/>
      <c r="U470" s="8"/>
      <c r="V470" s="9"/>
      <c r="W470" s="10"/>
      <c r="X470" s="10"/>
      <c r="Y470" s="10"/>
      <c r="Z470" s="11"/>
      <c r="AA470" s="11"/>
      <c r="AB470" s="11"/>
      <c r="AC470" s="11"/>
      <c r="AD470" s="10"/>
      <c r="AE470"/>
      <c r="AF470"/>
      <c r="AG470"/>
      <c r="AH470" s="498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  <c r="DR470" s="22"/>
      <c r="DS470" s="22"/>
      <c r="DT470" s="22"/>
      <c r="DU470" s="22"/>
      <c r="DV470" s="22"/>
      <c r="DW470" s="22"/>
      <c r="DX470" s="22"/>
      <c r="DY470" s="22"/>
      <c r="DZ470" s="22"/>
      <c r="EA470" s="22"/>
      <c r="EB470" s="22"/>
      <c r="EC470" s="22"/>
      <c r="ED470" s="22"/>
      <c r="EE470" s="22"/>
      <c r="EF470" s="22"/>
      <c r="EG470" s="22"/>
      <c r="EH470" s="22"/>
      <c r="EI470" s="22"/>
      <c r="EJ470" s="22"/>
      <c r="EK470" s="22"/>
      <c r="EL470" s="22"/>
      <c r="EM470" s="22"/>
      <c r="EN470" s="22"/>
      <c r="EO470" s="22"/>
      <c r="EP470" s="22"/>
      <c r="EQ470" s="22"/>
      <c r="ER470" s="22"/>
      <c r="ES470" s="22"/>
      <c r="ET470" s="22"/>
      <c r="EU470" s="22"/>
      <c r="EV470" s="22"/>
      <c r="EW470" s="22"/>
      <c r="EX470" s="22"/>
      <c r="EY470" s="22"/>
      <c r="EZ470" s="22"/>
      <c r="FA470" s="22"/>
      <c r="FB470" s="22"/>
      <c r="FC470" s="22"/>
      <c r="FD470" s="22"/>
      <c r="FE470" s="22"/>
      <c r="FF470" s="22"/>
      <c r="FG470" s="22"/>
      <c r="FH470" s="22"/>
      <c r="FI470" s="22"/>
      <c r="FJ470" s="22"/>
      <c r="FK470" s="22"/>
      <c r="FL470" s="22"/>
      <c r="FM470" s="22"/>
      <c r="FN470" s="22"/>
      <c r="FO470" s="22"/>
      <c r="FP470" s="22"/>
      <c r="FQ470" s="22"/>
      <c r="FR470" s="22"/>
      <c r="FS470" s="22"/>
      <c r="FT470" s="22"/>
      <c r="FU470" s="22"/>
      <c r="FV470" s="22"/>
      <c r="FW470" s="22"/>
      <c r="FX470" s="22"/>
      <c r="FY470" s="22"/>
      <c r="FZ470" s="22"/>
      <c r="GA470" s="22"/>
      <c r="GB470" s="22"/>
      <c r="GC470" s="22"/>
      <c r="GD470" s="22"/>
      <c r="GE470" s="22"/>
      <c r="GF470" s="22"/>
      <c r="GG470" s="22"/>
      <c r="GH470" s="22"/>
      <c r="GI470" s="22"/>
      <c r="GJ470" s="22"/>
      <c r="GK470" s="22"/>
      <c r="GL470" s="22"/>
      <c r="GM470" s="22"/>
      <c r="GN470" s="22"/>
      <c r="GO470" s="22"/>
      <c r="GP470" s="22"/>
      <c r="GQ470" s="22"/>
      <c r="GR470" s="22"/>
      <c r="GS470" s="22"/>
      <c r="GT470" s="22"/>
      <c r="GU470" s="22"/>
      <c r="GV470" s="22"/>
      <c r="GW470" s="22"/>
      <c r="GX470" s="22"/>
      <c r="GY470" s="22"/>
      <c r="GZ470" s="22"/>
      <c r="HA470" s="22"/>
      <c r="HB470" s="22"/>
      <c r="HC470" s="22"/>
      <c r="HD470" s="22"/>
      <c r="HE470" s="22"/>
      <c r="HF470" s="22"/>
      <c r="HG470" s="22"/>
      <c r="HH470" s="22"/>
      <c r="HI470" s="22"/>
      <c r="HJ470" s="22"/>
      <c r="HK470" s="22"/>
      <c r="HL470" s="22"/>
      <c r="HM470" s="22"/>
      <c r="HN470" s="22"/>
      <c r="HO470" s="22"/>
      <c r="HP470" s="22"/>
      <c r="HQ470" s="22"/>
      <c r="HR470" s="22"/>
      <c r="HS470" s="22"/>
      <c r="HT470" s="22"/>
      <c r="HU470" s="22"/>
      <c r="HV470" s="22"/>
      <c r="HW470" s="22"/>
      <c r="HX470" s="22"/>
      <c r="HY470" s="22"/>
      <c r="HZ470" s="22"/>
      <c r="IA470" s="22"/>
      <c r="IB470" s="22"/>
      <c r="IC470" s="22"/>
      <c r="ID470" s="22"/>
      <c r="IE470" s="22"/>
      <c r="IF470" s="22"/>
      <c r="IG470" s="22"/>
      <c r="IH470" s="22"/>
      <c r="II470" s="22"/>
      <c r="IJ470" s="22"/>
      <c r="IK470" s="22"/>
      <c r="IL470" s="22"/>
      <c r="IM470" s="22"/>
      <c r="IN470" s="22"/>
      <c r="IO470" s="22"/>
      <c r="IP470" s="22"/>
      <c r="IQ470" s="22"/>
      <c r="IR470" s="22"/>
      <c r="IS470" s="22"/>
      <c r="IT470" s="22"/>
      <c r="IU470" s="22"/>
      <c r="IV470" s="22"/>
      <c r="IW470" s="22"/>
      <c r="IX470" s="22"/>
      <c r="IY470" s="22"/>
      <c r="IZ470" s="22"/>
      <c r="JA470" s="22"/>
      <c r="JB470" s="22"/>
      <c r="JC470" s="22"/>
      <c r="JD470" s="22"/>
      <c r="JE470" s="22"/>
      <c r="JF470" s="22"/>
      <c r="JG470" s="22"/>
      <c r="JH470" s="22"/>
      <c r="JI470" s="22"/>
      <c r="JJ470" s="22"/>
      <c r="JK470" s="22"/>
      <c r="JL470" s="22"/>
      <c r="JM470" s="22"/>
      <c r="JN470" s="22"/>
      <c r="JO470" s="22"/>
      <c r="JP470" s="22"/>
      <c r="JQ470" s="22"/>
      <c r="JR470" s="22"/>
      <c r="JS470" s="22"/>
      <c r="JT470" s="22"/>
      <c r="JU470" s="22"/>
      <c r="JV470" s="22"/>
      <c r="JW470" s="22"/>
      <c r="JX470" s="22"/>
      <c r="JY470" s="22"/>
      <c r="JZ470" s="22"/>
      <c r="KA470" s="22"/>
      <c r="KB470" s="22"/>
      <c r="KC470" s="22"/>
      <c r="KD470" s="22"/>
      <c r="KE470" s="22"/>
      <c r="KF470" s="22"/>
      <c r="KG470" s="22"/>
      <c r="KH470" s="22"/>
      <c r="KI470" s="22"/>
      <c r="KJ470" s="22"/>
      <c r="KK470" s="22"/>
      <c r="KL470" s="22"/>
      <c r="KM470" s="22"/>
      <c r="KN470" s="22"/>
      <c r="KO470" s="22"/>
      <c r="KP470" s="22"/>
      <c r="KQ470" s="22"/>
      <c r="KR470" s="22"/>
      <c r="KS470" s="22"/>
      <c r="KT470" s="22"/>
      <c r="KU470" s="22"/>
      <c r="KV470" s="22"/>
      <c r="KW470" s="22"/>
      <c r="KX470" s="22"/>
      <c r="KY470" s="22"/>
      <c r="KZ470" s="22"/>
      <c r="LA470" s="22"/>
      <c r="LB470" s="22"/>
      <c r="LC470" s="22"/>
      <c r="LD470" s="22"/>
      <c r="LE470" s="22"/>
      <c r="LF470" s="22"/>
      <c r="LG470" s="22"/>
      <c r="LH470" s="22"/>
      <c r="LI470" s="22"/>
      <c r="LJ470" s="22"/>
      <c r="LK470" s="22"/>
      <c r="LL470" s="22"/>
      <c r="LM470" s="22"/>
      <c r="LN470" s="22"/>
      <c r="LO470" s="22"/>
      <c r="LP470" s="22"/>
      <c r="LQ470" s="22"/>
      <c r="LR470" s="22"/>
      <c r="LS470" s="22"/>
      <c r="LT470" s="22"/>
      <c r="LU470" s="22"/>
      <c r="LV470" s="22"/>
      <c r="LW470" s="22"/>
      <c r="LX470" s="22"/>
      <c r="LY470" s="22"/>
      <c r="LZ470" s="22"/>
      <c r="MA470" s="22"/>
      <c r="MB470" s="22"/>
      <c r="MC470" s="22"/>
      <c r="MD470" s="22"/>
      <c r="ME470" s="22"/>
      <c r="MF470" s="22"/>
      <c r="MG470" s="22"/>
      <c r="MH470" s="22"/>
      <c r="MI470" s="22"/>
      <c r="MJ470" s="22"/>
      <c r="MK470" s="22"/>
      <c r="ML470" s="22"/>
      <c r="MM470" s="22"/>
      <c r="MN470" s="22"/>
      <c r="MO470" s="22"/>
    </row>
    <row r="471" spans="1:353" s="12" customFormat="1">
      <c r="A471" s="3"/>
      <c r="B471" s="3"/>
      <c r="C471" s="14"/>
      <c r="D471" s="3"/>
      <c r="E471" s="3"/>
      <c r="F471" s="4"/>
      <c r="G471" s="5"/>
      <c r="H471" s="5"/>
      <c r="I471" s="6"/>
      <c r="J471" s="6"/>
      <c r="K471" s="6"/>
      <c r="L471" s="6"/>
      <c r="M471"/>
      <c r="N471"/>
      <c r="O471"/>
      <c r="P471"/>
      <c r="Q471"/>
      <c r="R471"/>
      <c r="S471"/>
      <c r="T471" s="7"/>
      <c r="U471" s="8"/>
      <c r="V471" s="9"/>
      <c r="W471" s="10"/>
      <c r="X471" s="10"/>
      <c r="Y471" s="10"/>
      <c r="Z471" s="11"/>
      <c r="AA471" s="11"/>
      <c r="AB471" s="11"/>
      <c r="AC471" s="11"/>
      <c r="AD471" s="10"/>
      <c r="AE471"/>
      <c r="AF471"/>
      <c r="AG471"/>
      <c r="AH471" s="498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2"/>
      <c r="CV471" s="22"/>
      <c r="CW471" s="22"/>
      <c r="CX471" s="22"/>
      <c r="CY471" s="22"/>
      <c r="CZ471" s="22"/>
      <c r="DA471" s="22"/>
      <c r="DB471" s="22"/>
      <c r="DC471" s="22"/>
      <c r="DD471" s="22"/>
      <c r="DE471" s="22"/>
      <c r="DF471" s="22"/>
      <c r="DG471" s="22"/>
      <c r="DH471" s="22"/>
      <c r="DI471" s="22"/>
      <c r="DJ471" s="22"/>
      <c r="DK471" s="22"/>
      <c r="DL471" s="22"/>
      <c r="DM471" s="22"/>
      <c r="DN471" s="22"/>
      <c r="DO471" s="22"/>
      <c r="DP471" s="22"/>
      <c r="DQ471" s="22"/>
      <c r="DR471" s="22"/>
      <c r="DS471" s="22"/>
      <c r="DT471" s="22"/>
      <c r="DU471" s="22"/>
      <c r="DV471" s="22"/>
      <c r="DW471" s="22"/>
      <c r="DX471" s="22"/>
      <c r="DY471" s="22"/>
      <c r="DZ471" s="22"/>
      <c r="EA471" s="22"/>
      <c r="EB471" s="22"/>
      <c r="EC471" s="22"/>
      <c r="ED471" s="22"/>
      <c r="EE471" s="22"/>
      <c r="EF471" s="22"/>
      <c r="EG471" s="22"/>
      <c r="EH471" s="22"/>
      <c r="EI471" s="22"/>
      <c r="EJ471" s="22"/>
      <c r="EK471" s="22"/>
      <c r="EL471" s="22"/>
      <c r="EM471" s="22"/>
      <c r="EN471" s="22"/>
      <c r="EO471" s="22"/>
      <c r="EP471" s="22"/>
      <c r="EQ471" s="22"/>
      <c r="ER471" s="22"/>
      <c r="ES471" s="22"/>
      <c r="ET471" s="22"/>
      <c r="EU471" s="22"/>
      <c r="EV471" s="22"/>
      <c r="EW471" s="22"/>
      <c r="EX471" s="22"/>
      <c r="EY471" s="22"/>
      <c r="EZ471" s="22"/>
      <c r="FA471" s="22"/>
      <c r="FB471" s="22"/>
      <c r="FC471" s="22"/>
      <c r="FD471" s="22"/>
      <c r="FE471" s="22"/>
      <c r="FF471" s="22"/>
      <c r="FG471" s="22"/>
      <c r="FH471" s="22"/>
      <c r="FI471" s="22"/>
      <c r="FJ471" s="22"/>
      <c r="FK471" s="22"/>
      <c r="FL471" s="22"/>
      <c r="FM471" s="22"/>
      <c r="FN471" s="22"/>
      <c r="FO471" s="22"/>
      <c r="FP471" s="22"/>
      <c r="FQ471" s="22"/>
      <c r="FR471" s="22"/>
      <c r="FS471" s="22"/>
      <c r="FT471" s="22"/>
      <c r="FU471" s="22"/>
      <c r="FV471" s="22"/>
      <c r="FW471" s="22"/>
      <c r="FX471" s="22"/>
      <c r="FY471" s="22"/>
      <c r="FZ471" s="22"/>
      <c r="GA471" s="22"/>
      <c r="GB471" s="22"/>
      <c r="GC471" s="22"/>
      <c r="GD471" s="22"/>
      <c r="GE471" s="22"/>
      <c r="GF471" s="22"/>
      <c r="GG471" s="22"/>
      <c r="GH471" s="22"/>
      <c r="GI471" s="22"/>
      <c r="GJ471" s="22"/>
      <c r="GK471" s="22"/>
      <c r="GL471" s="22"/>
      <c r="GM471" s="22"/>
      <c r="GN471" s="22"/>
      <c r="GO471" s="22"/>
      <c r="GP471" s="22"/>
      <c r="GQ471" s="22"/>
      <c r="GR471" s="22"/>
      <c r="GS471" s="22"/>
      <c r="GT471" s="22"/>
      <c r="GU471" s="22"/>
      <c r="GV471" s="22"/>
      <c r="GW471" s="22"/>
      <c r="GX471" s="22"/>
      <c r="GY471" s="22"/>
      <c r="GZ471" s="22"/>
      <c r="HA471" s="22"/>
      <c r="HB471" s="22"/>
      <c r="HC471" s="22"/>
      <c r="HD471" s="22"/>
      <c r="HE471" s="22"/>
      <c r="HF471" s="22"/>
      <c r="HG471" s="22"/>
      <c r="HH471" s="22"/>
      <c r="HI471" s="22"/>
      <c r="HJ471" s="22"/>
      <c r="HK471" s="22"/>
      <c r="HL471" s="22"/>
      <c r="HM471" s="22"/>
      <c r="HN471" s="22"/>
      <c r="HO471" s="22"/>
      <c r="HP471" s="22"/>
      <c r="HQ471" s="22"/>
      <c r="HR471" s="22"/>
      <c r="HS471" s="22"/>
      <c r="HT471" s="22"/>
      <c r="HU471" s="22"/>
      <c r="HV471" s="22"/>
      <c r="HW471" s="22"/>
      <c r="HX471" s="22"/>
      <c r="HY471" s="22"/>
      <c r="HZ471" s="22"/>
      <c r="IA471" s="22"/>
      <c r="IB471" s="22"/>
      <c r="IC471" s="22"/>
      <c r="ID471" s="22"/>
      <c r="IE471" s="22"/>
      <c r="IF471" s="22"/>
      <c r="IG471" s="22"/>
      <c r="IH471" s="22"/>
      <c r="II471" s="22"/>
      <c r="IJ471" s="22"/>
      <c r="IK471" s="22"/>
      <c r="IL471" s="22"/>
      <c r="IM471" s="22"/>
      <c r="IN471" s="22"/>
      <c r="IO471" s="22"/>
      <c r="IP471" s="22"/>
      <c r="IQ471" s="22"/>
      <c r="IR471" s="22"/>
      <c r="IS471" s="22"/>
      <c r="IT471" s="22"/>
      <c r="IU471" s="22"/>
      <c r="IV471" s="22"/>
      <c r="IW471" s="22"/>
      <c r="IX471" s="22"/>
      <c r="IY471" s="22"/>
      <c r="IZ471" s="22"/>
      <c r="JA471" s="22"/>
      <c r="JB471" s="22"/>
      <c r="JC471" s="22"/>
      <c r="JD471" s="22"/>
      <c r="JE471" s="22"/>
      <c r="JF471" s="22"/>
      <c r="JG471" s="22"/>
      <c r="JH471" s="22"/>
      <c r="JI471" s="22"/>
      <c r="JJ471" s="22"/>
      <c r="JK471" s="22"/>
      <c r="JL471" s="22"/>
      <c r="JM471" s="22"/>
      <c r="JN471" s="22"/>
      <c r="JO471" s="22"/>
      <c r="JP471" s="22"/>
      <c r="JQ471" s="22"/>
      <c r="JR471" s="22"/>
      <c r="JS471" s="22"/>
      <c r="JT471" s="22"/>
      <c r="JU471" s="22"/>
      <c r="JV471" s="22"/>
      <c r="JW471" s="22"/>
      <c r="JX471" s="22"/>
      <c r="JY471" s="22"/>
      <c r="JZ471" s="22"/>
      <c r="KA471" s="22"/>
      <c r="KB471" s="22"/>
      <c r="KC471" s="22"/>
      <c r="KD471" s="22"/>
      <c r="KE471" s="22"/>
      <c r="KF471" s="22"/>
      <c r="KG471" s="22"/>
      <c r="KH471" s="22"/>
      <c r="KI471" s="22"/>
      <c r="KJ471" s="22"/>
      <c r="KK471" s="22"/>
      <c r="KL471" s="22"/>
      <c r="KM471" s="22"/>
      <c r="KN471" s="22"/>
      <c r="KO471" s="22"/>
      <c r="KP471" s="22"/>
      <c r="KQ471" s="22"/>
      <c r="KR471" s="22"/>
      <c r="KS471" s="22"/>
      <c r="KT471" s="22"/>
      <c r="KU471" s="22"/>
      <c r="KV471" s="22"/>
      <c r="KW471" s="22"/>
      <c r="KX471" s="22"/>
      <c r="KY471" s="22"/>
      <c r="KZ471" s="22"/>
      <c r="LA471" s="22"/>
      <c r="LB471" s="22"/>
      <c r="LC471" s="22"/>
      <c r="LD471" s="22"/>
      <c r="LE471" s="22"/>
      <c r="LF471" s="22"/>
      <c r="LG471" s="22"/>
      <c r="LH471" s="22"/>
      <c r="LI471" s="22"/>
      <c r="LJ471" s="22"/>
      <c r="LK471" s="22"/>
      <c r="LL471" s="22"/>
      <c r="LM471" s="22"/>
      <c r="LN471" s="22"/>
      <c r="LO471" s="22"/>
      <c r="LP471" s="22"/>
      <c r="LQ471" s="22"/>
      <c r="LR471" s="22"/>
      <c r="LS471" s="22"/>
      <c r="LT471" s="22"/>
      <c r="LU471" s="22"/>
      <c r="LV471" s="22"/>
      <c r="LW471" s="22"/>
      <c r="LX471" s="22"/>
      <c r="LY471" s="22"/>
      <c r="LZ471" s="22"/>
      <c r="MA471" s="22"/>
      <c r="MB471" s="22"/>
      <c r="MC471" s="22"/>
      <c r="MD471" s="22"/>
      <c r="ME471" s="22"/>
      <c r="MF471" s="22"/>
      <c r="MG471" s="22"/>
      <c r="MH471" s="22"/>
      <c r="MI471" s="22"/>
      <c r="MJ471" s="22"/>
      <c r="MK471" s="22"/>
      <c r="ML471" s="22"/>
      <c r="MM471" s="22"/>
      <c r="MN471" s="22"/>
      <c r="MO471" s="22"/>
    </row>
    <row r="472" spans="1:353" s="12" customFormat="1">
      <c r="A472" s="3"/>
      <c r="B472" s="3"/>
      <c r="C472" s="14"/>
      <c r="D472" s="3"/>
      <c r="E472" s="3"/>
      <c r="F472" s="4"/>
      <c r="G472" s="5"/>
      <c r="H472" s="5"/>
      <c r="I472" s="6"/>
      <c r="J472" s="6"/>
      <c r="K472" s="6"/>
      <c r="L472" s="6"/>
      <c r="M472"/>
      <c r="N472"/>
      <c r="O472"/>
      <c r="P472"/>
      <c r="Q472"/>
      <c r="R472"/>
      <c r="S472"/>
      <c r="T472" s="7"/>
      <c r="U472" s="8"/>
      <c r="V472" s="9"/>
      <c r="W472" s="10"/>
      <c r="X472" s="10"/>
      <c r="Y472" s="10"/>
      <c r="Z472" s="11"/>
      <c r="AA472" s="11"/>
      <c r="AB472" s="11"/>
      <c r="AC472" s="11"/>
      <c r="AD472" s="10"/>
      <c r="AE472"/>
      <c r="AF472"/>
      <c r="AG472"/>
      <c r="AH472" s="498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  <c r="DK472" s="22"/>
      <c r="DL472" s="22"/>
      <c r="DM472" s="22"/>
      <c r="DN472" s="22"/>
      <c r="DO472" s="22"/>
      <c r="DP472" s="22"/>
      <c r="DQ472" s="22"/>
      <c r="DR472" s="22"/>
      <c r="DS472" s="22"/>
      <c r="DT472" s="22"/>
      <c r="DU472" s="22"/>
      <c r="DV472" s="22"/>
      <c r="DW472" s="22"/>
      <c r="DX472" s="22"/>
      <c r="DY472" s="22"/>
      <c r="DZ472" s="22"/>
      <c r="EA472" s="22"/>
      <c r="EB472" s="22"/>
      <c r="EC472" s="22"/>
      <c r="ED472" s="22"/>
      <c r="EE472" s="22"/>
      <c r="EF472" s="22"/>
      <c r="EG472" s="22"/>
      <c r="EH472" s="22"/>
      <c r="EI472" s="22"/>
      <c r="EJ472" s="22"/>
      <c r="EK472" s="22"/>
      <c r="EL472" s="22"/>
      <c r="EM472" s="22"/>
      <c r="EN472" s="22"/>
      <c r="EO472" s="22"/>
      <c r="EP472" s="22"/>
      <c r="EQ472" s="22"/>
      <c r="ER472" s="22"/>
      <c r="ES472" s="22"/>
      <c r="ET472" s="22"/>
      <c r="EU472" s="22"/>
      <c r="EV472" s="22"/>
      <c r="EW472" s="22"/>
      <c r="EX472" s="22"/>
      <c r="EY472" s="22"/>
      <c r="EZ472" s="22"/>
      <c r="FA472" s="22"/>
      <c r="FB472" s="22"/>
      <c r="FC472" s="22"/>
      <c r="FD472" s="22"/>
      <c r="FE472" s="22"/>
      <c r="FF472" s="22"/>
      <c r="FG472" s="22"/>
      <c r="FH472" s="22"/>
      <c r="FI472" s="22"/>
      <c r="FJ472" s="22"/>
      <c r="FK472" s="22"/>
      <c r="FL472" s="22"/>
      <c r="FM472" s="22"/>
      <c r="FN472" s="22"/>
      <c r="FO472" s="22"/>
      <c r="FP472" s="22"/>
      <c r="FQ472" s="22"/>
      <c r="FR472" s="22"/>
      <c r="FS472" s="22"/>
      <c r="FT472" s="22"/>
      <c r="FU472" s="22"/>
      <c r="FV472" s="22"/>
      <c r="FW472" s="22"/>
      <c r="FX472" s="22"/>
      <c r="FY472" s="22"/>
      <c r="FZ472" s="22"/>
      <c r="GA472" s="22"/>
      <c r="GB472" s="22"/>
      <c r="GC472" s="22"/>
      <c r="GD472" s="22"/>
      <c r="GE472" s="22"/>
      <c r="GF472" s="22"/>
      <c r="GG472" s="22"/>
      <c r="GH472" s="22"/>
      <c r="GI472" s="22"/>
      <c r="GJ472" s="22"/>
      <c r="GK472" s="22"/>
      <c r="GL472" s="22"/>
      <c r="GM472" s="22"/>
      <c r="GN472" s="22"/>
      <c r="GO472" s="22"/>
      <c r="GP472" s="22"/>
      <c r="GQ472" s="22"/>
      <c r="GR472" s="22"/>
      <c r="GS472" s="22"/>
      <c r="GT472" s="22"/>
      <c r="GU472" s="22"/>
      <c r="GV472" s="22"/>
      <c r="GW472" s="22"/>
      <c r="GX472" s="22"/>
      <c r="GY472" s="22"/>
      <c r="GZ472" s="22"/>
      <c r="HA472" s="22"/>
      <c r="HB472" s="22"/>
      <c r="HC472" s="22"/>
      <c r="HD472" s="22"/>
      <c r="HE472" s="22"/>
      <c r="HF472" s="22"/>
      <c r="HG472" s="22"/>
      <c r="HH472" s="22"/>
      <c r="HI472" s="22"/>
      <c r="HJ472" s="22"/>
      <c r="HK472" s="22"/>
      <c r="HL472" s="22"/>
      <c r="HM472" s="22"/>
      <c r="HN472" s="22"/>
      <c r="HO472" s="22"/>
      <c r="HP472" s="22"/>
      <c r="HQ472" s="22"/>
      <c r="HR472" s="22"/>
      <c r="HS472" s="22"/>
      <c r="HT472" s="22"/>
      <c r="HU472" s="22"/>
      <c r="HV472" s="22"/>
      <c r="HW472" s="22"/>
      <c r="HX472" s="22"/>
      <c r="HY472" s="22"/>
      <c r="HZ472" s="22"/>
      <c r="IA472" s="22"/>
      <c r="IB472" s="22"/>
      <c r="IC472" s="22"/>
      <c r="ID472" s="22"/>
      <c r="IE472" s="22"/>
      <c r="IF472" s="22"/>
      <c r="IG472" s="22"/>
      <c r="IH472" s="22"/>
      <c r="II472" s="22"/>
      <c r="IJ472" s="22"/>
      <c r="IK472" s="22"/>
      <c r="IL472" s="22"/>
      <c r="IM472" s="22"/>
      <c r="IN472" s="22"/>
      <c r="IO472" s="22"/>
      <c r="IP472" s="22"/>
      <c r="IQ472" s="22"/>
      <c r="IR472" s="22"/>
      <c r="IS472" s="22"/>
      <c r="IT472" s="22"/>
      <c r="IU472" s="22"/>
      <c r="IV472" s="22"/>
      <c r="IW472" s="22"/>
      <c r="IX472" s="22"/>
      <c r="IY472" s="22"/>
      <c r="IZ472" s="22"/>
      <c r="JA472" s="22"/>
      <c r="JB472" s="22"/>
      <c r="JC472" s="22"/>
      <c r="JD472" s="22"/>
      <c r="JE472" s="22"/>
      <c r="JF472" s="22"/>
      <c r="JG472" s="22"/>
      <c r="JH472" s="22"/>
      <c r="JI472" s="22"/>
      <c r="JJ472" s="22"/>
      <c r="JK472" s="22"/>
      <c r="JL472" s="22"/>
      <c r="JM472" s="22"/>
      <c r="JN472" s="22"/>
      <c r="JO472" s="22"/>
      <c r="JP472" s="22"/>
      <c r="JQ472" s="22"/>
      <c r="JR472" s="22"/>
      <c r="JS472" s="22"/>
      <c r="JT472" s="22"/>
      <c r="JU472" s="22"/>
      <c r="JV472" s="22"/>
      <c r="JW472" s="22"/>
      <c r="JX472" s="22"/>
      <c r="JY472" s="22"/>
      <c r="JZ472" s="22"/>
      <c r="KA472" s="22"/>
      <c r="KB472" s="22"/>
      <c r="KC472" s="22"/>
      <c r="KD472" s="22"/>
      <c r="KE472" s="22"/>
      <c r="KF472" s="22"/>
      <c r="KG472" s="22"/>
      <c r="KH472" s="22"/>
      <c r="KI472" s="22"/>
      <c r="KJ472" s="22"/>
      <c r="KK472" s="22"/>
      <c r="KL472" s="22"/>
      <c r="KM472" s="22"/>
      <c r="KN472" s="22"/>
      <c r="KO472" s="22"/>
      <c r="KP472" s="22"/>
      <c r="KQ472" s="22"/>
      <c r="KR472" s="22"/>
      <c r="KS472" s="22"/>
      <c r="KT472" s="22"/>
      <c r="KU472" s="22"/>
      <c r="KV472" s="22"/>
      <c r="KW472" s="22"/>
      <c r="KX472" s="22"/>
      <c r="KY472" s="22"/>
      <c r="KZ472" s="22"/>
      <c r="LA472" s="22"/>
      <c r="LB472" s="22"/>
      <c r="LC472" s="22"/>
      <c r="LD472" s="22"/>
      <c r="LE472" s="22"/>
      <c r="LF472" s="22"/>
      <c r="LG472" s="22"/>
      <c r="LH472" s="22"/>
      <c r="LI472" s="22"/>
      <c r="LJ472" s="22"/>
      <c r="LK472" s="22"/>
      <c r="LL472" s="22"/>
      <c r="LM472" s="22"/>
      <c r="LN472" s="22"/>
      <c r="LO472" s="22"/>
      <c r="LP472" s="22"/>
      <c r="LQ472" s="22"/>
      <c r="LR472" s="22"/>
      <c r="LS472" s="22"/>
      <c r="LT472" s="22"/>
      <c r="LU472" s="22"/>
      <c r="LV472" s="22"/>
      <c r="LW472" s="22"/>
      <c r="LX472" s="22"/>
      <c r="LY472" s="22"/>
      <c r="LZ472" s="22"/>
      <c r="MA472" s="22"/>
      <c r="MB472" s="22"/>
      <c r="MC472" s="22"/>
      <c r="MD472" s="22"/>
      <c r="ME472" s="22"/>
      <c r="MF472" s="22"/>
      <c r="MG472" s="22"/>
      <c r="MH472" s="22"/>
      <c r="MI472" s="22"/>
      <c r="MJ472" s="22"/>
      <c r="MK472" s="22"/>
      <c r="ML472" s="22"/>
      <c r="MM472" s="22"/>
      <c r="MN472" s="22"/>
      <c r="MO472" s="22"/>
    </row>
    <row r="473" spans="1:353" s="12" customFormat="1">
      <c r="A473" s="3"/>
      <c r="B473" s="3"/>
      <c r="C473" s="14"/>
      <c r="D473" s="3"/>
      <c r="E473" s="3"/>
      <c r="F473" s="4"/>
      <c r="G473" s="5"/>
      <c r="H473" s="5"/>
      <c r="I473" s="6"/>
      <c r="J473" s="6"/>
      <c r="K473" s="6"/>
      <c r="L473" s="6"/>
      <c r="M473"/>
      <c r="N473"/>
      <c r="O473"/>
      <c r="P473"/>
      <c r="Q473"/>
      <c r="R473"/>
      <c r="S473"/>
      <c r="T473" s="7"/>
      <c r="U473" s="8"/>
      <c r="V473" s="9"/>
      <c r="W473" s="10"/>
      <c r="X473" s="10"/>
      <c r="Y473" s="10"/>
      <c r="Z473" s="11"/>
      <c r="AA473" s="11"/>
      <c r="AB473" s="11"/>
      <c r="AC473" s="11"/>
      <c r="AD473" s="10"/>
      <c r="AE473"/>
      <c r="AF473"/>
      <c r="AG473"/>
      <c r="AH473" s="498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  <c r="DK473" s="22"/>
      <c r="DL473" s="22"/>
      <c r="DM473" s="22"/>
      <c r="DN473" s="22"/>
      <c r="DO473" s="22"/>
      <c r="DP473" s="22"/>
      <c r="DQ473" s="22"/>
      <c r="DR473" s="22"/>
      <c r="DS473" s="22"/>
      <c r="DT473" s="22"/>
      <c r="DU473" s="22"/>
      <c r="DV473" s="22"/>
      <c r="DW473" s="22"/>
      <c r="DX473" s="22"/>
      <c r="DY473" s="22"/>
      <c r="DZ473" s="22"/>
      <c r="EA473" s="22"/>
      <c r="EB473" s="22"/>
      <c r="EC473" s="22"/>
      <c r="ED473" s="22"/>
      <c r="EE473" s="22"/>
      <c r="EF473" s="22"/>
      <c r="EG473" s="22"/>
      <c r="EH473" s="22"/>
      <c r="EI473" s="22"/>
      <c r="EJ473" s="22"/>
      <c r="EK473" s="22"/>
      <c r="EL473" s="22"/>
      <c r="EM473" s="22"/>
      <c r="EN473" s="22"/>
      <c r="EO473" s="22"/>
      <c r="EP473" s="22"/>
      <c r="EQ473" s="22"/>
      <c r="ER473" s="22"/>
      <c r="ES473" s="22"/>
      <c r="ET473" s="22"/>
      <c r="EU473" s="22"/>
      <c r="EV473" s="22"/>
      <c r="EW473" s="22"/>
      <c r="EX473" s="22"/>
      <c r="EY473" s="22"/>
      <c r="EZ473" s="22"/>
      <c r="FA473" s="22"/>
      <c r="FB473" s="22"/>
      <c r="FC473" s="22"/>
      <c r="FD473" s="22"/>
      <c r="FE473" s="22"/>
      <c r="FF473" s="22"/>
      <c r="FG473" s="22"/>
      <c r="FH473" s="22"/>
      <c r="FI473" s="22"/>
      <c r="FJ473" s="22"/>
      <c r="FK473" s="22"/>
      <c r="FL473" s="22"/>
      <c r="FM473" s="22"/>
      <c r="FN473" s="22"/>
      <c r="FO473" s="22"/>
      <c r="FP473" s="22"/>
      <c r="FQ473" s="22"/>
      <c r="FR473" s="22"/>
      <c r="FS473" s="22"/>
      <c r="FT473" s="22"/>
      <c r="FU473" s="22"/>
      <c r="FV473" s="22"/>
      <c r="FW473" s="22"/>
      <c r="FX473" s="22"/>
      <c r="FY473" s="22"/>
      <c r="FZ473" s="22"/>
      <c r="GA473" s="22"/>
      <c r="GB473" s="22"/>
      <c r="GC473" s="22"/>
      <c r="GD473" s="22"/>
      <c r="GE473" s="22"/>
      <c r="GF473" s="22"/>
      <c r="GG473" s="22"/>
      <c r="GH473" s="22"/>
      <c r="GI473" s="22"/>
      <c r="GJ473" s="22"/>
      <c r="GK473" s="22"/>
      <c r="GL473" s="22"/>
      <c r="GM473" s="22"/>
      <c r="GN473" s="22"/>
      <c r="GO473" s="22"/>
      <c r="GP473" s="22"/>
      <c r="GQ473" s="22"/>
      <c r="GR473" s="22"/>
      <c r="GS473" s="22"/>
      <c r="GT473" s="22"/>
      <c r="GU473" s="22"/>
      <c r="GV473" s="22"/>
      <c r="GW473" s="22"/>
      <c r="GX473" s="22"/>
      <c r="GY473" s="22"/>
      <c r="GZ473" s="22"/>
      <c r="HA473" s="22"/>
      <c r="HB473" s="22"/>
      <c r="HC473" s="22"/>
      <c r="HD473" s="22"/>
      <c r="HE473" s="22"/>
      <c r="HF473" s="22"/>
      <c r="HG473" s="22"/>
      <c r="HH473" s="22"/>
      <c r="HI473" s="22"/>
      <c r="HJ473" s="22"/>
      <c r="HK473" s="22"/>
      <c r="HL473" s="22"/>
      <c r="HM473" s="22"/>
      <c r="HN473" s="22"/>
      <c r="HO473" s="22"/>
      <c r="HP473" s="22"/>
      <c r="HQ473" s="22"/>
      <c r="HR473" s="22"/>
      <c r="HS473" s="22"/>
      <c r="HT473" s="22"/>
      <c r="HU473" s="22"/>
      <c r="HV473" s="22"/>
      <c r="HW473" s="22"/>
      <c r="HX473" s="22"/>
      <c r="HY473" s="22"/>
      <c r="HZ473" s="22"/>
      <c r="IA473" s="22"/>
      <c r="IB473" s="22"/>
      <c r="IC473" s="22"/>
      <c r="ID473" s="22"/>
      <c r="IE473" s="22"/>
      <c r="IF473" s="22"/>
      <c r="IG473" s="22"/>
      <c r="IH473" s="22"/>
      <c r="II473" s="22"/>
      <c r="IJ473" s="22"/>
      <c r="IK473" s="22"/>
      <c r="IL473" s="22"/>
      <c r="IM473" s="22"/>
      <c r="IN473" s="22"/>
      <c r="IO473" s="22"/>
      <c r="IP473" s="22"/>
      <c r="IQ473" s="22"/>
      <c r="IR473" s="22"/>
      <c r="IS473" s="22"/>
      <c r="IT473" s="22"/>
      <c r="IU473" s="22"/>
      <c r="IV473" s="22"/>
      <c r="IW473" s="22"/>
      <c r="IX473" s="22"/>
      <c r="IY473" s="22"/>
      <c r="IZ473" s="22"/>
      <c r="JA473" s="22"/>
      <c r="JB473" s="22"/>
      <c r="JC473" s="22"/>
      <c r="JD473" s="22"/>
      <c r="JE473" s="22"/>
      <c r="JF473" s="22"/>
      <c r="JG473" s="22"/>
      <c r="JH473" s="22"/>
      <c r="JI473" s="22"/>
      <c r="JJ473" s="22"/>
      <c r="JK473" s="22"/>
      <c r="JL473" s="22"/>
      <c r="JM473" s="22"/>
      <c r="JN473" s="22"/>
      <c r="JO473" s="22"/>
      <c r="JP473" s="22"/>
      <c r="JQ473" s="22"/>
      <c r="JR473" s="22"/>
      <c r="JS473" s="22"/>
      <c r="JT473" s="22"/>
      <c r="JU473" s="22"/>
      <c r="JV473" s="22"/>
      <c r="JW473" s="22"/>
      <c r="JX473" s="22"/>
      <c r="JY473" s="22"/>
      <c r="JZ473" s="22"/>
      <c r="KA473" s="22"/>
      <c r="KB473" s="22"/>
      <c r="KC473" s="22"/>
      <c r="KD473" s="22"/>
      <c r="KE473" s="22"/>
      <c r="KF473" s="22"/>
      <c r="KG473" s="22"/>
      <c r="KH473" s="22"/>
      <c r="KI473" s="22"/>
      <c r="KJ473" s="22"/>
      <c r="KK473" s="22"/>
      <c r="KL473" s="22"/>
      <c r="KM473" s="22"/>
      <c r="KN473" s="22"/>
      <c r="KO473" s="22"/>
      <c r="KP473" s="22"/>
      <c r="KQ473" s="22"/>
      <c r="KR473" s="22"/>
      <c r="KS473" s="22"/>
      <c r="KT473" s="22"/>
      <c r="KU473" s="22"/>
      <c r="KV473" s="22"/>
      <c r="KW473" s="22"/>
      <c r="KX473" s="22"/>
      <c r="KY473" s="22"/>
      <c r="KZ473" s="22"/>
      <c r="LA473" s="22"/>
      <c r="LB473" s="22"/>
      <c r="LC473" s="22"/>
      <c r="LD473" s="22"/>
      <c r="LE473" s="22"/>
      <c r="LF473" s="22"/>
      <c r="LG473" s="22"/>
      <c r="LH473" s="22"/>
      <c r="LI473" s="22"/>
      <c r="LJ473" s="22"/>
      <c r="LK473" s="22"/>
      <c r="LL473" s="22"/>
      <c r="LM473" s="22"/>
      <c r="LN473" s="22"/>
      <c r="LO473" s="22"/>
      <c r="LP473" s="22"/>
      <c r="LQ473" s="22"/>
      <c r="LR473" s="22"/>
      <c r="LS473" s="22"/>
      <c r="LT473" s="22"/>
      <c r="LU473" s="22"/>
      <c r="LV473" s="22"/>
      <c r="LW473" s="22"/>
      <c r="LX473" s="22"/>
      <c r="LY473" s="22"/>
      <c r="LZ473" s="22"/>
      <c r="MA473" s="22"/>
      <c r="MB473" s="22"/>
      <c r="MC473" s="22"/>
      <c r="MD473" s="22"/>
      <c r="ME473" s="22"/>
      <c r="MF473" s="22"/>
      <c r="MG473" s="22"/>
      <c r="MH473" s="22"/>
      <c r="MI473" s="22"/>
      <c r="MJ473" s="22"/>
      <c r="MK473" s="22"/>
      <c r="ML473" s="22"/>
      <c r="MM473" s="22"/>
      <c r="MN473" s="22"/>
      <c r="MO473" s="22"/>
    </row>
    <row r="474" spans="1:353" s="12" customFormat="1">
      <c r="A474" s="3"/>
      <c r="B474" s="3"/>
      <c r="C474" s="14"/>
      <c r="D474" s="3"/>
      <c r="E474" s="3"/>
      <c r="F474" s="4"/>
      <c r="G474" s="5"/>
      <c r="H474" s="5"/>
      <c r="I474" s="6"/>
      <c r="J474" s="6"/>
      <c r="K474" s="6"/>
      <c r="L474" s="6"/>
      <c r="M474"/>
      <c r="N474"/>
      <c r="O474"/>
      <c r="P474"/>
      <c r="Q474"/>
      <c r="R474"/>
      <c r="S474"/>
      <c r="T474" s="7"/>
      <c r="U474" s="8"/>
      <c r="V474" s="9"/>
      <c r="W474" s="10"/>
      <c r="X474" s="10"/>
      <c r="Y474" s="10"/>
      <c r="Z474" s="11"/>
      <c r="AA474" s="11"/>
      <c r="AB474" s="11"/>
      <c r="AC474" s="11"/>
      <c r="AD474" s="10"/>
      <c r="AE474"/>
      <c r="AF474"/>
      <c r="AG474"/>
      <c r="AH474" s="498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  <c r="DK474" s="22"/>
      <c r="DL474" s="22"/>
      <c r="DM474" s="22"/>
      <c r="DN474" s="22"/>
      <c r="DO474" s="22"/>
      <c r="DP474" s="22"/>
      <c r="DQ474" s="22"/>
      <c r="DR474" s="22"/>
      <c r="DS474" s="22"/>
      <c r="DT474" s="22"/>
      <c r="DU474" s="22"/>
      <c r="DV474" s="22"/>
      <c r="DW474" s="22"/>
      <c r="DX474" s="22"/>
      <c r="DY474" s="22"/>
      <c r="DZ474" s="22"/>
      <c r="EA474" s="22"/>
      <c r="EB474" s="22"/>
      <c r="EC474" s="22"/>
      <c r="ED474" s="22"/>
      <c r="EE474" s="22"/>
      <c r="EF474" s="22"/>
      <c r="EG474" s="22"/>
      <c r="EH474" s="22"/>
      <c r="EI474" s="22"/>
      <c r="EJ474" s="22"/>
      <c r="EK474" s="22"/>
      <c r="EL474" s="22"/>
      <c r="EM474" s="22"/>
      <c r="EN474" s="22"/>
      <c r="EO474" s="22"/>
      <c r="EP474" s="22"/>
      <c r="EQ474" s="22"/>
      <c r="ER474" s="22"/>
      <c r="ES474" s="22"/>
      <c r="ET474" s="22"/>
      <c r="EU474" s="22"/>
      <c r="EV474" s="22"/>
      <c r="EW474" s="22"/>
      <c r="EX474" s="22"/>
      <c r="EY474" s="22"/>
      <c r="EZ474" s="22"/>
      <c r="FA474" s="22"/>
      <c r="FB474" s="22"/>
      <c r="FC474" s="22"/>
      <c r="FD474" s="22"/>
      <c r="FE474" s="22"/>
      <c r="FF474" s="22"/>
      <c r="FG474" s="22"/>
      <c r="FH474" s="22"/>
      <c r="FI474" s="22"/>
      <c r="FJ474" s="22"/>
      <c r="FK474" s="22"/>
      <c r="FL474" s="22"/>
      <c r="FM474" s="22"/>
      <c r="FN474" s="22"/>
      <c r="FO474" s="22"/>
      <c r="FP474" s="22"/>
      <c r="FQ474" s="22"/>
      <c r="FR474" s="22"/>
      <c r="FS474" s="22"/>
      <c r="FT474" s="22"/>
      <c r="FU474" s="22"/>
      <c r="FV474" s="22"/>
      <c r="FW474" s="22"/>
      <c r="FX474" s="22"/>
      <c r="FY474" s="22"/>
      <c r="FZ474" s="22"/>
      <c r="GA474" s="22"/>
      <c r="GB474" s="22"/>
      <c r="GC474" s="22"/>
      <c r="GD474" s="22"/>
      <c r="GE474" s="22"/>
      <c r="GF474" s="22"/>
      <c r="GG474" s="22"/>
      <c r="GH474" s="22"/>
      <c r="GI474" s="22"/>
      <c r="GJ474" s="22"/>
      <c r="GK474" s="22"/>
      <c r="GL474" s="22"/>
      <c r="GM474" s="22"/>
      <c r="GN474" s="22"/>
      <c r="GO474" s="22"/>
      <c r="GP474" s="22"/>
      <c r="GQ474" s="22"/>
      <c r="GR474" s="22"/>
      <c r="GS474" s="22"/>
      <c r="GT474" s="22"/>
      <c r="GU474" s="22"/>
      <c r="GV474" s="22"/>
      <c r="GW474" s="22"/>
      <c r="GX474" s="22"/>
      <c r="GY474" s="22"/>
      <c r="GZ474" s="22"/>
      <c r="HA474" s="22"/>
      <c r="HB474" s="22"/>
      <c r="HC474" s="22"/>
      <c r="HD474" s="22"/>
      <c r="HE474" s="22"/>
      <c r="HF474" s="22"/>
      <c r="HG474" s="22"/>
      <c r="HH474" s="22"/>
      <c r="HI474" s="22"/>
      <c r="HJ474" s="22"/>
      <c r="HK474" s="22"/>
      <c r="HL474" s="22"/>
      <c r="HM474" s="22"/>
      <c r="HN474" s="22"/>
      <c r="HO474" s="22"/>
      <c r="HP474" s="22"/>
      <c r="HQ474" s="22"/>
      <c r="HR474" s="22"/>
      <c r="HS474" s="22"/>
      <c r="HT474" s="22"/>
      <c r="HU474" s="22"/>
      <c r="HV474" s="22"/>
      <c r="HW474" s="22"/>
      <c r="HX474" s="22"/>
      <c r="HY474" s="22"/>
      <c r="HZ474" s="22"/>
      <c r="IA474" s="22"/>
      <c r="IB474" s="22"/>
      <c r="IC474" s="22"/>
      <c r="ID474" s="22"/>
      <c r="IE474" s="22"/>
      <c r="IF474" s="22"/>
      <c r="IG474" s="22"/>
      <c r="IH474" s="22"/>
      <c r="II474" s="22"/>
      <c r="IJ474" s="22"/>
      <c r="IK474" s="22"/>
      <c r="IL474" s="22"/>
      <c r="IM474" s="22"/>
      <c r="IN474" s="22"/>
      <c r="IO474" s="22"/>
      <c r="IP474" s="22"/>
      <c r="IQ474" s="22"/>
      <c r="IR474" s="22"/>
      <c r="IS474" s="22"/>
      <c r="IT474" s="22"/>
      <c r="IU474" s="22"/>
      <c r="IV474" s="22"/>
      <c r="IW474" s="22"/>
      <c r="IX474" s="22"/>
      <c r="IY474" s="22"/>
      <c r="IZ474" s="22"/>
      <c r="JA474" s="22"/>
      <c r="JB474" s="22"/>
      <c r="JC474" s="22"/>
      <c r="JD474" s="22"/>
      <c r="JE474" s="22"/>
      <c r="JF474" s="22"/>
      <c r="JG474" s="22"/>
      <c r="JH474" s="22"/>
      <c r="JI474" s="22"/>
      <c r="JJ474" s="22"/>
      <c r="JK474" s="22"/>
      <c r="JL474" s="22"/>
      <c r="JM474" s="22"/>
      <c r="JN474" s="22"/>
      <c r="JO474" s="22"/>
      <c r="JP474" s="22"/>
      <c r="JQ474" s="22"/>
      <c r="JR474" s="22"/>
      <c r="JS474" s="22"/>
      <c r="JT474" s="22"/>
      <c r="JU474" s="22"/>
      <c r="JV474" s="22"/>
      <c r="JW474" s="22"/>
      <c r="JX474" s="22"/>
      <c r="JY474" s="22"/>
      <c r="JZ474" s="22"/>
      <c r="KA474" s="22"/>
      <c r="KB474" s="22"/>
      <c r="KC474" s="22"/>
      <c r="KD474" s="22"/>
      <c r="KE474" s="22"/>
      <c r="KF474" s="22"/>
      <c r="KG474" s="22"/>
      <c r="KH474" s="22"/>
      <c r="KI474" s="22"/>
      <c r="KJ474" s="22"/>
      <c r="KK474" s="22"/>
      <c r="KL474" s="22"/>
      <c r="KM474" s="22"/>
      <c r="KN474" s="22"/>
      <c r="KO474" s="22"/>
      <c r="KP474" s="22"/>
      <c r="KQ474" s="22"/>
      <c r="KR474" s="22"/>
      <c r="KS474" s="22"/>
      <c r="KT474" s="22"/>
      <c r="KU474" s="22"/>
      <c r="KV474" s="22"/>
      <c r="KW474" s="22"/>
      <c r="KX474" s="22"/>
      <c r="KY474" s="22"/>
      <c r="KZ474" s="22"/>
      <c r="LA474" s="22"/>
      <c r="LB474" s="22"/>
      <c r="LC474" s="22"/>
      <c r="LD474" s="22"/>
      <c r="LE474" s="22"/>
      <c r="LF474" s="22"/>
      <c r="LG474" s="22"/>
      <c r="LH474" s="22"/>
      <c r="LI474" s="22"/>
      <c r="LJ474" s="22"/>
      <c r="LK474" s="22"/>
      <c r="LL474" s="22"/>
      <c r="LM474" s="22"/>
      <c r="LN474" s="22"/>
      <c r="LO474" s="22"/>
      <c r="LP474" s="22"/>
      <c r="LQ474" s="22"/>
      <c r="LR474" s="22"/>
      <c r="LS474" s="22"/>
      <c r="LT474" s="22"/>
      <c r="LU474" s="22"/>
      <c r="LV474" s="22"/>
      <c r="LW474" s="22"/>
      <c r="LX474" s="22"/>
      <c r="LY474" s="22"/>
      <c r="LZ474" s="22"/>
      <c r="MA474" s="22"/>
      <c r="MB474" s="22"/>
      <c r="MC474" s="22"/>
      <c r="MD474" s="22"/>
      <c r="ME474" s="22"/>
      <c r="MF474" s="22"/>
      <c r="MG474" s="22"/>
      <c r="MH474" s="22"/>
      <c r="MI474" s="22"/>
      <c r="MJ474" s="22"/>
      <c r="MK474" s="22"/>
      <c r="ML474" s="22"/>
      <c r="MM474" s="22"/>
      <c r="MN474" s="22"/>
      <c r="MO474" s="22"/>
    </row>
    <row r="475" spans="1:353" s="12" customFormat="1">
      <c r="A475" s="3"/>
      <c r="B475" s="3"/>
      <c r="C475" s="14"/>
      <c r="D475" s="3"/>
      <c r="E475" s="3"/>
      <c r="F475" s="4"/>
      <c r="G475" s="5"/>
      <c r="H475" s="5"/>
      <c r="I475" s="6"/>
      <c r="J475" s="6"/>
      <c r="K475" s="6"/>
      <c r="L475" s="6"/>
      <c r="M475"/>
      <c r="N475"/>
      <c r="O475"/>
      <c r="P475"/>
      <c r="Q475"/>
      <c r="R475"/>
      <c r="S475"/>
      <c r="T475" s="7"/>
      <c r="U475" s="8"/>
      <c r="V475" s="9"/>
      <c r="W475" s="10"/>
      <c r="X475" s="10"/>
      <c r="Y475" s="10"/>
      <c r="Z475" s="11"/>
      <c r="AA475" s="11"/>
      <c r="AB475" s="11"/>
      <c r="AC475" s="11"/>
      <c r="AD475" s="10"/>
      <c r="AE475"/>
      <c r="AF475"/>
      <c r="AG475"/>
      <c r="AH475" s="498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  <c r="DK475" s="22"/>
      <c r="DL475" s="22"/>
      <c r="DM475" s="22"/>
      <c r="DN475" s="22"/>
      <c r="DO475" s="22"/>
      <c r="DP475" s="22"/>
      <c r="DQ475" s="22"/>
      <c r="DR475" s="22"/>
      <c r="DS475" s="22"/>
      <c r="DT475" s="22"/>
      <c r="DU475" s="22"/>
      <c r="DV475" s="22"/>
      <c r="DW475" s="22"/>
      <c r="DX475" s="22"/>
      <c r="DY475" s="22"/>
      <c r="DZ475" s="22"/>
      <c r="EA475" s="22"/>
      <c r="EB475" s="22"/>
      <c r="EC475" s="22"/>
      <c r="ED475" s="22"/>
      <c r="EE475" s="22"/>
      <c r="EF475" s="22"/>
      <c r="EG475" s="22"/>
      <c r="EH475" s="22"/>
      <c r="EI475" s="22"/>
      <c r="EJ475" s="22"/>
      <c r="EK475" s="22"/>
      <c r="EL475" s="22"/>
      <c r="EM475" s="22"/>
      <c r="EN475" s="22"/>
      <c r="EO475" s="22"/>
      <c r="EP475" s="22"/>
      <c r="EQ475" s="22"/>
      <c r="ER475" s="22"/>
      <c r="ES475" s="22"/>
      <c r="ET475" s="22"/>
      <c r="EU475" s="22"/>
      <c r="EV475" s="22"/>
      <c r="EW475" s="22"/>
      <c r="EX475" s="22"/>
      <c r="EY475" s="22"/>
      <c r="EZ475" s="22"/>
      <c r="FA475" s="22"/>
      <c r="FB475" s="22"/>
      <c r="FC475" s="22"/>
      <c r="FD475" s="22"/>
      <c r="FE475" s="22"/>
      <c r="FF475" s="22"/>
      <c r="FG475" s="22"/>
      <c r="FH475" s="22"/>
      <c r="FI475" s="22"/>
      <c r="FJ475" s="22"/>
      <c r="FK475" s="22"/>
      <c r="FL475" s="22"/>
      <c r="FM475" s="22"/>
      <c r="FN475" s="22"/>
      <c r="FO475" s="22"/>
      <c r="FP475" s="22"/>
      <c r="FQ475" s="22"/>
      <c r="FR475" s="22"/>
      <c r="FS475" s="22"/>
      <c r="FT475" s="22"/>
      <c r="FU475" s="22"/>
      <c r="FV475" s="22"/>
      <c r="FW475" s="22"/>
      <c r="FX475" s="22"/>
      <c r="FY475" s="22"/>
      <c r="FZ475" s="22"/>
      <c r="GA475" s="22"/>
      <c r="GB475" s="22"/>
      <c r="GC475" s="22"/>
      <c r="GD475" s="22"/>
      <c r="GE475" s="22"/>
      <c r="GF475" s="22"/>
      <c r="GG475" s="22"/>
      <c r="GH475" s="22"/>
      <c r="GI475" s="22"/>
      <c r="GJ475" s="22"/>
      <c r="GK475" s="22"/>
      <c r="GL475" s="22"/>
      <c r="GM475" s="22"/>
      <c r="GN475" s="22"/>
      <c r="GO475" s="22"/>
      <c r="GP475" s="22"/>
      <c r="GQ475" s="22"/>
      <c r="GR475" s="22"/>
      <c r="GS475" s="22"/>
      <c r="GT475" s="22"/>
      <c r="GU475" s="22"/>
      <c r="GV475" s="22"/>
      <c r="GW475" s="22"/>
      <c r="GX475" s="22"/>
      <c r="GY475" s="22"/>
      <c r="GZ475" s="22"/>
      <c r="HA475" s="22"/>
      <c r="HB475" s="22"/>
      <c r="HC475" s="22"/>
      <c r="HD475" s="22"/>
      <c r="HE475" s="22"/>
      <c r="HF475" s="22"/>
      <c r="HG475" s="22"/>
      <c r="HH475" s="22"/>
      <c r="HI475" s="22"/>
      <c r="HJ475" s="22"/>
      <c r="HK475" s="22"/>
      <c r="HL475" s="22"/>
      <c r="HM475" s="22"/>
      <c r="HN475" s="22"/>
      <c r="HO475" s="22"/>
      <c r="HP475" s="22"/>
      <c r="HQ475" s="22"/>
      <c r="HR475" s="22"/>
      <c r="HS475" s="22"/>
      <c r="HT475" s="22"/>
      <c r="HU475" s="22"/>
      <c r="HV475" s="22"/>
      <c r="HW475" s="22"/>
      <c r="HX475" s="22"/>
      <c r="HY475" s="22"/>
      <c r="HZ475" s="22"/>
      <c r="IA475" s="22"/>
      <c r="IB475" s="22"/>
      <c r="IC475" s="22"/>
      <c r="ID475" s="22"/>
      <c r="IE475" s="22"/>
      <c r="IF475" s="22"/>
      <c r="IG475" s="22"/>
      <c r="IH475" s="22"/>
      <c r="II475" s="22"/>
      <c r="IJ475" s="22"/>
      <c r="IK475" s="22"/>
      <c r="IL475" s="22"/>
      <c r="IM475" s="22"/>
      <c r="IN475" s="22"/>
      <c r="IO475" s="22"/>
      <c r="IP475" s="22"/>
      <c r="IQ475" s="22"/>
      <c r="IR475" s="22"/>
      <c r="IS475" s="22"/>
      <c r="IT475" s="22"/>
      <c r="IU475" s="22"/>
      <c r="IV475" s="22"/>
      <c r="IW475" s="22"/>
      <c r="IX475" s="22"/>
      <c r="IY475" s="22"/>
      <c r="IZ475" s="22"/>
      <c r="JA475" s="22"/>
      <c r="JB475" s="22"/>
      <c r="JC475" s="22"/>
      <c r="JD475" s="22"/>
      <c r="JE475" s="22"/>
      <c r="JF475" s="22"/>
      <c r="JG475" s="22"/>
      <c r="JH475" s="22"/>
      <c r="JI475" s="22"/>
      <c r="JJ475" s="22"/>
      <c r="JK475" s="22"/>
      <c r="JL475" s="22"/>
      <c r="JM475" s="22"/>
      <c r="JN475" s="22"/>
      <c r="JO475" s="22"/>
      <c r="JP475" s="22"/>
      <c r="JQ475" s="22"/>
      <c r="JR475" s="22"/>
      <c r="JS475" s="22"/>
      <c r="JT475" s="22"/>
      <c r="JU475" s="22"/>
      <c r="JV475" s="22"/>
      <c r="JW475" s="22"/>
      <c r="JX475" s="22"/>
      <c r="JY475" s="22"/>
      <c r="JZ475" s="22"/>
      <c r="KA475" s="22"/>
      <c r="KB475" s="22"/>
      <c r="KC475" s="22"/>
      <c r="KD475" s="22"/>
      <c r="KE475" s="22"/>
      <c r="KF475" s="22"/>
      <c r="KG475" s="22"/>
      <c r="KH475" s="22"/>
      <c r="KI475" s="22"/>
      <c r="KJ475" s="22"/>
      <c r="KK475" s="22"/>
      <c r="KL475" s="22"/>
      <c r="KM475" s="22"/>
      <c r="KN475" s="22"/>
      <c r="KO475" s="22"/>
      <c r="KP475" s="22"/>
      <c r="KQ475" s="22"/>
      <c r="KR475" s="22"/>
      <c r="KS475" s="22"/>
      <c r="KT475" s="22"/>
      <c r="KU475" s="22"/>
      <c r="KV475" s="22"/>
      <c r="KW475" s="22"/>
      <c r="KX475" s="22"/>
      <c r="KY475" s="22"/>
      <c r="KZ475" s="22"/>
      <c r="LA475" s="22"/>
      <c r="LB475" s="22"/>
      <c r="LC475" s="22"/>
      <c r="LD475" s="22"/>
      <c r="LE475" s="22"/>
      <c r="LF475" s="22"/>
      <c r="LG475" s="22"/>
      <c r="LH475" s="22"/>
      <c r="LI475" s="22"/>
      <c r="LJ475" s="22"/>
      <c r="LK475" s="22"/>
      <c r="LL475" s="22"/>
      <c r="LM475" s="22"/>
      <c r="LN475" s="22"/>
      <c r="LO475" s="22"/>
      <c r="LP475" s="22"/>
      <c r="LQ475" s="22"/>
      <c r="LR475" s="22"/>
      <c r="LS475" s="22"/>
      <c r="LT475" s="22"/>
      <c r="LU475" s="22"/>
      <c r="LV475" s="22"/>
      <c r="LW475" s="22"/>
      <c r="LX475" s="22"/>
      <c r="LY475" s="22"/>
      <c r="LZ475" s="22"/>
      <c r="MA475" s="22"/>
      <c r="MB475" s="22"/>
      <c r="MC475" s="22"/>
      <c r="MD475" s="22"/>
      <c r="ME475" s="22"/>
      <c r="MF475" s="22"/>
      <c r="MG475" s="22"/>
      <c r="MH475" s="22"/>
      <c r="MI475" s="22"/>
      <c r="MJ475" s="22"/>
      <c r="MK475" s="22"/>
      <c r="ML475" s="22"/>
      <c r="MM475" s="22"/>
      <c r="MN475" s="22"/>
      <c r="MO475" s="22"/>
    </row>
    <row r="476" spans="1:353" s="12" customFormat="1">
      <c r="A476" s="3"/>
      <c r="B476" s="3"/>
      <c r="C476" s="14"/>
      <c r="D476" s="3"/>
      <c r="E476" s="3"/>
      <c r="F476" s="4"/>
      <c r="G476" s="5"/>
      <c r="H476" s="5"/>
      <c r="I476" s="6"/>
      <c r="J476" s="6"/>
      <c r="K476" s="6"/>
      <c r="L476" s="6"/>
      <c r="M476"/>
      <c r="N476"/>
      <c r="O476"/>
      <c r="P476"/>
      <c r="Q476"/>
      <c r="R476"/>
      <c r="S476"/>
      <c r="T476" s="7"/>
      <c r="U476" s="8"/>
      <c r="V476" s="9"/>
      <c r="W476" s="10"/>
      <c r="X476" s="10"/>
      <c r="Y476" s="10"/>
      <c r="Z476" s="11"/>
      <c r="AA476" s="11"/>
      <c r="AB476" s="11"/>
      <c r="AC476" s="11"/>
      <c r="AD476" s="10"/>
      <c r="AE476"/>
      <c r="AF476"/>
      <c r="AG476"/>
      <c r="AH476" s="498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E476" s="13"/>
      <c r="BF476"/>
      <c r="BG476"/>
      <c r="BH476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  <c r="DK476" s="22"/>
      <c r="DL476" s="22"/>
      <c r="DM476" s="22"/>
      <c r="DN476" s="22"/>
      <c r="DO476" s="22"/>
      <c r="DP476" s="22"/>
      <c r="DQ476" s="22"/>
      <c r="DR476" s="22"/>
      <c r="DS476" s="22"/>
      <c r="DT476" s="22"/>
      <c r="DU476" s="22"/>
      <c r="DV476" s="22"/>
      <c r="DW476" s="22"/>
      <c r="DX476" s="22"/>
      <c r="DY476" s="22"/>
      <c r="DZ476" s="22"/>
      <c r="EA476" s="22"/>
      <c r="EB476" s="22"/>
      <c r="EC476" s="22"/>
      <c r="ED476" s="22"/>
      <c r="EE476" s="22"/>
      <c r="EF476" s="22"/>
      <c r="EG476" s="22"/>
      <c r="EH476" s="22"/>
      <c r="EI476" s="22"/>
      <c r="EJ476" s="22"/>
      <c r="EK476" s="22"/>
      <c r="EL476" s="22"/>
      <c r="EM476" s="22"/>
      <c r="EN476" s="22"/>
      <c r="EO476" s="22"/>
      <c r="EP476" s="22"/>
      <c r="EQ476" s="22"/>
      <c r="ER476" s="22"/>
      <c r="ES476" s="22"/>
      <c r="ET476" s="22"/>
      <c r="EU476" s="22"/>
      <c r="EV476" s="22"/>
      <c r="EW476" s="22"/>
      <c r="EX476" s="22"/>
      <c r="EY476" s="22"/>
      <c r="EZ476" s="22"/>
      <c r="FA476" s="22"/>
      <c r="FB476" s="22"/>
      <c r="FC476" s="22"/>
      <c r="FD476" s="22"/>
      <c r="FE476" s="22"/>
      <c r="FF476" s="22"/>
      <c r="FG476" s="22"/>
      <c r="FH476" s="22"/>
      <c r="FI476" s="22"/>
      <c r="FJ476" s="22"/>
      <c r="FK476" s="22"/>
      <c r="FL476" s="22"/>
      <c r="FM476" s="22"/>
      <c r="FN476" s="22"/>
      <c r="FO476" s="22"/>
      <c r="FP476" s="22"/>
      <c r="FQ476" s="22"/>
      <c r="FR476" s="22"/>
      <c r="FS476" s="22"/>
      <c r="FT476" s="22"/>
      <c r="FU476" s="22"/>
      <c r="FV476" s="22"/>
      <c r="FW476" s="22"/>
      <c r="FX476" s="22"/>
      <c r="FY476" s="22"/>
      <c r="FZ476" s="22"/>
      <c r="GA476" s="22"/>
      <c r="GB476" s="22"/>
      <c r="GC476" s="22"/>
      <c r="GD476" s="22"/>
      <c r="GE476" s="22"/>
      <c r="GF476" s="22"/>
      <c r="GG476" s="22"/>
      <c r="GH476" s="22"/>
      <c r="GI476" s="22"/>
      <c r="GJ476" s="22"/>
      <c r="GK476" s="22"/>
      <c r="GL476" s="22"/>
      <c r="GM476" s="22"/>
      <c r="GN476" s="22"/>
      <c r="GO476" s="22"/>
      <c r="GP476" s="22"/>
      <c r="GQ476" s="22"/>
      <c r="GR476" s="22"/>
      <c r="GS476" s="22"/>
      <c r="GT476" s="22"/>
      <c r="GU476" s="22"/>
      <c r="GV476" s="22"/>
      <c r="GW476" s="22"/>
      <c r="GX476" s="22"/>
      <c r="GY476" s="22"/>
      <c r="GZ476" s="22"/>
      <c r="HA476" s="22"/>
      <c r="HB476" s="22"/>
      <c r="HC476" s="22"/>
      <c r="HD476" s="22"/>
      <c r="HE476" s="22"/>
      <c r="HF476" s="22"/>
      <c r="HG476" s="22"/>
      <c r="HH476" s="22"/>
      <c r="HI476" s="22"/>
      <c r="HJ476" s="22"/>
      <c r="HK476" s="22"/>
      <c r="HL476" s="22"/>
      <c r="HM476" s="22"/>
      <c r="HN476" s="22"/>
      <c r="HO476" s="22"/>
      <c r="HP476" s="22"/>
      <c r="HQ476" s="22"/>
      <c r="HR476" s="22"/>
      <c r="HS476" s="22"/>
      <c r="HT476" s="22"/>
      <c r="HU476" s="22"/>
      <c r="HV476" s="22"/>
      <c r="HW476" s="22"/>
      <c r="HX476" s="22"/>
      <c r="HY476" s="22"/>
      <c r="HZ476" s="22"/>
      <c r="IA476" s="22"/>
      <c r="IB476" s="22"/>
      <c r="IC476" s="22"/>
      <c r="ID476" s="22"/>
      <c r="IE476" s="22"/>
      <c r="IF476" s="22"/>
      <c r="IG476" s="22"/>
      <c r="IH476" s="22"/>
      <c r="II476" s="22"/>
      <c r="IJ476" s="22"/>
      <c r="IK476" s="22"/>
      <c r="IL476" s="22"/>
      <c r="IM476" s="22"/>
      <c r="IN476" s="22"/>
      <c r="IO476" s="22"/>
      <c r="IP476" s="22"/>
      <c r="IQ476" s="22"/>
      <c r="IR476" s="22"/>
      <c r="IS476" s="22"/>
      <c r="IT476" s="22"/>
      <c r="IU476" s="22"/>
      <c r="IV476" s="22"/>
      <c r="IW476" s="22"/>
      <c r="IX476" s="22"/>
      <c r="IY476" s="22"/>
      <c r="IZ476" s="22"/>
      <c r="JA476" s="22"/>
      <c r="JB476" s="22"/>
      <c r="JC476" s="22"/>
      <c r="JD476" s="22"/>
      <c r="JE476" s="22"/>
      <c r="JF476" s="22"/>
      <c r="JG476" s="22"/>
      <c r="JH476" s="22"/>
      <c r="JI476" s="22"/>
      <c r="JJ476" s="22"/>
      <c r="JK476" s="22"/>
      <c r="JL476" s="22"/>
      <c r="JM476" s="22"/>
      <c r="JN476" s="22"/>
      <c r="JO476" s="22"/>
      <c r="JP476" s="22"/>
      <c r="JQ476" s="22"/>
      <c r="JR476" s="22"/>
      <c r="JS476" s="22"/>
      <c r="JT476" s="22"/>
      <c r="JU476" s="22"/>
      <c r="JV476" s="22"/>
      <c r="JW476" s="22"/>
      <c r="JX476" s="22"/>
      <c r="JY476" s="22"/>
      <c r="JZ476" s="22"/>
      <c r="KA476" s="22"/>
      <c r="KB476" s="22"/>
      <c r="KC476" s="22"/>
      <c r="KD476" s="22"/>
      <c r="KE476" s="22"/>
      <c r="KF476" s="22"/>
      <c r="KG476" s="22"/>
      <c r="KH476" s="22"/>
      <c r="KI476" s="22"/>
      <c r="KJ476" s="22"/>
      <c r="KK476" s="22"/>
      <c r="KL476" s="22"/>
      <c r="KM476" s="22"/>
      <c r="KN476" s="22"/>
      <c r="KO476" s="22"/>
      <c r="KP476" s="22"/>
      <c r="KQ476" s="22"/>
      <c r="KR476" s="22"/>
      <c r="KS476" s="22"/>
      <c r="KT476" s="22"/>
      <c r="KU476" s="22"/>
      <c r="KV476" s="22"/>
      <c r="KW476" s="22"/>
      <c r="KX476" s="22"/>
      <c r="KY476" s="22"/>
      <c r="KZ476" s="22"/>
      <c r="LA476" s="22"/>
      <c r="LB476" s="22"/>
      <c r="LC476" s="22"/>
      <c r="LD476" s="22"/>
      <c r="LE476" s="22"/>
      <c r="LF476" s="22"/>
      <c r="LG476" s="22"/>
      <c r="LH476" s="22"/>
      <c r="LI476" s="22"/>
      <c r="LJ476" s="22"/>
      <c r="LK476" s="22"/>
      <c r="LL476" s="22"/>
      <c r="LM476" s="22"/>
      <c r="LN476" s="22"/>
      <c r="LO476" s="22"/>
      <c r="LP476" s="22"/>
      <c r="LQ476" s="22"/>
      <c r="LR476" s="22"/>
      <c r="LS476" s="22"/>
      <c r="LT476" s="22"/>
      <c r="LU476" s="22"/>
      <c r="LV476" s="22"/>
      <c r="LW476" s="22"/>
      <c r="LX476" s="22"/>
      <c r="LY476" s="22"/>
      <c r="LZ476" s="22"/>
      <c r="MA476" s="22"/>
      <c r="MB476" s="22"/>
      <c r="MC476" s="22"/>
      <c r="MD476" s="22"/>
      <c r="ME476" s="22"/>
      <c r="MF476" s="22"/>
      <c r="MG476" s="22"/>
      <c r="MH476" s="22"/>
      <c r="MI476" s="22"/>
      <c r="MJ476" s="22"/>
      <c r="MK476" s="22"/>
      <c r="ML476" s="22"/>
      <c r="MM476" s="22"/>
      <c r="MN476" s="22"/>
      <c r="MO476" s="22"/>
    </row>
    <row r="477" spans="1:353" s="12" customFormat="1">
      <c r="A477" s="3"/>
      <c r="B477" s="3"/>
      <c r="C477" s="14"/>
      <c r="D477" s="3"/>
      <c r="E477" s="3"/>
      <c r="F477" s="4"/>
      <c r="G477" s="5"/>
      <c r="H477" s="5"/>
      <c r="I477" s="6"/>
      <c r="J477" s="6"/>
      <c r="K477" s="6"/>
      <c r="L477" s="6"/>
      <c r="M477"/>
      <c r="N477"/>
      <c r="O477"/>
      <c r="P477"/>
      <c r="Q477"/>
      <c r="R477"/>
      <c r="S477"/>
      <c r="T477" s="7"/>
      <c r="U477" s="8"/>
      <c r="V477" s="9"/>
      <c r="W477" s="10"/>
      <c r="X477" s="10"/>
      <c r="Y477" s="10"/>
      <c r="Z477" s="11"/>
      <c r="AA477" s="11"/>
      <c r="AB477" s="11"/>
      <c r="AC477" s="11"/>
      <c r="AD477" s="10"/>
      <c r="AE477"/>
      <c r="AF477"/>
      <c r="AG477"/>
      <c r="AH477" s="498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E477" s="13"/>
      <c r="BF477"/>
      <c r="BG477"/>
      <c r="BH477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  <c r="DK477" s="22"/>
      <c r="DL477" s="22"/>
      <c r="DM477" s="22"/>
      <c r="DN477" s="22"/>
      <c r="DO477" s="22"/>
      <c r="DP477" s="22"/>
      <c r="DQ477" s="22"/>
      <c r="DR477" s="22"/>
      <c r="DS477" s="22"/>
      <c r="DT477" s="22"/>
      <c r="DU477" s="22"/>
      <c r="DV477" s="22"/>
      <c r="DW477" s="22"/>
      <c r="DX477" s="22"/>
      <c r="DY477" s="22"/>
      <c r="DZ477" s="22"/>
      <c r="EA477" s="22"/>
      <c r="EB477" s="22"/>
      <c r="EC477" s="22"/>
      <c r="ED477" s="22"/>
      <c r="EE477" s="22"/>
      <c r="EF477" s="22"/>
      <c r="EG477" s="22"/>
      <c r="EH477" s="22"/>
      <c r="EI477" s="22"/>
      <c r="EJ477" s="22"/>
      <c r="EK477" s="22"/>
      <c r="EL477" s="22"/>
      <c r="EM477" s="22"/>
      <c r="EN477" s="22"/>
      <c r="EO477" s="22"/>
      <c r="EP477" s="22"/>
      <c r="EQ477" s="22"/>
      <c r="ER477" s="22"/>
      <c r="ES477" s="22"/>
      <c r="ET477" s="22"/>
      <c r="EU477" s="22"/>
      <c r="EV477" s="22"/>
      <c r="EW477" s="22"/>
      <c r="EX477" s="22"/>
      <c r="EY477" s="22"/>
      <c r="EZ477" s="22"/>
      <c r="FA477" s="22"/>
      <c r="FB477" s="22"/>
      <c r="FC477" s="22"/>
      <c r="FD477" s="22"/>
      <c r="FE477" s="22"/>
      <c r="FF477" s="22"/>
      <c r="FG477" s="22"/>
      <c r="FH477" s="22"/>
      <c r="FI477" s="22"/>
      <c r="FJ477" s="22"/>
      <c r="FK477" s="22"/>
      <c r="FL477" s="22"/>
      <c r="FM477" s="22"/>
      <c r="FN477" s="22"/>
      <c r="FO477" s="22"/>
      <c r="FP477" s="22"/>
      <c r="FQ477" s="22"/>
      <c r="FR477" s="22"/>
      <c r="FS477" s="22"/>
      <c r="FT477" s="22"/>
      <c r="FU477" s="22"/>
      <c r="FV477" s="22"/>
      <c r="FW477" s="22"/>
      <c r="FX477" s="22"/>
      <c r="FY477" s="22"/>
      <c r="FZ477" s="22"/>
      <c r="GA477" s="22"/>
      <c r="GB477" s="22"/>
      <c r="GC477" s="22"/>
      <c r="GD477" s="22"/>
      <c r="GE477" s="22"/>
      <c r="GF477" s="22"/>
      <c r="GG477" s="22"/>
      <c r="GH477" s="22"/>
      <c r="GI477" s="22"/>
      <c r="GJ477" s="22"/>
      <c r="GK477" s="22"/>
      <c r="GL477" s="22"/>
      <c r="GM477" s="22"/>
      <c r="GN477" s="22"/>
      <c r="GO477" s="22"/>
      <c r="GP477" s="22"/>
      <c r="GQ477" s="22"/>
      <c r="GR477" s="22"/>
      <c r="GS477" s="22"/>
      <c r="GT477" s="22"/>
      <c r="GU477" s="22"/>
      <c r="GV477" s="22"/>
      <c r="GW477" s="22"/>
      <c r="GX477" s="22"/>
      <c r="GY477" s="22"/>
      <c r="GZ477" s="22"/>
      <c r="HA477" s="22"/>
      <c r="HB477" s="22"/>
      <c r="HC477" s="22"/>
      <c r="HD477" s="22"/>
      <c r="HE477" s="22"/>
      <c r="HF477" s="22"/>
      <c r="HG477" s="22"/>
      <c r="HH477" s="22"/>
      <c r="HI477" s="22"/>
      <c r="HJ477" s="22"/>
      <c r="HK477" s="22"/>
      <c r="HL477" s="22"/>
      <c r="HM477" s="22"/>
      <c r="HN477" s="22"/>
      <c r="HO477" s="22"/>
      <c r="HP477" s="22"/>
      <c r="HQ477" s="22"/>
      <c r="HR477" s="22"/>
      <c r="HS477" s="22"/>
      <c r="HT477" s="22"/>
      <c r="HU477" s="22"/>
      <c r="HV477" s="22"/>
      <c r="HW477" s="22"/>
      <c r="HX477" s="22"/>
      <c r="HY477" s="22"/>
      <c r="HZ477" s="22"/>
      <c r="IA477" s="22"/>
      <c r="IB477" s="22"/>
      <c r="IC477" s="22"/>
      <c r="ID477" s="22"/>
      <c r="IE477" s="22"/>
      <c r="IF477" s="22"/>
      <c r="IG477" s="22"/>
      <c r="IH477" s="22"/>
      <c r="II477" s="22"/>
      <c r="IJ477" s="22"/>
      <c r="IK477" s="22"/>
      <c r="IL477" s="22"/>
      <c r="IM477" s="22"/>
      <c r="IN477" s="22"/>
      <c r="IO477" s="22"/>
      <c r="IP477" s="22"/>
      <c r="IQ477" s="22"/>
      <c r="IR477" s="22"/>
      <c r="IS477" s="22"/>
      <c r="IT477" s="22"/>
      <c r="IU477" s="22"/>
      <c r="IV477" s="22"/>
      <c r="IW477" s="22"/>
      <c r="IX477" s="22"/>
      <c r="IY477" s="22"/>
      <c r="IZ477" s="22"/>
      <c r="JA477" s="22"/>
      <c r="JB477" s="22"/>
      <c r="JC477" s="22"/>
      <c r="JD477" s="22"/>
      <c r="JE477" s="22"/>
      <c r="JF477" s="22"/>
      <c r="JG477" s="22"/>
      <c r="JH477" s="22"/>
      <c r="JI477" s="22"/>
      <c r="JJ477" s="22"/>
      <c r="JK477" s="22"/>
      <c r="JL477" s="22"/>
      <c r="JM477" s="22"/>
      <c r="JN477" s="22"/>
      <c r="JO477" s="22"/>
      <c r="JP477" s="22"/>
      <c r="JQ477" s="22"/>
      <c r="JR477" s="22"/>
      <c r="JS477" s="22"/>
      <c r="JT477" s="22"/>
      <c r="JU477" s="22"/>
      <c r="JV477" s="22"/>
      <c r="JW477" s="22"/>
      <c r="JX477" s="22"/>
      <c r="JY477" s="22"/>
      <c r="JZ477" s="22"/>
      <c r="KA477" s="22"/>
      <c r="KB477" s="22"/>
      <c r="KC477" s="22"/>
      <c r="KD477" s="22"/>
      <c r="KE477" s="22"/>
      <c r="KF477" s="22"/>
      <c r="KG477" s="22"/>
      <c r="KH477" s="22"/>
      <c r="KI477" s="22"/>
      <c r="KJ477" s="22"/>
      <c r="KK477" s="22"/>
      <c r="KL477" s="22"/>
      <c r="KM477" s="22"/>
      <c r="KN477" s="22"/>
      <c r="KO477" s="22"/>
      <c r="KP477" s="22"/>
      <c r="KQ477" s="22"/>
      <c r="KR477" s="22"/>
      <c r="KS477" s="22"/>
      <c r="KT477" s="22"/>
      <c r="KU477" s="22"/>
      <c r="KV477" s="22"/>
      <c r="KW477" s="22"/>
      <c r="KX477" s="22"/>
      <c r="KY477" s="22"/>
      <c r="KZ477" s="22"/>
      <c r="LA477" s="22"/>
      <c r="LB477" s="22"/>
      <c r="LC477" s="22"/>
      <c r="LD477" s="22"/>
      <c r="LE477" s="22"/>
      <c r="LF477" s="22"/>
      <c r="LG477" s="22"/>
      <c r="LH477" s="22"/>
      <c r="LI477" s="22"/>
      <c r="LJ477" s="22"/>
      <c r="LK477" s="22"/>
      <c r="LL477" s="22"/>
      <c r="LM477" s="22"/>
      <c r="LN477" s="22"/>
      <c r="LO477" s="22"/>
      <c r="LP477" s="22"/>
      <c r="LQ477" s="22"/>
      <c r="LR477" s="22"/>
      <c r="LS477" s="22"/>
      <c r="LT477" s="22"/>
      <c r="LU477" s="22"/>
      <c r="LV477" s="22"/>
      <c r="LW477" s="22"/>
      <c r="LX477" s="22"/>
      <c r="LY477" s="22"/>
      <c r="LZ477" s="22"/>
      <c r="MA477" s="22"/>
      <c r="MB477" s="22"/>
      <c r="MC477" s="22"/>
      <c r="MD477" s="22"/>
      <c r="ME477" s="22"/>
      <c r="MF477" s="22"/>
      <c r="MG477" s="22"/>
      <c r="MH477" s="22"/>
      <c r="MI477" s="22"/>
      <c r="MJ477" s="22"/>
      <c r="MK477" s="22"/>
      <c r="ML477" s="22"/>
      <c r="MM477" s="22"/>
      <c r="MN477" s="22"/>
      <c r="MO477" s="22"/>
    </row>
    <row r="478" spans="1:353" s="12" customFormat="1">
      <c r="A478" s="3"/>
      <c r="B478" s="3"/>
      <c r="C478" s="14"/>
      <c r="D478" s="3"/>
      <c r="E478" s="3"/>
      <c r="F478" s="4"/>
      <c r="G478" s="5"/>
      <c r="H478" s="5"/>
      <c r="I478" s="6"/>
      <c r="J478" s="6"/>
      <c r="K478" s="6"/>
      <c r="L478" s="6"/>
      <c r="M478"/>
      <c r="N478"/>
      <c r="O478"/>
      <c r="P478"/>
      <c r="Q478"/>
      <c r="R478"/>
      <c r="S478"/>
      <c r="T478" s="7"/>
      <c r="U478" s="8"/>
      <c r="V478" s="9"/>
      <c r="W478" s="10"/>
      <c r="X478" s="10"/>
      <c r="Y478" s="10"/>
      <c r="Z478" s="11"/>
      <c r="AA478" s="11"/>
      <c r="AB478" s="11"/>
      <c r="AC478" s="11"/>
      <c r="AD478" s="10"/>
      <c r="AE478"/>
      <c r="AF478"/>
      <c r="AG478"/>
      <c r="AH478" s="49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E478" s="13"/>
      <c r="BF478"/>
      <c r="BG478"/>
      <c r="BH478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  <c r="BZ478" s="22"/>
      <c r="CA478" s="22"/>
      <c r="CB478" s="22"/>
      <c r="CC478" s="22"/>
      <c r="CD478" s="22"/>
      <c r="CE478" s="22"/>
      <c r="CF478" s="22"/>
      <c r="CG478" s="22"/>
      <c r="CH478" s="22"/>
      <c r="CI478" s="22"/>
      <c r="CJ478" s="22"/>
      <c r="CK478" s="22"/>
      <c r="CL478" s="22"/>
      <c r="CM478" s="22"/>
      <c r="CN478" s="22"/>
      <c r="CO478" s="22"/>
      <c r="CP478" s="22"/>
      <c r="CQ478" s="22"/>
      <c r="CR478" s="22"/>
      <c r="CS478" s="22"/>
      <c r="CT478" s="22"/>
      <c r="CU478" s="22"/>
      <c r="CV478" s="22"/>
      <c r="CW478" s="22"/>
      <c r="CX478" s="22"/>
      <c r="CY478" s="22"/>
      <c r="CZ478" s="22"/>
      <c r="DA478" s="22"/>
      <c r="DB478" s="22"/>
      <c r="DC478" s="22"/>
      <c r="DD478" s="22"/>
      <c r="DE478" s="22"/>
      <c r="DF478" s="22"/>
      <c r="DG478" s="22"/>
      <c r="DH478" s="22"/>
      <c r="DI478" s="22"/>
      <c r="DJ478" s="22"/>
      <c r="DK478" s="22"/>
      <c r="DL478" s="22"/>
      <c r="DM478" s="22"/>
      <c r="DN478" s="22"/>
      <c r="DO478" s="22"/>
      <c r="DP478" s="22"/>
      <c r="DQ478" s="22"/>
      <c r="DR478" s="22"/>
      <c r="DS478" s="22"/>
      <c r="DT478" s="22"/>
      <c r="DU478" s="22"/>
      <c r="DV478" s="22"/>
      <c r="DW478" s="22"/>
      <c r="DX478" s="22"/>
      <c r="DY478" s="22"/>
      <c r="DZ478" s="22"/>
      <c r="EA478" s="22"/>
      <c r="EB478" s="22"/>
      <c r="EC478" s="22"/>
      <c r="ED478" s="22"/>
      <c r="EE478" s="22"/>
      <c r="EF478" s="22"/>
      <c r="EG478" s="22"/>
      <c r="EH478" s="22"/>
      <c r="EI478" s="22"/>
      <c r="EJ478" s="22"/>
      <c r="EK478" s="22"/>
      <c r="EL478" s="22"/>
      <c r="EM478" s="22"/>
      <c r="EN478" s="22"/>
      <c r="EO478" s="22"/>
      <c r="EP478" s="22"/>
      <c r="EQ478" s="22"/>
      <c r="ER478" s="22"/>
      <c r="ES478" s="22"/>
      <c r="ET478" s="22"/>
      <c r="EU478" s="22"/>
      <c r="EV478" s="22"/>
      <c r="EW478" s="22"/>
      <c r="EX478" s="22"/>
      <c r="EY478" s="22"/>
      <c r="EZ478" s="22"/>
      <c r="FA478" s="22"/>
      <c r="FB478" s="22"/>
      <c r="FC478" s="22"/>
      <c r="FD478" s="22"/>
      <c r="FE478" s="22"/>
      <c r="FF478" s="22"/>
      <c r="FG478" s="22"/>
      <c r="FH478" s="22"/>
      <c r="FI478" s="22"/>
      <c r="FJ478" s="22"/>
      <c r="FK478" s="22"/>
      <c r="FL478" s="22"/>
      <c r="FM478" s="22"/>
      <c r="FN478" s="22"/>
      <c r="FO478" s="22"/>
      <c r="FP478" s="22"/>
      <c r="FQ478" s="22"/>
      <c r="FR478" s="22"/>
      <c r="FS478" s="22"/>
      <c r="FT478" s="22"/>
      <c r="FU478" s="22"/>
      <c r="FV478" s="22"/>
      <c r="FW478" s="22"/>
      <c r="FX478" s="22"/>
      <c r="FY478" s="22"/>
      <c r="FZ478" s="22"/>
      <c r="GA478" s="22"/>
      <c r="GB478" s="22"/>
      <c r="GC478" s="22"/>
      <c r="GD478" s="22"/>
      <c r="GE478" s="22"/>
      <c r="GF478" s="22"/>
      <c r="GG478" s="22"/>
      <c r="GH478" s="22"/>
      <c r="GI478" s="22"/>
      <c r="GJ478" s="22"/>
      <c r="GK478" s="22"/>
      <c r="GL478" s="22"/>
      <c r="GM478" s="22"/>
      <c r="GN478" s="22"/>
      <c r="GO478" s="22"/>
      <c r="GP478" s="22"/>
      <c r="GQ478" s="22"/>
      <c r="GR478" s="22"/>
      <c r="GS478" s="22"/>
      <c r="GT478" s="22"/>
      <c r="GU478" s="22"/>
      <c r="GV478" s="22"/>
      <c r="GW478" s="22"/>
      <c r="GX478" s="22"/>
      <c r="GY478" s="22"/>
      <c r="GZ478" s="22"/>
      <c r="HA478" s="22"/>
      <c r="HB478" s="22"/>
      <c r="HC478" s="22"/>
      <c r="HD478" s="22"/>
      <c r="HE478" s="22"/>
      <c r="HF478" s="22"/>
      <c r="HG478" s="22"/>
      <c r="HH478" s="22"/>
      <c r="HI478" s="22"/>
      <c r="HJ478" s="22"/>
      <c r="HK478" s="22"/>
      <c r="HL478" s="22"/>
      <c r="HM478" s="22"/>
      <c r="HN478" s="22"/>
      <c r="HO478" s="22"/>
      <c r="HP478" s="22"/>
      <c r="HQ478" s="22"/>
      <c r="HR478" s="22"/>
      <c r="HS478" s="22"/>
      <c r="HT478" s="22"/>
      <c r="HU478" s="22"/>
      <c r="HV478" s="22"/>
      <c r="HW478" s="22"/>
      <c r="HX478" s="22"/>
      <c r="HY478" s="22"/>
      <c r="HZ478" s="22"/>
      <c r="IA478" s="22"/>
      <c r="IB478" s="22"/>
      <c r="IC478" s="22"/>
      <c r="ID478" s="22"/>
      <c r="IE478" s="22"/>
      <c r="IF478" s="22"/>
      <c r="IG478" s="22"/>
      <c r="IH478" s="22"/>
      <c r="II478" s="22"/>
      <c r="IJ478" s="22"/>
      <c r="IK478" s="22"/>
      <c r="IL478" s="22"/>
      <c r="IM478" s="22"/>
      <c r="IN478" s="22"/>
      <c r="IO478" s="22"/>
      <c r="IP478" s="22"/>
      <c r="IQ478" s="22"/>
      <c r="IR478" s="22"/>
      <c r="IS478" s="22"/>
      <c r="IT478" s="22"/>
      <c r="IU478" s="22"/>
      <c r="IV478" s="22"/>
      <c r="IW478" s="22"/>
      <c r="IX478" s="22"/>
      <c r="IY478" s="22"/>
      <c r="IZ478" s="22"/>
      <c r="JA478" s="22"/>
      <c r="JB478" s="22"/>
      <c r="JC478" s="22"/>
      <c r="JD478" s="22"/>
      <c r="JE478" s="22"/>
      <c r="JF478" s="22"/>
      <c r="JG478" s="22"/>
      <c r="JH478" s="22"/>
      <c r="JI478" s="22"/>
      <c r="JJ478" s="22"/>
      <c r="JK478" s="22"/>
      <c r="JL478" s="22"/>
      <c r="JM478" s="22"/>
      <c r="JN478" s="22"/>
      <c r="JO478" s="22"/>
      <c r="JP478" s="22"/>
      <c r="JQ478" s="22"/>
      <c r="JR478" s="22"/>
      <c r="JS478" s="22"/>
      <c r="JT478" s="22"/>
      <c r="JU478" s="22"/>
      <c r="JV478" s="22"/>
      <c r="JW478" s="22"/>
      <c r="JX478" s="22"/>
      <c r="JY478" s="22"/>
      <c r="JZ478" s="22"/>
      <c r="KA478" s="22"/>
      <c r="KB478" s="22"/>
      <c r="KC478" s="22"/>
      <c r="KD478" s="22"/>
      <c r="KE478" s="22"/>
      <c r="KF478" s="22"/>
      <c r="KG478" s="22"/>
      <c r="KH478" s="22"/>
      <c r="KI478" s="22"/>
      <c r="KJ478" s="22"/>
      <c r="KK478" s="22"/>
      <c r="KL478" s="22"/>
      <c r="KM478" s="22"/>
      <c r="KN478" s="22"/>
      <c r="KO478" s="22"/>
      <c r="KP478" s="22"/>
      <c r="KQ478" s="22"/>
      <c r="KR478" s="22"/>
      <c r="KS478" s="22"/>
      <c r="KT478" s="22"/>
      <c r="KU478" s="22"/>
      <c r="KV478" s="22"/>
      <c r="KW478" s="22"/>
      <c r="KX478" s="22"/>
      <c r="KY478" s="22"/>
      <c r="KZ478" s="22"/>
      <c r="LA478" s="22"/>
      <c r="LB478" s="22"/>
      <c r="LC478" s="22"/>
      <c r="LD478" s="22"/>
      <c r="LE478" s="22"/>
      <c r="LF478" s="22"/>
      <c r="LG478" s="22"/>
      <c r="LH478" s="22"/>
      <c r="LI478" s="22"/>
      <c r="LJ478" s="22"/>
      <c r="LK478" s="22"/>
      <c r="LL478" s="22"/>
      <c r="LM478" s="22"/>
      <c r="LN478" s="22"/>
      <c r="LO478" s="22"/>
      <c r="LP478" s="22"/>
      <c r="LQ478" s="22"/>
      <c r="LR478" s="22"/>
      <c r="LS478" s="22"/>
      <c r="LT478" s="22"/>
      <c r="LU478" s="22"/>
      <c r="LV478" s="22"/>
      <c r="LW478" s="22"/>
      <c r="LX478" s="22"/>
      <c r="LY478" s="22"/>
      <c r="LZ478" s="22"/>
      <c r="MA478" s="22"/>
      <c r="MB478" s="22"/>
      <c r="MC478" s="22"/>
      <c r="MD478" s="22"/>
      <c r="ME478" s="22"/>
      <c r="MF478" s="22"/>
      <c r="MG478" s="22"/>
      <c r="MH478" s="22"/>
      <c r="MI478" s="22"/>
      <c r="MJ478" s="22"/>
      <c r="MK478" s="22"/>
      <c r="ML478" s="22"/>
      <c r="MM478" s="22"/>
      <c r="MN478" s="22"/>
      <c r="MO478" s="22"/>
    </row>
    <row r="479" spans="1:353" s="12" customFormat="1">
      <c r="A479" s="3"/>
      <c r="B479" s="3"/>
      <c r="C479" s="14"/>
      <c r="D479" s="3"/>
      <c r="E479" s="3"/>
      <c r="F479" s="4"/>
      <c r="G479" s="5"/>
      <c r="H479" s="5"/>
      <c r="I479" s="6"/>
      <c r="J479" s="6"/>
      <c r="K479" s="6"/>
      <c r="L479" s="6"/>
      <c r="M479"/>
      <c r="N479"/>
      <c r="O479"/>
      <c r="P479"/>
      <c r="Q479"/>
      <c r="R479"/>
      <c r="S479"/>
      <c r="T479" s="7"/>
      <c r="U479" s="8"/>
      <c r="V479" s="9"/>
      <c r="W479" s="10"/>
      <c r="X479" s="10"/>
      <c r="Y479" s="10"/>
      <c r="Z479" s="11"/>
      <c r="AA479" s="11"/>
      <c r="AB479" s="11"/>
      <c r="AC479" s="11"/>
      <c r="AD479" s="10"/>
      <c r="AE479"/>
      <c r="AF479"/>
      <c r="AG479"/>
      <c r="AH479" s="498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E479" s="13"/>
      <c r="BF479"/>
      <c r="BG479"/>
      <c r="BH479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  <c r="BZ479" s="22"/>
      <c r="CA479" s="22"/>
      <c r="CB479" s="22"/>
      <c r="CC479" s="22"/>
      <c r="CD479" s="22"/>
      <c r="CE479" s="22"/>
      <c r="CF479" s="22"/>
      <c r="CG479" s="22"/>
      <c r="CH479" s="22"/>
      <c r="CI479" s="22"/>
      <c r="CJ479" s="22"/>
      <c r="CK479" s="22"/>
      <c r="CL479" s="22"/>
      <c r="CM479" s="22"/>
      <c r="CN479" s="22"/>
      <c r="CO479" s="22"/>
      <c r="CP479" s="22"/>
      <c r="CQ479" s="22"/>
      <c r="CR479" s="22"/>
      <c r="CS479" s="22"/>
      <c r="CT479" s="22"/>
      <c r="CU479" s="22"/>
      <c r="CV479" s="22"/>
      <c r="CW479" s="22"/>
      <c r="CX479" s="22"/>
      <c r="CY479" s="22"/>
      <c r="CZ479" s="22"/>
      <c r="DA479" s="22"/>
      <c r="DB479" s="22"/>
      <c r="DC479" s="22"/>
      <c r="DD479" s="22"/>
      <c r="DE479" s="22"/>
      <c r="DF479" s="22"/>
      <c r="DG479" s="22"/>
      <c r="DH479" s="22"/>
      <c r="DI479" s="22"/>
      <c r="DJ479" s="22"/>
      <c r="DK479" s="22"/>
      <c r="DL479" s="22"/>
      <c r="DM479" s="22"/>
      <c r="DN479" s="22"/>
      <c r="DO479" s="22"/>
      <c r="DP479" s="22"/>
      <c r="DQ479" s="22"/>
      <c r="DR479" s="22"/>
      <c r="DS479" s="22"/>
      <c r="DT479" s="22"/>
      <c r="DU479" s="22"/>
      <c r="DV479" s="22"/>
      <c r="DW479" s="22"/>
      <c r="DX479" s="22"/>
      <c r="DY479" s="22"/>
      <c r="DZ479" s="22"/>
      <c r="EA479" s="22"/>
      <c r="EB479" s="22"/>
      <c r="EC479" s="22"/>
      <c r="ED479" s="22"/>
      <c r="EE479" s="22"/>
      <c r="EF479" s="22"/>
      <c r="EG479" s="22"/>
      <c r="EH479" s="22"/>
      <c r="EI479" s="22"/>
      <c r="EJ479" s="22"/>
      <c r="EK479" s="22"/>
      <c r="EL479" s="22"/>
      <c r="EM479" s="22"/>
      <c r="EN479" s="22"/>
      <c r="EO479" s="22"/>
      <c r="EP479" s="22"/>
      <c r="EQ479" s="22"/>
      <c r="ER479" s="22"/>
      <c r="ES479" s="22"/>
      <c r="ET479" s="22"/>
      <c r="EU479" s="22"/>
      <c r="EV479" s="22"/>
      <c r="EW479" s="22"/>
      <c r="EX479" s="22"/>
      <c r="EY479" s="22"/>
      <c r="EZ479" s="22"/>
      <c r="FA479" s="22"/>
      <c r="FB479" s="22"/>
      <c r="FC479" s="22"/>
      <c r="FD479" s="22"/>
      <c r="FE479" s="22"/>
      <c r="FF479" s="22"/>
      <c r="FG479" s="22"/>
      <c r="FH479" s="22"/>
      <c r="FI479" s="22"/>
      <c r="FJ479" s="22"/>
      <c r="FK479" s="22"/>
      <c r="FL479" s="22"/>
      <c r="FM479" s="22"/>
      <c r="FN479" s="22"/>
      <c r="FO479" s="22"/>
      <c r="FP479" s="22"/>
      <c r="FQ479" s="22"/>
      <c r="FR479" s="22"/>
      <c r="FS479" s="22"/>
      <c r="FT479" s="22"/>
      <c r="FU479" s="22"/>
      <c r="FV479" s="22"/>
      <c r="FW479" s="22"/>
      <c r="FX479" s="22"/>
      <c r="FY479" s="22"/>
      <c r="FZ479" s="22"/>
      <c r="GA479" s="22"/>
      <c r="GB479" s="22"/>
      <c r="GC479" s="22"/>
      <c r="GD479" s="22"/>
      <c r="GE479" s="22"/>
      <c r="GF479" s="22"/>
      <c r="GG479" s="22"/>
      <c r="GH479" s="22"/>
      <c r="GI479" s="22"/>
      <c r="GJ479" s="22"/>
      <c r="GK479" s="22"/>
      <c r="GL479" s="22"/>
      <c r="GM479" s="22"/>
      <c r="GN479" s="22"/>
      <c r="GO479" s="22"/>
      <c r="GP479" s="22"/>
      <c r="GQ479" s="22"/>
      <c r="GR479" s="22"/>
      <c r="GS479" s="22"/>
      <c r="GT479" s="22"/>
      <c r="GU479" s="22"/>
      <c r="GV479" s="22"/>
      <c r="GW479" s="22"/>
      <c r="GX479" s="22"/>
      <c r="GY479" s="22"/>
      <c r="GZ479" s="22"/>
      <c r="HA479" s="22"/>
      <c r="HB479" s="22"/>
      <c r="HC479" s="22"/>
      <c r="HD479" s="22"/>
      <c r="HE479" s="22"/>
      <c r="HF479" s="22"/>
      <c r="HG479" s="22"/>
      <c r="HH479" s="22"/>
      <c r="HI479" s="22"/>
      <c r="HJ479" s="22"/>
      <c r="HK479" s="22"/>
      <c r="HL479" s="22"/>
      <c r="HM479" s="22"/>
      <c r="HN479" s="22"/>
      <c r="HO479" s="22"/>
      <c r="HP479" s="22"/>
      <c r="HQ479" s="22"/>
      <c r="HR479" s="22"/>
      <c r="HS479" s="22"/>
      <c r="HT479" s="22"/>
      <c r="HU479" s="22"/>
      <c r="HV479" s="22"/>
      <c r="HW479" s="22"/>
      <c r="HX479" s="22"/>
      <c r="HY479" s="22"/>
      <c r="HZ479" s="22"/>
      <c r="IA479" s="22"/>
      <c r="IB479" s="22"/>
      <c r="IC479" s="22"/>
      <c r="ID479" s="22"/>
      <c r="IE479" s="22"/>
      <c r="IF479" s="22"/>
      <c r="IG479" s="22"/>
      <c r="IH479" s="22"/>
      <c r="II479" s="22"/>
      <c r="IJ479" s="22"/>
      <c r="IK479" s="22"/>
      <c r="IL479" s="22"/>
      <c r="IM479" s="22"/>
      <c r="IN479" s="22"/>
      <c r="IO479" s="22"/>
      <c r="IP479" s="22"/>
      <c r="IQ479" s="22"/>
      <c r="IR479" s="22"/>
      <c r="IS479" s="22"/>
      <c r="IT479" s="22"/>
      <c r="IU479" s="22"/>
      <c r="IV479" s="22"/>
      <c r="IW479" s="22"/>
      <c r="IX479" s="22"/>
      <c r="IY479" s="22"/>
      <c r="IZ479" s="22"/>
      <c r="JA479" s="22"/>
      <c r="JB479" s="22"/>
      <c r="JC479" s="22"/>
      <c r="JD479" s="22"/>
      <c r="JE479" s="22"/>
      <c r="JF479" s="22"/>
      <c r="JG479" s="22"/>
      <c r="JH479" s="22"/>
      <c r="JI479" s="22"/>
      <c r="JJ479" s="22"/>
      <c r="JK479" s="22"/>
      <c r="JL479" s="22"/>
      <c r="JM479" s="22"/>
      <c r="JN479" s="22"/>
      <c r="JO479" s="22"/>
      <c r="JP479" s="22"/>
      <c r="JQ479" s="22"/>
      <c r="JR479" s="22"/>
      <c r="JS479" s="22"/>
      <c r="JT479" s="22"/>
      <c r="JU479" s="22"/>
      <c r="JV479" s="22"/>
      <c r="JW479" s="22"/>
      <c r="JX479" s="22"/>
      <c r="JY479" s="22"/>
      <c r="JZ479" s="22"/>
      <c r="KA479" s="22"/>
      <c r="KB479" s="22"/>
      <c r="KC479" s="22"/>
      <c r="KD479" s="22"/>
      <c r="KE479" s="22"/>
      <c r="KF479" s="22"/>
      <c r="KG479" s="22"/>
      <c r="KH479" s="22"/>
      <c r="KI479" s="22"/>
      <c r="KJ479" s="22"/>
      <c r="KK479" s="22"/>
      <c r="KL479" s="22"/>
      <c r="KM479" s="22"/>
      <c r="KN479" s="22"/>
      <c r="KO479" s="22"/>
      <c r="KP479" s="22"/>
      <c r="KQ479" s="22"/>
      <c r="KR479" s="22"/>
      <c r="KS479" s="22"/>
      <c r="KT479" s="22"/>
      <c r="KU479" s="22"/>
      <c r="KV479" s="22"/>
      <c r="KW479" s="22"/>
      <c r="KX479" s="22"/>
      <c r="KY479" s="22"/>
      <c r="KZ479" s="22"/>
      <c r="LA479" s="22"/>
      <c r="LB479" s="22"/>
      <c r="LC479" s="22"/>
      <c r="LD479" s="22"/>
      <c r="LE479" s="22"/>
      <c r="LF479" s="22"/>
      <c r="LG479" s="22"/>
      <c r="LH479" s="22"/>
      <c r="LI479" s="22"/>
      <c r="LJ479" s="22"/>
      <c r="LK479" s="22"/>
      <c r="LL479" s="22"/>
      <c r="LM479" s="22"/>
      <c r="LN479" s="22"/>
      <c r="LO479" s="22"/>
      <c r="LP479" s="22"/>
      <c r="LQ479" s="22"/>
      <c r="LR479" s="22"/>
      <c r="LS479" s="22"/>
      <c r="LT479" s="22"/>
      <c r="LU479" s="22"/>
      <c r="LV479" s="22"/>
      <c r="LW479" s="22"/>
      <c r="LX479" s="22"/>
      <c r="LY479" s="22"/>
      <c r="LZ479" s="22"/>
      <c r="MA479" s="22"/>
      <c r="MB479" s="22"/>
      <c r="MC479" s="22"/>
      <c r="MD479" s="22"/>
      <c r="ME479" s="22"/>
      <c r="MF479" s="22"/>
      <c r="MG479" s="22"/>
      <c r="MH479" s="22"/>
      <c r="MI479" s="22"/>
      <c r="MJ479" s="22"/>
      <c r="MK479" s="22"/>
      <c r="ML479" s="22"/>
      <c r="MM479" s="22"/>
      <c r="MN479" s="22"/>
      <c r="MO479" s="22"/>
    </row>
    <row r="480" spans="1:353" s="12" customFormat="1">
      <c r="A480" s="3"/>
      <c r="B480" s="3"/>
      <c r="C480" s="14"/>
      <c r="D480" s="3"/>
      <c r="E480" s="3"/>
      <c r="F480" s="4"/>
      <c r="G480" s="5"/>
      <c r="H480" s="5"/>
      <c r="I480" s="6"/>
      <c r="J480" s="6"/>
      <c r="K480" s="6"/>
      <c r="L480" s="6"/>
      <c r="M480"/>
      <c r="N480"/>
      <c r="O480"/>
      <c r="P480"/>
      <c r="Q480"/>
      <c r="R480"/>
      <c r="S480"/>
      <c r="T480" s="7"/>
      <c r="U480" s="8"/>
      <c r="V480" s="9"/>
      <c r="W480" s="10"/>
      <c r="X480" s="10"/>
      <c r="Y480" s="10"/>
      <c r="Z480" s="11"/>
      <c r="AA480" s="11"/>
      <c r="AB480" s="11"/>
      <c r="AC480" s="11"/>
      <c r="AD480" s="10"/>
      <c r="AE480"/>
      <c r="AF480"/>
      <c r="AG480"/>
      <c r="AH480" s="498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E480" s="13"/>
      <c r="BF480"/>
      <c r="BG480"/>
      <c r="BH480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  <c r="DK480" s="22"/>
      <c r="DL480" s="22"/>
      <c r="DM480" s="22"/>
      <c r="DN480" s="22"/>
      <c r="DO480" s="22"/>
      <c r="DP480" s="22"/>
      <c r="DQ480" s="22"/>
      <c r="DR480" s="22"/>
      <c r="DS480" s="22"/>
      <c r="DT480" s="22"/>
      <c r="DU480" s="22"/>
      <c r="DV480" s="22"/>
      <c r="DW480" s="22"/>
      <c r="DX480" s="22"/>
      <c r="DY480" s="22"/>
      <c r="DZ480" s="22"/>
      <c r="EA480" s="22"/>
      <c r="EB480" s="22"/>
      <c r="EC480" s="22"/>
      <c r="ED480" s="22"/>
      <c r="EE480" s="22"/>
      <c r="EF480" s="22"/>
      <c r="EG480" s="22"/>
      <c r="EH480" s="22"/>
      <c r="EI480" s="22"/>
      <c r="EJ480" s="22"/>
      <c r="EK480" s="22"/>
      <c r="EL480" s="22"/>
      <c r="EM480" s="22"/>
      <c r="EN480" s="22"/>
      <c r="EO480" s="22"/>
      <c r="EP480" s="22"/>
      <c r="EQ480" s="22"/>
      <c r="ER480" s="22"/>
      <c r="ES480" s="22"/>
      <c r="ET480" s="22"/>
      <c r="EU480" s="22"/>
      <c r="EV480" s="22"/>
      <c r="EW480" s="22"/>
      <c r="EX480" s="22"/>
      <c r="EY480" s="22"/>
      <c r="EZ480" s="22"/>
      <c r="FA480" s="22"/>
      <c r="FB480" s="22"/>
      <c r="FC480" s="22"/>
      <c r="FD480" s="22"/>
      <c r="FE480" s="22"/>
      <c r="FF480" s="22"/>
      <c r="FG480" s="22"/>
      <c r="FH480" s="22"/>
      <c r="FI480" s="22"/>
      <c r="FJ480" s="22"/>
      <c r="FK480" s="22"/>
      <c r="FL480" s="22"/>
      <c r="FM480" s="22"/>
      <c r="FN480" s="22"/>
      <c r="FO480" s="22"/>
      <c r="FP480" s="22"/>
      <c r="FQ480" s="22"/>
      <c r="FR480" s="22"/>
      <c r="FS480" s="22"/>
      <c r="FT480" s="22"/>
      <c r="FU480" s="22"/>
      <c r="FV480" s="22"/>
      <c r="FW480" s="22"/>
      <c r="FX480" s="22"/>
      <c r="FY480" s="22"/>
      <c r="FZ480" s="22"/>
      <c r="GA480" s="22"/>
      <c r="GB480" s="22"/>
      <c r="GC480" s="22"/>
      <c r="GD480" s="22"/>
      <c r="GE480" s="22"/>
      <c r="GF480" s="22"/>
      <c r="GG480" s="22"/>
      <c r="GH480" s="22"/>
      <c r="GI480" s="22"/>
      <c r="GJ480" s="22"/>
      <c r="GK480" s="22"/>
      <c r="GL480" s="22"/>
      <c r="GM480" s="22"/>
      <c r="GN480" s="22"/>
      <c r="GO480" s="22"/>
      <c r="GP480" s="22"/>
      <c r="GQ480" s="22"/>
      <c r="GR480" s="22"/>
      <c r="GS480" s="22"/>
      <c r="GT480" s="22"/>
      <c r="GU480" s="22"/>
      <c r="GV480" s="22"/>
      <c r="GW480" s="22"/>
      <c r="GX480" s="22"/>
      <c r="GY480" s="22"/>
      <c r="GZ480" s="22"/>
      <c r="HA480" s="22"/>
      <c r="HB480" s="22"/>
      <c r="HC480" s="22"/>
      <c r="HD480" s="22"/>
      <c r="HE480" s="22"/>
      <c r="HF480" s="22"/>
      <c r="HG480" s="22"/>
      <c r="HH480" s="22"/>
      <c r="HI480" s="22"/>
      <c r="HJ480" s="22"/>
      <c r="HK480" s="22"/>
      <c r="HL480" s="22"/>
      <c r="HM480" s="22"/>
      <c r="HN480" s="22"/>
      <c r="HO480" s="22"/>
      <c r="HP480" s="22"/>
      <c r="HQ480" s="22"/>
      <c r="HR480" s="22"/>
      <c r="HS480" s="22"/>
      <c r="HT480" s="22"/>
      <c r="HU480" s="22"/>
      <c r="HV480" s="22"/>
      <c r="HW480" s="22"/>
      <c r="HX480" s="22"/>
      <c r="HY480" s="22"/>
      <c r="HZ480" s="22"/>
      <c r="IA480" s="22"/>
      <c r="IB480" s="22"/>
      <c r="IC480" s="22"/>
      <c r="ID480" s="22"/>
      <c r="IE480" s="22"/>
      <c r="IF480" s="22"/>
      <c r="IG480" s="22"/>
      <c r="IH480" s="22"/>
      <c r="II480" s="22"/>
      <c r="IJ480" s="22"/>
      <c r="IK480" s="22"/>
      <c r="IL480" s="22"/>
      <c r="IM480" s="22"/>
      <c r="IN480" s="22"/>
      <c r="IO480" s="22"/>
      <c r="IP480" s="22"/>
      <c r="IQ480" s="22"/>
      <c r="IR480" s="22"/>
      <c r="IS480" s="22"/>
      <c r="IT480" s="22"/>
      <c r="IU480" s="22"/>
      <c r="IV480" s="22"/>
      <c r="IW480" s="22"/>
      <c r="IX480" s="22"/>
      <c r="IY480" s="22"/>
      <c r="IZ480" s="22"/>
      <c r="JA480" s="22"/>
      <c r="JB480" s="22"/>
      <c r="JC480" s="22"/>
      <c r="JD480" s="22"/>
      <c r="JE480" s="22"/>
      <c r="JF480" s="22"/>
      <c r="JG480" s="22"/>
      <c r="JH480" s="22"/>
      <c r="JI480" s="22"/>
      <c r="JJ480" s="22"/>
      <c r="JK480" s="22"/>
      <c r="JL480" s="22"/>
      <c r="JM480" s="22"/>
      <c r="JN480" s="22"/>
      <c r="JO480" s="22"/>
      <c r="JP480" s="22"/>
      <c r="JQ480" s="22"/>
      <c r="JR480" s="22"/>
      <c r="JS480" s="22"/>
      <c r="JT480" s="22"/>
      <c r="JU480" s="22"/>
      <c r="JV480" s="22"/>
      <c r="JW480" s="22"/>
      <c r="JX480" s="22"/>
      <c r="JY480" s="22"/>
      <c r="JZ480" s="22"/>
      <c r="KA480" s="22"/>
      <c r="KB480" s="22"/>
      <c r="KC480" s="22"/>
      <c r="KD480" s="22"/>
      <c r="KE480" s="22"/>
      <c r="KF480" s="22"/>
      <c r="KG480" s="22"/>
      <c r="KH480" s="22"/>
      <c r="KI480" s="22"/>
      <c r="KJ480" s="22"/>
      <c r="KK480" s="22"/>
      <c r="KL480" s="22"/>
      <c r="KM480" s="22"/>
      <c r="KN480" s="22"/>
      <c r="KO480" s="22"/>
      <c r="KP480" s="22"/>
      <c r="KQ480" s="22"/>
      <c r="KR480" s="22"/>
      <c r="KS480" s="22"/>
      <c r="KT480" s="22"/>
      <c r="KU480" s="22"/>
      <c r="KV480" s="22"/>
      <c r="KW480" s="22"/>
      <c r="KX480" s="22"/>
      <c r="KY480" s="22"/>
      <c r="KZ480" s="22"/>
      <c r="LA480" s="22"/>
      <c r="LB480" s="22"/>
      <c r="LC480" s="22"/>
      <c r="LD480" s="22"/>
      <c r="LE480" s="22"/>
      <c r="LF480" s="22"/>
      <c r="LG480" s="22"/>
      <c r="LH480" s="22"/>
      <c r="LI480" s="22"/>
      <c r="LJ480" s="22"/>
      <c r="LK480" s="22"/>
      <c r="LL480" s="22"/>
      <c r="LM480" s="22"/>
      <c r="LN480" s="22"/>
      <c r="LO480" s="22"/>
      <c r="LP480" s="22"/>
      <c r="LQ480" s="22"/>
      <c r="LR480" s="22"/>
      <c r="LS480" s="22"/>
      <c r="LT480" s="22"/>
      <c r="LU480" s="22"/>
      <c r="LV480" s="22"/>
      <c r="LW480" s="22"/>
      <c r="LX480" s="22"/>
      <c r="LY480" s="22"/>
      <c r="LZ480" s="22"/>
      <c r="MA480" s="22"/>
      <c r="MB480" s="22"/>
      <c r="MC480" s="22"/>
      <c r="MD480" s="22"/>
      <c r="ME480" s="22"/>
      <c r="MF480" s="22"/>
      <c r="MG480" s="22"/>
      <c r="MH480" s="22"/>
      <c r="MI480" s="22"/>
      <c r="MJ480" s="22"/>
      <c r="MK480" s="22"/>
      <c r="ML480" s="22"/>
      <c r="MM480" s="22"/>
      <c r="MN480" s="22"/>
      <c r="MO480" s="22"/>
    </row>
    <row r="481" spans="1:353" s="12" customFormat="1">
      <c r="A481" s="3"/>
      <c r="B481" s="3"/>
      <c r="C481" s="14"/>
      <c r="D481" s="3"/>
      <c r="E481" s="3"/>
      <c r="F481" s="4"/>
      <c r="G481" s="5"/>
      <c r="H481" s="5"/>
      <c r="I481" s="6"/>
      <c r="J481" s="6"/>
      <c r="K481" s="6"/>
      <c r="L481" s="6"/>
      <c r="M481"/>
      <c r="N481"/>
      <c r="O481"/>
      <c r="P481"/>
      <c r="Q481"/>
      <c r="R481"/>
      <c r="S481"/>
      <c r="T481" s="7"/>
      <c r="U481" s="8"/>
      <c r="V481" s="9"/>
      <c r="W481" s="10"/>
      <c r="X481" s="10"/>
      <c r="Y481" s="10"/>
      <c r="Z481" s="11"/>
      <c r="AA481" s="11"/>
      <c r="AB481" s="11"/>
      <c r="AC481" s="11"/>
      <c r="AD481" s="10"/>
      <c r="AE481"/>
      <c r="AF481"/>
      <c r="AG481"/>
      <c r="AH481" s="498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E481" s="13"/>
      <c r="BF481"/>
      <c r="BG481"/>
      <c r="BH481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  <c r="DK481" s="22"/>
      <c r="DL481" s="22"/>
      <c r="DM481" s="22"/>
      <c r="DN481" s="22"/>
      <c r="DO481" s="22"/>
      <c r="DP481" s="22"/>
      <c r="DQ481" s="22"/>
      <c r="DR481" s="22"/>
      <c r="DS481" s="22"/>
      <c r="DT481" s="22"/>
      <c r="DU481" s="22"/>
      <c r="DV481" s="22"/>
      <c r="DW481" s="22"/>
      <c r="DX481" s="22"/>
      <c r="DY481" s="22"/>
      <c r="DZ481" s="22"/>
      <c r="EA481" s="22"/>
      <c r="EB481" s="22"/>
      <c r="EC481" s="22"/>
      <c r="ED481" s="22"/>
      <c r="EE481" s="22"/>
      <c r="EF481" s="22"/>
      <c r="EG481" s="22"/>
      <c r="EH481" s="22"/>
      <c r="EI481" s="22"/>
      <c r="EJ481" s="22"/>
      <c r="EK481" s="22"/>
      <c r="EL481" s="22"/>
      <c r="EM481" s="22"/>
      <c r="EN481" s="22"/>
      <c r="EO481" s="22"/>
      <c r="EP481" s="22"/>
      <c r="EQ481" s="22"/>
      <c r="ER481" s="22"/>
      <c r="ES481" s="22"/>
      <c r="ET481" s="22"/>
      <c r="EU481" s="22"/>
      <c r="EV481" s="22"/>
      <c r="EW481" s="22"/>
      <c r="EX481" s="22"/>
      <c r="EY481" s="22"/>
      <c r="EZ481" s="22"/>
      <c r="FA481" s="22"/>
      <c r="FB481" s="22"/>
      <c r="FC481" s="22"/>
      <c r="FD481" s="22"/>
      <c r="FE481" s="22"/>
      <c r="FF481" s="22"/>
      <c r="FG481" s="22"/>
      <c r="FH481" s="22"/>
      <c r="FI481" s="22"/>
      <c r="FJ481" s="22"/>
      <c r="FK481" s="22"/>
      <c r="FL481" s="22"/>
      <c r="FM481" s="22"/>
      <c r="FN481" s="22"/>
      <c r="FO481" s="22"/>
      <c r="FP481" s="22"/>
      <c r="FQ481" s="22"/>
      <c r="FR481" s="22"/>
      <c r="FS481" s="22"/>
      <c r="FT481" s="22"/>
      <c r="FU481" s="22"/>
      <c r="FV481" s="22"/>
      <c r="FW481" s="22"/>
      <c r="FX481" s="22"/>
      <c r="FY481" s="22"/>
      <c r="FZ481" s="22"/>
      <c r="GA481" s="22"/>
      <c r="GB481" s="22"/>
      <c r="GC481" s="22"/>
      <c r="GD481" s="22"/>
      <c r="GE481" s="22"/>
      <c r="GF481" s="22"/>
      <c r="GG481" s="22"/>
      <c r="GH481" s="22"/>
      <c r="GI481" s="22"/>
      <c r="GJ481" s="22"/>
      <c r="GK481" s="22"/>
      <c r="GL481" s="22"/>
      <c r="GM481" s="22"/>
      <c r="GN481" s="22"/>
      <c r="GO481" s="22"/>
      <c r="GP481" s="22"/>
      <c r="GQ481" s="22"/>
      <c r="GR481" s="22"/>
      <c r="GS481" s="22"/>
      <c r="GT481" s="22"/>
      <c r="GU481" s="22"/>
      <c r="GV481" s="22"/>
      <c r="GW481" s="22"/>
      <c r="GX481" s="22"/>
      <c r="GY481" s="22"/>
      <c r="GZ481" s="22"/>
      <c r="HA481" s="22"/>
      <c r="HB481" s="22"/>
      <c r="HC481" s="22"/>
      <c r="HD481" s="22"/>
      <c r="HE481" s="22"/>
      <c r="HF481" s="22"/>
      <c r="HG481" s="22"/>
      <c r="HH481" s="22"/>
      <c r="HI481" s="22"/>
      <c r="HJ481" s="22"/>
      <c r="HK481" s="22"/>
      <c r="HL481" s="22"/>
      <c r="HM481" s="22"/>
      <c r="HN481" s="22"/>
      <c r="HO481" s="22"/>
      <c r="HP481" s="22"/>
      <c r="HQ481" s="22"/>
      <c r="HR481" s="22"/>
      <c r="HS481" s="22"/>
      <c r="HT481" s="22"/>
      <c r="HU481" s="22"/>
      <c r="HV481" s="22"/>
      <c r="HW481" s="22"/>
      <c r="HX481" s="22"/>
      <c r="HY481" s="22"/>
      <c r="HZ481" s="22"/>
      <c r="IA481" s="22"/>
      <c r="IB481" s="22"/>
      <c r="IC481" s="22"/>
      <c r="ID481" s="22"/>
      <c r="IE481" s="22"/>
      <c r="IF481" s="22"/>
      <c r="IG481" s="22"/>
      <c r="IH481" s="22"/>
      <c r="II481" s="22"/>
      <c r="IJ481" s="22"/>
      <c r="IK481" s="22"/>
      <c r="IL481" s="22"/>
      <c r="IM481" s="22"/>
      <c r="IN481" s="22"/>
      <c r="IO481" s="22"/>
      <c r="IP481" s="22"/>
      <c r="IQ481" s="22"/>
      <c r="IR481" s="22"/>
      <c r="IS481" s="22"/>
      <c r="IT481" s="22"/>
      <c r="IU481" s="22"/>
      <c r="IV481" s="22"/>
      <c r="IW481" s="22"/>
      <c r="IX481" s="22"/>
      <c r="IY481" s="22"/>
      <c r="IZ481" s="22"/>
      <c r="JA481" s="22"/>
      <c r="JB481" s="22"/>
      <c r="JC481" s="22"/>
      <c r="JD481" s="22"/>
      <c r="JE481" s="22"/>
      <c r="JF481" s="22"/>
      <c r="JG481" s="22"/>
      <c r="JH481" s="22"/>
      <c r="JI481" s="22"/>
      <c r="JJ481" s="22"/>
      <c r="JK481" s="22"/>
      <c r="JL481" s="22"/>
      <c r="JM481" s="22"/>
      <c r="JN481" s="22"/>
      <c r="JO481" s="22"/>
      <c r="JP481" s="22"/>
      <c r="JQ481" s="22"/>
      <c r="JR481" s="22"/>
      <c r="JS481" s="22"/>
      <c r="JT481" s="22"/>
      <c r="JU481" s="22"/>
      <c r="JV481" s="22"/>
      <c r="JW481" s="22"/>
      <c r="JX481" s="22"/>
      <c r="JY481" s="22"/>
      <c r="JZ481" s="22"/>
      <c r="KA481" s="22"/>
      <c r="KB481" s="22"/>
      <c r="KC481" s="22"/>
      <c r="KD481" s="22"/>
      <c r="KE481" s="22"/>
      <c r="KF481" s="22"/>
      <c r="KG481" s="22"/>
      <c r="KH481" s="22"/>
      <c r="KI481" s="22"/>
      <c r="KJ481" s="22"/>
      <c r="KK481" s="22"/>
      <c r="KL481" s="22"/>
      <c r="KM481" s="22"/>
      <c r="KN481" s="22"/>
      <c r="KO481" s="22"/>
      <c r="KP481" s="22"/>
      <c r="KQ481" s="22"/>
      <c r="KR481" s="22"/>
      <c r="KS481" s="22"/>
      <c r="KT481" s="22"/>
      <c r="KU481" s="22"/>
      <c r="KV481" s="22"/>
      <c r="KW481" s="22"/>
      <c r="KX481" s="22"/>
      <c r="KY481" s="22"/>
      <c r="KZ481" s="22"/>
      <c r="LA481" s="22"/>
      <c r="LB481" s="22"/>
      <c r="LC481" s="22"/>
      <c r="LD481" s="22"/>
      <c r="LE481" s="22"/>
      <c r="LF481" s="22"/>
      <c r="LG481" s="22"/>
      <c r="LH481" s="22"/>
      <c r="LI481" s="22"/>
      <c r="LJ481" s="22"/>
      <c r="LK481" s="22"/>
      <c r="LL481" s="22"/>
      <c r="LM481" s="22"/>
      <c r="LN481" s="22"/>
      <c r="LO481" s="22"/>
      <c r="LP481" s="22"/>
      <c r="LQ481" s="22"/>
      <c r="LR481" s="22"/>
      <c r="LS481" s="22"/>
      <c r="LT481" s="22"/>
      <c r="LU481" s="22"/>
      <c r="LV481" s="22"/>
      <c r="LW481" s="22"/>
      <c r="LX481" s="22"/>
      <c r="LY481" s="22"/>
      <c r="LZ481" s="22"/>
      <c r="MA481" s="22"/>
      <c r="MB481" s="22"/>
      <c r="MC481" s="22"/>
      <c r="MD481" s="22"/>
      <c r="ME481" s="22"/>
      <c r="MF481" s="22"/>
      <c r="MG481" s="22"/>
      <c r="MH481" s="22"/>
      <c r="MI481" s="22"/>
      <c r="MJ481" s="22"/>
      <c r="MK481" s="22"/>
      <c r="ML481" s="22"/>
      <c r="MM481" s="22"/>
      <c r="MN481" s="22"/>
      <c r="MO481" s="22"/>
    </row>
    <row r="482" spans="1:353" s="12" customFormat="1">
      <c r="A482" s="3"/>
      <c r="B482" s="3"/>
      <c r="C482" s="14"/>
      <c r="D482" s="3"/>
      <c r="E482" s="3"/>
      <c r="F482" s="4"/>
      <c r="G482" s="5"/>
      <c r="H482" s="5"/>
      <c r="I482" s="6"/>
      <c r="J482" s="6"/>
      <c r="K482" s="6"/>
      <c r="L482" s="6"/>
      <c r="M482"/>
      <c r="N482"/>
      <c r="O482"/>
      <c r="P482"/>
      <c r="Q482"/>
      <c r="R482"/>
      <c r="S482"/>
      <c r="T482" s="7"/>
      <c r="U482" s="8"/>
      <c r="V482" s="9"/>
      <c r="W482" s="10"/>
      <c r="X482" s="10"/>
      <c r="Y482" s="10"/>
      <c r="Z482" s="11"/>
      <c r="AA482" s="11"/>
      <c r="AB482" s="11"/>
      <c r="AC482" s="11"/>
      <c r="AD482" s="10"/>
      <c r="AE482"/>
      <c r="AF482"/>
      <c r="AG482"/>
      <c r="AH482" s="498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E482" s="13"/>
      <c r="BF482"/>
      <c r="BG482"/>
      <c r="BH48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  <c r="DK482" s="22"/>
      <c r="DL482" s="22"/>
      <c r="DM482" s="22"/>
      <c r="DN482" s="22"/>
      <c r="DO482" s="22"/>
      <c r="DP482" s="22"/>
      <c r="DQ482" s="22"/>
      <c r="DR482" s="22"/>
      <c r="DS482" s="22"/>
      <c r="DT482" s="22"/>
      <c r="DU482" s="22"/>
      <c r="DV482" s="22"/>
      <c r="DW482" s="22"/>
      <c r="DX482" s="22"/>
      <c r="DY482" s="22"/>
      <c r="DZ482" s="22"/>
      <c r="EA482" s="22"/>
      <c r="EB482" s="22"/>
      <c r="EC482" s="22"/>
      <c r="ED482" s="22"/>
      <c r="EE482" s="22"/>
      <c r="EF482" s="22"/>
      <c r="EG482" s="22"/>
      <c r="EH482" s="22"/>
      <c r="EI482" s="22"/>
      <c r="EJ482" s="22"/>
      <c r="EK482" s="22"/>
      <c r="EL482" s="22"/>
      <c r="EM482" s="22"/>
      <c r="EN482" s="22"/>
      <c r="EO482" s="22"/>
      <c r="EP482" s="22"/>
      <c r="EQ482" s="22"/>
      <c r="ER482" s="22"/>
      <c r="ES482" s="22"/>
      <c r="ET482" s="22"/>
      <c r="EU482" s="22"/>
      <c r="EV482" s="22"/>
      <c r="EW482" s="22"/>
      <c r="EX482" s="22"/>
      <c r="EY482" s="22"/>
      <c r="EZ482" s="22"/>
      <c r="FA482" s="22"/>
      <c r="FB482" s="22"/>
      <c r="FC482" s="22"/>
      <c r="FD482" s="22"/>
      <c r="FE482" s="22"/>
      <c r="FF482" s="22"/>
      <c r="FG482" s="22"/>
      <c r="FH482" s="22"/>
      <c r="FI482" s="22"/>
      <c r="FJ482" s="22"/>
      <c r="FK482" s="22"/>
      <c r="FL482" s="22"/>
      <c r="FM482" s="22"/>
      <c r="FN482" s="22"/>
      <c r="FO482" s="22"/>
      <c r="FP482" s="22"/>
      <c r="FQ482" s="22"/>
      <c r="FR482" s="22"/>
      <c r="FS482" s="22"/>
      <c r="FT482" s="22"/>
      <c r="FU482" s="22"/>
      <c r="FV482" s="22"/>
      <c r="FW482" s="22"/>
      <c r="FX482" s="22"/>
      <c r="FY482" s="22"/>
      <c r="FZ482" s="22"/>
      <c r="GA482" s="22"/>
      <c r="GB482" s="22"/>
      <c r="GC482" s="22"/>
      <c r="GD482" s="22"/>
      <c r="GE482" s="22"/>
      <c r="GF482" s="22"/>
      <c r="GG482" s="22"/>
      <c r="GH482" s="22"/>
      <c r="GI482" s="22"/>
      <c r="GJ482" s="22"/>
      <c r="GK482" s="22"/>
      <c r="GL482" s="22"/>
      <c r="GM482" s="22"/>
      <c r="GN482" s="22"/>
      <c r="GO482" s="22"/>
      <c r="GP482" s="22"/>
      <c r="GQ482" s="22"/>
      <c r="GR482" s="22"/>
      <c r="GS482" s="22"/>
      <c r="GT482" s="22"/>
      <c r="GU482" s="22"/>
      <c r="GV482" s="22"/>
      <c r="GW482" s="22"/>
      <c r="GX482" s="22"/>
      <c r="GY482" s="22"/>
      <c r="GZ482" s="22"/>
      <c r="HA482" s="22"/>
      <c r="HB482" s="22"/>
      <c r="HC482" s="22"/>
      <c r="HD482" s="22"/>
      <c r="HE482" s="22"/>
      <c r="HF482" s="22"/>
      <c r="HG482" s="22"/>
      <c r="HH482" s="22"/>
      <c r="HI482" s="22"/>
      <c r="HJ482" s="22"/>
      <c r="HK482" s="22"/>
      <c r="HL482" s="22"/>
      <c r="HM482" s="22"/>
      <c r="HN482" s="22"/>
      <c r="HO482" s="22"/>
      <c r="HP482" s="22"/>
      <c r="HQ482" s="22"/>
      <c r="HR482" s="22"/>
      <c r="HS482" s="22"/>
      <c r="HT482" s="22"/>
      <c r="HU482" s="22"/>
      <c r="HV482" s="22"/>
      <c r="HW482" s="22"/>
      <c r="HX482" s="22"/>
      <c r="HY482" s="22"/>
      <c r="HZ482" s="22"/>
      <c r="IA482" s="22"/>
      <c r="IB482" s="22"/>
      <c r="IC482" s="22"/>
      <c r="ID482" s="22"/>
      <c r="IE482" s="22"/>
      <c r="IF482" s="22"/>
      <c r="IG482" s="22"/>
      <c r="IH482" s="22"/>
      <c r="II482" s="22"/>
      <c r="IJ482" s="22"/>
      <c r="IK482" s="22"/>
      <c r="IL482" s="22"/>
      <c r="IM482" s="22"/>
      <c r="IN482" s="22"/>
      <c r="IO482" s="22"/>
      <c r="IP482" s="22"/>
      <c r="IQ482" s="22"/>
      <c r="IR482" s="22"/>
      <c r="IS482" s="22"/>
      <c r="IT482" s="22"/>
      <c r="IU482" s="22"/>
      <c r="IV482" s="22"/>
      <c r="IW482" s="22"/>
      <c r="IX482" s="22"/>
      <c r="IY482" s="22"/>
      <c r="IZ482" s="22"/>
      <c r="JA482" s="22"/>
      <c r="JB482" s="22"/>
      <c r="JC482" s="22"/>
      <c r="JD482" s="22"/>
      <c r="JE482" s="22"/>
      <c r="JF482" s="22"/>
      <c r="JG482" s="22"/>
      <c r="JH482" s="22"/>
      <c r="JI482" s="22"/>
      <c r="JJ482" s="22"/>
      <c r="JK482" s="22"/>
      <c r="JL482" s="22"/>
      <c r="JM482" s="22"/>
      <c r="JN482" s="22"/>
      <c r="JO482" s="22"/>
      <c r="JP482" s="22"/>
      <c r="JQ482" s="22"/>
      <c r="JR482" s="22"/>
      <c r="JS482" s="22"/>
      <c r="JT482" s="22"/>
      <c r="JU482" s="22"/>
      <c r="JV482" s="22"/>
      <c r="JW482" s="22"/>
      <c r="JX482" s="22"/>
      <c r="JY482" s="22"/>
      <c r="JZ482" s="22"/>
      <c r="KA482" s="22"/>
      <c r="KB482" s="22"/>
      <c r="KC482" s="22"/>
      <c r="KD482" s="22"/>
      <c r="KE482" s="22"/>
      <c r="KF482" s="22"/>
      <c r="KG482" s="22"/>
      <c r="KH482" s="22"/>
      <c r="KI482" s="22"/>
      <c r="KJ482" s="22"/>
      <c r="KK482" s="22"/>
      <c r="KL482" s="22"/>
      <c r="KM482" s="22"/>
      <c r="KN482" s="22"/>
      <c r="KO482" s="22"/>
      <c r="KP482" s="22"/>
      <c r="KQ482" s="22"/>
      <c r="KR482" s="22"/>
      <c r="KS482" s="22"/>
      <c r="KT482" s="22"/>
      <c r="KU482" s="22"/>
      <c r="KV482" s="22"/>
      <c r="KW482" s="22"/>
      <c r="KX482" s="22"/>
      <c r="KY482" s="22"/>
      <c r="KZ482" s="22"/>
      <c r="LA482" s="22"/>
      <c r="LB482" s="22"/>
      <c r="LC482" s="22"/>
      <c r="LD482" s="22"/>
      <c r="LE482" s="22"/>
      <c r="LF482" s="22"/>
      <c r="LG482" s="22"/>
      <c r="LH482" s="22"/>
      <c r="LI482" s="22"/>
      <c r="LJ482" s="22"/>
      <c r="LK482" s="22"/>
      <c r="LL482" s="22"/>
      <c r="LM482" s="22"/>
      <c r="LN482" s="22"/>
      <c r="LO482" s="22"/>
      <c r="LP482" s="22"/>
      <c r="LQ482" s="22"/>
      <c r="LR482" s="22"/>
      <c r="LS482" s="22"/>
      <c r="LT482" s="22"/>
      <c r="LU482" s="22"/>
      <c r="LV482" s="22"/>
      <c r="LW482" s="22"/>
      <c r="LX482" s="22"/>
      <c r="LY482" s="22"/>
      <c r="LZ482" s="22"/>
      <c r="MA482" s="22"/>
      <c r="MB482" s="22"/>
      <c r="MC482" s="22"/>
      <c r="MD482" s="22"/>
      <c r="ME482" s="22"/>
      <c r="MF482" s="22"/>
      <c r="MG482" s="22"/>
      <c r="MH482" s="22"/>
      <c r="MI482" s="22"/>
      <c r="MJ482" s="22"/>
      <c r="MK482" s="22"/>
      <c r="ML482" s="22"/>
      <c r="MM482" s="22"/>
      <c r="MN482" s="22"/>
      <c r="MO482" s="22"/>
    </row>
    <row r="483" spans="1:353" s="12" customFormat="1">
      <c r="A483" s="3"/>
      <c r="B483" s="3"/>
      <c r="C483" s="14"/>
      <c r="D483" s="3"/>
      <c r="E483" s="3"/>
      <c r="F483" s="4"/>
      <c r="G483" s="5"/>
      <c r="H483" s="5"/>
      <c r="I483" s="6"/>
      <c r="J483" s="6"/>
      <c r="K483" s="6"/>
      <c r="L483" s="6"/>
      <c r="M483"/>
      <c r="N483"/>
      <c r="O483"/>
      <c r="P483"/>
      <c r="Q483"/>
      <c r="R483"/>
      <c r="S483"/>
      <c r="T483" s="7"/>
      <c r="U483" s="8"/>
      <c r="V483" s="9"/>
      <c r="W483" s="10"/>
      <c r="X483" s="10"/>
      <c r="Y483" s="10"/>
      <c r="Z483" s="11"/>
      <c r="AA483" s="11"/>
      <c r="AB483" s="11"/>
      <c r="AC483" s="11"/>
      <c r="AD483" s="10"/>
      <c r="AE483"/>
      <c r="AF483"/>
      <c r="AG483"/>
      <c r="AH483" s="498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E483" s="13"/>
      <c r="BF483"/>
      <c r="BG483"/>
      <c r="BH483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  <c r="DK483" s="22"/>
      <c r="DL483" s="22"/>
      <c r="DM483" s="22"/>
      <c r="DN483" s="22"/>
      <c r="DO483" s="22"/>
      <c r="DP483" s="22"/>
      <c r="DQ483" s="22"/>
      <c r="DR483" s="22"/>
      <c r="DS483" s="22"/>
      <c r="DT483" s="22"/>
      <c r="DU483" s="22"/>
      <c r="DV483" s="22"/>
      <c r="DW483" s="22"/>
      <c r="DX483" s="22"/>
      <c r="DY483" s="22"/>
      <c r="DZ483" s="22"/>
      <c r="EA483" s="22"/>
      <c r="EB483" s="22"/>
      <c r="EC483" s="22"/>
      <c r="ED483" s="22"/>
      <c r="EE483" s="22"/>
      <c r="EF483" s="22"/>
      <c r="EG483" s="22"/>
      <c r="EH483" s="22"/>
      <c r="EI483" s="22"/>
      <c r="EJ483" s="22"/>
      <c r="EK483" s="22"/>
      <c r="EL483" s="22"/>
      <c r="EM483" s="22"/>
      <c r="EN483" s="22"/>
      <c r="EO483" s="22"/>
      <c r="EP483" s="22"/>
      <c r="EQ483" s="22"/>
      <c r="ER483" s="22"/>
      <c r="ES483" s="22"/>
      <c r="ET483" s="22"/>
      <c r="EU483" s="22"/>
      <c r="EV483" s="22"/>
      <c r="EW483" s="22"/>
      <c r="EX483" s="22"/>
      <c r="EY483" s="22"/>
      <c r="EZ483" s="22"/>
      <c r="FA483" s="22"/>
      <c r="FB483" s="22"/>
      <c r="FC483" s="22"/>
      <c r="FD483" s="22"/>
      <c r="FE483" s="22"/>
      <c r="FF483" s="22"/>
      <c r="FG483" s="22"/>
      <c r="FH483" s="22"/>
      <c r="FI483" s="22"/>
      <c r="FJ483" s="22"/>
      <c r="FK483" s="22"/>
      <c r="FL483" s="22"/>
      <c r="FM483" s="22"/>
      <c r="FN483" s="22"/>
      <c r="FO483" s="22"/>
      <c r="FP483" s="22"/>
      <c r="FQ483" s="22"/>
      <c r="FR483" s="22"/>
      <c r="FS483" s="22"/>
      <c r="FT483" s="22"/>
      <c r="FU483" s="22"/>
      <c r="FV483" s="22"/>
      <c r="FW483" s="22"/>
      <c r="FX483" s="22"/>
      <c r="FY483" s="22"/>
      <c r="FZ483" s="22"/>
      <c r="GA483" s="22"/>
      <c r="GB483" s="22"/>
      <c r="GC483" s="22"/>
      <c r="GD483" s="22"/>
      <c r="GE483" s="22"/>
      <c r="GF483" s="22"/>
      <c r="GG483" s="22"/>
      <c r="GH483" s="22"/>
      <c r="GI483" s="22"/>
      <c r="GJ483" s="22"/>
      <c r="GK483" s="22"/>
      <c r="GL483" s="22"/>
      <c r="GM483" s="22"/>
      <c r="GN483" s="22"/>
      <c r="GO483" s="22"/>
      <c r="GP483" s="22"/>
      <c r="GQ483" s="22"/>
      <c r="GR483" s="22"/>
      <c r="GS483" s="22"/>
      <c r="GT483" s="22"/>
      <c r="GU483" s="22"/>
      <c r="GV483" s="22"/>
      <c r="GW483" s="22"/>
      <c r="GX483" s="22"/>
      <c r="GY483" s="22"/>
      <c r="GZ483" s="22"/>
      <c r="HA483" s="22"/>
      <c r="HB483" s="22"/>
      <c r="HC483" s="22"/>
      <c r="HD483" s="22"/>
      <c r="HE483" s="22"/>
      <c r="HF483" s="22"/>
      <c r="HG483" s="22"/>
      <c r="HH483" s="22"/>
      <c r="HI483" s="22"/>
      <c r="HJ483" s="22"/>
      <c r="HK483" s="22"/>
      <c r="HL483" s="22"/>
      <c r="HM483" s="22"/>
      <c r="HN483" s="22"/>
      <c r="HO483" s="22"/>
      <c r="HP483" s="22"/>
      <c r="HQ483" s="22"/>
      <c r="HR483" s="22"/>
      <c r="HS483" s="22"/>
      <c r="HT483" s="22"/>
      <c r="HU483" s="22"/>
      <c r="HV483" s="22"/>
      <c r="HW483" s="22"/>
      <c r="HX483" s="22"/>
      <c r="HY483" s="22"/>
      <c r="HZ483" s="22"/>
      <c r="IA483" s="22"/>
      <c r="IB483" s="22"/>
      <c r="IC483" s="22"/>
      <c r="ID483" s="22"/>
      <c r="IE483" s="22"/>
      <c r="IF483" s="22"/>
      <c r="IG483" s="22"/>
      <c r="IH483" s="22"/>
      <c r="II483" s="22"/>
      <c r="IJ483" s="22"/>
      <c r="IK483" s="22"/>
      <c r="IL483" s="22"/>
      <c r="IM483" s="22"/>
      <c r="IN483" s="22"/>
      <c r="IO483" s="22"/>
      <c r="IP483" s="22"/>
      <c r="IQ483" s="22"/>
      <c r="IR483" s="22"/>
      <c r="IS483" s="22"/>
      <c r="IT483" s="22"/>
      <c r="IU483" s="22"/>
      <c r="IV483" s="22"/>
      <c r="IW483" s="22"/>
      <c r="IX483" s="22"/>
      <c r="IY483" s="22"/>
      <c r="IZ483" s="22"/>
      <c r="JA483" s="22"/>
      <c r="JB483" s="22"/>
      <c r="JC483" s="22"/>
      <c r="JD483" s="22"/>
      <c r="JE483" s="22"/>
      <c r="JF483" s="22"/>
      <c r="JG483" s="22"/>
      <c r="JH483" s="22"/>
      <c r="JI483" s="22"/>
      <c r="JJ483" s="22"/>
      <c r="JK483" s="22"/>
      <c r="JL483" s="22"/>
      <c r="JM483" s="22"/>
      <c r="JN483" s="22"/>
      <c r="JO483" s="22"/>
      <c r="JP483" s="22"/>
      <c r="JQ483" s="22"/>
      <c r="JR483" s="22"/>
      <c r="JS483" s="22"/>
      <c r="JT483" s="22"/>
      <c r="JU483" s="22"/>
      <c r="JV483" s="22"/>
      <c r="JW483" s="22"/>
      <c r="JX483" s="22"/>
      <c r="JY483" s="22"/>
      <c r="JZ483" s="22"/>
      <c r="KA483" s="22"/>
      <c r="KB483" s="22"/>
      <c r="KC483" s="22"/>
      <c r="KD483" s="22"/>
      <c r="KE483" s="22"/>
      <c r="KF483" s="22"/>
      <c r="KG483" s="22"/>
      <c r="KH483" s="22"/>
      <c r="KI483" s="22"/>
      <c r="KJ483" s="22"/>
      <c r="KK483" s="22"/>
      <c r="KL483" s="22"/>
      <c r="KM483" s="22"/>
      <c r="KN483" s="22"/>
      <c r="KO483" s="22"/>
      <c r="KP483" s="22"/>
      <c r="KQ483" s="22"/>
      <c r="KR483" s="22"/>
      <c r="KS483" s="22"/>
      <c r="KT483" s="22"/>
      <c r="KU483" s="22"/>
      <c r="KV483" s="22"/>
      <c r="KW483" s="22"/>
      <c r="KX483" s="22"/>
      <c r="KY483" s="22"/>
      <c r="KZ483" s="22"/>
      <c r="LA483" s="22"/>
      <c r="LB483" s="22"/>
      <c r="LC483" s="22"/>
      <c r="LD483" s="22"/>
      <c r="LE483" s="22"/>
      <c r="LF483" s="22"/>
      <c r="LG483" s="22"/>
      <c r="LH483" s="22"/>
      <c r="LI483" s="22"/>
      <c r="LJ483" s="22"/>
      <c r="LK483" s="22"/>
      <c r="LL483" s="22"/>
      <c r="LM483" s="22"/>
      <c r="LN483" s="22"/>
      <c r="LO483" s="22"/>
      <c r="LP483" s="22"/>
      <c r="LQ483" s="22"/>
      <c r="LR483" s="22"/>
      <c r="LS483" s="22"/>
      <c r="LT483" s="22"/>
      <c r="LU483" s="22"/>
      <c r="LV483" s="22"/>
      <c r="LW483" s="22"/>
      <c r="LX483" s="22"/>
      <c r="LY483" s="22"/>
      <c r="LZ483" s="22"/>
      <c r="MA483" s="22"/>
      <c r="MB483" s="22"/>
      <c r="MC483" s="22"/>
      <c r="MD483" s="22"/>
      <c r="ME483" s="22"/>
      <c r="MF483" s="22"/>
      <c r="MG483" s="22"/>
      <c r="MH483" s="22"/>
      <c r="MI483" s="22"/>
      <c r="MJ483" s="22"/>
      <c r="MK483" s="22"/>
      <c r="ML483" s="22"/>
      <c r="MM483" s="22"/>
      <c r="MN483" s="22"/>
      <c r="MO483" s="22"/>
    </row>
    <row r="484" spans="1:353" s="12" customFormat="1">
      <c r="A484" s="3"/>
      <c r="B484" s="3"/>
      <c r="C484" s="14"/>
      <c r="D484" s="3"/>
      <c r="E484" s="3"/>
      <c r="F484" s="4"/>
      <c r="G484" s="5"/>
      <c r="H484" s="5"/>
      <c r="I484" s="6"/>
      <c r="J484" s="6"/>
      <c r="K484" s="6"/>
      <c r="L484" s="6"/>
      <c r="M484"/>
      <c r="N484"/>
      <c r="O484"/>
      <c r="P484"/>
      <c r="Q484"/>
      <c r="R484"/>
      <c r="S484"/>
      <c r="T484" s="7"/>
      <c r="U484" s="8"/>
      <c r="V484" s="9"/>
      <c r="W484" s="10"/>
      <c r="X484" s="10"/>
      <c r="Y484" s="10"/>
      <c r="Z484" s="11"/>
      <c r="AA484" s="11"/>
      <c r="AB484" s="11"/>
      <c r="AC484" s="11"/>
      <c r="AD484" s="10"/>
      <c r="AE484"/>
      <c r="AF484"/>
      <c r="AG484"/>
      <c r="AH484" s="498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E484" s="13"/>
      <c r="BF484"/>
      <c r="BG484"/>
      <c r="BH484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  <c r="DK484" s="22"/>
      <c r="DL484" s="22"/>
      <c r="DM484" s="22"/>
      <c r="DN484" s="22"/>
      <c r="DO484" s="22"/>
      <c r="DP484" s="22"/>
      <c r="DQ484" s="22"/>
      <c r="DR484" s="22"/>
      <c r="DS484" s="22"/>
      <c r="DT484" s="22"/>
      <c r="DU484" s="22"/>
      <c r="DV484" s="22"/>
      <c r="DW484" s="22"/>
      <c r="DX484" s="22"/>
      <c r="DY484" s="22"/>
      <c r="DZ484" s="22"/>
      <c r="EA484" s="22"/>
      <c r="EB484" s="22"/>
      <c r="EC484" s="22"/>
      <c r="ED484" s="22"/>
      <c r="EE484" s="22"/>
      <c r="EF484" s="22"/>
      <c r="EG484" s="22"/>
      <c r="EH484" s="22"/>
      <c r="EI484" s="22"/>
      <c r="EJ484" s="22"/>
      <c r="EK484" s="22"/>
      <c r="EL484" s="22"/>
      <c r="EM484" s="22"/>
      <c r="EN484" s="22"/>
      <c r="EO484" s="22"/>
      <c r="EP484" s="22"/>
      <c r="EQ484" s="22"/>
      <c r="ER484" s="22"/>
      <c r="ES484" s="22"/>
      <c r="ET484" s="22"/>
      <c r="EU484" s="22"/>
      <c r="EV484" s="22"/>
      <c r="EW484" s="22"/>
      <c r="EX484" s="22"/>
      <c r="EY484" s="22"/>
      <c r="EZ484" s="22"/>
      <c r="FA484" s="22"/>
      <c r="FB484" s="22"/>
      <c r="FC484" s="22"/>
      <c r="FD484" s="22"/>
      <c r="FE484" s="22"/>
      <c r="FF484" s="22"/>
      <c r="FG484" s="22"/>
      <c r="FH484" s="22"/>
      <c r="FI484" s="22"/>
      <c r="FJ484" s="22"/>
      <c r="FK484" s="22"/>
      <c r="FL484" s="22"/>
      <c r="FM484" s="22"/>
      <c r="FN484" s="22"/>
      <c r="FO484" s="22"/>
      <c r="FP484" s="22"/>
      <c r="FQ484" s="22"/>
      <c r="FR484" s="22"/>
      <c r="FS484" s="22"/>
      <c r="FT484" s="22"/>
      <c r="FU484" s="22"/>
      <c r="FV484" s="22"/>
      <c r="FW484" s="22"/>
      <c r="FX484" s="22"/>
      <c r="FY484" s="22"/>
      <c r="FZ484" s="22"/>
      <c r="GA484" s="22"/>
      <c r="GB484" s="22"/>
      <c r="GC484" s="22"/>
      <c r="GD484" s="22"/>
      <c r="GE484" s="22"/>
      <c r="GF484" s="22"/>
      <c r="GG484" s="22"/>
      <c r="GH484" s="22"/>
      <c r="GI484" s="22"/>
      <c r="GJ484" s="22"/>
      <c r="GK484" s="22"/>
      <c r="GL484" s="22"/>
      <c r="GM484" s="22"/>
      <c r="GN484" s="22"/>
      <c r="GO484" s="22"/>
      <c r="GP484" s="22"/>
      <c r="GQ484" s="22"/>
      <c r="GR484" s="22"/>
      <c r="GS484" s="22"/>
      <c r="GT484" s="22"/>
      <c r="GU484" s="22"/>
      <c r="GV484" s="22"/>
      <c r="GW484" s="22"/>
      <c r="GX484" s="22"/>
      <c r="GY484" s="22"/>
      <c r="GZ484" s="22"/>
      <c r="HA484" s="22"/>
      <c r="HB484" s="22"/>
      <c r="HC484" s="22"/>
      <c r="HD484" s="22"/>
      <c r="HE484" s="22"/>
      <c r="HF484" s="22"/>
      <c r="HG484" s="22"/>
      <c r="HH484" s="22"/>
      <c r="HI484" s="22"/>
      <c r="HJ484" s="22"/>
      <c r="HK484" s="22"/>
      <c r="HL484" s="22"/>
      <c r="HM484" s="22"/>
      <c r="HN484" s="22"/>
      <c r="HO484" s="22"/>
      <c r="HP484" s="22"/>
      <c r="HQ484" s="22"/>
      <c r="HR484" s="22"/>
      <c r="HS484" s="22"/>
      <c r="HT484" s="22"/>
      <c r="HU484" s="22"/>
      <c r="HV484" s="22"/>
      <c r="HW484" s="22"/>
      <c r="HX484" s="22"/>
      <c r="HY484" s="22"/>
      <c r="HZ484" s="22"/>
      <c r="IA484" s="22"/>
      <c r="IB484" s="22"/>
      <c r="IC484" s="22"/>
      <c r="ID484" s="22"/>
      <c r="IE484" s="22"/>
      <c r="IF484" s="22"/>
      <c r="IG484" s="22"/>
      <c r="IH484" s="22"/>
      <c r="II484" s="22"/>
      <c r="IJ484" s="22"/>
      <c r="IK484" s="22"/>
      <c r="IL484" s="22"/>
      <c r="IM484" s="22"/>
      <c r="IN484" s="22"/>
      <c r="IO484" s="22"/>
      <c r="IP484" s="22"/>
      <c r="IQ484" s="22"/>
      <c r="IR484" s="22"/>
      <c r="IS484" s="22"/>
      <c r="IT484" s="22"/>
      <c r="IU484" s="22"/>
      <c r="IV484" s="22"/>
      <c r="IW484" s="22"/>
      <c r="IX484" s="22"/>
      <c r="IY484" s="22"/>
      <c r="IZ484" s="22"/>
      <c r="JA484" s="22"/>
      <c r="JB484" s="22"/>
      <c r="JC484" s="22"/>
      <c r="JD484" s="22"/>
      <c r="JE484" s="22"/>
      <c r="JF484" s="22"/>
      <c r="JG484" s="22"/>
      <c r="JH484" s="22"/>
      <c r="JI484" s="22"/>
      <c r="JJ484" s="22"/>
      <c r="JK484" s="22"/>
      <c r="JL484" s="22"/>
      <c r="JM484" s="22"/>
      <c r="JN484" s="22"/>
      <c r="JO484" s="22"/>
      <c r="JP484" s="22"/>
      <c r="JQ484" s="22"/>
      <c r="JR484" s="22"/>
      <c r="JS484" s="22"/>
      <c r="JT484" s="22"/>
      <c r="JU484" s="22"/>
      <c r="JV484" s="22"/>
      <c r="JW484" s="22"/>
      <c r="JX484" s="22"/>
      <c r="JY484" s="22"/>
      <c r="JZ484" s="22"/>
      <c r="KA484" s="22"/>
      <c r="KB484" s="22"/>
      <c r="KC484" s="22"/>
      <c r="KD484" s="22"/>
      <c r="KE484" s="22"/>
      <c r="KF484" s="22"/>
      <c r="KG484" s="22"/>
      <c r="KH484" s="22"/>
      <c r="KI484" s="22"/>
      <c r="KJ484" s="22"/>
      <c r="KK484" s="22"/>
      <c r="KL484" s="22"/>
      <c r="KM484" s="22"/>
      <c r="KN484" s="22"/>
      <c r="KO484" s="22"/>
      <c r="KP484" s="22"/>
      <c r="KQ484" s="22"/>
      <c r="KR484" s="22"/>
      <c r="KS484" s="22"/>
      <c r="KT484" s="22"/>
      <c r="KU484" s="22"/>
      <c r="KV484" s="22"/>
      <c r="KW484" s="22"/>
      <c r="KX484" s="22"/>
      <c r="KY484" s="22"/>
      <c r="KZ484" s="22"/>
      <c r="LA484" s="22"/>
      <c r="LB484" s="22"/>
      <c r="LC484" s="22"/>
      <c r="LD484" s="22"/>
      <c r="LE484" s="22"/>
      <c r="LF484" s="22"/>
      <c r="LG484" s="22"/>
      <c r="LH484" s="22"/>
      <c r="LI484" s="22"/>
      <c r="LJ484" s="22"/>
      <c r="LK484" s="22"/>
      <c r="LL484" s="22"/>
      <c r="LM484" s="22"/>
      <c r="LN484" s="22"/>
      <c r="LO484" s="22"/>
      <c r="LP484" s="22"/>
      <c r="LQ484" s="22"/>
      <c r="LR484" s="22"/>
      <c r="LS484" s="22"/>
      <c r="LT484" s="22"/>
      <c r="LU484" s="22"/>
      <c r="LV484" s="22"/>
      <c r="LW484" s="22"/>
      <c r="LX484" s="22"/>
      <c r="LY484" s="22"/>
      <c r="LZ484" s="22"/>
      <c r="MA484" s="22"/>
      <c r="MB484" s="22"/>
      <c r="MC484" s="22"/>
      <c r="MD484" s="22"/>
      <c r="ME484" s="22"/>
      <c r="MF484" s="22"/>
      <c r="MG484" s="22"/>
      <c r="MH484" s="22"/>
      <c r="MI484" s="22"/>
      <c r="MJ484" s="22"/>
      <c r="MK484" s="22"/>
      <c r="ML484" s="22"/>
      <c r="MM484" s="22"/>
      <c r="MN484" s="22"/>
      <c r="MO484" s="22"/>
    </row>
    <row r="485" spans="1:353" s="12" customFormat="1">
      <c r="A485" s="3"/>
      <c r="B485" s="3"/>
      <c r="C485" s="14"/>
      <c r="D485" s="3"/>
      <c r="E485" s="3"/>
      <c r="F485" s="4"/>
      <c r="G485" s="5"/>
      <c r="H485" s="5"/>
      <c r="I485" s="6"/>
      <c r="J485" s="6"/>
      <c r="K485" s="6"/>
      <c r="L485" s="6"/>
      <c r="M485"/>
      <c r="N485"/>
      <c r="O485"/>
      <c r="P485"/>
      <c r="Q485"/>
      <c r="R485"/>
      <c r="S485"/>
      <c r="T485" s="7"/>
      <c r="U485" s="8"/>
      <c r="V485" s="9"/>
      <c r="W485" s="10"/>
      <c r="X485" s="10"/>
      <c r="Y485" s="10"/>
      <c r="Z485" s="11"/>
      <c r="AA485" s="11"/>
      <c r="AB485" s="11"/>
      <c r="AC485" s="11"/>
      <c r="AD485" s="10"/>
      <c r="AE485"/>
      <c r="AF485"/>
      <c r="AG485"/>
      <c r="AH485" s="498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E485" s="13"/>
      <c r="BF485"/>
      <c r="BG485"/>
      <c r="BH485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  <c r="BZ485" s="22"/>
      <c r="CA485" s="22"/>
      <c r="CB485" s="22"/>
      <c r="CC485" s="22"/>
      <c r="CD485" s="22"/>
      <c r="CE485" s="22"/>
      <c r="CF485" s="22"/>
      <c r="CG485" s="22"/>
      <c r="CH485" s="22"/>
      <c r="CI485" s="22"/>
      <c r="CJ485" s="22"/>
      <c r="CK485" s="22"/>
      <c r="CL485" s="22"/>
      <c r="CM485" s="22"/>
      <c r="CN485" s="22"/>
      <c r="CO485" s="22"/>
      <c r="CP485" s="22"/>
      <c r="CQ485" s="22"/>
      <c r="CR485" s="22"/>
      <c r="CS485" s="22"/>
      <c r="CT485" s="22"/>
      <c r="CU485" s="22"/>
      <c r="CV485" s="22"/>
      <c r="CW485" s="22"/>
      <c r="CX485" s="22"/>
      <c r="CY485" s="22"/>
      <c r="CZ485" s="22"/>
      <c r="DA485" s="22"/>
      <c r="DB485" s="22"/>
      <c r="DC485" s="22"/>
      <c r="DD485" s="22"/>
      <c r="DE485" s="22"/>
      <c r="DF485" s="22"/>
      <c r="DG485" s="22"/>
      <c r="DH485" s="22"/>
      <c r="DI485" s="22"/>
      <c r="DJ485" s="22"/>
      <c r="DK485" s="22"/>
      <c r="DL485" s="22"/>
      <c r="DM485" s="22"/>
      <c r="DN485" s="22"/>
      <c r="DO485" s="22"/>
      <c r="DP485" s="22"/>
      <c r="DQ485" s="22"/>
      <c r="DR485" s="22"/>
      <c r="DS485" s="22"/>
      <c r="DT485" s="22"/>
      <c r="DU485" s="22"/>
      <c r="DV485" s="22"/>
      <c r="DW485" s="22"/>
      <c r="DX485" s="22"/>
      <c r="DY485" s="22"/>
      <c r="DZ485" s="22"/>
      <c r="EA485" s="22"/>
      <c r="EB485" s="22"/>
      <c r="EC485" s="22"/>
      <c r="ED485" s="22"/>
      <c r="EE485" s="22"/>
      <c r="EF485" s="22"/>
      <c r="EG485" s="22"/>
      <c r="EH485" s="22"/>
      <c r="EI485" s="22"/>
      <c r="EJ485" s="22"/>
      <c r="EK485" s="22"/>
      <c r="EL485" s="22"/>
      <c r="EM485" s="22"/>
      <c r="EN485" s="22"/>
      <c r="EO485" s="22"/>
      <c r="EP485" s="22"/>
      <c r="EQ485" s="22"/>
      <c r="ER485" s="22"/>
      <c r="ES485" s="22"/>
      <c r="ET485" s="22"/>
      <c r="EU485" s="22"/>
      <c r="EV485" s="22"/>
      <c r="EW485" s="22"/>
      <c r="EX485" s="22"/>
      <c r="EY485" s="22"/>
      <c r="EZ485" s="22"/>
      <c r="FA485" s="22"/>
      <c r="FB485" s="22"/>
      <c r="FC485" s="22"/>
      <c r="FD485" s="22"/>
      <c r="FE485" s="22"/>
      <c r="FF485" s="22"/>
      <c r="FG485" s="22"/>
      <c r="FH485" s="22"/>
      <c r="FI485" s="22"/>
      <c r="FJ485" s="22"/>
      <c r="FK485" s="22"/>
      <c r="FL485" s="22"/>
      <c r="FM485" s="22"/>
      <c r="FN485" s="22"/>
      <c r="FO485" s="22"/>
      <c r="FP485" s="22"/>
      <c r="FQ485" s="22"/>
      <c r="FR485" s="22"/>
      <c r="FS485" s="22"/>
      <c r="FT485" s="22"/>
      <c r="FU485" s="22"/>
      <c r="FV485" s="22"/>
      <c r="FW485" s="22"/>
      <c r="FX485" s="22"/>
      <c r="FY485" s="22"/>
      <c r="FZ485" s="22"/>
      <c r="GA485" s="22"/>
      <c r="GB485" s="22"/>
      <c r="GC485" s="22"/>
      <c r="GD485" s="22"/>
      <c r="GE485" s="22"/>
      <c r="GF485" s="22"/>
      <c r="GG485" s="22"/>
      <c r="GH485" s="22"/>
      <c r="GI485" s="22"/>
      <c r="GJ485" s="22"/>
      <c r="GK485" s="22"/>
      <c r="GL485" s="22"/>
      <c r="GM485" s="22"/>
      <c r="GN485" s="22"/>
      <c r="GO485" s="22"/>
      <c r="GP485" s="22"/>
      <c r="GQ485" s="22"/>
      <c r="GR485" s="22"/>
      <c r="GS485" s="22"/>
      <c r="GT485" s="22"/>
      <c r="GU485" s="22"/>
      <c r="GV485" s="22"/>
      <c r="GW485" s="22"/>
      <c r="GX485" s="22"/>
      <c r="GY485" s="22"/>
      <c r="GZ485" s="22"/>
      <c r="HA485" s="22"/>
      <c r="HB485" s="22"/>
      <c r="HC485" s="22"/>
      <c r="HD485" s="22"/>
      <c r="HE485" s="22"/>
      <c r="HF485" s="22"/>
      <c r="HG485" s="22"/>
      <c r="HH485" s="22"/>
      <c r="HI485" s="22"/>
      <c r="HJ485" s="22"/>
      <c r="HK485" s="22"/>
      <c r="HL485" s="22"/>
      <c r="HM485" s="22"/>
      <c r="HN485" s="22"/>
      <c r="HO485" s="22"/>
      <c r="HP485" s="22"/>
      <c r="HQ485" s="22"/>
      <c r="HR485" s="22"/>
      <c r="HS485" s="22"/>
      <c r="HT485" s="22"/>
      <c r="HU485" s="22"/>
      <c r="HV485" s="22"/>
      <c r="HW485" s="22"/>
      <c r="HX485" s="22"/>
      <c r="HY485" s="22"/>
      <c r="HZ485" s="22"/>
      <c r="IA485" s="22"/>
      <c r="IB485" s="22"/>
      <c r="IC485" s="22"/>
      <c r="ID485" s="22"/>
      <c r="IE485" s="22"/>
      <c r="IF485" s="22"/>
      <c r="IG485" s="22"/>
      <c r="IH485" s="22"/>
      <c r="II485" s="22"/>
      <c r="IJ485" s="22"/>
      <c r="IK485" s="22"/>
      <c r="IL485" s="22"/>
      <c r="IM485" s="22"/>
      <c r="IN485" s="22"/>
      <c r="IO485" s="22"/>
      <c r="IP485" s="22"/>
      <c r="IQ485" s="22"/>
      <c r="IR485" s="22"/>
      <c r="IS485" s="22"/>
      <c r="IT485" s="22"/>
      <c r="IU485" s="22"/>
      <c r="IV485" s="22"/>
      <c r="IW485" s="22"/>
      <c r="IX485" s="22"/>
      <c r="IY485" s="22"/>
      <c r="IZ485" s="22"/>
      <c r="JA485" s="22"/>
      <c r="JB485" s="22"/>
      <c r="JC485" s="22"/>
      <c r="JD485" s="22"/>
      <c r="JE485" s="22"/>
      <c r="JF485" s="22"/>
      <c r="JG485" s="22"/>
      <c r="JH485" s="22"/>
      <c r="JI485" s="22"/>
      <c r="JJ485" s="22"/>
      <c r="JK485" s="22"/>
      <c r="JL485" s="22"/>
      <c r="JM485" s="22"/>
      <c r="JN485" s="22"/>
      <c r="JO485" s="22"/>
      <c r="JP485" s="22"/>
      <c r="JQ485" s="22"/>
      <c r="JR485" s="22"/>
      <c r="JS485" s="22"/>
      <c r="JT485" s="22"/>
      <c r="JU485" s="22"/>
      <c r="JV485" s="22"/>
      <c r="JW485" s="22"/>
      <c r="JX485" s="22"/>
      <c r="JY485" s="22"/>
      <c r="JZ485" s="22"/>
      <c r="KA485" s="22"/>
      <c r="KB485" s="22"/>
      <c r="KC485" s="22"/>
      <c r="KD485" s="22"/>
      <c r="KE485" s="22"/>
      <c r="KF485" s="22"/>
      <c r="KG485" s="22"/>
      <c r="KH485" s="22"/>
      <c r="KI485" s="22"/>
      <c r="KJ485" s="22"/>
      <c r="KK485" s="22"/>
      <c r="KL485" s="22"/>
      <c r="KM485" s="22"/>
      <c r="KN485" s="22"/>
      <c r="KO485" s="22"/>
      <c r="KP485" s="22"/>
      <c r="KQ485" s="22"/>
      <c r="KR485" s="22"/>
      <c r="KS485" s="22"/>
      <c r="KT485" s="22"/>
      <c r="KU485" s="22"/>
      <c r="KV485" s="22"/>
      <c r="KW485" s="22"/>
      <c r="KX485" s="22"/>
      <c r="KY485" s="22"/>
      <c r="KZ485" s="22"/>
      <c r="LA485" s="22"/>
      <c r="LB485" s="22"/>
      <c r="LC485" s="22"/>
      <c r="LD485" s="22"/>
      <c r="LE485" s="22"/>
      <c r="LF485" s="22"/>
      <c r="LG485" s="22"/>
      <c r="LH485" s="22"/>
      <c r="LI485" s="22"/>
      <c r="LJ485" s="22"/>
      <c r="LK485" s="22"/>
      <c r="LL485" s="22"/>
      <c r="LM485" s="22"/>
      <c r="LN485" s="22"/>
      <c r="LO485" s="22"/>
      <c r="LP485" s="22"/>
      <c r="LQ485" s="22"/>
      <c r="LR485" s="22"/>
      <c r="LS485" s="22"/>
      <c r="LT485" s="22"/>
      <c r="LU485" s="22"/>
      <c r="LV485" s="22"/>
      <c r="LW485" s="22"/>
      <c r="LX485" s="22"/>
      <c r="LY485" s="22"/>
      <c r="LZ485" s="22"/>
      <c r="MA485" s="22"/>
      <c r="MB485" s="22"/>
      <c r="MC485" s="22"/>
      <c r="MD485" s="22"/>
      <c r="ME485" s="22"/>
      <c r="MF485" s="22"/>
      <c r="MG485" s="22"/>
      <c r="MH485" s="22"/>
      <c r="MI485" s="22"/>
      <c r="MJ485" s="22"/>
      <c r="MK485" s="22"/>
      <c r="ML485" s="22"/>
      <c r="MM485" s="22"/>
      <c r="MN485" s="22"/>
      <c r="MO485" s="22"/>
    </row>
    <row r="486" spans="1:353" s="12" customFormat="1">
      <c r="A486" s="3"/>
      <c r="B486" s="3"/>
      <c r="C486" s="14"/>
      <c r="D486" s="3"/>
      <c r="E486" s="3"/>
      <c r="F486" s="4"/>
      <c r="G486" s="5"/>
      <c r="H486" s="5"/>
      <c r="I486" s="6"/>
      <c r="J486" s="6"/>
      <c r="K486" s="6"/>
      <c r="L486" s="6"/>
      <c r="M486"/>
      <c r="N486"/>
      <c r="O486"/>
      <c r="P486"/>
      <c r="Q486"/>
      <c r="R486"/>
      <c r="S486"/>
      <c r="T486" s="7"/>
      <c r="U486" s="8"/>
      <c r="V486" s="9"/>
      <c r="W486" s="10"/>
      <c r="X486" s="10"/>
      <c r="Y486" s="10"/>
      <c r="Z486" s="11"/>
      <c r="AA486" s="11"/>
      <c r="AB486" s="11"/>
      <c r="AC486" s="11"/>
      <c r="AD486" s="10"/>
      <c r="AE486"/>
      <c r="AF486"/>
      <c r="AG486"/>
      <c r="AH486" s="498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E486" s="13"/>
      <c r="BF486"/>
      <c r="BG486"/>
      <c r="BH486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  <c r="BZ486" s="22"/>
      <c r="CA486" s="22"/>
      <c r="CB486" s="22"/>
      <c r="CC486" s="22"/>
      <c r="CD486" s="22"/>
      <c r="CE486" s="22"/>
      <c r="CF486" s="22"/>
      <c r="CG486" s="22"/>
      <c r="CH486" s="22"/>
      <c r="CI486" s="22"/>
      <c r="CJ486" s="22"/>
      <c r="CK486" s="22"/>
      <c r="CL486" s="22"/>
      <c r="CM486" s="22"/>
      <c r="CN486" s="22"/>
      <c r="CO486" s="22"/>
      <c r="CP486" s="22"/>
      <c r="CQ486" s="22"/>
      <c r="CR486" s="22"/>
      <c r="CS486" s="22"/>
      <c r="CT486" s="22"/>
      <c r="CU486" s="22"/>
      <c r="CV486" s="22"/>
      <c r="CW486" s="22"/>
      <c r="CX486" s="22"/>
      <c r="CY486" s="22"/>
      <c r="CZ486" s="22"/>
      <c r="DA486" s="22"/>
      <c r="DB486" s="22"/>
      <c r="DC486" s="22"/>
      <c r="DD486" s="22"/>
      <c r="DE486" s="22"/>
      <c r="DF486" s="22"/>
      <c r="DG486" s="22"/>
      <c r="DH486" s="22"/>
      <c r="DI486" s="22"/>
      <c r="DJ486" s="22"/>
      <c r="DK486" s="22"/>
      <c r="DL486" s="22"/>
      <c r="DM486" s="22"/>
      <c r="DN486" s="22"/>
      <c r="DO486" s="22"/>
      <c r="DP486" s="22"/>
      <c r="DQ486" s="22"/>
      <c r="DR486" s="22"/>
      <c r="DS486" s="22"/>
      <c r="DT486" s="22"/>
      <c r="DU486" s="22"/>
      <c r="DV486" s="22"/>
      <c r="DW486" s="22"/>
      <c r="DX486" s="22"/>
      <c r="DY486" s="22"/>
      <c r="DZ486" s="22"/>
      <c r="EA486" s="22"/>
      <c r="EB486" s="22"/>
      <c r="EC486" s="22"/>
      <c r="ED486" s="22"/>
      <c r="EE486" s="22"/>
      <c r="EF486" s="22"/>
      <c r="EG486" s="22"/>
      <c r="EH486" s="22"/>
      <c r="EI486" s="22"/>
      <c r="EJ486" s="22"/>
      <c r="EK486" s="22"/>
      <c r="EL486" s="22"/>
      <c r="EM486" s="22"/>
      <c r="EN486" s="22"/>
      <c r="EO486" s="22"/>
      <c r="EP486" s="22"/>
      <c r="EQ486" s="22"/>
      <c r="ER486" s="22"/>
      <c r="ES486" s="22"/>
      <c r="ET486" s="22"/>
      <c r="EU486" s="22"/>
      <c r="EV486" s="22"/>
      <c r="EW486" s="22"/>
      <c r="EX486" s="22"/>
      <c r="EY486" s="22"/>
      <c r="EZ486" s="22"/>
      <c r="FA486" s="22"/>
      <c r="FB486" s="22"/>
      <c r="FC486" s="22"/>
      <c r="FD486" s="22"/>
      <c r="FE486" s="22"/>
      <c r="FF486" s="22"/>
      <c r="FG486" s="22"/>
      <c r="FH486" s="22"/>
      <c r="FI486" s="22"/>
      <c r="FJ486" s="22"/>
      <c r="FK486" s="22"/>
      <c r="FL486" s="22"/>
      <c r="FM486" s="22"/>
      <c r="FN486" s="22"/>
      <c r="FO486" s="22"/>
      <c r="FP486" s="22"/>
      <c r="FQ486" s="22"/>
      <c r="FR486" s="22"/>
      <c r="FS486" s="22"/>
      <c r="FT486" s="22"/>
      <c r="FU486" s="22"/>
      <c r="FV486" s="22"/>
      <c r="FW486" s="22"/>
      <c r="FX486" s="22"/>
      <c r="FY486" s="22"/>
      <c r="FZ486" s="22"/>
      <c r="GA486" s="22"/>
      <c r="GB486" s="22"/>
      <c r="GC486" s="22"/>
      <c r="GD486" s="22"/>
      <c r="GE486" s="22"/>
      <c r="GF486" s="22"/>
      <c r="GG486" s="22"/>
      <c r="GH486" s="22"/>
      <c r="GI486" s="22"/>
      <c r="GJ486" s="22"/>
      <c r="GK486" s="22"/>
      <c r="GL486" s="22"/>
      <c r="GM486" s="22"/>
      <c r="GN486" s="22"/>
      <c r="GO486" s="22"/>
      <c r="GP486" s="22"/>
      <c r="GQ486" s="22"/>
      <c r="GR486" s="22"/>
      <c r="GS486" s="22"/>
      <c r="GT486" s="22"/>
      <c r="GU486" s="22"/>
      <c r="GV486" s="22"/>
      <c r="GW486" s="22"/>
      <c r="GX486" s="22"/>
      <c r="GY486" s="22"/>
      <c r="GZ486" s="22"/>
      <c r="HA486" s="22"/>
      <c r="HB486" s="22"/>
      <c r="HC486" s="22"/>
      <c r="HD486" s="22"/>
      <c r="HE486" s="22"/>
      <c r="HF486" s="22"/>
      <c r="HG486" s="22"/>
      <c r="HH486" s="22"/>
      <c r="HI486" s="22"/>
      <c r="HJ486" s="22"/>
      <c r="HK486" s="22"/>
      <c r="HL486" s="22"/>
      <c r="HM486" s="22"/>
      <c r="HN486" s="22"/>
      <c r="HO486" s="22"/>
      <c r="HP486" s="22"/>
      <c r="HQ486" s="22"/>
      <c r="HR486" s="22"/>
      <c r="HS486" s="22"/>
      <c r="HT486" s="22"/>
      <c r="HU486" s="22"/>
      <c r="HV486" s="22"/>
      <c r="HW486" s="22"/>
      <c r="HX486" s="22"/>
      <c r="HY486" s="22"/>
      <c r="HZ486" s="22"/>
      <c r="IA486" s="22"/>
      <c r="IB486" s="22"/>
      <c r="IC486" s="22"/>
      <c r="ID486" s="22"/>
      <c r="IE486" s="22"/>
      <c r="IF486" s="22"/>
      <c r="IG486" s="22"/>
      <c r="IH486" s="22"/>
      <c r="II486" s="22"/>
      <c r="IJ486" s="22"/>
      <c r="IK486" s="22"/>
      <c r="IL486" s="22"/>
      <c r="IM486" s="22"/>
      <c r="IN486" s="22"/>
      <c r="IO486" s="22"/>
      <c r="IP486" s="22"/>
      <c r="IQ486" s="22"/>
      <c r="IR486" s="22"/>
      <c r="IS486" s="22"/>
      <c r="IT486" s="22"/>
      <c r="IU486" s="22"/>
      <c r="IV486" s="22"/>
      <c r="IW486" s="22"/>
      <c r="IX486" s="22"/>
      <c r="IY486" s="22"/>
      <c r="IZ486" s="22"/>
      <c r="JA486" s="22"/>
      <c r="JB486" s="22"/>
      <c r="JC486" s="22"/>
      <c r="JD486" s="22"/>
      <c r="JE486" s="22"/>
      <c r="JF486" s="22"/>
      <c r="JG486" s="22"/>
      <c r="JH486" s="22"/>
      <c r="JI486" s="22"/>
      <c r="JJ486" s="22"/>
      <c r="JK486" s="22"/>
      <c r="JL486" s="22"/>
      <c r="JM486" s="22"/>
      <c r="JN486" s="22"/>
      <c r="JO486" s="22"/>
      <c r="JP486" s="22"/>
      <c r="JQ486" s="22"/>
      <c r="JR486" s="22"/>
      <c r="JS486" s="22"/>
      <c r="JT486" s="22"/>
      <c r="JU486" s="22"/>
      <c r="JV486" s="22"/>
      <c r="JW486" s="22"/>
      <c r="JX486" s="22"/>
      <c r="JY486" s="22"/>
      <c r="JZ486" s="22"/>
      <c r="KA486" s="22"/>
      <c r="KB486" s="22"/>
      <c r="KC486" s="22"/>
      <c r="KD486" s="22"/>
      <c r="KE486" s="22"/>
      <c r="KF486" s="22"/>
      <c r="KG486" s="22"/>
      <c r="KH486" s="22"/>
      <c r="KI486" s="22"/>
      <c r="KJ486" s="22"/>
      <c r="KK486" s="22"/>
      <c r="KL486" s="22"/>
      <c r="KM486" s="22"/>
      <c r="KN486" s="22"/>
      <c r="KO486" s="22"/>
      <c r="KP486" s="22"/>
      <c r="KQ486" s="22"/>
      <c r="KR486" s="22"/>
      <c r="KS486" s="22"/>
      <c r="KT486" s="22"/>
      <c r="KU486" s="22"/>
      <c r="KV486" s="22"/>
      <c r="KW486" s="22"/>
      <c r="KX486" s="22"/>
      <c r="KY486" s="22"/>
      <c r="KZ486" s="22"/>
      <c r="LA486" s="22"/>
      <c r="LB486" s="22"/>
      <c r="LC486" s="22"/>
      <c r="LD486" s="22"/>
      <c r="LE486" s="22"/>
      <c r="LF486" s="22"/>
      <c r="LG486" s="22"/>
      <c r="LH486" s="22"/>
      <c r="LI486" s="22"/>
      <c r="LJ486" s="22"/>
      <c r="LK486" s="22"/>
      <c r="LL486" s="22"/>
      <c r="LM486" s="22"/>
      <c r="LN486" s="22"/>
      <c r="LO486" s="22"/>
      <c r="LP486" s="22"/>
      <c r="LQ486" s="22"/>
      <c r="LR486" s="22"/>
      <c r="LS486" s="22"/>
      <c r="LT486" s="22"/>
      <c r="LU486" s="22"/>
      <c r="LV486" s="22"/>
      <c r="LW486" s="22"/>
      <c r="LX486" s="22"/>
      <c r="LY486" s="22"/>
      <c r="LZ486" s="22"/>
      <c r="MA486" s="22"/>
      <c r="MB486" s="22"/>
      <c r="MC486" s="22"/>
      <c r="MD486" s="22"/>
      <c r="ME486" s="22"/>
      <c r="MF486" s="22"/>
      <c r="MG486" s="22"/>
      <c r="MH486" s="22"/>
      <c r="MI486" s="22"/>
      <c r="MJ486" s="22"/>
      <c r="MK486" s="22"/>
      <c r="ML486" s="22"/>
      <c r="MM486" s="22"/>
      <c r="MN486" s="22"/>
      <c r="MO486" s="22"/>
    </row>
    <row r="487" spans="1:353" s="12" customFormat="1">
      <c r="A487" s="3"/>
      <c r="B487" s="3"/>
      <c r="C487" s="14"/>
      <c r="D487" s="3"/>
      <c r="E487" s="3"/>
      <c r="F487" s="4"/>
      <c r="G487" s="5"/>
      <c r="H487" s="5"/>
      <c r="I487" s="6"/>
      <c r="J487" s="6"/>
      <c r="K487" s="6"/>
      <c r="L487" s="6"/>
      <c r="M487"/>
      <c r="N487"/>
      <c r="O487"/>
      <c r="P487"/>
      <c r="Q487"/>
      <c r="R487"/>
      <c r="S487"/>
      <c r="T487" s="7"/>
      <c r="U487" s="8"/>
      <c r="V487" s="9"/>
      <c r="W487" s="10"/>
      <c r="X487" s="10"/>
      <c r="Y487" s="10"/>
      <c r="Z487" s="11"/>
      <c r="AA487" s="11"/>
      <c r="AB487" s="11"/>
      <c r="AC487" s="11"/>
      <c r="AD487" s="10"/>
      <c r="AE487"/>
      <c r="AF487"/>
      <c r="AG487"/>
      <c r="AH487" s="498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E487" s="13"/>
      <c r="BF487"/>
      <c r="BG487"/>
      <c r="BH487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  <c r="DK487" s="22"/>
      <c r="DL487" s="22"/>
      <c r="DM487" s="22"/>
      <c r="DN487" s="22"/>
      <c r="DO487" s="22"/>
      <c r="DP487" s="22"/>
      <c r="DQ487" s="22"/>
      <c r="DR487" s="22"/>
      <c r="DS487" s="22"/>
      <c r="DT487" s="22"/>
      <c r="DU487" s="22"/>
      <c r="DV487" s="22"/>
      <c r="DW487" s="22"/>
      <c r="DX487" s="22"/>
      <c r="DY487" s="22"/>
      <c r="DZ487" s="22"/>
      <c r="EA487" s="22"/>
      <c r="EB487" s="22"/>
      <c r="EC487" s="22"/>
      <c r="ED487" s="22"/>
      <c r="EE487" s="22"/>
      <c r="EF487" s="22"/>
      <c r="EG487" s="22"/>
      <c r="EH487" s="22"/>
      <c r="EI487" s="22"/>
      <c r="EJ487" s="22"/>
      <c r="EK487" s="22"/>
      <c r="EL487" s="22"/>
      <c r="EM487" s="22"/>
      <c r="EN487" s="22"/>
      <c r="EO487" s="22"/>
      <c r="EP487" s="22"/>
      <c r="EQ487" s="22"/>
      <c r="ER487" s="22"/>
      <c r="ES487" s="22"/>
      <c r="ET487" s="22"/>
      <c r="EU487" s="22"/>
      <c r="EV487" s="22"/>
      <c r="EW487" s="22"/>
      <c r="EX487" s="22"/>
      <c r="EY487" s="22"/>
      <c r="EZ487" s="22"/>
      <c r="FA487" s="22"/>
      <c r="FB487" s="22"/>
      <c r="FC487" s="22"/>
      <c r="FD487" s="22"/>
      <c r="FE487" s="22"/>
      <c r="FF487" s="22"/>
      <c r="FG487" s="22"/>
      <c r="FH487" s="22"/>
      <c r="FI487" s="22"/>
      <c r="FJ487" s="22"/>
      <c r="FK487" s="22"/>
      <c r="FL487" s="22"/>
      <c r="FM487" s="22"/>
      <c r="FN487" s="22"/>
      <c r="FO487" s="22"/>
      <c r="FP487" s="22"/>
      <c r="FQ487" s="22"/>
      <c r="FR487" s="22"/>
      <c r="FS487" s="22"/>
      <c r="FT487" s="22"/>
      <c r="FU487" s="22"/>
      <c r="FV487" s="22"/>
      <c r="FW487" s="22"/>
      <c r="FX487" s="22"/>
      <c r="FY487" s="22"/>
      <c r="FZ487" s="22"/>
      <c r="GA487" s="22"/>
      <c r="GB487" s="22"/>
      <c r="GC487" s="22"/>
      <c r="GD487" s="22"/>
      <c r="GE487" s="22"/>
      <c r="GF487" s="22"/>
      <c r="GG487" s="22"/>
      <c r="GH487" s="22"/>
      <c r="GI487" s="22"/>
      <c r="GJ487" s="22"/>
      <c r="GK487" s="22"/>
      <c r="GL487" s="22"/>
      <c r="GM487" s="22"/>
      <c r="GN487" s="22"/>
      <c r="GO487" s="22"/>
      <c r="GP487" s="22"/>
      <c r="GQ487" s="22"/>
      <c r="GR487" s="22"/>
      <c r="GS487" s="22"/>
      <c r="GT487" s="22"/>
      <c r="GU487" s="22"/>
      <c r="GV487" s="22"/>
      <c r="GW487" s="22"/>
      <c r="GX487" s="22"/>
      <c r="GY487" s="22"/>
      <c r="GZ487" s="22"/>
      <c r="HA487" s="22"/>
      <c r="HB487" s="22"/>
      <c r="HC487" s="22"/>
      <c r="HD487" s="22"/>
      <c r="HE487" s="22"/>
      <c r="HF487" s="22"/>
      <c r="HG487" s="22"/>
      <c r="HH487" s="22"/>
      <c r="HI487" s="22"/>
      <c r="HJ487" s="22"/>
      <c r="HK487" s="22"/>
      <c r="HL487" s="22"/>
      <c r="HM487" s="22"/>
      <c r="HN487" s="22"/>
      <c r="HO487" s="22"/>
      <c r="HP487" s="22"/>
      <c r="HQ487" s="22"/>
      <c r="HR487" s="22"/>
      <c r="HS487" s="22"/>
      <c r="HT487" s="22"/>
      <c r="HU487" s="22"/>
      <c r="HV487" s="22"/>
      <c r="HW487" s="22"/>
      <c r="HX487" s="22"/>
      <c r="HY487" s="22"/>
      <c r="HZ487" s="22"/>
      <c r="IA487" s="22"/>
      <c r="IB487" s="22"/>
      <c r="IC487" s="22"/>
      <c r="ID487" s="22"/>
      <c r="IE487" s="22"/>
      <c r="IF487" s="22"/>
      <c r="IG487" s="22"/>
      <c r="IH487" s="22"/>
      <c r="II487" s="22"/>
      <c r="IJ487" s="22"/>
      <c r="IK487" s="22"/>
      <c r="IL487" s="22"/>
      <c r="IM487" s="22"/>
      <c r="IN487" s="22"/>
      <c r="IO487" s="22"/>
      <c r="IP487" s="22"/>
      <c r="IQ487" s="22"/>
      <c r="IR487" s="22"/>
      <c r="IS487" s="22"/>
      <c r="IT487" s="22"/>
      <c r="IU487" s="22"/>
      <c r="IV487" s="22"/>
      <c r="IW487" s="22"/>
      <c r="IX487" s="22"/>
      <c r="IY487" s="22"/>
      <c r="IZ487" s="22"/>
      <c r="JA487" s="22"/>
      <c r="JB487" s="22"/>
      <c r="JC487" s="22"/>
      <c r="JD487" s="22"/>
      <c r="JE487" s="22"/>
      <c r="JF487" s="22"/>
      <c r="JG487" s="22"/>
      <c r="JH487" s="22"/>
      <c r="JI487" s="22"/>
      <c r="JJ487" s="22"/>
      <c r="JK487" s="22"/>
      <c r="JL487" s="22"/>
      <c r="JM487" s="22"/>
      <c r="JN487" s="22"/>
      <c r="JO487" s="22"/>
      <c r="JP487" s="22"/>
      <c r="JQ487" s="22"/>
      <c r="JR487" s="22"/>
      <c r="JS487" s="22"/>
      <c r="JT487" s="22"/>
      <c r="JU487" s="22"/>
      <c r="JV487" s="22"/>
      <c r="JW487" s="22"/>
      <c r="JX487" s="22"/>
      <c r="JY487" s="22"/>
      <c r="JZ487" s="22"/>
      <c r="KA487" s="22"/>
      <c r="KB487" s="22"/>
      <c r="KC487" s="22"/>
      <c r="KD487" s="22"/>
      <c r="KE487" s="22"/>
      <c r="KF487" s="22"/>
      <c r="KG487" s="22"/>
      <c r="KH487" s="22"/>
      <c r="KI487" s="22"/>
      <c r="KJ487" s="22"/>
      <c r="KK487" s="22"/>
      <c r="KL487" s="22"/>
      <c r="KM487" s="22"/>
      <c r="KN487" s="22"/>
      <c r="KO487" s="22"/>
      <c r="KP487" s="22"/>
      <c r="KQ487" s="22"/>
      <c r="KR487" s="22"/>
      <c r="KS487" s="22"/>
      <c r="KT487" s="22"/>
      <c r="KU487" s="22"/>
      <c r="KV487" s="22"/>
      <c r="KW487" s="22"/>
      <c r="KX487" s="22"/>
      <c r="KY487" s="22"/>
      <c r="KZ487" s="22"/>
      <c r="LA487" s="22"/>
      <c r="LB487" s="22"/>
      <c r="LC487" s="22"/>
      <c r="LD487" s="22"/>
      <c r="LE487" s="22"/>
      <c r="LF487" s="22"/>
      <c r="LG487" s="22"/>
      <c r="LH487" s="22"/>
      <c r="LI487" s="22"/>
      <c r="LJ487" s="22"/>
      <c r="LK487" s="22"/>
      <c r="LL487" s="22"/>
      <c r="LM487" s="22"/>
      <c r="LN487" s="22"/>
      <c r="LO487" s="22"/>
      <c r="LP487" s="22"/>
      <c r="LQ487" s="22"/>
      <c r="LR487" s="22"/>
      <c r="LS487" s="22"/>
      <c r="LT487" s="22"/>
      <c r="LU487" s="22"/>
      <c r="LV487" s="22"/>
      <c r="LW487" s="22"/>
      <c r="LX487" s="22"/>
      <c r="LY487" s="22"/>
      <c r="LZ487" s="22"/>
      <c r="MA487" s="22"/>
      <c r="MB487" s="22"/>
      <c r="MC487" s="22"/>
      <c r="MD487" s="22"/>
      <c r="ME487" s="22"/>
      <c r="MF487" s="22"/>
      <c r="MG487" s="22"/>
      <c r="MH487" s="22"/>
      <c r="MI487" s="22"/>
      <c r="MJ487" s="22"/>
      <c r="MK487" s="22"/>
      <c r="ML487" s="22"/>
      <c r="MM487" s="22"/>
      <c r="MN487" s="22"/>
      <c r="MO487" s="22"/>
    </row>
    <row r="488" spans="1:353" s="12" customFormat="1">
      <c r="A488" s="3"/>
      <c r="B488" s="3"/>
      <c r="C488" s="14"/>
      <c r="D488" s="3"/>
      <c r="E488" s="3"/>
      <c r="F488" s="4"/>
      <c r="G488" s="5"/>
      <c r="H488" s="5"/>
      <c r="I488" s="6"/>
      <c r="J488" s="6"/>
      <c r="K488" s="6"/>
      <c r="L488" s="6"/>
      <c r="M488"/>
      <c r="N488"/>
      <c r="O488"/>
      <c r="P488"/>
      <c r="Q488"/>
      <c r="R488"/>
      <c r="S488"/>
      <c r="T488" s="7"/>
      <c r="U488" s="8"/>
      <c r="V488" s="9"/>
      <c r="W488" s="10"/>
      <c r="X488" s="10"/>
      <c r="Y488" s="10"/>
      <c r="Z488" s="11"/>
      <c r="AA488" s="11"/>
      <c r="AB488" s="11"/>
      <c r="AC488" s="11"/>
      <c r="AD488" s="10"/>
      <c r="AE488"/>
      <c r="AF488"/>
      <c r="AG488"/>
      <c r="AH488" s="49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E488" s="13"/>
      <c r="BF488"/>
      <c r="BG488"/>
      <c r="BH488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  <c r="BZ488" s="22"/>
      <c r="CA488" s="22"/>
      <c r="CB488" s="22"/>
      <c r="CC488" s="22"/>
      <c r="CD488" s="22"/>
      <c r="CE488" s="22"/>
      <c r="CF488" s="22"/>
      <c r="CG488" s="22"/>
      <c r="CH488" s="22"/>
      <c r="CI488" s="22"/>
      <c r="CJ488" s="22"/>
      <c r="CK488" s="22"/>
      <c r="CL488" s="22"/>
      <c r="CM488" s="22"/>
      <c r="CN488" s="22"/>
      <c r="CO488" s="22"/>
      <c r="CP488" s="22"/>
      <c r="CQ488" s="22"/>
      <c r="CR488" s="22"/>
      <c r="CS488" s="22"/>
      <c r="CT488" s="22"/>
      <c r="CU488" s="22"/>
      <c r="CV488" s="22"/>
      <c r="CW488" s="22"/>
      <c r="CX488" s="22"/>
      <c r="CY488" s="22"/>
      <c r="CZ488" s="22"/>
      <c r="DA488" s="22"/>
      <c r="DB488" s="22"/>
      <c r="DC488" s="22"/>
      <c r="DD488" s="22"/>
      <c r="DE488" s="22"/>
      <c r="DF488" s="22"/>
      <c r="DG488" s="22"/>
      <c r="DH488" s="22"/>
      <c r="DI488" s="22"/>
      <c r="DJ488" s="22"/>
      <c r="DK488" s="22"/>
      <c r="DL488" s="22"/>
      <c r="DM488" s="22"/>
      <c r="DN488" s="22"/>
      <c r="DO488" s="22"/>
      <c r="DP488" s="22"/>
      <c r="DQ488" s="22"/>
      <c r="DR488" s="22"/>
      <c r="DS488" s="22"/>
      <c r="DT488" s="22"/>
      <c r="DU488" s="22"/>
      <c r="DV488" s="22"/>
      <c r="DW488" s="22"/>
      <c r="DX488" s="22"/>
      <c r="DY488" s="22"/>
      <c r="DZ488" s="22"/>
      <c r="EA488" s="22"/>
      <c r="EB488" s="22"/>
      <c r="EC488" s="22"/>
      <c r="ED488" s="22"/>
      <c r="EE488" s="22"/>
      <c r="EF488" s="22"/>
      <c r="EG488" s="22"/>
      <c r="EH488" s="22"/>
      <c r="EI488" s="22"/>
      <c r="EJ488" s="22"/>
      <c r="EK488" s="22"/>
      <c r="EL488" s="22"/>
      <c r="EM488" s="22"/>
      <c r="EN488" s="22"/>
      <c r="EO488" s="22"/>
      <c r="EP488" s="22"/>
      <c r="EQ488" s="22"/>
      <c r="ER488" s="22"/>
      <c r="ES488" s="22"/>
      <c r="ET488" s="22"/>
      <c r="EU488" s="22"/>
      <c r="EV488" s="22"/>
      <c r="EW488" s="22"/>
      <c r="EX488" s="22"/>
      <c r="EY488" s="22"/>
      <c r="EZ488" s="22"/>
      <c r="FA488" s="22"/>
      <c r="FB488" s="22"/>
      <c r="FC488" s="22"/>
      <c r="FD488" s="22"/>
      <c r="FE488" s="22"/>
      <c r="FF488" s="22"/>
      <c r="FG488" s="22"/>
      <c r="FH488" s="22"/>
      <c r="FI488" s="22"/>
      <c r="FJ488" s="22"/>
      <c r="FK488" s="22"/>
      <c r="FL488" s="22"/>
      <c r="FM488" s="22"/>
      <c r="FN488" s="22"/>
      <c r="FO488" s="22"/>
      <c r="FP488" s="22"/>
      <c r="FQ488" s="22"/>
      <c r="FR488" s="22"/>
      <c r="FS488" s="22"/>
      <c r="FT488" s="22"/>
      <c r="FU488" s="22"/>
      <c r="FV488" s="22"/>
      <c r="FW488" s="22"/>
      <c r="FX488" s="22"/>
      <c r="FY488" s="22"/>
      <c r="FZ488" s="22"/>
      <c r="GA488" s="22"/>
      <c r="GB488" s="22"/>
      <c r="GC488" s="22"/>
      <c r="GD488" s="22"/>
      <c r="GE488" s="22"/>
      <c r="GF488" s="22"/>
      <c r="GG488" s="22"/>
      <c r="GH488" s="22"/>
      <c r="GI488" s="22"/>
      <c r="GJ488" s="22"/>
      <c r="GK488" s="22"/>
      <c r="GL488" s="22"/>
      <c r="GM488" s="22"/>
      <c r="GN488" s="22"/>
      <c r="GO488" s="22"/>
      <c r="GP488" s="22"/>
      <c r="GQ488" s="22"/>
      <c r="GR488" s="22"/>
      <c r="GS488" s="22"/>
      <c r="GT488" s="22"/>
      <c r="GU488" s="22"/>
      <c r="GV488" s="22"/>
      <c r="GW488" s="22"/>
      <c r="GX488" s="22"/>
      <c r="GY488" s="22"/>
      <c r="GZ488" s="22"/>
      <c r="HA488" s="22"/>
      <c r="HB488" s="22"/>
      <c r="HC488" s="22"/>
      <c r="HD488" s="22"/>
      <c r="HE488" s="22"/>
      <c r="HF488" s="22"/>
      <c r="HG488" s="22"/>
      <c r="HH488" s="22"/>
      <c r="HI488" s="22"/>
      <c r="HJ488" s="22"/>
      <c r="HK488" s="22"/>
      <c r="HL488" s="22"/>
      <c r="HM488" s="22"/>
      <c r="HN488" s="22"/>
      <c r="HO488" s="22"/>
      <c r="HP488" s="22"/>
      <c r="HQ488" s="22"/>
      <c r="HR488" s="22"/>
      <c r="HS488" s="22"/>
      <c r="HT488" s="22"/>
      <c r="HU488" s="22"/>
      <c r="HV488" s="22"/>
      <c r="HW488" s="22"/>
      <c r="HX488" s="22"/>
      <c r="HY488" s="22"/>
      <c r="HZ488" s="22"/>
      <c r="IA488" s="22"/>
      <c r="IB488" s="22"/>
      <c r="IC488" s="22"/>
      <c r="ID488" s="22"/>
      <c r="IE488" s="22"/>
      <c r="IF488" s="22"/>
      <c r="IG488" s="22"/>
      <c r="IH488" s="22"/>
      <c r="II488" s="22"/>
      <c r="IJ488" s="22"/>
      <c r="IK488" s="22"/>
      <c r="IL488" s="22"/>
      <c r="IM488" s="22"/>
      <c r="IN488" s="22"/>
      <c r="IO488" s="22"/>
      <c r="IP488" s="22"/>
      <c r="IQ488" s="22"/>
      <c r="IR488" s="22"/>
      <c r="IS488" s="22"/>
      <c r="IT488" s="22"/>
      <c r="IU488" s="22"/>
      <c r="IV488" s="22"/>
      <c r="IW488" s="22"/>
      <c r="IX488" s="22"/>
      <c r="IY488" s="22"/>
      <c r="IZ488" s="22"/>
      <c r="JA488" s="22"/>
      <c r="JB488" s="22"/>
      <c r="JC488" s="22"/>
      <c r="JD488" s="22"/>
      <c r="JE488" s="22"/>
      <c r="JF488" s="22"/>
      <c r="JG488" s="22"/>
      <c r="JH488" s="22"/>
      <c r="JI488" s="22"/>
      <c r="JJ488" s="22"/>
      <c r="JK488" s="22"/>
      <c r="JL488" s="22"/>
      <c r="JM488" s="22"/>
      <c r="JN488" s="22"/>
      <c r="JO488" s="22"/>
      <c r="JP488" s="22"/>
      <c r="JQ488" s="22"/>
      <c r="JR488" s="22"/>
      <c r="JS488" s="22"/>
      <c r="JT488" s="22"/>
      <c r="JU488" s="22"/>
      <c r="JV488" s="22"/>
      <c r="JW488" s="22"/>
      <c r="JX488" s="22"/>
      <c r="JY488" s="22"/>
      <c r="JZ488" s="22"/>
      <c r="KA488" s="22"/>
      <c r="KB488" s="22"/>
      <c r="KC488" s="22"/>
      <c r="KD488" s="22"/>
      <c r="KE488" s="22"/>
      <c r="KF488" s="22"/>
      <c r="KG488" s="22"/>
      <c r="KH488" s="22"/>
      <c r="KI488" s="22"/>
      <c r="KJ488" s="22"/>
      <c r="KK488" s="22"/>
      <c r="KL488" s="22"/>
      <c r="KM488" s="22"/>
      <c r="KN488" s="22"/>
      <c r="KO488" s="22"/>
      <c r="KP488" s="22"/>
      <c r="KQ488" s="22"/>
      <c r="KR488" s="22"/>
      <c r="KS488" s="22"/>
      <c r="KT488" s="22"/>
      <c r="KU488" s="22"/>
      <c r="KV488" s="22"/>
      <c r="KW488" s="22"/>
      <c r="KX488" s="22"/>
      <c r="KY488" s="22"/>
      <c r="KZ488" s="22"/>
      <c r="LA488" s="22"/>
      <c r="LB488" s="22"/>
      <c r="LC488" s="22"/>
      <c r="LD488" s="22"/>
      <c r="LE488" s="22"/>
      <c r="LF488" s="22"/>
      <c r="LG488" s="22"/>
      <c r="LH488" s="22"/>
      <c r="LI488" s="22"/>
      <c r="LJ488" s="22"/>
      <c r="LK488" s="22"/>
      <c r="LL488" s="22"/>
      <c r="LM488" s="22"/>
      <c r="LN488" s="22"/>
      <c r="LO488" s="22"/>
      <c r="LP488" s="22"/>
      <c r="LQ488" s="22"/>
      <c r="LR488" s="22"/>
      <c r="LS488" s="22"/>
      <c r="LT488" s="22"/>
      <c r="LU488" s="22"/>
      <c r="LV488" s="22"/>
      <c r="LW488" s="22"/>
      <c r="LX488" s="22"/>
      <c r="LY488" s="22"/>
      <c r="LZ488" s="22"/>
      <c r="MA488" s="22"/>
      <c r="MB488" s="22"/>
      <c r="MC488" s="22"/>
      <c r="MD488" s="22"/>
      <c r="ME488" s="22"/>
      <c r="MF488" s="22"/>
      <c r="MG488" s="22"/>
      <c r="MH488" s="22"/>
      <c r="MI488" s="22"/>
      <c r="MJ488" s="22"/>
      <c r="MK488" s="22"/>
      <c r="ML488" s="22"/>
      <c r="MM488" s="22"/>
      <c r="MN488" s="22"/>
      <c r="MO488" s="22"/>
    </row>
    <row r="489" spans="1:353" s="12" customFormat="1">
      <c r="A489" s="3"/>
      <c r="B489" s="3"/>
      <c r="C489" s="14"/>
      <c r="D489" s="3"/>
      <c r="E489" s="3"/>
      <c r="F489" s="4"/>
      <c r="G489" s="5"/>
      <c r="H489" s="5"/>
      <c r="I489" s="6"/>
      <c r="J489" s="6"/>
      <c r="K489" s="6"/>
      <c r="L489" s="6"/>
      <c r="M489"/>
      <c r="N489"/>
      <c r="O489"/>
      <c r="P489"/>
      <c r="Q489"/>
      <c r="R489"/>
      <c r="S489"/>
      <c r="T489" s="7"/>
      <c r="U489" s="8"/>
      <c r="V489" s="9"/>
      <c r="W489" s="10"/>
      <c r="X489" s="10"/>
      <c r="Y489" s="10"/>
      <c r="Z489" s="11"/>
      <c r="AA489" s="11"/>
      <c r="AB489" s="11"/>
      <c r="AC489" s="11"/>
      <c r="AD489" s="10"/>
      <c r="AE489"/>
      <c r="AF489"/>
      <c r="AG489"/>
      <c r="AH489" s="498"/>
      <c r="AI489"/>
      <c r="AJ489"/>
      <c r="AK489"/>
      <c r="AL489"/>
      <c r="AM489"/>
      <c r="AN489"/>
      <c r="AO489"/>
      <c r="AP489"/>
      <c r="AQ489"/>
      <c r="AS489"/>
      <c r="AT489"/>
      <c r="AU489"/>
      <c r="AW489"/>
      <c r="AX489"/>
      <c r="AY489"/>
      <c r="AZ489"/>
      <c r="BA489"/>
      <c r="BB489"/>
      <c r="BC489"/>
      <c r="BE489" s="13"/>
      <c r="BF489"/>
      <c r="BG489"/>
      <c r="BH489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  <c r="BZ489" s="22"/>
      <c r="CA489" s="22"/>
      <c r="CB489" s="22"/>
      <c r="CC489" s="22"/>
      <c r="CD489" s="22"/>
      <c r="CE489" s="22"/>
      <c r="CF489" s="22"/>
      <c r="CG489" s="22"/>
      <c r="CH489" s="22"/>
      <c r="CI489" s="22"/>
      <c r="CJ489" s="22"/>
      <c r="CK489" s="22"/>
      <c r="CL489" s="22"/>
      <c r="CM489" s="22"/>
      <c r="CN489" s="22"/>
      <c r="CO489" s="22"/>
      <c r="CP489" s="22"/>
      <c r="CQ489" s="22"/>
      <c r="CR489" s="22"/>
      <c r="CS489" s="22"/>
      <c r="CT489" s="22"/>
      <c r="CU489" s="22"/>
      <c r="CV489" s="22"/>
      <c r="CW489" s="22"/>
      <c r="CX489" s="22"/>
      <c r="CY489" s="22"/>
      <c r="CZ489" s="22"/>
      <c r="DA489" s="22"/>
      <c r="DB489" s="22"/>
      <c r="DC489" s="22"/>
      <c r="DD489" s="22"/>
      <c r="DE489" s="22"/>
      <c r="DF489" s="22"/>
      <c r="DG489" s="22"/>
      <c r="DH489" s="22"/>
      <c r="DI489" s="22"/>
      <c r="DJ489" s="22"/>
      <c r="DK489" s="22"/>
      <c r="DL489" s="22"/>
      <c r="DM489" s="22"/>
      <c r="DN489" s="22"/>
      <c r="DO489" s="22"/>
      <c r="DP489" s="22"/>
      <c r="DQ489" s="22"/>
      <c r="DR489" s="22"/>
      <c r="DS489" s="22"/>
      <c r="DT489" s="22"/>
      <c r="DU489" s="22"/>
      <c r="DV489" s="22"/>
      <c r="DW489" s="22"/>
      <c r="DX489" s="22"/>
      <c r="DY489" s="22"/>
      <c r="DZ489" s="22"/>
      <c r="EA489" s="22"/>
      <c r="EB489" s="22"/>
      <c r="EC489" s="22"/>
      <c r="ED489" s="22"/>
      <c r="EE489" s="22"/>
      <c r="EF489" s="22"/>
      <c r="EG489" s="22"/>
      <c r="EH489" s="22"/>
      <c r="EI489" s="22"/>
      <c r="EJ489" s="22"/>
      <c r="EK489" s="22"/>
      <c r="EL489" s="22"/>
      <c r="EM489" s="22"/>
      <c r="EN489" s="22"/>
      <c r="EO489" s="22"/>
      <c r="EP489" s="22"/>
      <c r="EQ489" s="22"/>
      <c r="ER489" s="22"/>
      <c r="ES489" s="22"/>
      <c r="ET489" s="22"/>
      <c r="EU489" s="22"/>
      <c r="EV489" s="22"/>
      <c r="EW489" s="22"/>
      <c r="EX489" s="22"/>
      <c r="EY489" s="22"/>
      <c r="EZ489" s="22"/>
      <c r="FA489" s="22"/>
      <c r="FB489" s="22"/>
      <c r="FC489" s="22"/>
      <c r="FD489" s="22"/>
      <c r="FE489" s="22"/>
      <c r="FF489" s="22"/>
      <c r="FG489" s="22"/>
      <c r="FH489" s="22"/>
      <c r="FI489" s="22"/>
      <c r="FJ489" s="22"/>
      <c r="FK489" s="22"/>
      <c r="FL489" s="22"/>
      <c r="FM489" s="22"/>
      <c r="FN489" s="22"/>
      <c r="FO489" s="22"/>
      <c r="FP489" s="22"/>
      <c r="FQ489" s="22"/>
      <c r="FR489" s="22"/>
      <c r="FS489" s="22"/>
      <c r="FT489" s="22"/>
      <c r="FU489" s="22"/>
      <c r="FV489" s="22"/>
      <c r="FW489" s="22"/>
      <c r="FX489" s="22"/>
      <c r="FY489" s="22"/>
      <c r="FZ489" s="22"/>
      <c r="GA489" s="22"/>
      <c r="GB489" s="22"/>
      <c r="GC489" s="22"/>
      <c r="GD489" s="22"/>
      <c r="GE489" s="22"/>
      <c r="GF489" s="22"/>
      <c r="GG489" s="22"/>
      <c r="GH489" s="22"/>
      <c r="GI489" s="22"/>
      <c r="GJ489" s="22"/>
      <c r="GK489" s="22"/>
      <c r="GL489" s="22"/>
      <c r="GM489" s="22"/>
      <c r="GN489" s="22"/>
      <c r="GO489" s="22"/>
      <c r="GP489" s="22"/>
      <c r="GQ489" s="22"/>
      <c r="GR489" s="22"/>
      <c r="GS489" s="22"/>
      <c r="GT489" s="22"/>
      <c r="GU489" s="22"/>
      <c r="GV489" s="22"/>
      <c r="GW489" s="22"/>
      <c r="GX489" s="22"/>
      <c r="GY489" s="22"/>
      <c r="GZ489" s="22"/>
      <c r="HA489" s="22"/>
      <c r="HB489" s="22"/>
      <c r="HC489" s="22"/>
      <c r="HD489" s="22"/>
      <c r="HE489" s="22"/>
      <c r="HF489" s="22"/>
      <c r="HG489" s="22"/>
      <c r="HH489" s="22"/>
      <c r="HI489" s="22"/>
      <c r="HJ489" s="22"/>
      <c r="HK489" s="22"/>
      <c r="HL489" s="22"/>
      <c r="HM489" s="22"/>
      <c r="HN489" s="22"/>
      <c r="HO489" s="22"/>
      <c r="HP489" s="22"/>
      <c r="HQ489" s="22"/>
      <c r="HR489" s="22"/>
      <c r="HS489" s="22"/>
      <c r="HT489" s="22"/>
      <c r="HU489" s="22"/>
      <c r="HV489" s="22"/>
      <c r="HW489" s="22"/>
      <c r="HX489" s="22"/>
      <c r="HY489" s="22"/>
      <c r="HZ489" s="22"/>
      <c r="IA489" s="22"/>
      <c r="IB489" s="22"/>
      <c r="IC489" s="22"/>
      <c r="ID489" s="22"/>
      <c r="IE489" s="22"/>
      <c r="IF489" s="22"/>
      <c r="IG489" s="22"/>
      <c r="IH489" s="22"/>
      <c r="II489" s="22"/>
      <c r="IJ489" s="22"/>
      <c r="IK489" s="22"/>
      <c r="IL489" s="22"/>
      <c r="IM489" s="22"/>
      <c r="IN489" s="22"/>
      <c r="IO489" s="22"/>
      <c r="IP489" s="22"/>
      <c r="IQ489" s="22"/>
      <c r="IR489" s="22"/>
      <c r="IS489" s="22"/>
      <c r="IT489" s="22"/>
      <c r="IU489" s="22"/>
      <c r="IV489" s="22"/>
      <c r="IW489" s="22"/>
      <c r="IX489" s="22"/>
      <c r="IY489" s="22"/>
      <c r="IZ489" s="22"/>
      <c r="JA489" s="22"/>
      <c r="JB489" s="22"/>
      <c r="JC489" s="22"/>
      <c r="JD489" s="22"/>
      <c r="JE489" s="22"/>
      <c r="JF489" s="22"/>
      <c r="JG489" s="22"/>
      <c r="JH489" s="22"/>
      <c r="JI489" s="22"/>
      <c r="JJ489" s="22"/>
      <c r="JK489" s="22"/>
      <c r="JL489" s="22"/>
      <c r="JM489" s="22"/>
      <c r="JN489" s="22"/>
      <c r="JO489" s="22"/>
      <c r="JP489" s="22"/>
      <c r="JQ489" s="22"/>
      <c r="JR489" s="22"/>
      <c r="JS489" s="22"/>
      <c r="JT489" s="22"/>
      <c r="JU489" s="22"/>
      <c r="JV489" s="22"/>
      <c r="JW489" s="22"/>
      <c r="JX489" s="22"/>
      <c r="JY489" s="22"/>
      <c r="JZ489" s="22"/>
      <c r="KA489" s="22"/>
      <c r="KB489" s="22"/>
      <c r="KC489" s="22"/>
      <c r="KD489" s="22"/>
      <c r="KE489" s="22"/>
      <c r="KF489" s="22"/>
      <c r="KG489" s="22"/>
      <c r="KH489" s="22"/>
      <c r="KI489" s="22"/>
      <c r="KJ489" s="22"/>
      <c r="KK489" s="22"/>
      <c r="KL489" s="22"/>
      <c r="KM489" s="22"/>
      <c r="KN489" s="22"/>
      <c r="KO489" s="22"/>
      <c r="KP489" s="22"/>
      <c r="KQ489" s="22"/>
      <c r="KR489" s="22"/>
      <c r="KS489" s="22"/>
      <c r="KT489" s="22"/>
      <c r="KU489" s="22"/>
      <c r="KV489" s="22"/>
      <c r="KW489" s="22"/>
      <c r="KX489" s="22"/>
      <c r="KY489" s="22"/>
      <c r="KZ489" s="22"/>
      <c r="LA489" s="22"/>
      <c r="LB489" s="22"/>
      <c r="LC489" s="22"/>
      <c r="LD489" s="22"/>
      <c r="LE489" s="22"/>
      <c r="LF489" s="22"/>
      <c r="LG489" s="22"/>
      <c r="LH489" s="22"/>
      <c r="LI489" s="22"/>
      <c r="LJ489" s="22"/>
      <c r="LK489" s="22"/>
      <c r="LL489" s="22"/>
      <c r="LM489" s="22"/>
      <c r="LN489" s="22"/>
      <c r="LO489" s="22"/>
      <c r="LP489" s="22"/>
      <c r="LQ489" s="22"/>
      <c r="LR489" s="22"/>
      <c r="LS489" s="22"/>
      <c r="LT489" s="22"/>
      <c r="LU489" s="22"/>
      <c r="LV489" s="22"/>
      <c r="LW489" s="22"/>
      <c r="LX489" s="22"/>
      <c r="LY489" s="22"/>
      <c r="LZ489" s="22"/>
      <c r="MA489" s="22"/>
      <c r="MB489" s="22"/>
      <c r="MC489" s="22"/>
      <c r="MD489" s="22"/>
      <c r="ME489" s="22"/>
      <c r="MF489" s="22"/>
      <c r="MG489" s="22"/>
      <c r="MH489" s="22"/>
      <c r="MI489" s="22"/>
      <c r="MJ489" s="22"/>
      <c r="MK489" s="22"/>
      <c r="ML489" s="22"/>
      <c r="MM489" s="22"/>
      <c r="MN489" s="22"/>
      <c r="MO489" s="22"/>
    </row>
    <row r="490" spans="1:353" s="12" customFormat="1">
      <c r="A490" s="3"/>
      <c r="B490" s="3"/>
      <c r="C490" s="14"/>
      <c r="D490" s="3"/>
      <c r="E490" s="3"/>
      <c r="F490" s="4"/>
      <c r="G490" s="5"/>
      <c r="H490" s="5"/>
      <c r="I490" s="6"/>
      <c r="J490" s="6"/>
      <c r="K490" s="6"/>
      <c r="L490" s="6"/>
      <c r="M490"/>
      <c r="N490"/>
      <c r="O490"/>
      <c r="P490"/>
      <c r="Q490"/>
      <c r="R490"/>
      <c r="S490"/>
      <c r="T490" s="7"/>
      <c r="U490" s="8"/>
      <c r="V490" s="9"/>
      <c r="W490" s="10"/>
      <c r="X490" s="10"/>
      <c r="Y490" s="10"/>
      <c r="Z490" s="11"/>
      <c r="AA490" s="11"/>
      <c r="AB490" s="11"/>
      <c r="AC490" s="11"/>
      <c r="AD490" s="10"/>
      <c r="AE490"/>
      <c r="AF490"/>
      <c r="AG490"/>
      <c r="AH490" s="498"/>
      <c r="AI490"/>
      <c r="AJ490"/>
      <c r="AK490"/>
      <c r="AL490"/>
      <c r="AM490"/>
      <c r="AN490"/>
      <c r="AO490"/>
      <c r="AP490"/>
      <c r="AQ490"/>
      <c r="AS490"/>
      <c r="AT490"/>
      <c r="AU490"/>
      <c r="AW490"/>
      <c r="AX490"/>
      <c r="AY490"/>
      <c r="AZ490"/>
      <c r="BA490"/>
      <c r="BB490"/>
      <c r="BC490"/>
      <c r="BE490" s="13"/>
      <c r="BF490"/>
      <c r="BG490"/>
      <c r="BH490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  <c r="BZ490" s="22"/>
      <c r="CA490" s="22"/>
      <c r="CB490" s="22"/>
      <c r="CC490" s="22"/>
      <c r="CD490" s="22"/>
      <c r="CE490" s="22"/>
      <c r="CF490" s="22"/>
      <c r="CG490" s="22"/>
      <c r="CH490" s="22"/>
      <c r="CI490" s="22"/>
      <c r="CJ490" s="22"/>
      <c r="CK490" s="22"/>
      <c r="CL490" s="22"/>
      <c r="CM490" s="22"/>
      <c r="CN490" s="22"/>
      <c r="CO490" s="22"/>
      <c r="CP490" s="22"/>
      <c r="CQ490" s="22"/>
      <c r="CR490" s="22"/>
      <c r="CS490" s="22"/>
      <c r="CT490" s="22"/>
      <c r="CU490" s="22"/>
      <c r="CV490" s="22"/>
      <c r="CW490" s="22"/>
      <c r="CX490" s="22"/>
      <c r="CY490" s="22"/>
      <c r="CZ490" s="22"/>
      <c r="DA490" s="22"/>
      <c r="DB490" s="22"/>
      <c r="DC490" s="22"/>
      <c r="DD490" s="22"/>
      <c r="DE490" s="22"/>
      <c r="DF490" s="22"/>
      <c r="DG490" s="22"/>
      <c r="DH490" s="22"/>
      <c r="DI490" s="22"/>
      <c r="DJ490" s="22"/>
      <c r="DK490" s="22"/>
      <c r="DL490" s="22"/>
      <c r="DM490" s="22"/>
      <c r="DN490" s="22"/>
      <c r="DO490" s="22"/>
      <c r="DP490" s="22"/>
      <c r="DQ490" s="22"/>
      <c r="DR490" s="22"/>
      <c r="DS490" s="22"/>
      <c r="DT490" s="22"/>
      <c r="DU490" s="22"/>
      <c r="DV490" s="22"/>
      <c r="DW490" s="22"/>
      <c r="DX490" s="22"/>
      <c r="DY490" s="22"/>
      <c r="DZ490" s="22"/>
      <c r="EA490" s="22"/>
      <c r="EB490" s="22"/>
      <c r="EC490" s="22"/>
      <c r="ED490" s="22"/>
      <c r="EE490" s="22"/>
      <c r="EF490" s="22"/>
      <c r="EG490" s="22"/>
      <c r="EH490" s="22"/>
      <c r="EI490" s="22"/>
      <c r="EJ490" s="22"/>
      <c r="EK490" s="22"/>
      <c r="EL490" s="22"/>
      <c r="EM490" s="22"/>
      <c r="EN490" s="22"/>
      <c r="EO490" s="22"/>
      <c r="EP490" s="22"/>
      <c r="EQ490" s="22"/>
      <c r="ER490" s="22"/>
      <c r="ES490" s="22"/>
      <c r="ET490" s="22"/>
      <c r="EU490" s="22"/>
      <c r="EV490" s="22"/>
      <c r="EW490" s="22"/>
      <c r="EX490" s="22"/>
      <c r="EY490" s="22"/>
      <c r="EZ490" s="22"/>
      <c r="FA490" s="22"/>
      <c r="FB490" s="22"/>
      <c r="FC490" s="22"/>
      <c r="FD490" s="22"/>
      <c r="FE490" s="22"/>
      <c r="FF490" s="22"/>
      <c r="FG490" s="22"/>
      <c r="FH490" s="22"/>
      <c r="FI490" s="22"/>
      <c r="FJ490" s="22"/>
      <c r="FK490" s="22"/>
      <c r="FL490" s="22"/>
      <c r="FM490" s="22"/>
      <c r="FN490" s="22"/>
      <c r="FO490" s="22"/>
      <c r="FP490" s="22"/>
      <c r="FQ490" s="22"/>
      <c r="FR490" s="22"/>
      <c r="FS490" s="22"/>
      <c r="FT490" s="22"/>
      <c r="FU490" s="22"/>
      <c r="FV490" s="22"/>
      <c r="FW490" s="22"/>
      <c r="FX490" s="22"/>
      <c r="FY490" s="22"/>
      <c r="FZ490" s="22"/>
      <c r="GA490" s="22"/>
      <c r="GB490" s="22"/>
      <c r="GC490" s="22"/>
      <c r="GD490" s="22"/>
      <c r="GE490" s="22"/>
      <c r="GF490" s="22"/>
      <c r="GG490" s="22"/>
      <c r="GH490" s="22"/>
      <c r="GI490" s="22"/>
      <c r="GJ490" s="22"/>
      <c r="GK490" s="22"/>
      <c r="GL490" s="22"/>
      <c r="GM490" s="22"/>
      <c r="GN490" s="22"/>
      <c r="GO490" s="22"/>
      <c r="GP490" s="22"/>
      <c r="GQ490" s="22"/>
      <c r="GR490" s="22"/>
      <c r="GS490" s="22"/>
      <c r="GT490" s="22"/>
      <c r="GU490" s="22"/>
      <c r="GV490" s="22"/>
      <c r="GW490" s="22"/>
      <c r="GX490" s="22"/>
      <c r="GY490" s="22"/>
      <c r="GZ490" s="22"/>
      <c r="HA490" s="22"/>
      <c r="HB490" s="22"/>
      <c r="HC490" s="22"/>
      <c r="HD490" s="22"/>
      <c r="HE490" s="22"/>
      <c r="HF490" s="22"/>
      <c r="HG490" s="22"/>
      <c r="HH490" s="22"/>
      <c r="HI490" s="22"/>
      <c r="HJ490" s="22"/>
      <c r="HK490" s="22"/>
      <c r="HL490" s="22"/>
      <c r="HM490" s="22"/>
      <c r="HN490" s="22"/>
      <c r="HO490" s="22"/>
      <c r="HP490" s="22"/>
      <c r="HQ490" s="22"/>
      <c r="HR490" s="22"/>
      <c r="HS490" s="22"/>
      <c r="HT490" s="22"/>
      <c r="HU490" s="22"/>
      <c r="HV490" s="22"/>
      <c r="HW490" s="22"/>
      <c r="HX490" s="22"/>
      <c r="HY490" s="22"/>
      <c r="HZ490" s="22"/>
      <c r="IA490" s="22"/>
      <c r="IB490" s="22"/>
      <c r="IC490" s="22"/>
      <c r="ID490" s="22"/>
      <c r="IE490" s="22"/>
      <c r="IF490" s="22"/>
      <c r="IG490" s="22"/>
      <c r="IH490" s="22"/>
      <c r="II490" s="22"/>
      <c r="IJ490" s="22"/>
      <c r="IK490" s="22"/>
      <c r="IL490" s="22"/>
      <c r="IM490" s="22"/>
      <c r="IN490" s="22"/>
      <c r="IO490" s="22"/>
      <c r="IP490" s="22"/>
      <c r="IQ490" s="22"/>
      <c r="IR490" s="22"/>
      <c r="IS490" s="22"/>
      <c r="IT490" s="22"/>
      <c r="IU490" s="22"/>
      <c r="IV490" s="22"/>
      <c r="IW490" s="22"/>
      <c r="IX490" s="22"/>
      <c r="IY490" s="22"/>
      <c r="IZ490" s="22"/>
      <c r="JA490" s="22"/>
      <c r="JB490" s="22"/>
      <c r="JC490" s="22"/>
      <c r="JD490" s="22"/>
      <c r="JE490" s="22"/>
      <c r="JF490" s="22"/>
      <c r="JG490" s="22"/>
      <c r="JH490" s="22"/>
      <c r="JI490" s="22"/>
      <c r="JJ490" s="22"/>
      <c r="JK490" s="22"/>
      <c r="JL490" s="22"/>
      <c r="JM490" s="22"/>
      <c r="JN490" s="22"/>
      <c r="JO490" s="22"/>
      <c r="JP490" s="22"/>
      <c r="JQ490" s="22"/>
      <c r="JR490" s="22"/>
      <c r="JS490" s="22"/>
      <c r="JT490" s="22"/>
      <c r="JU490" s="22"/>
      <c r="JV490" s="22"/>
      <c r="JW490" s="22"/>
      <c r="JX490" s="22"/>
      <c r="JY490" s="22"/>
      <c r="JZ490" s="22"/>
      <c r="KA490" s="22"/>
      <c r="KB490" s="22"/>
      <c r="KC490" s="22"/>
      <c r="KD490" s="22"/>
      <c r="KE490" s="22"/>
      <c r="KF490" s="22"/>
      <c r="KG490" s="22"/>
      <c r="KH490" s="22"/>
      <c r="KI490" s="22"/>
      <c r="KJ490" s="22"/>
      <c r="KK490" s="22"/>
      <c r="KL490" s="22"/>
      <c r="KM490" s="22"/>
      <c r="KN490" s="22"/>
      <c r="KO490" s="22"/>
      <c r="KP490" s="22"/>
      <c r="KQ490" s="22"/>
      <c r="KR490" s="22"/>
      <c r="KS490" s="22"/>
      <c r="KT490" s="22"/>
      <c r="KU490" s="22"/>
      <c r="KV490" s="22"/>
      <c r="KW490" s="22"/>
      <c r="KX490" s="22"/>
      <c r="KY490" s="22"/>
      <c r="KZ490" s="22"/>
      <c r="LA490" s="22"/>
      <c r="LB490" s="22"/>
      <c r="LC490" s="22"/>
      <c r="LD490" s="22"/>
      <c r="LE490" s="22"/>
      <c r="LF490" s="22"/>
      <c r="LG490" s="22"/>
      <c r="LH490" s="22"/>
      <c r="LI490" s="22"/>
      <c r="LJ490" s="22"/>
      <c r="LK490" s="22"/>
      <c r="LL490" s="22"/>
      <c r="LM490" s="22"/>
      <c r="LN490" s="22"/>
      <c r="LO490" s="22"/>
      <c r="LP490" s="22"/>
      <c r="LQ490" s="22"/>
      <c r="LR490" s="22"/>
      <c r="LS490" s="22"/>
      <c r="LT490" s="22"/>
      <c r="LU490" s="22"/>
      <c r="LV490" s="22"/>
      <c r="LW490" s="22"/>
      <c r="LX490" s="22"/>
      <c r="LY490" s="22"/>
      <c r="LZ490" s="22"/>
      <c r="MA490" s="22"/>
      <c r="MB490" s="22"/>
      <c r="MC490" s="22"/>
      <c r="MD490" s="22"/>
      <c r="ME490" s="22"/>
      <c r="MF490" s="22"/>
      <c r="MG490" s="22"/>
      <c r="MH490" s="22"/>
      <c r="MI490" s="22"/>
      <c r="MJ490" s="22"/>
      <c r="MK490" s="22"/>
      <c r="ML490" s="22"/>
      <c r="MM490" s="22"/>
      <c r="MN490" s="22"/>
      <c r="MO490" s="22"/>
    </row>
    <row r="491" spans="1:353" s="12" customFormat="1">
      <c r="A491" s="3"/>
      <c r="B491" s="3"/>
      <c r="C491" s="14"/>
      <c r="D491" s="3"/>
      <c r="E491" s="3"/>
      <c r="F491" s="4"/>
      <c r="G491" s="5"/>
      <c r="H491" s="5"/>
      <c r="I491" s="6"/>
      <c r="J491" s="6"/>
      <c r="K491" s="6"/>
      <c r="L491" s="6"/>
      <c r="M491"/>
      <c r="N491"/>
      <c r="O491"/>
      <c r="P491"/>
      <c r="Q491"/>
      <c r="R491"/>
      <c r="S491"/>
      <c r="T491" s="7"/>
      <c r="U491" s="8"/>
      <c r="V491" s="9"/>
      <c r="W491" s="10"/>
      <c r="X491" s="10"/>
      <c r="Y491" s="10"/>
      <c r="Z491" s="11"/>
      <c r="AA491" s="11"/>
      <c r="AB491" s="11"/>
      <c r="AC491" s="11"/>
      <c r="AD491" s="10"/>
      <c r="AE491"/>
      <c r="AF491"/>
      <c r="AG491"/>
      <c r="AH491" s="498"/>
      <c r="AI491"/>
      <c r="AJ491"/>
      <c r="AK491"/>
      <c r="AL491"/>
      <c r="AM491"/>
      <c r="AN491"/>
      <c r="AO491"/>
      <c r="AP491"/>
      <c r="AQ491"/>
      <c r="AS491"/>
      <c r="AT491"/>
      <c r="AU491"/>
      <c r="AW491"/>
      <c r="AX491"/>
      <c r="AY491"/>
      <c r="AZ491"/>
      <c r="BA491"/>
      <c r="BB491"/>
      <c r="BC491"/>
      <c r="BE491" s="13"/>
      <c r="BF491"/>
      <c r="BG491"/>
      <c r="BH491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  <c r="BZ491" s="22"/>
      <c r="CA491" s="22"/>
      <c r="CB491" s="22"/>
      <c r="CC491" s="22"/>
      <c r="CD491" s="22"/>
      <c r="CE491" s="22"/>
      <c r="CF491" s="22"/>
      <c r="CG491" s="22"/>
      <c r="CH491" s="22"/>
      <c r="CI491" s="22"/>
      <c r="CJ491" s="22"/>
      <c r="CK491" s="22"/>
      <c r="CL491" s="22"/>
      <c r="CM491" s="22"/>
      <c r="CN491" s="22"/>
      <c r="CO491" s="22"/>
      <c r="CP491" s="22"/>
      <c r="CQ491" s="22"/>
      <c r="CR491" s="22"/>
      <c r="CS491" s="22"/>
      <c r="CT491" s="22"/>
      <c r="CU491" s="22"/>
      <c r="CV491" s="22"/>
      <c r="CW491" s="22"/>
      <c r="CX491" s="22"/>
      <c r="CY491" s="22"/>
      <c r="CZ491" s="22"/>
      <c r="DA491" s="22"/>
      <c r="DB491" s="22"/>
      <c r="DC491" s="22"/>
      <c r="DD491" s="22"/>
      <c r="DE491" s="22"/>
      <c r="DF491" s="22"/>
      <c r="DG491" s="22"/>
      <c r="DH491" s="22"/>
      <c r="DI491" s="22"/>
      <c r="DJ491" s="22"/>
      <c r="DK491" s="22"/>
      <c r="DL491" s="22"/>
      <c r="DM491" s="22"/>
      <c r="DN491" s="22"/>
      <c r="DO491" s="22"/>
      <c r="DP491" s="22"/>
      <c r="DQ491" s="22"/>
      <c r="DR491" s="22"/>
      <c r="DS491" s="22"/>
      <c r="DT491" s="22"/>
      <c r="DU491" s="22"/>
      <c r="DV491" s="22"/>
      <c r="DW491" s="22"/>
      <c r="DX491" s="22"/>
      <c r="DY491" s="22"/>
      <c r="DZ491" s="22"/>
      <c r="EA491" s="22"/>
      <c r="EB491" s="22"/>
      <c r="EC491" s="22"/>
      <c r="ED491" s="22"/>
      <c r="EE491" s="22"/>
      <c r="EF491" s="22"/>
      <c r="EG491" s="22"/>
      <c r="EH491" s="22"/>
      <c r="EI491" s="22"/>
      <c r="EJ491" s="22"/>
      <c r="EK491" s="22"/>
      <c r="EL491" s="22"/>
      <c r="EM491" s="22"/>
      <c r="EN491" s="22"/>
      <c r="EO491" s="22"/>
      <c r="EP491" s="22"/>
      <c r="EQ491" s="22"/>
      <c r="ER491" s="22"/>
      <c r="ES491" s="22"/>
      <c r="ET491" s="22"/>
      <c r="EU491" s="22"/>
      <c r="EV491" s="22"/>
      <c r="EW491" s="22"/>
      <c r="EX491" s="22"/>
      <c r="EY491" s="22"/>
      <c r="EZ491" s="22"/>
      <c r="FA491" s="22"/>
      <c r="FB491" s="22"/>
      <c r="FC491" s="22"/>
      <c r="FD491" s="22"/>
      <c r="FE491" s="22"/>
      <c r="FF491" s="22"/>
      <c r="FG491" s="22"/>
      <c r="FH491" s="22"/>
      <c r="FI491" s="22"/>
      <c r="FJ491" s="22"/>
      <c r="FK491" s="22"/>
      <c r="FL491" s="22"/>
      <c r="FM491" s="22"/>
      <c r="FN491" s="22"/>
      <c r="FO491" s="22"/>
      <c r="FP491" s="22"/>
      <c r="FQ491" s="22"/>
      <c r="FR491" s="22"/>
      <c r="FS491" s="22"/>
      <c r="FT491" s="22"/>
      <c r="FU491" s="22"/>
      <c r="FV491" s="22"/>
      <c r="FW491" s="22"/>
      <c r="FX491" s="22"/>
      <c r="FY491" s="22"/>
      <c r="FZ491" s="22"/>
      <c r="GA491" s="22"/>
      <c r="GB491" s="22"/>
      <c r="GC491" s="22"/>
      <c r="GD491" s="22"/>
      <c r="GE491" s="22"/>
      <c r="GF491" s="22"/>
      <c r="GG491" s="22"/>
      <c r="GH491" s="22"/>
      <c r="GI491" s="22"/>
      <c r="GJ491" s="22"/>
      <c r="GK491" s="22"/>
      <c r="GL491" s="22"/>
      <c r="GM491" s="22"/>
      <c r="GN491" s="22"/>
      <c r="GO491" s="22"/>
      <c r="GP491" s="22"/>
      <c r="GQ491" s="22"/>
      <c r="GR491" s="22"/>
      <c r="GS491" s="22"/>
      <c r="GT491" s="22"/>
      <c r="GU491" s="22"/>
      <c r="GV491" s="22"/>
      <c r="GW491" s="22"/>
      <c r="GX491" s="22"/>
      <c r="GY491" s="22"/>
      <c r="GZ491" s="22"/>
      <c r="HA491" s="22"/>
      <c r="HB491" s="22"/>
      <c r="HC491" s="22"/>
      <c r="HD491" s="22"/>
      <c r="HE491" s="22"/>
      <c r="HF491" s="22"/>
      <c r="HG491" s="22"/>
      <c r="HH491" s="22"/>
      <c r="HI491" s="22"/>
      <c r="HJ491" s="22"/>
      <c r="HK491" s="22"/>
      <c r="HL491" s="22"/>
      <c r="HM491" s="22"/>
      <c r="HN491" s="22"/>
      <c r="HO491" s="22"/>
      <c r="HP491" s="22"/>
      <c r="HQ491" s="22"/>
      <c r="HR491" s="22"/>
      <c r="HS491" s="22"/>
      <c r="HT491" s="22"/>
      <c r="HU491" s="22"/>
      <c r="HV491" s="22"/>
      <c r="HW491" s="22"/>
      <c r="HX491" s="22"/>
      <c r="HY491" s="22"/>
      <c r="HZ491" s="22"/>
      <c r="IA491" s="22"/>
      <c r="IB491" s="22"/>
      <c r="IC491" s="22"/>
      <c r="ID491" s="22"/>
      <c r="IE491" s="22"/>
      <c r="IF491" s="22"/>
      <c r="IG491" s="22"/>
      <c r="IH491" s="22"/>
      <c r="II491" s="22"/>
      <c r="IJ491" s="22"/>
      <c r="IK491" s="22"/>
      <c r="IL491" s="22"/>
      <c r="IM491" s="22"/>
      <c r="IN491" s="22"/>
      <c r="IO491" s="22"/>
      <c r="IP491" s="22"/>
      <c r="IQ491" s="22"/>
      <c r="IR491" s="22"/>
      <c r="IS491" s="22"/>
      <c r="IT491" s="22"/>
      <c r="IU491" s="22"/>
      <c r="IV491" s="22"/>
      <c r="IW491" s="22"/>
      <c r="IX491" s="22"/>
      <c r="IY491" s="22"/>
      <c r="IZ491" s="22"/>
      <c r="JA491" s="22"/>
      <c r="JB491" s="22"/>
      <c r="JC491" s="22"/>
      <c r="JD491" s="22"/>
      <c r="JE491" s="22"/>
      <c r="JF491" s="22"/>
      <c r="JG491" s="22"/>
      <c r="JH491" s="22"/>
      <c r="JI491" s="22"/>
      <c r="JJ491" s="22"/>
      <c r="JK491" s="22"/>
      <c r="JL491" s="22"/>
      <c r="JM491" s="22"/>
      <c r="JN491" s="22"/>
      <c r="JO491" s="22"/>
      <c r="JP491" s="22"/>
      <c r="JQ491" s="22"/>
      <c r="JR491" s="22"/>
      <c r="JS491" s="22"/>
      <c r="JT491" s="22"/>
      <c r="JU491" s="22"/>
      <c r="JV491" s="22"/>
      <c r="JW491" s="22"/>
      <c r="JX491" s="22"/>
      <c r="JY491" s="22"/>
      <c r="JZ491" s="22"/>
      <c r="KA491" s="22"/>
      <c r="KB491" s="22"/>
      <c r="KC491" s="22"/>
      <c r="KD491" s="22"/>
      <c r="KE491" s="22"/>
      <c r="KF491" s="22"/>
      <c r="KG491" s="22"/>
      <c r="KH491" s="22"/>
      <c r="KI491" s="22"/>
      <c r="KJ491" s="22"/>
      <c r="KK491" s="22"/>
      <c r="KL491" s="22"/>
      <c r="KM491" s="22"/>
      <c r="KN491" s="22"/>
      <c r="KO491" s="22"/>
      <c r="KP491" s="22"/>
      <c r="KQ491" s="22"/>
      <c r="KR491" s="22"/>
      <c r="KS491" s="22"/>
      <c r="KT491" s="22"/>
      <c r="KU491" s="22"/>
      <c r="KV491" s="22"/>
      <c r="KW491" s="22"/>
      <c r="KX491" s="22"/>
      <c r="KY491" s="22"/>
      <c r="KZ491" s="22"/>
      <c r="LA491" s="22"/>
      <c r="LB491" s="22"/>
      <c r="LC491" s="22"/>
      <c r="LD491" s="22"/>
      <c r="LE491" s="22"/>
      <c r="LF491" s="22"/>
      <c r="LG491" s="22"/>
      <c r="LH491" s="22"/>
      <c r="LI491" s="22"/>
      <c r="LJ491" s="22"/>
      <c r="LK491" s="22"/>
      <c r="LL491" s="22"/>
      <c r="LM491" s="22"/>
      <c r="LN491" s="22"/>
      <c r="LO491" s="22"/>
      <c r="LP491" s="22"/>
      <c r="LQ491" s="22"/>
      <c r="LR491" s="22"/>
      <c r="LS491" s="22"/>
      <c r="LT491" s="22"/>
      <c r="LU491" s="22"/>
      <c r="LV491" s="22"/>
      <c r="LW491" s="22"/>
      <c r="LX491" s="22"/>
      <c r="LY491" s="22"/>
      <c r="LZ491" s="22"/>
      <c r="MA491" s="22"/>
      <c r="MB491" s="22"/>
      <c r="MC491" s="22"/>
      <c r="MD491" s="22"/>
      <c r="ME491" s="22"/>
      <c r="MF491" s="22"/>
      <c r="MG491" s="22"/>
      <c r="MH491" s="22"/>
      <c r="MI491" s="22"/>
      <c r="MJ491" s="22"/>
      <c r="MK491" s="22"/>
      <c r="ML491" s="22"/>
      <c r="MM491" s="22"/>
      <c r="MN491" s="22"/>
      <c r="MO491" s="22"/>
    </row>
    <row r="492" spans="1:353" s="12" customFormat="1">
      <c r="A492" s="3"/>
      <c r="B492" s="3"/>
      <c r="C492" s="14"/>
      <c r="D492" s="3"/>
      <c r="E492" s="3"/>
      <c r="F492" s="4"/>
      <c r="G492" s="5"/>
      <c r="H492" s="5"/>
      <c r="I492" s="6"/>
      <c r="J492" s="6"/>
      <c r="K492" s="6"/>
      <c r="L492" s="6"/>
      <c r="M492"/>
      <c r="N492"/>
      <c r="O492"/>
      <c r="P492"/>
      <c r="Q492"/>
      <c r="R492"/>
      <c r="S492"/>
      <c r="T492" s="7"/>
      <c r="U492" s="8"/>
      <c r="V492" s="9"/>
      <c r="W492" s="10"/>
      <c r="X492" s="10"/>
      <c r="Y492" s="10"/>
      <c r="Z492" s="11"/>
      <c r="AA492" s="11"/>
      <c r="AB492" s="11"/>
      <c r="AC492" s="11"/>
      <c r="AD492" s="10"/>
      <c r="AE492"/>
      <c r="AF492"/>
      <c r="AG492"/>
      <c r="AH492" s="498"/>
      <c r="AI492"/>
      <c r="AJ492"/>
      <c r="AK492"/>
      <c r="AL492"/>
      <c r="AM492"/>
      <c r="AN492"/>
      <c r="AO492"/>
      <c r="AP492"/>
      <c r="AQ492"/>
      <c r="AS492"/>
      <c r="AT492"/>
      <c r="AU492"/>
      <c r="AW492"/>
      <c r="AX492"/>
      <c r="AY492"/>
      <c r="AZ492"/>
      <c r="BA492"/>
      <c r="BB492"/>
      <c r="BC492"/>
      <c r="BE492" s="13"/>
      <c r="BF492"/>
      <c r="BG492"/>
      <c r="BH49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  <c r="BZ492" s="22"/>
      <c r="CA492" s="22"/>
      <c r="CB492" s="22"/>
      <c r="CC492" s="22"/>
      <c r="CD492" s="22"/>
      <c r="CE492" s="22"/>
      <c r="CF492" s="22"/>
      <c r="CG492" s="22"/>
      <c r="CH492" s="22"/>
      <c r="CI492" s="22"/>
      <c r="CJ492" s="22"/>
      <c r="CK492" s="22"/>
      <c r="CL492" s="22"/>
      <c r="CM492" s="22"/>
      <c r="CN492" s="22"/>
      <c r="CO492" s="22"/>
      <c r="CP492" s="22"/>
      <c r="CQ492" s="22"/>
      <c r="CR492" s="22"/>
      <c r="CS492" s="22"/>
      <c r="CT492" s="22"/>
      <c r="CU492" s="22"/>
      <c r="CV492" s="22"/>
      <c r="CW492" s="22"/>
      <c r="CX492" s="22"/>
      <c r="CY492" s="22"/>
      <c r="CZ492" s="22"/>
      <c r="DA492" s="22"/>
      <c r="DB492" s="22"/>
      <c r="DC492" s="22"/>
      <c r="DD492" s="22"/>
      <c r="DE492" s="22"/>
      <c r="DF492" s="22"/>
      <c r="DG492" s="22"/>
      <c r="DH492" s="22"/>
      <c r="DI492" s="22"/>
      <c r="DJ492" s="22"/>
      <c r="DK492" s="22"/>
      <c r="DL492" s="22"/>
      <c r="DM492" s="22"/>
      <c r="DN492" s="22"/>
      <c r="DO492" s="22"/>
      <c r="DP492" s="22"/>
      <c r="DQ492" s="22"/>
      <c r="DR492" s="22"/>
      <c r="DS492" s="22"/>
      <c r="DT492" s="22"/>
      <c r="DU492" s="22"/>
      <c r="DV492" s="22"/>
      <c r="DW492" s="22"/>
      <c r="DX492" s="22"/>
      <c r="DY492" s="22"/>
      <c r="DZ492" s="22"/>
      <c r="EA492" s="22"/>
      <c r="EB492" s="22"/>
      <c r="EC492" s="22"/>
      <c r="ED492" s="22"/>
      <c r="EE492" s="22"/>
      <c r="EF492" s="22"/>
      <c r="EG492" s="22"/>
      <c r="EH492" s="22"/>
      <c r="EI492" s="22"/>
      <c r="EJ492" s="22"/>
      <c r="EK492" s="22"/>
      <c r="EL492" s="22"/>
      <c r="EM492" s="22"/>
      <c r="EN492" s="22"/>
      <c r="EO492" s="22"/>
      <c r="EP492" s="22"/>
      <c r="EQ492" s="22"/>
      <c r="ER492" s="22"/>
      <c r="ES492" s="22"/>
      <c r="ET492" s="22"/>
      <c r="EU492" s="22"/>
      <c r="EV492" s="22"/>
      <c r="EW492" s="22"/>
      <c r="EX492" s="22"/>
      <c r="EY492" s="22"/>
      <c r="EZ492" s="22"/>
      <c r="FA492" s="22"/>
      <c r="FB492" s="22"/>
      <c r="FC492" s="22"/>
      <c r="FD492" s="22"/>
      <c r="FE492" s="22"/>
      <c r="FF492" s="22"/>
      <c r="FG492" s="22"/>
      <c r="FH492" s="22"/>
      <c r="FI492" s="22"/>
      <c r="FJ492" s="22"/>
      <c r="FK492" s="22"/>
      <c r="FL492" s="22"/>
      <c r="FM492" s="22"/>
      <c r="FN492" s="22"/>
      <c r="FO492" s="22"/>
      <c r="FP492" s="22"/>
      <c r="FQ492" s="22"/>
      <c r="FR492" s="22"/>
      <c r="FS492" s="22"/>
      <c r="FT492" s="22"/>
      <c r="FU492" s="22"/>
      <c r="FV492" s="22"/>
      <c r="FW492" s="22"/>
      <c r="FX492" s="22"/>
      <c r="FY492" s="22"/>
      <c r="FZ492" s="22"/>
      <c r="GA492" s="22"/>
      <c r="GB492" s="22"/>
      <c r="GC492" s="22"/>
      <c r="GD492" s="22"/>
      <c r="GE492" s="22"/>
      <c r="GF492" s="22"/>
      <c r="GG492" s="22"/>
      <c r="GH492" s="22"/>
      <c r="GI492" s="22"/>
      <c r="GJ492" s="22"/>
      <c r="GK492" s="22"/>
      <c r="GL492" s="22"/>
      <c r="GM492" s="22"/>
      <c r="GN492" s="22"/>
      <c r="GO492" s="22"/>
      <c r="GP492" s="22"/>
      <c r="GQ492" s="22"/>
      <c r="GR492" s="22"/>
      <c r="GS492" s="22"/>
      <c r="GT492" s="22"/>
      <c r="GU492" s="22"/>
      <c r="GV492" s="22"/>
      <c r="GW492" s="22"/>
      <c r="GX492" s="22"/>
      <c r="GY492" s="22"/>
      <c r="GZ492" s="22"/>
      <c r="HA492" s="22"/>
      <c r="HB492" s="22"/>
      <c r="HC492" s="22"/>
      <c r="HD492" s="22"/>
      <c r="HE492" s="22"/>
      <c r="HF492" s="22"/>
      <c r="HG492" s="22"/>
      <c r="HH492" s="22"/>
      <c r="HI492" s="22"/>
      <c r="HJ492" s="22"/>
      <c r="HK492" s="22"/>
      <c r="HL492" s="22"/>
      <c r="HM492" s="22"/>
      <c r="HN492" s="22"/>
      <c r="HO492" s="22"/>
      <c r="HP492" s="22"/>
      <c r="HQ492" s="22"/>
      <c r="HR492" s="22"/>
      <c r="HS492" s="22"/>
      <c r="HT492" s="22"/>
      <c r="HU492" s="22"/>
      <c r="HV492" s="22"/>
      <c r="HW492" s="22"/>
      <c r="HX492" s="22"/>
      <c r="HY492" s="22"/>
      <c r="HZ492" s="22"/>
      <c r="IA492" s="22"/>
      <c r="IB492" s="22"/>
      <c r="IC492" s="22"/>
      <c r="ID492" s="22"/>
      <c r="IE492" s="22"/>
      <c r="IF492" s="22"/>
      <c r="IG492" s="22"/>
      <c r="IH492" s="22"/>
      <c r="II492" s="22"/>
      <c r="IJ492" s="22"/>
      <c r="IK492" s="22"/>
      <c r="IL492" s="22"/>
      <c r="IM492" s="22"/>
      <c r="IN492" s="22"/>
      <c r="IO492" s="22"/>
      <c r="IP492" s="22"/>
      <c r="IQ492" s="22"/>
      <c r="IR492" s="22"/>
      <c r="IS492" s="22"/>
      <c r="IT492" s="22"/>
      <c r="IU492" s="22"/>
      <c r="IV492" s="22"/>
      <c r="IW492" s="22"/>
      <c r="IX492" s="22"/>
      <c r="IY492" s="22"/>
      <c r="IZ492" s="22"/>
      <c r="JA492" s="22"/>
      <c r="JB492" s="22"/>
      <c r="JC492" s="22"/>
      <c r="JD492" s="22"/>
      <c r="JE492" s="22"/>
      <c r="JF492" s="22"/>
      <c r="JG492" s="22"/>
      <c r="JH492" s="22"/>
      <c r="JI492" s="22"/>
      <c r="JJ492" s="22"/>
      <c r="JK492" s="22"/>
      <c r="JL492" s="22"/>
      <c r="JM492" s="22"/>
      <c r="JN492" s="22"/>
      <c r="JO492" s="22"/>
      <c r="JP492" s="22"/>
      <c r="JQ492" s="22"/>
      <c r="JR492" s="22"/>
      <c r="JS492" s="22"/>
      <c r="JT492" s="22"/>
      <c r="JU492" s="22"/>
      <c r="JV492" s="22"/>
      <c r="JW492" s="22"/>
      <c r="JX492" s="22"/>
      <c r="JY492" s="22"/>
      <c r="JZ492" s="22"/>
      <c r="KA492" s="22"/>
      <c r="KB492" s="22"/>
      <c r="KC492" s="22"/>
      <c r="KD492" s="22"/>
      <c r="KE492" s="22"/>
      <c r="KF492" s="22"/>
      <c r="KG492" s="22"/>
      <c r="KH492" s="22"/>
      <c r="KI492" s="22"/>
      <c r="KJ492" s="22"/>
      <c r="KK492" s="22"/>
      <c r="KL492" s="22"/>
      <c r="KM492" s="22"/>
      <c r="KN492" s="22"/>
      <c r="KO492" s="22"/>
      <c r="KP492" s="22"/>
      <c r="KQ492" s="22"/>
      <c r="KR492" s="22"/>
      <c r="KS492" s="22"/>
      <c r="KT492" s="22"/>
      <c r="KU492" s="22"/>
      <c r="KV492" s="22"/>
      <c r="KW492" s="22"/>
      <c r="KX492" s="22"/>
      <c r="KY492" s="22"/>
      <c r="KZ492" s="22"/>
      <c r="LA492" s="22"/>
      <c r="LB492" s="22"/>
      <c r="LC492" s="22"/>
      <c r="LD492" s="22"/>
      <c r="LE492" s="22"/>
      <c r="LF492" s="22"/>
      <c r="LG492" s="22"/>
      <c r="LH492" s="22"/>
      <c r="LI492" s="22"/>
      <c r="LJ492" s="22"/>
      <c r="LK492" s="22"/>
      <c r="LL492" s="22"/>
      <c r="LM492" s="22"/>
      <c r="LN492" s="22"/>
      <c r="LO492" s="22"/>
      <c r="LP492" s="22"/>
      <c r="LQ492" s="22"/>
      <c r="LR492" s="22"/>
      <c r="LS492" s="22"/>
      <c r="LT492" s="22"/>
      <c r="LU492" s="22"/>
      <c r="LV492" s="22"/>
      <c r="LW492" s="22"/>
      <c r="LX492" s="22"/>
      <c r="LY492" s="22"/>
      <c r="LZ492" s="22"/>
      <c r="MA492" s="22"/>
      <c r="MB492" s="22"/>
      <c r="MC492" s="22"/>
      <c r="MD492" s="22"/>
      <c r="ME492" s="22"/>
      <c r="MF492" s="22"/>
      <c r="MG492" s="22"/>
      <c r="MH492" s="22"/>
      <c r="MI492" s="22"/>
      <c r="MJ492" s="22"/>
      <c r="MK492" s="22"/>
      <c r="ML492" s="22"/>
      <c r="MM492" s="22"/>
      <c r="MN492" s="22"/>
      <c r="MO492" s="22"/>
    </row>
    <row r="493" spans="1:353" s="12" customFormat="1">
      <c r="A493" s="3"/>
      <c r="B493" s="3"/>
      <c r="C493" s="14"/>
      <c r="D493" s="3"/>
      <c r="E493" s="3"/>
      <c r="F493" s="4"/>
      <c r="G493" s="5"/>
      <c r="H493" s="5"/>
      <c r="I493" s="6"/>
      <c r="J493" s="6"/>
      <c r="K493" s="6"/>
      <c r="L493" s="6"/>
      <c r="M493"/>
      <c r="N493"/>
      <c r="O493"/>
      <c r="P493"/>
      <c r="Q493"/>
      <c r="R493"/>
      <c r="S493"/>
      <c r="T493" s="7"/>
      <c r="U493" s="8"/>
      <c r="V493" s="9"/>
      <c r="W493" s="10"/>
      <c r="X493" s="10"/>
      <c r="Y493" s="10"/>
      <c r="Z493" s="11"/>
      <c r="AA493" s="11"/>
      <c r="AB493" s="11"/>
      <c r="AC493" s="11"/>
      <c r="AD493" s="10"/>
      <c r="AE493"/>
      <c r="AF493"/>
      <c r="AG493"/>
      <c r="AH493" s="498"/>
      <c r="AI493"/>
      <c r="AJ493"/>
      <c r="AK493"/>
      <c r="AL493"/>
      <c r="AM493"/>
      <c r="AN493"/>
      <c r="AO493"/>
      <c r="AP493"/>
      <c r="AQ493"/>
      <c r="AS493"/>
      <c r="AT493"/>
      <c r="AU493"/>
      <c r="AW493"/>
      <c r="AX493"/>
      <c r="AY493"/>
      <c r="AZ493"/>
      <c r="BA493"/>
      <c r="BB493"/>
      <c r="BC493"/>
      <c r="BE493" s="13"/>
      <c r="BF493"/>
      <c r="BG493"/>
      <c r="BH493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  <c r="BZ493" s="22"/>
      <c r="CA493" s="22"/>
      <c r="CB493" s="22"/>
      <c r="CC493" s="22"/>
      <c r="CD493" s="22"/>
      <c r="CE493" s="22"/>
      <c r="CF493" s="22"/>
      <c r="CG493" s="22"/>
      <c r="CH493" s="22"/>
      <c r="CI493" s="22"/>
      <c r="CJ493" s="22"/>
      <c r="CK493" s="22"/>
      <c r="CL493" s="22"/>
      <c r="CM493" s="22"/>
      <c r="CN493" s="22"/>
      <c r="CO493" s="22"/>
      <c r="CP493" s="22"/>
      <c r="CQ493" s="22"/>
      <c r="CR493" s="22"/>
      <c r="CS493" s="22"/>
      <c r="CT493" s="22"/>
      <c r="CU493" s="22"/>
      <c r="CV493" s="22"/>
      <c r="CW493" s="22"/>
      <c r="CX493" s="22"/>
      <c r="CY493" s="22"/>
      <c r="CZ493" s="22"/>
      <c r="DA493" s="22"/>
      <c r="DB493" s="22"/>
      <c r="DC493" s="22"/>
      <c r="DD493" s="22"/>
      <c r="DE493" s="22"/>
      <c r="DF493" s="22"/>
      <c r="DG493" s="22"/>
      <c r="DH493" s="22"/>
      <c r="DI493" s="22"/>
      <c r="DJ493" s="22"/>
      <c r="DK493" s="22"/>
      <c r="DL493" s="22"/>
      <c r="DM493" s="22"/>
      <c r="DN493" s="22"/>
      <c r="DO493" s="22"/>
      <c r="DP493" s="22"/>
      <c r="DQ493" s="22"/>
      <c r="DR493" s="22"/>
      <c r="DS493" s="22"/>
      <c r="DT493" s="22"/>
      <c r="DU493" s="22"/>
      <c r="DV493" s="22"/>
      <c r="DW493" s="22"/>
      <c r="DX493" s="22"/>
      <c r="DY493" s="22"/>
      <c r="DZ493" s="22"/>
      <c r="EA493" s="22"/>
      <c r="EB493" s="22"/>
      <c r="EC493" s="22"/>
      <c r="ED493" s="22"/>
      <c r="EE493" s="22"/>
      <c r="EF493" s="22"/>
      <c r="EG493" s="22"/>
      <c r="EH493" s="22"/>
      <c r="EI493" s="22"/>
      <c r="EJ493" s="22"/>
      <c r="EK493" s="22"/>
      <c r="EL493" s="22"/>
      <c r="EM493" s="22"/>
      <c r="EN493" s="22"/>
      <c r="EO493" s="22"/>
      <c r="EP493" s="22"/>
      <c r="EQ493" s="22"/>
      <c r="ER493" s="22"/>
      <c r="ES493" s="22"/>
      <c r="ET493" s="22"/>
      <c r="EU493" s="22"/>
      <c r="EV493" s="22"/>
      <c r="EW493" s="22"/>
      <c r="EX493" s="22"/>
      <c r="EY493" s="22"/>
      <c r="EZ493" s="22"/>
      <c r="FA493" s="22"/>
      <c r="FB493" s="22"/>
      <c r="FC493" s="22"/>
      <c r="FD493" s="22"/>
      <c r="FE493" s="22"/>
      <c r="FF493" s="22"/>
      <c r="FG493" s="22"/>
      <c r="FH493" s="22"/>
      <c r="FI493" s="22"/>
      <c r="FJ493" s="22"/>
      <c r="FK493" s="22"/>
      <c r="FL493" s="22"/>
      <c r="FM493" s="22"/>
      <c r="FN493" s="22"/>
      <c r="FO493" s="22"/>
      <c r="FP493" s="22"/>
      <c r="FQ493" s="22"/>
      <c r="FR493" s="22"/>
      <c r="FS493" s="22"/>
      <c r="FT493" s="22"/>
      <c r="FU493" s="22"/>
      <c r="FV493" s="22"/>
      <c r="FW493" s="22"/>
      <c r="FX493" s="22"/>
      <c r="FY493" s="22"/>
      <c r="FZ493" s="22"/>
      <c r="GA493" s="22"/>
      <c r="GB493" s="22"/>
      <c r="GC493" s="22"/>
      <c r="GD493" s="22"/>
      <c r="GE493" s="22"/>
      <c r="GF493" s="22"/>
      <c r="GG493" s="22"/>
      <c r="GH493" s="22"/>
      <c r="GI493" s="22"/>
      <c r="GJ493" s="22"/>
      <c r="GK493" s="22"/>
      <c r="GL493" s="22"/>
      <c r="GM493" s="22"/>
      <c r="GN493" s="22"/>
      <c r="GO493" s="22"/>
      <c r="GP493" s="22"/>
      <c r="GQ493" s="22"/>
      <c r="GR493" s="22"/>
      <c r="GS493" s="22"/>
      <c r="GT493" s="22"/>
      <c r="GU493" s="22"/>
      <c r="GV493" s="22"/>
      <c r="GW493" s="22"/>
      <c r="GX493" s="22"/>
      <c r="GY493" s="22"/>
      <c r="GZ493" s="22"/>
      <c r="HA493" s="22"/>
      <c r="HB493" s="22"/>
      <c r="HC493" s="22"/>
      <c r="HD493" s="22"/>
      <c r="HE493" s="22"/>
      <c r="HF493" s="22"/>
      <c r="HG493" s="22"/>
      <c r="HH493" s="22"/>
      <c r="HI493" s="22"/>
      <c r="HJ493" s="22"/>
      <c r="HK493" s="22"/>
      <c r="HL493" s="22"/>
      <c r="HM493" s="22"/>
      <c r="HN493" s="22"/>
      <c r="HO493" s="22"/>
      <c r="HP493" s="22"/>
      <c r="HQ493" s="22"/>
      <c r="HR493" s="22"/>
      <c r="HS493" s="22"/>
      <c r="HT493" s="22"/>
      <c r="HU493" s="22"/>
      <c r="HV493" s="22"/>
      <c r="HW493" s="22"/>
      <c r="HX493" s="22"/>
      <c r="HY493" s="22"/>
      <c r="HZ493" s="22"/>
      <c r="IA493" s="22"/>
      <c r="IB493" s="22"/>
      <c r="IC493" s="22"/>
      <c r="ID493" s="22"/>
      <c r="IE493" s="22"/>
      <c r="IF493" s="22"/>
      <c r="IG493" s="22"/>
      <c r="IH493" s="22"/>
      <c r="II493" s="22"/>
      <c r="IJ493" s="22"/>
      <c r="IK493" s="22"/>
      <c r="IL493" s="22"/>
      <c r="IM493" s="22"/>
      <c r="IN493" s="22"/>
      <c r="IO493" s="22"/>
      <c r="IP493" s="22"/>
      <c r="IQ493" s="22"/>
      <c r="IR493" s="22"/>
      <c r="IS493" s="22"/>
      <c r="IT493" s="22"/>
      <c r="IU493" s="22"/>
      <c r="IV493" s="22"/>
      <c r="IW493" s="22"/>
      <c r="IX493" s="22"/>
      <c r="IY493" s="22"/>
      <c r="IZ493" s="22"/>
      <c r="JA493" s="22"/>
      <c r="JB493" s="22"/>
      <c r="JC493" s="22"/>
      <c r="JD493" s="22"/>
      <c r="JE493" s="22"/>
      <c r="JF493" s="22"/>
      <c r="JG493" s="22"/>
      <c r="JH493" s="22"/>
      <c r="JI493" s="22"/>
      <c r="JJ493" s="22"/>
      <c r="JK493" s="22"/>
      <c r="JL493" s="22"/>
      <c r="JM493" s="22"/>
      <c r="JN493" s="22"/>
      <c r="JO493" s="22"/>
      <c r="JP493" s="22"/>
      <c r="JQ493" s="22"/>
      <c r="JR493" s="22"/>
      <c r="JS493" s="22"/>
      <c r="JT493" s="22"/>
      <c r="JU493" s="22"/>
      <c r="JV493" s="22"/>
      <c r="JW493" s="22"/>
      <c r="JX493" s="22"/>
      <c r="JY493" s="22"/>
      <c r="JZ493" s="22"/>
      <c r="KA493" s="22"/>
      <c r="KB493" s="22"/>
      <c r="KC493" s="22"/>
      <c r="KD493" s="22"/>
      <c r="KE493" s="22"/>
      <c r="KF493" s="22"/>
      <c r="KG493" s="22"/>
      <c r="KH493" s="22"/>
      <c r="KI493" s="22"/>
      <c r="KJ493" s="22"/>
      <c r="KK493" s="22"/>
      <c r="KL493" s="22"/>
      <c r="KM493" s="22"/>
      <c r="KN493" s="22"/>
      <c r="KO493" s="22"/>
      <c r="KP493" s="22"/>
      <c r="KQ493" s="22"/>
      <c r="KR493" s="22"/>
      <c r="KS493" s="22"/>
      <c r="KT493" s="22"/>
      <c r="KU493" s="22"/>
      <c r="KV493" s="22"/>
      <c r="KW493" s="22"/>
      <c r="KX493" s="22"/>
      <c r="KY493" s="22"/>
      <c r="KZ493" s="22"/>
      <c r="LA493" s="22"/>
      <c r="LB493" s="22"/>
      <c r="LC493" s="22"/>
      <c r="LD493" s="22"/>
      <c r="LE493" s="22"/>
      <c r="LF493" s="22"/>
      <c r="LG493" s="22"/>
      <c r="LH493" s="22"/>
      <c r="LI493" s="22"/>
      <c r="LJ493" s="22"/>
      <c r="LK493" s="22"/>
      <c r="LL493" s="22"/>
      <c r="LM493" s="22"/>
      <c r="LN493" s="22"/>
      <c r="LO493" s="22"/>
      <c r="LP493" s="22"/>
      <c r="LQ493" s="22"/>
      <c r="LR493" s="22"/>
      <c r="LS493" s="22"/>
      <c r="LT493" s="22"/>
      <c r="LU493" s="22"/>
      <c r="LV493" s="22"/>
      <c r="LW493" s="22"/>
      <c r="LX493" s="22"/>
      <c r="LY493" s="22"/>
      <c r="LZ493" s="22"/>
      <c r="MA493" s="22"/>
      <c r="MB493" s="22"/>
      <c r="MC493" s="22"/>
      <c r="MD493" s="22"/>
      <c r="ME493" s="22"/>
      <c r="MF493" s="22"/>
      <c r="MG493" s="22"/>
      <c r="MH493" s="22"/>
      <c r="MI493" s="22"/>
      <c r="MJ493" s="22"/>
      <c r="MK493" s="22"/>
      <c r="ML493" s="22"/>
      <c r="MM493" s="22"/>
      <c r="MN493" s="22"/>
      <c r="MO493" s="22"/>
    </row>
    <row r="494" spans="1:353" s="12" customFormat="1">
      <c r="A494" s="3"/>
      <c r="B494" s="3"/>
      <c r="C494" s="14"/>
      <c r="D494" s="3"/>
      <c r="E494" s="3"/>
      <c r="F494" s="4"/>
      <c r="G494" s="5"/>
      <c r="H494" s="5"/>
      <c r="I494" s="6"/>
      <c r="J494" s="6"/>
      <c r="K494" s="6"/>
      <c r="L494" s="6"/>
      <c r="M494"/>
      <c r="N494"/>
      <c r="O494"/>
      <c r="P494"/>
      <c r="Q494"/>
      <c r="R494"/>
      <c r="S494"/>
      <c r="T494" s="7"/>
      <c r="U494" s="8"/>
      <c r="V494" s="9"/>
      <c r="W494" s="10"/>
      <c r="X494" s="10"/>
      <c r="Y494" s="10"/>
      <c r="Z494" s="11"/>
      <c r="AA494" s="11"/>
      <c r="AB494" s="11"/>
      <c r="AC494" s="11"/>
      <c r="AD494" s="10"/>
      <c r="AE494"/>
      <c r="AF494"/>
      <c r="AG494"/>
      <c r="AH494" s="498"/>
      <c r="AI494"/>
      <c r="AJ494"/>
      <c r="AK494"/>
      <c r="AL494"/>
      <c r="AM494"/>
      <c r="AN494"/>
      <c r="AO494"/>
      <c r="AP494"/>
      <c r="AQ494"/>
      <c r="AS494"/>
      <c r="AT494"/>
      <c r="AU494"/>
      <c r="AW494"/>
      <c r="AX494"/>
      <c r="AY494"/>
      <c r="AZ494"/>
      <c r="BA494"/>
      <c r="BB494"/>
      <c r="BC494"/>
      <c r="BE494" s="13"/>
      <c r="BF494"/>
      <c r="BG494"/>
      <c r="BH494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  <c r="BZ494" s="22"/>
      <c r="CA494" s="22"/>
      <c r="CB494" s="22"/>
      <c r="CC494" s="22"/>
      <c r="CD494" s="22"/>
      <c r="CE494" s="22"/>
      <c r="CF494" s="22"/>
      <c r="CG494" s="22"/>
      <c r="CH494" s="22"/>
      <c r="CI494" s="22"/>
      <c r="CJ494" s="22"/>
      <c r="CK494" s="22"/>
      <c r="CL494" s="22"/>
      <c r="CM494" s="22"/>
      <c r="CN494" s="22"/>
      <c r="CO494" s="22"/>
      <c r="CP494" s="22"/>
      <c r="CQ494" s="22"/>
      <c r="CR494" s="22"/>
      <c r="CS494" s="22"/>
      <c r="CT494" s="22"/>
      <c r="CU494" s="22"/>
      <c r="CV494" s="22"/>
      <c r="CW494" s="22"/>
      <c r="CX494" s="22"/>
      <c r="CY494" s="22"/>
      <c r="CZ494" s="22"/>
      <c r="DA494" s="22"/>
      <c r="DB494" s="22"/>
      <c r="DC494" s="22"/>
      <c r="DD494" s="22"/>
      <c r="DE494" s="22"/>
      <c r="DF494" s="22"/>
      <c r="DG494" s="22"/>
      <c r="DH494" s="22"/>
      <c r="DI494" s="22"/>
      <c r="DJ494" s="22"/>
      <c r="DK494" s="22"/>
      <c r="DL494" s="22"/>
      <c r="DM494" s="22"/>
      <c r="DN494" s="22"/>
      <c r="DO494" s="22"/>
      <c r="DP494" s="22"/>
      <c r="DQ494" s="22"/>
      <c r="DR494" s="22"/>
      <c r="DS494" s="22"/>
      <c r="DT494" s="22"/>
      <c r="DU494" s="22"/>
      <c r="DV494" s="22"/>
      <c r="DW494" s="22"/>
      <c r="DX494" s="22"/>
      <c r="DY494" s="22"/>
      <c r="DZ494" s="22"/>
      <c r="EA494" s="22"/>
      <c r="EB494" s="22"/>
      <c r="EC494" s="22"/>
      <c r="ED494" s="22"/>
      <c r="EE494" s="22"/>
      <c r="EF494" s="22"/>
      <c r="EG494" s="22"/>
      <c r="EH494" s="22"/>
      <c r="EI494" s="22"/>
      <c r="EJ494" s="22"/>
      <c r="EK494" s="22"/>
      <c r="EL494" s="22"/>
      <c r="EM494" s="22"/>
      <c r="EN494" s="22"/>
      <c r="EO494" s="22"/>
      <c r="EP494" s="22"/>
      <c r="EQ494" s="22"/>
      <c r="ER494" s="22"/>
      <c r="ES494" s="22"/>
      <c r="ET494" s="22"/>
      <c r="EU494" s="22"/>
      <c r="EV494" s="22"/>
      <c r="EW494" s="22"/>
      <c r="EX494" s="22"/>
      <c r="EY494" s="22"/>
      <c r="EZ494" s="22"/>
      <c r="FA494" s="22"/>
      <c r="FB494" s="22"/>
      <c r="FC494" s="22"/>
      <c r="FD494" s="22"/>
      <c r="FE494" s="22"/>
      <c r="FF494" s="22"/>
      <c r="FG494" s="22"/>
      <c r="FH494" s="22"/>
      <c r="FI494" s="22"/>
      <c r="FJ494" s="22"/>
      <c r="FK494" s="22"/>
      <c r="FL494" s="22"/>
      <c r="FM494" s="22"/>
      <c r="FN494" s="22"/>
      <c r="FO494" s="22"/>
      <c r="FP494" s="22"/>
      <c r="FQ494" s="22"/>
      <c r="FR494" s="22"/>
      <c r="FS494" s="22"/>
      <c r="FT494" s="22"/>
      <c r="FU494" s="22"/>
      <c r="FV494" s="22"/>
      <c r="FW494" s="22"/>
      <c r="FX494" s="22"/>
      <c r="FY494" s="22"/>
      <c r="FZ494" s="22"/>
      <c r="GA494" s="22"/>
      <c r="GB494" s="22"/>
      <c r="GC494" s="22"/>
      <c r="GD494" s="22"/>
      <c r="GE494" s="22"/>
      <c r="GF494" s="22"/>
      <c r="GG494" s="22"/>
      <c r="GH494" s="22"/>
      <c r="GI494" s="22"/>
      <c r="GJ494" s="22"/>
      <c r="GK494" s="22"/>
      <c r="GL494" s="22"/>
      <c r="GM494" s="22"/>
      <c r="GN494" s="22"/>
      <c r="GO494" s="22"/>
      <c r="GP494" s="22"/>
      <c r="GQ494" s="22"/>
      <c r="GR494" s="22"/>
      <c r="GS494" s="22"/>
      <c r="GT494" s="22"/>
      <c r="GU494" s="22"/>
      <c r="GV494" s="22"/>
      <c r="GW494" s="22"/>
      <c r="GX494" s="22"/>
      <c r="GY494" s="22"/>
      <c r="GZ494" s="22"/>
      <c r="HA494" s="22"/>
      <c r="HB494" s="22"/>
      <c r="HC494" s="22"/>
      <c r="HD494" s="22"/>
      <c r="HE494" s="22"/>
      <c r="HF494" s="22"/>
      <c r="HG494" s="22"/>
      <c r="HH494" s="22"/>
      <c r="HI494" s="22"/>
      <c r="HJ494" s="22"/>
      <c r="HK494" s="22"/>
      <c r="HL494" s="22"/>
      <c r="HM494" s="22"/>
      <c r="HN494" s="22"/>
      <c r="HO494" s="22"/>
      <c r="HP494" s="22"/>
      <c r="HQ494" s="22"/>
      <c r="HR494" s="22"/>
      <c r="HS494" s="22"/>
      <c r="HT494" s="22"/>
      <c r="HU494" s="22"/>
      <c r="HV494" s="22"/>
      <c r="HW494" s="22"/>
      <c r="HX494" s="22"/>
      <c r="HY494" s="22"/>
      <c r="HZ494" s="22"/>
      <c r="IA494" s="22"/>
      <c r="IB494" s="22"/>
      <c r="IC494" s="22"/>
      <c r="ID494" s="22"/>
      <c r="IE494" s="22"/>
      <c r="IF494" s="22"/>
      <c r="IG494" s="22"/>
      <c r="IH494" s="22"/>
      <c r="II494" s="22"/>
      <c r="IJ494" s="22"/>
      <c r="IK494" s="22"/>
      <c r="IL494" s="22"/>
      <c r="IM494" s="22"/>
      <c r="IN494" s="22"/>
      <c r="IO494" s="22"/>
      <c r="IP494" s="22"/>
      <c r="IQ494" s="22"/>
      <c r="IR494" s="22"/>
      <c r="IS494" s="22"/>
      <c r="IT494" s="22"/>
      <c r="IU494" s="22"/>
      <c r="IV494" s="22"/>
      <c r="IW494" s="22"/>
      <c r="IX494" s="22"/>
      <c r="IY494" s="22"/>
      <c r="IZ494" s="22"/>
      <c r="JA494" s="22"/>
      <c r="JB494" s="22"/>
      <c r="JC494" s="22"/>
      <c r="JD494" s="22"/>
      <c r="JE494" s="22"/>
      <c r="JF494" s="22"/>
      <c r="JG494" s="22"/>
      <c r="JH494" s="22"/>
      <c r="JI494" s="22"/>
      <c r="JJ494" s="22"/>
      <c r="JK494" s="22"/>
      <c r="JL494" s="22"/>
      <c r="JM494" s="22"/>
      <c r="JN494" s="22"/>
      <c r="JO494" s="22"/>
      <c r="JP494" s="22"/>
      <c r="JQ494" s="22"/>
      <c r="JR494" s="22"/>
      <c r="JS494" s="22"/>
      <c r="JT494" s="22"/>
      <c r="JU494" s="22"/>
      <c r="JV494" s="22"/>
      <c r="JW494" s="22"/>
      <c r="JX494" s="22"/>
      <c r="JY494" s="22"/>
      <c r="JZ494" s="22"/>
      <c r="KA494" s="22"/>
      <c r="KB494" s="22"/>
      <c r="KC494" s="22"/>
      <c r="KD494" s="22"/>
      <c r="KE494" s="22"/>
      <c r="KF494" s="22"/>
      <c r="KG494" s="22"/>
      <c r="KH494" s="22"/>
      <c r="KI494" s="22"/>
      <c r="KJ494" s="22"/>
      <c r="KK494" s="22"/>
      <c r="KL494" s="22"/>
      <c r="KM494" s="22"/>
      <c r="KN494" s="22"/>
      <c r="KO494" s="22"/>
      <c r="KP494" s="22"/>
      <c r="KQ494" s="22"/>
      <c r="KR494" s="22"/>
      <c r="KS494" s="22"/>
      <c r="KT494" s="22"/>
      <c r="KU494" s="22"/>
      <c r="KV494" s="22"/>
      <c r="KW494" s="22"/>
      <c r="KX494" s="22"/>
      <c r="KY494" s="22"/>
      <c r="KZ494" s="22"/>
      <c r="LA494" s="22"/>
      <c r="LB494" s="22"/>
      <c r="LC494" s="22"/>
      <c r="LD494" s="22"/>
      <c r="LE494" s="22"/>
      <c r="LF494" s="22"/>
      <c r="LG494" s="22"/>
      <c r="LH494" s="22"/>
      <c r="LI494" s="22"/>
      <c r="LJ494" s="22"/>
      <c r="LK494" s="22"/>
      <c r="LL494" s="22"/>
      <c r="LM494" s="22"/>
      <c r="LN494" s="22"/>
      <c r="LO494" s="22"/>
      <c r="LP494" s="22"/>
      <c r="LQ494" s="22"/>
      <c r="LR494" s="22"/>
      <c r="LS494" s="22"/>
      <c r="LT494" s="22"/>
      <c r="LU494" s="22"/>
      <c r="LV494" s="22"/>
      <c r="LW494" s="22"/>
      <c r="LX494" s="22"/>
      <c r="LY494" s="22"/>
      <c r="LZ494" s="22"/>
      <c r="MA494" s="22"/>
      <c r="MB494" s="22"/>
      <c r="MC494" s="22"/>
      <c r="MD494" s="22"/>
      <c r="ME494" s="22"/>
      <c r="MF494" s="22"/>
      <c r="MG494" s="22"/>
      <c r="MH494" s="22"/>
      <c r="MI494" s="22"/>
      <c r="MJ494" s="22"/>
      <c r="MK494" s="22"/>
      <c r="ML494" s="22"/>
      <c r="MM494" s="22"/>
      <c r="MN494" s="22"/>
      <c r="MO494" s="22"/>
    </row>
    <row r="495" spans="1:353" s="12" customFormat="1">
      <c r="A495" s="3"/>
      <c r="B495" s="3"/>
      <c r="C495" s="14"/>
      <c r="D495" s="3"/>
      <c r="E495" s="3"/>
      <c r="F495" s="4"/>
      <c r="G495" s="5"/>
      <c r="H495" s="5"/>
      <c r="I495" s="6"/>
      <c r="J495" s="6"/>
      <c r="K495" s="6"/>
      <c r="L495" s="6"/>
      <c r="M495"/>
      <c r="N495"/>
      <c r="O495"/>
      <c r="P495"/>
      <c r="Q495"/>
      <c r="R495"/>
      <c r="S495"/>
      <c r="T495" s="7"/>
      <c r="U495" s="8"/>
      <c r="V495" s="9"/>
      <c r="W495" s="10"/>
      <c r="X495" s="10"/>
      <c r="Y495" s="10"/>
      <c r="Z495" s="11"/>
      <c r="AA495" s="11"/>
      <c r="AB495" s="11"/>
      <c r="AC495" s="11"/>
      <c r="AD495" s="10"/>
      <c r="AE495"/>
      <c r="AF495"/>
      <c r="AG495"/>
      <c r="AH495" s="498"/>
      <c r="AI495"/>
      <c r="AJ495"/>
      <c r="AK495"/>
      <c r="AL495"/>
      <c r="AM495"/>
      <c r="AN495"/>
      <c r="AO495"/>
      <c r="AP495"/>
      <c r="AQ495"/>
      <c r="AS495"/>
      <c r="AT495"/>
      <c r="AU495"/>
      <c r="AW495"/>
      <c r="AX495"/>
      <c r="AY495"/>
      <c r="AZ495"/>
      <c r="BA495"/>
      <c r="BB495"/>
      <c r="BC495"/>
      <c r="BE495" s="13"/>
      <c r="BF495"/>
      <c r="BG495"/>
      <c r="BH495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  <c r="BZ495" s="22"/>
      <c r="CA495" s="22"/>
      <c r="CB495" s="22"/>
      <c r="CC495" s="22"/>
      <c r="CD495" s="22"/>
      <c r="CE495" s="22"/>
      <c r="CF495" s="22"/>
      <c r="CG495" s="22"/>
      <c r="CH495" s="22"/>
      <c r="CI495" s="22"/>
      <c r="CJ495" s="22"/>
      <c r="CK495" s="22"/>
      <c r="CL495" s="22"/>
      <c r="CM495" s="22"/>
      <c r="CN495" s="22"/>
      <c r="CO495" s="22"/>
      <c r="CP495" s="22"/>
      <c r="CQ495" s="22"/>
      <c r="CR495" s="22"/>
      <c r="CS495" s="22"/>
      <c r="CT495" s="22"/>
      <c r="CU495" s="22"/>
      <c r="CV495" s="22"/>
      <c r="CW495" s="22"/>
      <c r="CX495" s="22"/>
      <c r="CY495" s="22"/>
      <c r="CZ495" s="22"/>
      <c r="DA495" s="22"/>
      <c r="DB495" s="22"/>
      <c r="DC495" s="22"/>
      <c r="DD495" s="22"/>
      <c r="DE495" s="22"/>
      <c r="DF495" s="22"/>
      <c r="DG495" s="22"/>
      <c r="DH495" s="22"/>
      <c r="DI495" s="22"/>
      <c r="DJ495" s="22"/>
      <c r="DK495" s="22"/>
      <c r="DL495" s="22"/>
      <c r="DM495" s="22"/>
      <c r="DN495" s="22"/>
      <c r="DO495" s="22"/>
      <c r="DP495" s="22"/>
      <c r="DQ495" s="22"/>
      <c r="DR495" s="22"/>
      <c r="DS495" s="22"/>
      <c r="DT495" s="22"/>
      <c r="DU495" s="22"/>
      <c r="DV495" s="22"/>
      <c r="DW495" s="22"/>
      <c r="DX495" s="22"/>
      <c r="DY495" s="22"/>
      <c r="DZ495" s="22"/>
      <c r="EA495" s="22"/>
      <c r="EB495" s="22"/>
      <c r="EC495" s="22"/>
      <c r="ED495" s="22"/>
      <c r="EE495" s="22"/>
      <c r="EF495" s="22"/>
      <c r="EG495" s="22"/>
      <c r="EH495" s="22"/>
      <c r="EI495" s="22"/>
      <c r="EJ495" s="22"/>
      <c r="EK495" s="22"/>
      <c r="EL495" s="22"/>
      <c r="EM495" s="22"/>
      <c r="EN495" s="22"/>
      <c r="EO495" s="22"/>
      <c r="EP495" s="22"/>
      <c r="EQ495" s="22"/>
      <c r="ER495" s="22"/>
      <c r="ES495" s="22"/>
      <c r="ET495" s="22"/>
      <c r="EU495" s="22"/>
      <c r="EV495" s="22"/>
      <c r="EW495" s="22"/>
      <c r="EX495" s="22"/>
      <c r="EY495" s="22"/>
      <c r="EZ495" s="22"/>
      <c r="FA495" s="22"/>
      <c r="FB495" s="22"/>
      <c r="FC495" s="22"/>
      <c r="FD495" s="22"/>
      <c r="FE495" s="22"/>
      <c r="FF495" s="22"/>
      <c r="FG495" s="22"/>
      <c r="FH495" s="22"/>
      <c r="FI495" s="22"/>
      <c r="FJ495" s="22"/>
      <c r="FK495" s="22"/>
      <c r="FL495" s="22"/>
      <c r="FM495" s="22"/>
      <c r="FN495" s="22"/>
      <c r="FO495" s="22"/>
      <c r="FP495" s="22"/>
      <c r="FQ495" s="22"/>
      <c r="FR495" s="22"/>
      <c r="FS495" s="22"/>
      <c r="FT495" s="22"/>
      <c r="FU495" s="22"/>
      <c r="FV495" s="22"/>
      <c r="FW495" s="22"/>
      <c r="FX495" s="22"/>
      <c r="FY495" s="22"/>
      <c r="FZ495" s="22"/>
      <c r="GA495" s="22"/>
      <c r="GB495" s="22"/>
      <c r="GC495" s="22"/>
      <c r="GD495" s="22"/>
      <c r="GE495" s="22"/>
      <c r="GF495" s="22"/>
      <c r="GG495" s="22"/>
      <c r="GH495" s="22"/>
      <c r="GI495" s="22"/>
      <c r="GJ495" s="22"/>
      <c r="GK495" s="22"/>
      <c r="GL495" s="22"/>
      <c r="GM495" s="22"/>
      <c r="GN495" s="22"/>
      <c r="GO495" s="22"/>
      <c r="GP495" s="22"/>
      <c r="GQ495" s="22"/>
      <c r="GR495" s="22"/>
      <c r="GS495" s="22"/>
      <c r="GT495" s="22"/>
      <c r="GU495" s="22"/>
      <c r="GV495" s="22"/>
      <c r="GW495" s="22"/>
      <c r="GX495" s="22"/>
      <c r="GY495" s="22"/>
      <c r="GZ495" s="22"/>
      <c r="HA495" s="22"/>
      <c r="HB495" s="22"/>
      <c r="HC495" s="22"/>
      <c r="HD495" s="22"/>
      <c r="HE495" s="22"/>
      <c r="HF495" s="22"/>
      <c r="HG495" s="22"/>
      <c r="HH495" s="22"/>
      <c r="HI495" s="22"/>
      <c r="HJ495" s="22"/>
      <c r="HK495" s="22"/>
      <c r="HL495" s="22"/>
      <c r="HM495" s="22"/>
      <c r="HN495" s="22"/>
      <c r="HO495" s="22"/>
      <c r="HP495" s="22"/>
      <c r="HQ495" s="22"/>
      <c r="HR495" s="22"/>
      <c r="HS495" s="22"/>
      <c r="HT495" s="22"/>
      <c r="HU495" s="22"/>
      <c r="HV495" s="22"/>
      <c r="HW495" s="22"/>
      <c r="HX495" s="22"/>
      <c r="HY495" s="22"/>
      <c r="HZ495" s="22"/>
      <c r="IA495" s="22"/>
      <c r="IB495" s="22"/>
      <c r="IC495" s="22"/>
      <c r="ID495" s="22"/>
      <c r="IE495" s="22"/>
      <c r="IF495" s="22"/>
      <c r="IG495" s="22"/>
      <c r="IH495" s="22"/>
      <c r="II495" s="22"/>
      <c r="IJ495" s="22"/>
      <c r="IK495" s="22"/>
      <c r="IL495" s="22"/>
      <c r="IM495" s="22"/>
      <c r="IN495" s="22"/>
      <c r="IO495" s="22"/>
      <c r="IP495" s="22"/>
      <c r="IQ495" s="22"/>
      <c r="IR495" s="22"/>
      <c r="IS495" s="22"/>
      <c r="IT495" s="22"/>
      <c r="IU495" s="22"/>
      <c r="IV495" s="22"/>
      <c r="IW495" s="22"/>
      <c r="IX495" s="22"/>
      <c r="IY495" s="22"/>
      <c r="IZ495" s="22"/>
      <c r="JA495" s="22"/>
      <c r="JB495" s="22"/>
      <c r="JC495" s="22"/>
      <c r="JD495" s="22"/>
      <c r="JE495" s="22"/>
      <c r="JF495" s="22"/>
      <c r="JG495" s="22"/>
      <c r="JH495" s="22"/>
      <c r="JI495" s="22"/>
      <c r="JJ495" s="22"/>
      <c r="JK495" s="22"/>
      <c r="JL495" s="22"/>
      <c r="JM495" s="22"/>
      <c r="JN495" s="22"/>
      <c r="JO495" s="22"/>
      <c r="JP495" s="22"/>
      <c r="JQ495" s="22"/>
      <c r="JR495" s="22"/>
      <c r="JS495" s="22"/>
      <c r="JT495" s="22"/>
      <c r="JU495" s="22"/>
      <c r="JV495" s="22"/>
      <c r="JW495" s="22"/>
      <c r="JX495" s="22"/>
      <c r="JY495" s="22"/>
      <c r="JZ495" s="22"/>
      <c r="KA495" s="22"/>
      <c r="KB495" s="22"/>
      <c r="KC495" s="22"/>
      <c r="KD495" s="22"/>
      <c r="KE495" s="22"/>
      <c r="KF495" s="22"/>
      <c r="KG495" s="22"/>
      <c r="KH495" s="22"/>
      <c r="KI495" s="22"/>
      <c r="KJ495" s="22"/>
      <c r="KK495" s="22"/>
      <c r="KL495" s="22"/>
      <c r="KM495" s="22"/>
      <c r="KN495" s="22"/>
      <c r="KO495" s="22"/>
      <c r="KP495" s="22"/>
      <c r="KQ495" s="22"/>
      <c r="KR495" s="22"/>
      <c r="KS495" s="22"/>
      <c r="KT495" s="22"/>
      <c r="KU495" s="22"/>
      <c r="KV495" s="22"/>
      <c r="KW495" s="22"/>
      <c r="KX495" s="22"/>
      <c r="KY495" s="22"/>
      <c r="KZ495" s="22"/>
      <c r="LA495" s="22"/>
      <c r="LB495" s="22"/>
      <c r="LC495" s="22"/>
      <c r="LD495" s="22"/>
      <c r="LE495" s="22"/>
      <c r="LF495" s="22"/>
      <c r="LG495" s="22"/>
      <c r="LH495" s="22"/>
      <c r="LI495" s="22"/>
      <c r="LJ495" s="22"/>
      <c r="LK495" s="22"/>
      <c r="LL495" s="22"/>
      <c r="LM495" s="22"/>
      <c r="LN495" s="22"/>
      <c r="LO495" s="22"/>
      <c r="LP495" s="22"/>
      <c r="LQ495" s="22"/>
      <c r="LR495" s="22"/>
      <c r="LS495" s="22"/>
      <c r="LT495" s="22"/>
      <c r="LU495" s="22"/>
      <c r="LV495" s="22"/>
      <c r="LW495" s="22"/>
      <c r="LX495" s="22"/>
      <c r="LY495" s="22"/>
      <c r="LZ495" s="22"/>
      <c r="MA495" s="22"/>
      <c r="MB495" s="22"/>
      <c r="MC495" s="22"/>
      <c r="MD495" s="22"/>
      <c r="ME495" s="22"/>
      <c r="MF495" s="22"/>
      <c r="MG495" s="22"/>
      <c r="MH495" s="22"/>
      <c r="MI495" s="22"/>
      <c r="MJ495" s="22"/>
      <c r="MK495" s="22"/>
      <c r="ML495" s="22"/>
      <c r="MM495" s="22"/>
      <c r="MN495" s="22"/>
      <c r="MO495" s="22"/>
    </row>
    <row r="496" spans="1:353" s="12" customFormat="1">
      <c r="A496" s="3"/>
      <c r="B496" s="3"/>
      <c r="C496" s="14"/>
      <c r="D496" s="3"/>
      <c r="E496" s="3"/>
      <c r="F496" s="4"/>
      <c r="G496" s="5"/>
      <c r="H496" s="5"/>
      <c r="I496" s="6"/>
      <c r="J496" s="6"/>
      <c r="K496" s="6"/>
      <c r="L496" s="6"/>
      <c r="M496"/>
      <c r="N496"/>
      <c r="O496"/>
      <c r="P496"/>
      <c r="Q496"/>
      <c r="R496"/>
      <c r="S496"/>
      <c r="T496" s="7"/>
      <c r="U496" s="8"/>
      <c r="V496" s="9"/>
      <c r="W496" s="10"/>
      <c r="X496" s="10"/>
      <c r="Y496" s="10"/>
      <c r="Z496" s="11"/>
      <c r="AA496" s="11"/>
      <c r="AB496" s="11"/>
      <c r="AC496" s="11"/>
      <c r="AD496" s="10"/>
      <c r="AE496"/>
      <c r="AF496"/>
      <c r="AG496"/>
      <c r="AH496" s="498"/>
      <c r="AI496"/>
      <c r="AJ496"/>
      <c r="AK496"/>
      <c r="AL496"/>
      <c r="AM496"/>
      <c r="AN496"/>
      <c r="AO496"/>
      <c r="AP496"/>
      <c r="AQ496"/>
      <c r="AS496"/>
      <c r="AT496"/>
      <c r="AU496"/>
      <c r="AW496"/>
      <c r="AX496"/>
      <c r="AY496"/>
      <c r="AZ496"/>
      <c r="BA496"/>
      <c r="BB496"/>
      <c r="BC496"/>
      <c r="BE496" s="13"/>
      <c r="BF496"/>
      <c r="BG496"/>
      <c r="BH496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  <c r="BZ496" s="22"/>
      <c r="CA496" s="22"/>
      <c r="CB496" s="22"/>
      <c r="CC496" s="22"/>
      <c r="CD496" s="22"/>
      <c r="CE496" s="22"/>
      <c r="CF496" s="22"/>
      <c r="CG496" s="22"/>
      <c r="CH496" s="22"/>
      <c r="CI496" s="22"/>
      <c r="CJ496" s="22"/>
      <c r="CK496" s="22"/>
      <c r="CL496" s="22"/>
      <c r="CM496" s="22"/>
      <c r="CN496" s="22"/>
      <c r="CO496" s="22"/>
      <c r="CP496" s="22"/>
      <c r="CQ496" s="22"/>
      <c r="CR496" s="22"/>
      <c r="CS496" s="22"/>
      <c r="CT496" s="22"/>
      <c r="CU496" s="22"/>
      <c r="CV496" s="22"/>
      <c r="CW496" s="22"/>
      <c r="CX496" s="22"/>
      <c r="CY496" s="22"/>
      <c r="CZ496" s="22"/>
      <c r="DA496" s="22"/>
      <c r="DB496" s="22"/>
      <c r="DC496" s="22"/>
      <c r="DD496" s="22"/>
      <c r="DE496" s="22"/>
      <c r="DF496" s="22"/>
      <c r="DG496" s="22"/>
      <c r="DH496" s="22"/>
      <c r="DI496" s="22"/>
      <c r="DJ496" s="22"/>
      <c r="DK496" s="22"/>
      <c r="DL496" s="22"/>
      <c r="DM496" s="22"/>
      <c r="DN496" s="22"/>
      <c r="DO496" s="22"/>
      <c r="DP496" s="22"/>
      <c r="DQ496" s="22"/>
      <c r="DR496" s="22"/>
      <c r="DS496" s="22"/>
      <c r="DT496" s="22"/>
      <c r="DU496" s="22"/>
      <c r="DV496" s="22"/>
      <c r="DW496" s="22"/>
      <c r="DX496" s="22"/>
      <c r="DY496" s="22"/>
      <c r="DZ496" s="22"/>
      <c r="EA496" s="22"/>
      <c r="EB496" s="22"/>
      <c r="EC496" s="22"/>
      <c r="ED496" s="22"/>
      <c r="EE496" s="22"/>
      <c r="EF496" s="22"/>
      <c r="EG496" s="22"/>
      <c r="EH496" s="22"/>
      <c r="EI496" s="22"/>
      <c r="EJ496" s="22"/>
      <c r="EK496" s="22"/>
      <c r="EL496" s="22"/>
      <c r="EM496" s="22"/>
      <c r="EN496" s="22"/>
      <c r="EO496" s="22"/>
      <c r="EP496" s="22"/>
      <c r="EQ496" s="22"/>
      <c r="ER496" s="22"/>
      <c r="ES496" s="22"/>
      <c r="ET496" s="22"/>
      <c r="EU496" s="22"/>
      <c r="EV496" s="22"/>
      <c r="EW496" s="22"/>
      <c r="EX496" s="22"/>
      <c r="EY496" s="22"/>
      <c r="EZ496" s="22"/>
      <c r="FA496" s="22"/>
      <c r="FB496" s="22"/>
      <c r="FC496" s="22"/>
      <c r="FD496" s="22"/>
      <c r="FE496" s="22"/>
      <c r="FF496" s="22"/>
      <c r="FG496" s="22"/>
      <c r="FH496" s="22"/>
      <c r="FI496" s="22"/>
      <c r="FJ496" s="22"/>
      <c r="FK496" s="22"/>
      <c r="FL496" s="22"/>
      <c r="FM496" s="22"/>
      <c r="FN496" s="22"/>
      <c r="FO496" s="22"/>
      <c r="FP496" s="22"/>
      <c r="FQ496" s="22"/>
      <c r="FR496" s="22"/>
      <c r="FS496" s="22"/>
      <c r="FT496" s="22"/>
      <c r="FU496" s="22"/>
      <c r="FV496" s="22"/>
      <c r="FW496" s="22"/>
      <c r="FX496" s="22"/>
      <c r="FY496" s="22"/>
      <c r="FZ496" s="22"/>
      <c r="GA496" s="22"/>
      <c r="GB496" s="22"/>
      <c r="GC496" s="22"/>
      <c r="GD496" s="22"/>
      <c r="GE496" s="22"/>
      <c r="GF496" s="22"/>
      <c r="GG496" s="22"/>
      <c r="GH496" s="22"/>
      <c r="GI496" s="22"/>
      <c r="GJ496" s="22"/>
      <c r="GK496" s="22"/>
      <c r="GL496" s="22"/>
      <c r="GM496" s="22"/>
      <c r="GN496" s="22"/>
      <c r="GO496" s="22"/>
      <c r="GP496" s="22"/>
      <c r="GQ496" s="22"/>
      <c r="GR496" s="22"/>
      <c r="GS496" s="22"/>
      <c r="GT496" s="22"/>
      <c r="GU496" s="22"/>
      <c r="GV496" s="22"/>
      <c r="GW496" s="22"/>
      <c r="GX496" s="22"/>
      <c r="GY496" s="22"/>
      <c r="GZ496" s="22"/>
      <c r="HA496" s="22"/>
      <c r="HB496" s="22"/>
      <c r="HC496" s="22"/>
      <c r="HD496" s="22"/>
      <c r="HE496" s="22"/>
      <c r="HF496" s="22"/>
      <c r="HG496" s="22"/>
      <c r="HH496" s="22"/>
      <c r="HI496" s="22"/>
      <c r="HJ496" s="22"/>
      <c r="HK496" s="22"/>
      <c r="HL496" s="22"/>
      <c r="HM496" s="22"/>
      <c r="HN496" s="22"/>
      <c r="HO496" s="22"/>
      <c r="HP496" s="22"/>
      <c r="HQ496" s="22"/>
      <c r="HR496" s="22"/>
      <c r="HS496" s="22"/>
      <c r="HT496" s="22"/>
      <c r="HU496" s="22"/>
      <c r="HV496" s="22"/>
      <c r="HW496" s="22"/>
      <c r="HX496" s="22"/>
      <c r="HY496" s="22"/>
      <c r="HZ496" s="22"/>
      <c r="IA496" s="22"/>
      <c r="IB496" s="22"/>
      <c r="IC496" s="22"/>
      <c r="ID496" s="22"/>
      <c r="IE496" s="22"/>
      <c r="IF496" s="22"/>
      <c r="IG496" s="22"/>
      <c r="IH496" s="22"/>
      <c r="II496" s="22"/>
      <c r="IJ496" s="22"/>
      <c r="IK496" s="22"/>
      <c r="IL496" s="22"/>
      <c r="IM496" s="22"/>
      <c r="IN496" s="22"/>
      <c r="IO496" s="22"/>
      <c r="IP496" s="22"/>
      <c r="IQ496" s="22"/>
      <c r="IR496" s="22"/>
      <c r="IS496" s="22"/>
      <c r="IT496" s="22"/>
      <c r="IU496" s="22"/>
      <c r="IV496" s="22"/>
      <c r="IW496" s="22"/>
      <c r="IX496" s="22"/>
      <c r="IY496" s="22"/>
      <c r="IZ496" s="22"/>
      <c r="JA496" s="22"/>
      <c r="JB496" s="22"/>
      <c r="JC496" s="22"/>
      <c r="JD496" s="22"/>
      <c r="JE496" s="22"/>
      <c r="JF496" s="22"/>
      <c r="JG496" s="22"/>
      <c r="JH496" s="22"/>
      <c r="JI496" s="22"/>
      <c r="JJ496" s="22"/>
      <c r="JK496" s="22"/>
      <c r="JL496" s="22"/>
      <c r="JM496" s="22"/>
      <c r="JN496" s="22"/>
      <c r="JO496" s="22"/>
      <c r="JP496" s="22"/>
      <c r="JQ496" s="22"/>
      <c r="JR496" s="22"/>
      <c r="JS496" s="22"/>
      <c r="JT496" s="22"/>
      <c r="JU496" s="22"/>
      <c r="JV496" s="22"/>
      <c r="JW496" s="22"/>
      <c r="JX496" s="22"/>
      <c r="JY496" s="22"/>
      <c r="JZ496" s="22"/>
      <c r="KA496" s="22"/>
      <c r="KB496" s="22"/>
      <c r="KC496" s="22"/>
      <c r="KD496" s="22"/>
      <c r="KE496" s="22"/>
      <c r="KF496" s="22"/>
      <c r="KG496" s="22"/>
      <c r="KH496" s="22"/>
      <c r="KI496" s="22"/>
      <c r="KJ496" s="22"/>
      <c r="KK496" s="22"/>
      <c r="KL496" s="22"/>
      <c r="KM496" s="22"/>
      <c r="KN496" s="22"/>
      <c r="KO496" s="22"/>
      <c r="KP496" s="22"/>
      <c r="KQ496" s="22"/>
      <c r="KR496" s="22"/>
      <c r="KS496" s="22"/>
      <c r="KT496" s="22"/>
      <c r="KU496" s="22"/>
      <c r="KV496" s="22"/>
      <c r="KW496" s="22"/>
      <c r="KX496" s="22"/>
      <c r="KY496" s="22"/>
      <c r="KZ496" s="22"/>
      <c r="LA496" s="22"/>
      <c r="LB496" s="22"/>
      <c r="LC496" s="22"/>
      <c r="LD496" s="22"/>
      <c r="LE496" s="22"/>
      <c r="LF496" s="22"/>
      <c r="LG496" s="22"/>
      <c r="LH496" s="22"/>
      <c r="LI496" s="22"/>
      <c r="LJ496" s="22"/>
      <c r="LK496" s="22"/>
      <c r="LL496" s="22"/>
      <c r="LM496" s="22"/>
      <c r="LN496" s="22"/>
      <c r="LO496" s="22"/>
      <c r="LP496" s="22"/>
      <c r="LQ496" s="22"/>
      <c r="LR496" s="22"/>
      <c r="LS496" s="22"/>
      <c r="LT496" s="22"/>
      <c r="LU496" s="22"/>
      <c r="LV496" s="22"/>
      <c r="LW496" s="22"/>
      <c r="LX496" s="22"/>
      <c r="LY496" s="22"/>
      <c r="LZ496" s="22"/>
      <c r="MA496" s="22"/>
      <c r="MB496" s="22"/>
      <c r="MC496" s="22"/>
      <c r="MD496" s="22"/>
      <c r="ME496" s="22"/>
      <c r="MF496" s="22"/>
      <c r="MG496" s="22"/>
      <c r="MH496" s="22"/>
      <c r="MI496" s="22"/>
      <c r="MJ496" s="22"/>
      <c r="MK496" s="22"/>
      <c r="ML496" s="22"/>
      <c r="MM496" s="22"/>
      <c r="MN496" s="22"/>
      <c r="MO496" s="22"/>
    </row>
    <row r="497" spans="1:353" s="12" customFormat="1">
      <c r="A497" s="3"/>
      <c r="B497" s="3"/>
      <c r="C497" s="14"/>
      <c r="D497" s="3"/>
      <c r="E497" s="3"/>
      <c r="F497" s="4"/>
      <c r="G497" s="5"/>
      <c r="H497" s="5"/>
      <c r="I497" s="6"/>
      <c r="J497" s="6"/>
      <c r="K497" s="6"/>
      <c r="L497" s="6"/>
      <c r="M497"/>
      <c r="N497"/>
      <c r="O497"/>
      <c r="P497"/>
      <c r="Q497"/>
      <c r="R497"/>
      <c r="S497"/>
      <c r="T497" s="7"/>
      <c r="U497" s="8"/>
      <c r="V497" s="9"/>
      <c r="W497" s="10"/>
      <c r="X497" s="10"/>
      <c r="Y497" s="10"/>
      <c r="Z497" s="11"/>
      <c r="AA497" s="11"/>
      <c r="AB497" s="11"/>
      <c r="AC497" s="11"/>
      <c r="AD497" s="10"/>
      <c r="AE497"/>
      <c r="AF497"/>
      <c r="AG497"/>
      <c r="AH497" s="498"/>
      <c r="AI497"/>
      <c r="AJ497"/>
      <c r="AK497"/>
      <c r="AL497"/>
      <c r="AM497"/>
      <c r="AN497"/>
      <c r="AO497"/>
      <c r="AP497"/>
      <c r="AQ497"/>
      <c r="AS497"/>
      <c r="AT497"/>
      <c r="AU497"/>
      <c r="AW497"/>
      <c r="AX497"/>
      <c r="AY497"/>
      <c r="AZ497"/>
      <c r="BA497"/>
      <c r="BB497"/>
      <c r="BC497"/>
      <c r="BE497" s="13"/>
      <c r="BF497"/>
      <c r="BG497"/>
      <c r="BH497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  <c r="BZ497" s="22"/>
      <c r="CA497" s="22"/>
      <c r="CB497" s="22"/>
      <c r="CC497" s="22"/>
      <c r="CD497" s="22"/>
      <c r="CE497" s="22"/>
      <c r="CF497" s="22"/>
      <c r="CG497" s="22"/>
      <c r="CH497" s="22"/>
      <c r="CI497" s="22"/>
      <c r="CJ497" s="22"/>
      <c r="CK497" s="22"/>
      <c r="CL497" s="22"/>
      <c r="CM497" s="22"/>
      <c r="CN497" s="22"/>
      <c r="CO497" s="22"/>
      <c r="CP497" s="22"/>
      <c r="CQ497" s="22"/>
      <c r="CR497" s="22"/>
      <c r="CS497" s="22"/>
      <c r="CT497" s="22"/>
      <c r="CU497" s="22"/>
      <c r="CV497" s="22"/>
      <c r="CW497" s="22"/>
      <c r="CX497" s="22"/>
      <c r="CY497" s="22"/>
      <c r="CZ497" s="22"/>
      <c r="DA497" s="22"/>
      <c r="DB497" s="22"/>
      <c r="DC497" s="22"/>
      <c r="DD497" s="22"/>
      <c r="DE497" s="22"/>
      <c r="DF497" s="22"/>
      <c r="DG497" s="22"/>
      <c r="DH497" s="22"/>
      <c r="DI497" s="22"/>
      <c r="DJ497" s="22"/>
      <c r="DK497" s="22"/>
      <c r="DL497" s="22"/>
      <c r="DM497" s="22"/>
      <c r="DN497" s="22"/>
      <c r="DO497" s="22"/>
      <c r="DP497" s="22"/>
      <c r="DQ497" s="22"/>
      <c r="DR497" s="22"/>
      <c r="DS497" s="22"/>
      <c r="DT497" s="22"/>
      <c r="DU497" s="22"/>
      <c r="DV497" s="22"/>
      <c r="DW497" s="22"/>
      <c r="DX497" s="22"/>
      <c r="DY497" s="22"/>
      <c r="DZ497" s="22"/>
      <c r="EA497" s="22"/>
      <c r="EB497" s="22"/>
      <c r="EC497" s="22"/>
      <c r="ED497" s="22"/>
      <c r="EE497" s="22"/>
      <c r="EF497" s="22"/>
      <c r="EG497" s="22"/>
      <c r="EH497" s="22"/>
      <c r="EI497" s="22"/>
      <c r="EJ497" s="22"/>
      <c r="EK497" s="22"/>
      <c r="EL497" s="22"/>
      <c r="EM497" s="22"/>
      <c r="EN497" s="22"/>
      <c r="EO497" s="22"/>
      <c r="EP497" s="22"/>
      <c r="EQ497" s="22"/>
      <c r="ER497" s="22"/>
      <c r="ES497" s="22"/>
      <c r="ET497" s="22"/>
      <c r="EU497" s="22"/>
      <c r="EV497" s="22"/>
      <c r="EW497" s="22"/>
      <c r="EX497" s="22"/>
      <c r="EY497" s="22"/>
      <c r="EZ497" s="22"/>
      <c r="FA497" s="22"/>
      <c r="FB497" s="22"/>
      <c r="FC497" s="22"/>
      <c r="FD497" s="22"/>
      <c r="FE497" s="22"/>
      <c r="FF497" s="22"/>
      <c r="FG497" s="22"/>
      <c r="FH497" s="22"/>
      <c r="FI497" s="22"/>
      <c r="FJ497" s="22"/>
      <c r="FK497" s="22"/>
      <c r="FL497" s="22"/>
      <c r="FM497" s="22"/>
      <c r="FN497" s="22"/>
      <c r="FO497" s="22"/>
      <c r="FP497" s="22"/>
      <c r="FQ497" s="22"/>
      <c r="FR497" s="22"/>
      <c r="FS497" s="22"/>
      <c r="FT497" s="22"/>
      <c r="FU497" s="22"/>
      <c r="FV497" s="22"/>
      <c r="FW497" s="22"/>
      <c r="FX497" s="22"/>
      <c r="FY497" s="22"/>
      <c r="FZ497" s="22"/>
      <c r="GA497" s="22"/>
      <c r="GB497" s="22"/>
      <c r="GC497" s="22"/>
      <c r="GD497" s="22"/>
      <c r="GE497" s="22"/>
      <c r="GF497" s="22"/>
      <c r="GG497" s="22"/>
      <c r="GH497" s="22"/>
      <c r="GI497" s="22"/>
      <c r="GJ497" s="22"/>
      <c r="GK497" s="22"/>
      <c r="GL497" s="22"/>
      <c r="GM497" s="22"/>
      <c r="GN497" s="22"/>
      <c r="GO497" s="22"/>
      <c r="GP497" s="22"/>
      <c r="GQ497" s="22"/>
      <c r="GR497" s="22"/>
      <c r="GS497" s="22"/>
      <c r="GT497" s="22"/>
      <c r="GU497" s="22"/>
      <c r="GV497" s="22"/>
      <c r="GW497" s="22"/>
      <c r="GX497" s="22"/>
      <c r="GY497" s="22"/>
      <c r="GZ497" s="22"/>
      <c r="HA497" s="22"/>
      <c r="HB497" s="22"/>
      <c r="HC497" s="22"/>
      <c r="HD497" s="22"/>
      <c r="HE497" s="22"/>
      <c r="HF497" s="22"/>
      <c r="HG497" s="22"/>
      <c r="HH497" s="22"/>
      <c r="HI497" s="22"/>
      <c r="HJ497" s="22"/>
      <c r="HK497" s="22"/>
      <c r="HL497" s="22"/>
      <c r="HM497" s="22"/>
      <c r="HN497" s="22"/>
      <c r="HO497" s="22"/>
      <c r="HP497" s="22"/>
      <c r="HQ497" s="22"/>
      <c r="HR497" s="22"/>
      <c r="HS497" s="22"/>
      <c r="HT497" s="22"/>
      <c r="HU497" s="22"/>
      <c r="HV497" s="22"/>
      <c r="HW497" s="22"/>
      <c r="HX497" s="22"/>
      <c r="HY497" s="22"/>
      <c r="HZ497" s="22"/>
      <c r="IA497" s="22"/>
      <c r="IB497" s="22"/>
      <c r="IC497" s="22"/>
      <c r="ID497" s="22"/>
      <c r="IE497" s="22"/>
      <c r="IF497" s="22"/>
      <c r="IG497" s="22"/>
      <c r="IH497" s="22"/>
      <c r="II497" s="22"/>
      <c r="IJ497" s="22"/>
      <c r="IK497" s="22"/>
      <c r="IL497" s="22"/>
      <c r="IM497" s="22"/>
      <c r="IN497" s="22"/>
      <c r="IO497" s="22"/>
      <c r="IP497" s="22"/>
      <c r="IQ497" s="22"/>
      <c r="IR497" s="22"/>
      <c r="IS497" s="22"/>
      <c r="IT497" s="22"/>
      <c r="IU497" s="22"/>
      <c r="IV497" s="22"/>
      <c r="IW497" s="22"/>
      <c r="IX497" s="22"/>
      <c r="IY497" s="22"/>
      <c r="IZ497" s="22"/>
      <c r="JA497" s="22"/>
      <c r="JB497" s="22"/>
      <c r="JC497" s="22"/>
      <c r="JD497" s="22"/>
      <c r="JE497" s="22"/>
      <c r="JF497" s="22"/>
      <c r="JG497" s="22"/>
      <c r="JH497" s="22"/>
      <c r="JI497" s="22"/>
      <c r="JJ497" s="22"/>
      <c r="JK497" s="22"/>
      <c r="JL497" s="22"/>
      <c r="JM497" s="22"/>
      <c r="JN497" s="22"/>
      <c r="JO497" s="22"/>
      <c r="JP497" s="22"/>
      <c r="JQ497" s="22"/>
      <c r="JR497" s="22"/>
      <c r="JS497" s="22"/>
      <c r="JT497" s="22"/>
      <c r="JU497" s="22"/>
      <c r="JV497" s="22"/>
      <c r="JW497" s="22"/>
      <c r="JX497" s="22"/>
      <c r="JY497" s="22"/>
      <c r="JZ497" s="22"/>
      <c r="KA497" s="22"/>
      <c r="KB497" s="22"/>
      <c r="KC497" s="22"/>
      <c r="KD497" s="22"/>
      <c r="KE497" s="22"/>
      <c r="KF497" s="22"/>
      <c r="KG497" s="22"/>
      <c r="KH497" s="22"/>
      <c r="KI497" s="22"/>
      <c r="KJ497" s="22"/>
      <c r="KK497" s="22"/>
      <c r="KL497" s="22"/>
      <c r="KM497" s="22"/>
      <c r="KN497" s="22"/>
      <c r="KO497" s="22"/>
      <c r="KP497" s="22"/>
      <c r="KQ497" s="22"/>
      <c r="KR497" s="22"/>
      <c r="KS497" s="22"/>
      <c r="KT497" s="22"/>
      <c r="KU497" s="22"/>
      <c r="KV497" s="22"/>
      <c r="KW497" s="22"/>
      <c r="KX497" s="22"/>
      <c r="KY497" s="22"/>
      <c r="KZ497" s="22"/>
      <c r="LA497" s="22"/>
      <c r="LB497" s="22"/>
      <c r="LC497" s="22"/>
      <c r="LD497" s="22"/>
      <c r="LE497" s="22"/>
      <c r="LF497" s="22"/>
      <c r="LG497" s="22"/>
      <c r="LH497" s="22"/>
      <c r="LI497" s="22"/>
      <c r="LJ497" s="22"/>
      <c r="LK497" s="22"/>
      <c r="LL497" s="22"/>
      <c r="LM497" s="22"/>
      <c r="LN497" s="22"/>
      <c r="LO497" s="22"/>
      <c r="LP497" s="22"/>
      <c r="LQ497" s="22"/>
      <c r="LR497" s="22"/>
      <c r="LS497" s="22"/>
      <c r="LT497" s="22"/>
      <c r="LU497" s="22"/>
      <c r="LV497" s="22"/>
      <c r="LW497" s="22"/>
      <c r="LX497" s="22"/>
      <c r="LY497" s="22"/>
      <c r="LZ497" s="22"/>
      <c r="MA497" s="22"/>
      <c r="MB497" s="22"/>
      <c r="MC497" s="22"/>
      <c r="MD497" s="22"/>
      <c r="ME497" s="22"/>
      <c r="MF497" s="22"/>
      <c r="MG497" s="22"/>
      <c r="MH497" s="22"/>
      <c r="MI497" s="22"/>
      <c r="MJ497" s="22"/>
      <c r="MK497" s="22"/>
      <c r="ML497" s="22"/>
      <c r="MM497" s="22"/>
      <c r="MN497" s="22"/>
      <c r="MO497" s="22"/>
    </row>
    <row r="498" spans="1:353" s="12" customFormat="1">
      <c r="A498" s="3"/>
      <c r="B498" s="3"/>
      <c r="C498" s="14"/>
      <c r="D498" s="3"/>
      <c r="E498" s="3"/>
      <c r="F498" s="4"/>
      <c r="G498" s="5"/>
      <c r="H498" s="5"/>
      <c r="I498" s="6"/>
      <c r="J498" s="6"/>
      <c r="K498" s="6"/>
      <c r="L498" s="6"/>
      <c r="M498"/>
      <c r="N498"/>
      <c r="O498"/>
      <c r="P498"/>
      <c r="Q498"/>
      <c r="R498"/>
      <c r="S498"/>
      <c r="T498" s="7"/>
      <c r="U498" s="8"/>
      <c r="V498" s="9"/>
      <c r="W498" s="10"/>
      <c r="X498" s="10"/>
      <c r="Y498" s="10"/>
      <c r="Z498" s="11"/>
      <c r="AA498" s="11"/>
      <c r="AB498" s="11"/>
      <c r="AC498" s="11"/>
      <c r="AD498" s="10"/>
      <c r="AE498"/>
      <c r="AF498"/>
      <c r="AG498"/>
      <c r="AH498" s="498"/>
      <c r="AI498"/>
      <c r="AJ498"/>
      <c r="AK498"/>
      <c r="AL498"/>
      <c r="AM498"/>
      <c r="AN498"/>
      <c r="AO498"/>
      <c r="AP498"/>
      <c r="AQ498"/>
      <c r="AS498"/>
      <c r="AT498"/>
      <c r="AU498"/>
      <c r="AW498"/>
      <c r="AX498"/>
      <c r="AY498"/>
      <c r="AZ498"/>
      <c r="BA498"/>
      <c r="BB498"/>
      <c r="BC498"/>
      <c r="BE498" s="13"/>
      <c r="BF498"/>
      <c r="BG498"/>
      <c r="BH498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  <c r="BZ498" s="22"/>
      <c r="CA498" s="22"/>
      <c r="CB498" s="22"/>
      <c r="CC498" s="22"/>
      <c r="CD498" s="22"/>
      <c r="CE498" s="22"/>
      <c r="CF498" s="22"/>
      <c r="CG498" s="22"/>
      <c r="CH498" s="22"/>
      <c r="CI498" s="22"/>
      <c r="CJ498" s="22"/>
      <c r="CK498" s="22"/>
      <c r="CL498" s="22"/>
      <c r="CM498" s="22"/>
      <c r="CN498" s="22"/>
      <c r="CO498" s="22"/>
      <c r="CP498" s="22"/>
      <c r="CQ498" s="22"/>
      <c r="CR498" s="22"/>
      <c r="CS498" s="22"/>
      <c r="CT498" s="22"/>
      <c r="CU498" s="22"/>
      <c r="CV498" s="22"/>
      <c r="CW498" s="22"/>
      <c r="CX498" s="22"/>
      <c r="CY498" s="22"/>
      <c r="CZ498" s="22"/>
      <c r="DA498" s="22"/>
      <c r="DB498" s="22"/>
      <c r="DC498" s="22"/>
      <c r="DD498" s="22"/>
      <c r="DE498" s="22"/>
      <c r="DF498" s="22"/>
      <c r="DG498" s="22"/>
      <c r="DH498" s="22"/>
      <c r="DI498" s="22"/>
      <c r="DJ498" s="22"/>
      <c r="DK498" s="22"/>
      <c r="DL498" s="22"/>
      <c r="DM498" s="22"/>
      <c r="DN498" s="22"/>
      <c r="DO498" s="22"/>
      <c r="DP498" s="22"/>
      <c r="DQ498" s="22"/>
      <c r="DR498" s="22"/>
      <c r="DS498" s="22"/>
      <c r="DT498" s="22"/>
      <c r="DU498" s="22"/>
      <c r="DV498" s="22"/>
      <c r="DW498" s="22"/>
      <c r="DX498" s="22"/>
      <c r="DY498" s="22"/>
      <c r="DZ498" s="22"/>
      <c r="EA498" s="22"/>
      <c r="EB498" s="22"/>
      <c r="EC498" s="22"/>
      <c r="ED498" s="22"/>
      <c r="EE498" s="22"/>
      <c r="EF498" s="22"/>
      <c r="EG498" s="22"/>
      <c r="EH498" s="22"/>
      <c r="EI498" s="22"/>
      <c r="EJ498" s="22"/>
      <c r="EK498" s="22"/>
      <c r="EL498" s="22"/>
      <c r="EM498" s="22"/>
      <c r="EN498" s="22"/>
      <c r="EO498" s="22"/>
      <c r="EP498" s="22"/>
      <c r="EQ498" s="22"/>
      <c r="ER498" s="22"/>
      <c r="ES498" s="22"/>
      <c r="ET498" s="22"/>
      <c r="EU498" s="22"/>
      <c r="EV498" s="22"/>
      <c r="EW498" s="22"/>
      <c r="EX498" s="22"/>
      <c r="EY498" s="22"/>
      <c r="EZ498" s="22"/>
      <c r="FA498" s="22"/>
      <c r="FB498" s="22"/>
      <c r="FC498" s="22"/>
      <c r="FD498" s="22"/>
      <c r="FE498" s="22"/>
      <c r="FF498" s="22"/>
      <c r="FG498" s="22"/>
      <c r="FH498" s="22"/>
      <c r="FI498" s="22"/>
      <c r="FJ498" s="22"/>
      <c r="FK498" s="22"/>
      <c r="FL498" s="22"/>
      <c r="FM498" s="22"/>
      <c r="FN498" s="22"/>
      <c r="FO498" s="22"/>
      <c r="FP498" s="22"/>
      <c r="FQ498" s="22"/>
      <c r="FR498" s="22"/>
      <c r="FS498" s="22"/>
      <c r="FT498" s="22"/>
      <c r="FU498" s="22"/>
      <c r="FV498" s="22"/>
      <c r="FW498" s="22"/>
      <c r="FX498" s="22"/>
      <c r="FY498" s="22"/>
      <c r="FZ498" s="22"/>
      <c r="GA498" s="22"/>
      <c r="GB498" s="22"/>
      <c r="GC498" s="22"/>
      <c r="GD498" s="22"/>
      <c r="GE498" s="22"/>
      <c r="GF498" s="22"/>
      <c r="GG498" s="22"/>
      <c r="GH498" s="22"/>
      <c r="GI498" s="22"/>
      <c r="GJ498" s="22"/>
      <c r="GK498" s="22"/>
      <c r="GL498" s="22"/>
      <c r="GM498" s="22"/>
      <c r="GN498" s="22"/>
      <c r="GO498" s="22"/>
      <c r="GP498" s="22"/>
      <c r="GQ498" s="22"/>
      <c r="GR498" s="22"/>
      <c r="GS498" s="22"/>
      <c r="GT498" s="22"/>
      <c r="GU498" s="22"/>
      <c r="GV498" s="22"/>
      <c r="GW498" s="22"/>
      <c r="GX498" s="22"/>
      <c r="GY498" s="22"/>
      <c r="GZ498" s="22"/>
      <c r="HA498" s="22"/>
      <c r="HB498" s="22"/>
      <c r="HC498" s="22"/>
      <c r="HD498" s="22"/>
      <c r="HE498" s="22"/>
      <c r="HF498" s="22"/>
      <c r="HG498" s="22"/>
      <c r="HH498" s="22"/>
      <c r="HI498" s="22"/>
      <c r="HJ498" s="22"/>
      <c r="HK498" s="22"/>
      <c r="HL498" s="22"/>
      <c r="HM498" s="22"/>
      <c r="HN498" s="22"/>
      <c r="HO498" s="22"/>
      <c r="HP498" s="22"/>
      <c r="HQ498" s="22"/>
      <c r="HR498" s="22"/>
      <c r="HS498" s="22"/>
      <c r="HT498" s="22"/>
      <c r="HU498" s="22"/>
      <c r="HV498" s="22"/>
      <c r="HW498" s="22"/>
      <c r="HX498" s="22"/>
      <c r="HY498" s="22"/>
      <c r="HZ498" s="22"/>
      <c r="IA498" s="22"/>
      <c r="IB498" s="22"/>
      <c r="IC498" s="22"/>
      <c r="ID498" s="22"/>
      <c r="IE498" s="22"/>
      <c r="IF498" s="22"/>
      <c r="IG498" s="22"/>
      <c r="IH498" s="22"/>
      <c r="II498" s="22"/>
      <c r="IJ498" s="22"/>
      <c r="IK498" s="22"/>
      <c r="IL498" s="22"/>
      <c r="IM498" s="22"/>
      <c r="IN498" s="22"/>
      <c r="IO498" s="22"/>
      <c r="IP498" s="22"/>
      <c r="IQ498" s="22"/>
      <c r="IR498" s="22"/>
      <c r="IS498" s="22"/>
      <c r="IT498" s="22"/>
      <c r="IU498" s="22"/>
      <c r="IV498" s="22"/>
      <c r="IW498" s="22"/>
      <c r="IX498" s="22"/>
      <c r="IY498" s="22"/>
      <c r="IZ498" s="22"/>
      <c r="JA498" s="22"/>
      <c r="JB498" s="22"/>
      <c r="JC498" s="22"/>
      <c r="JD498" s="22"/>
      <c r="JE498" s="22"/>
      <c r="JF498" s="22"/>
      <c r="JG498" s="22"/>
      <c r="JH498" s="22"/>
      <c r="JI498" s="22"/>
      <c r="JJ498" s="22"/>
      <c r="JK498" s="22"/>
      <c r="JL498" s="22"/>
      <c r="JM498" s="22"/>
      <c r="JN498" s="22"/>
      <c r="JO498" s="22"/>
      <c r="JP498" s="22"/>
      <c r="JQ498" s="22"/>
      <c r="JR498" s="22"/>
      <c r="JS498" s="22"/>
      <c r="JT498" s="22"/>
      <c r="JU498" s="22"/>
      <c r="JV498" s="22"/>
      <c r="JW498" s="22"/>
      <c r="JX498" s="22"/>
      <c r="JY498" s="22"/>
      <c r="JZ498" s="22"/>
      <c r="KA498" s="22"/>
      <c r="KB498" s="22"/>
      <c r="KC498" s="22"/>
      <c r="KD498" s="22"/>
      <c r="KE498" s="22"/>
      <c r="KF498" s="22"/>
      <c r="KG498" s="22"/>
      <c r="KH498" s="22"/>
      <c r="KI498" s="22"/>
      <c r="KJ498" s="22"/>
      <c r="KK498" s="22"/>
      <c r="KL498" s="22"/>
      <c r="KM498" s="22"/>
      <c r="KN498" s="22"/>
      <c r="KO498" s="22"/>
      <c r="KP498" s="22"/>
      <c r="KQ498" s="22"/>
      <c r="KR498" s="22"/>
      <c r="KS498" s="22"/>
      <c r="KT498" s="22"/>
      <c r="KU498" s="22"/>
      <c r="KV498" s="22"/>
      <c r="KW498" s="22"/>
      <c r="KX498" s="22"/>
      <c r="KY498" s="22"/>
      <c r="KZ498" s="22"/>
      <c r="LA498" s="22"/>
      <c r="LB498" s="22"/>
      <c r="LC498" s="22"/>
      <c r="LD498" s="22"/>
      <c r="LE498" s="22"/>
      <c r="LF498" s="22"/>
      <c r="LG498" s="22"/>
      <c r="LH498" s="22"/>
      <c r="LI498" s="22"/>
      <c r="LJ498" s="22"/>
      <c r="LK498" s="22"/>
      <c r="LL498" s="22"/>
      <c r="LM498" s="22"/>
      <c r="LN498" s="22"/>
      <c r="LO498" s="22"/>
      <c r="LP498" s="22"/>
      <c r="LQ498" s="22"/>
      <c r="LR498" s="22"/>
      <c r="LS498" s="22"/>
      <c r="LT498" s="22"/>
      <c r="LU498" s="22"/>
      <c r="LV498" s="22"/>
      <c r="LW498" s="22"/>
      <c r="LX498" s="22"/>
      <c r="LY498" s="22"/>
      <c r="LZ498" s="22"/>
      <c r="MA498" s="22"/>
      <c r="MB498" s="22"/>
      <c r="MC498" s="22"/>
      <c r="MD498" s="22"/>
      <c r="ME498" s="22"/>
      <c r="MF498" s="22"/>
      <c r="MG498" s="22"/>
      <c r="MH498" s="22"/>
      <c r="MI498" s="22"/>
      <c r="MJ498" s="22"/>
      <c r="MK498" s="22"/>
      <c r="ML498" s="22"/>
      <c r="MM498" s="22"/>
      <c r="MN498" s="22"/>
      <c r="MO498" s="22"/>
    </row>
    <row r="499" spans="1:353" s="12" customFormat="1">
      <c r="A499" s="3"/>
      <c r="B499" s="3"/>
      <c r="C499" s="14"/>
      <c r="D499" s="3"/>
      <c r="E499" s="3"/>
      <c r="F499" s="4"/>
      <c r="G499" s="5"/>
      <c r="H499" s="5"/>
      <c r="I499" s="6"/>
      <c r="J499" s="6"/>
      <c r="K499" s="6"/>
      <c r="L499" s="6"/>
      <c r="M499"/>
      <c r="N499"/>
      <c r="O499"/>
      <c r="P499"/>
      <c r="Q499"/>
      <c r="R499"/>
      <c r="S499"/>
      <c r="T499" s="7"/>
      <c r="U499" s="8"/>
      <c r="V499" s="9"/>
      <c r="W499" s="10"/>
      <c r="X499" s="10"/>
      <c r="Y499" s="10"/>
      <c r="Z499" s="11"/>
      <c r="AA499" s="11"/>
      <c r="AB499" s="11"/>
      <c r="AC499" s="11"/>
      <c r="AD499" s="10"/>
      <c r="AE499"/>
      <c r="AF499"/>
      <c r="AG499"/>
      <c r="AH499" s="498"/>
      <c r="AI499"/>
      <c r="AJ499"/>
      <c r="AK499"/>
      <c r="AL499"/>
      <c r="AM499"/>
      <c r="AN499"/>
      <c r="AO499"/>
      <c r="AP499"/>
      <c r="AQ499"/>
      <c r="AS499"/>
      <c r="AT499"/>
      <c r="AU499"/>
      <c r="AW499"/>
      <c r="AX499"/>
      <c r="AY499"/>
      <c r="AZ499"/>
      <c r="BA499"/>
      <c r="BB499"/>
      <c r="BC499"/>
      <c r="BE499" s="13"/>
      <c r="BF499"/>
      <c r="BG499"/>
      <c r="BH499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  <c r="BZ499" s="22"/>
      <c r="CA499" s="22"/>
      <c r="CB499" s="22"/>
      <c r="CC499" s="22"/>
      <c r="CD499" s="22"/>
      <c r="CE499" s="22"/>
      <c r="CF499" s="22"/>
      <c r="CG499" s="22"/>
      <c r="CH499" s="22"/>
      <c r="CI499" s="22"/>
      <c r="CJ499" s="22"/>
      <c r="CK499" s="22"/>
      <c r="CL499" s="22"/>
      <c r="CM499" s="22"/>
      <c r="CN499" s="22"/>
      <c r="CO499" s="22"/>
      <c r="CP499" s="22"/>
      <c r="CQ499" s="22"/>
      <c r="CR499" s="22"/>
      <c r="CS499" s="22"/>
      <c r="CT499" s="22"/>
      <c r="CU499" s="22"/>
      <c r="CV499" s="22"/>
      <c r="CW499" s="22"/>
      <c r="CX499" s="22"/>
      <c r="CY499" s="22"/>
      <c r="CZ499" s="22"/>
      <c r="DA499" s="22"/>
      <c r="DB499" s="22"/>
      <c r="DC499" s="22"/>
      <c r="DD499" s="22"/>
      <c r="DE499" s="22"/>
      <c r="DF499" s="22"/>
      <c r="DG499" s="22"/>
      <c r="DH499" s="22"/>
      <c r="DI499" s="22"/>
      <c r="DJ499" s="22"/>
      <c r="DK499" s="22"/>
      <c r="DL499" s="22"/>
      <c r="DM499" s="22"/>
      <c r="DN499" s="22"/>
      <c r="DO499" s="22"/>
      <c r="DP499" s="22"/>
      <c r="DQ499" s="22"/>
      <c r="DR499" s="22"/>
      <c r="DS499" s="22"/>
      <c r="DT499" s="22"/>
      <c r="DU499" s="22"/>
      <c r="DV499" s="22"/>
      <c r="DW499" s="22"/>
      <c r="DX499" s="22"/>
      <c r="DY499" s="22"/>
      <c r="DZ499" s="22"/>
      <c r="EA499" s="22"/>
      <c r="EB499" s="22"/>
      <c r="EC499" s="22"/>
      <c r="ED499" s="22"/>
      <c r="EE499" s="22"/>
      <c r="EF499" s="22"/>
      <c r="EG499" s="22"/>
      <c r="EH499" s="22"/>
      <c r="EI499" s="22"/>
      <c r="EJ499" s="22"/>
      <c r="EK499" s="22"/>
      <c r="EL499" s="22"/>
      <c r="EM499" s="22"/>
      <c r="EN499" s="22"/>
      <c r="EO499" s="22"/>
      <c r="EP499" s="22"/>
      <c r="EQ499" s="22"/>
      <c r="ER499" s="22"/>
      <c r="ES499" s="22"/>
      <c r="ET499" s="22"/>
      <c r="EU499" s="22"/>
      <c r="EV499" s="22"/>
      <c r="EW499" s="22"/>
      <c r="EX499" s="22"/>
      <c r="EY499" s="22"/>
      <c r="EZ499" s="22"/>
      <c r="FA499" s="22"/>
      <c r="FB499" s="22"/>
      <c r="FC499" s="22"/>
      <c r="FD499" s="22"/>
      <c r="FE499" s="22"/>
      <c r="FF499" s="22"/>
      <c r="FG499" s="22"/>
      <c r="FH499" s="22"/>
      <c r="FI499" s="22"/>
      <c r="FJ499" s="22"/>
      <c r="FK499" s="22"/>
      <c r="FL499" s="22"/>
      <c r="FM499" s="22"/>
      <c r="FN499" s="22"/>
      <c r="FO499" s="22"/>
      <c r="FP499" s="22"/>
      <c r="FQ499" s="22"/>
      <c r="FR499" s="22"/>
      <c r="FS499" s="22"/>
      <c r="FT499" s="22"/>
      <c r="FU499" s="22"/>
      <c r="FV499" s="22"/>
      <c r="FW499" s="22"/>
      <c r="FX499" s="22"/>
      <c r="FY499" s="22"/>
      <c r="FZ499" s="22"/>
      <c r="GA499" s="22"/>
      <c r="GB499" s="22"/>
      <c r="GC499" s="22"/>
      <c r="GD499" s="22"/>
      <c r="GE499" s="22"/>
      <c r="GF499" s="22"/>
      <c r="GG499" s="22"/>
      <c r="GH499" s="22"/>
      <c r="GI499" s="22"/>
      <c r="GJ499" s="22"/>
      <c r="GK499" s="22"/>
      <c r="GL499" s="22"/>
      <c r="GM499" s="22"/>
      <c r="GN499" s="22"/>
      <c r="GO499" s="22"/>
      <c r="GP499" s="22"/>
      <c r="GQ499" s="22"/>
      <c r="GR499" s="22"/>
      <c r="GS499" s="22"/>
      <c r="GT499" s="22"/>
      <c r="GU499" s="22"/>
      <c r="GV499" s="22"/>
      <c r="GW499" s="22"/>
      <c r="GX499" s="22"/>
      <c r="GY499" s="22"/>
      <c r="GZ499" s="22"/>
      <c r="HA499" s="22"/>
      <c r="HB499" s="22"/>
      <c r="HC499" s="22"/>
      <c r="HD499" s="22"/>
      <c r="HE499" s="22"/>
      <c r="HF499" s="22"/>
      <c r="HG499" s="22"/>
      <c r="HH499" s="22"/>
      <c r="HI499" s="22"/>
      <c r="HJ499" s="22"/>
      <c r="HK499" s="22"/>
      <c r="HL499" s="22"/>
      <c r="HM499" s="22"/>
      <c r="HN499" s="22"/>
      <c r="HO499" s="22"/>
      <c r="HP499" s="22"/>
      <c r="HQ499" s="22"/>
      <c r="HR499" s="22"/>
      <c r="HS499" s="22"/>
      <c r="HT499" s="22"/>
      <c r="HU499" s="22"/>
      <c r="HV499" s="22"/>
      <c r="HW499" s="22"/>
      <c r="HX499" s="22"/>
      <c r="HY499" s="22"/>
      <c r="HZ499" s="22"/>
      <c r="IA499" s="22"/>
      <c r="IB499" s="22"/>
      <c r="IC499" s="22"/>
      <c r="ID499" s="22"/>
      <c r="IE499" s="22"/>
      <c r="IF499" s="22"/>
      <c r="IG499" s="22"/>
      <c r="IH499" s="22"/>
      <c r="II499" s="22"/>
      <c r="IJ499" s="22"/>
      <c r="IK499" s="22"/>
      <c r="IL499" s="22"/>
      <c r="IM499" s="22"/>
      <c r="IN499" s="22"/>
      <c r="IO499" s="22"/>
      <c r="IP499" s="22"/>
      <c r="IQ499" s="22"/>
      <c r="IR499" s="22"/>
      <c r="IS499" s="22"/>
      <c r="IT499" s="22"/>
      <c r="IU499" s="22"/>
      <c r="IV499" s="22"/>
      <c r="IW499" s="22"/>
      <c r="IX499" s="22"/>
      <c r="IY499" s="22"/>
      <c r="IZ499" s="22"/>
      <c r="JA499" s="22"/>
      <c r="JB499" s="22"/>
      <c r="JC499" s="22"/>
      <c r="JD499" s="22"/>
      <c r="JE499" s="22"/>
      <c r="JF499" s="22"/>
      <c r="JG499" s="22"/>
      <c r="JH499" s="22"/>
      <c r="JI499" s="22"/>
      <c r="JJ499" s="22"/>
      <c r="JK499" s="22"/>
      <c r="JL499" s="22"/>
      <c r="JM499" s="22"/>
      <c r="JN499" s="22"/>
      <c r="JO499" s="22"/>
      <c r="JP499" s="22"/>
      <c r="JQ499" s="22"/>
      <c r="JR499" s="22"/>
      <c r="JS499" s="22"/>
      <c r="JT499" s="22"/>
      <c r="JU499" s="22"/>
      <c r="JV499" s="22"/>
      <c r="JW499" s="22"/>
      <c r="JX499" s="22"/>
      <c r="JY499" s="22"/>
      <c r="JZ499" s="22"/>
      <c r="KA499" s="22"/>
      <c r="KB499" s="22"/>
      <c r="KC499" s="22"/>
      <c r="KD499" s="22"/>
      <c r="KE499" s="22"/>
      <c r="KF499" s="22"/>
      <c r="KG499" s="22"/>
      <c r="KH499" s="22"/>
      <c r="KI499" s="22"/>
      <c r="KJ499" s="22"/>
      <c r="KK499" s="22"/>
      <c r="KL499" s="22"/>
      <c r="KM499" s="22"/>
      <c r="KN499" s="22"/>
      <c r="KO499" s="22"/>
      <c r="KP499" s="22"/>
      <c r="KQ499" s="22"/>
      <c r="KR499" s="22"/>
      <c r="KS499" s="22"/>
      <c r="KT499" s="22"/>
      <c r="KU499" s="22"/>
      <c r="KV499" s="22"/>
      <c r="KW499" s="22"/>
      <c r="KX499" s="22"/>
      <c r="KY499" s="22"/>
      <c r="KZ499" s="22"/>
      <c r="LA499" s="22"/>
      <c r="LB499" s="22"/>
      <c r="LC499" s="22"/>
      <c r="LD499" s="22"/>
      <c r="LE499" s="22"/>
      <c r="LF499" s="22"/>
      <c r="LG499" s="22"/>
      <c r="LH499" s="22"/>
      <c r="LI499" s="22"/>
      <c r="LJ499" s="22"/>
      <c r="LK499" s="22"/>
      <c r="LL499" s="22"/>
      <c r="LM499" s="22"/>
      <c r="LN499" s="22"/>
      <c r="LO499" s="22"/>
      <c r="LP499" s="22"/>
      <c r="LQ499" s="22"/>
      <c r="LR499" s="22"/>
      <c r="LS499" s="22"/>
      <c r="LT499" s="22"/>
      <c r="LU499" s="22"/>
      <c r="LV499" s="22"/>
      <c r="LW499" s="22"/>
      <c r="LX499" s="22"/>
      <c r="LY499" s="22"/>
      <c r="LZ499" s="22"/>
      <c r="MA499" s="22"/>
      <c r="MB499" s="22"/>
      <c r="MC499" s="22"/>
      <c r="MD499" s="22"/>
      <c r="ME499" s="22"/>
      <c r="MF499" s="22"/>
      <c r="MG499" s="22"/>
      <c r="MH499" s="22"/>
      <c r="MI499" s="22"/>
      <c r="MJ499" s="22"/>
      <c r="MK499" s="22"/>
      <c r="ML499" s="22"/>
      <c r="MM499" s="22"/>
      <c r="MN499" s="22"/>
      <c r="MO499" s="22"/>
    </row>
    <row r="500" spans="1:353" s="12" customFormat="1">
      <c r="A500" s="3"/>
      <c r="B500" s="3"/>
      <c r="C500" s="14"/>
      <c r="D500" s="3"/>
      <c r="E500" s="3"/>
      <c r="F500" s="4"/>
      <c r="G500" s="5"/>
      <c r="H500" s="5"/>
      <c r="I500" s="6"/>
      <c r="J500" s="6"/>
      <c r="K500" s="6"/>
      <c r="L500" s="6"/>
      <c r="M500"/>
      <c r="N500"/>
      <c r="O500"/>
      <c r="P500"/>
      <c r="Q500"/>
      <c r="R500"/>
      <c r="S500"/>
      <c r="T500" s="7"/>
      <c r="U500" s="8"/>
      <c r="V500" s="9"/>
      <c r="W500" s="10"/>
      <c r="X500" s="10"/>
      <c r="Y500" s="10"/>
      <c r="Z500" s="11"/>
      <c r="AA500" s="11"/>
      <c r="AB500" s="11"/>
      <c r="AC500" s="11"/>
      <c r="AD500" s="10"/>
      <c r="AE500"/>
      <c r="AF500"/>
      <c r="AG500"/>
      <c r="AH500" s="498"/>
      <c r="AI500"/>
      <c r="AJ500"/>
      <c r="AK500"/>
      <c r="AL500"/>
      <c r="AM500"/>
      <c r="AN500"/>
      <c r="AO500"/>
      <c r="AP500"/>
      <c r="AQ500"/>
      <c r="AS500"/>
      <c r="AT500"/>
      <c r="AU500"/>
      <c r="AW500"/>
      <c r="AX500"/>
      <c r="AY500"/>
      <c r="AZ500"/>
      <c r="BA500"/>
      <c r="BB500"/>
      <c r="BC500"/>
      <c r="BE500" s="13"/>
      <c r="BF500"/>
      <c r="BG500"/>
      <c r="BH500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  <c r="BZ500" s="22"/>
      <c r="CA500" s="22"/>
      <c r="CB500" s="22"/>
      <c r="CC500" s="22"/>
      <c r="CD500" s="22"/>
      <c r="CE500" s="22"/>
      <c r="CF500" s="22"/>
      <c r="CG500" s="22"/>
      <c r="CH500" s="22"/>
      <c r="CI500" s="22"/>
      <c r="CJ500" s="22"/>
      <c r="CK500" s="22"/>
      <c r="CL500" s="22"/>
      <c r="CM500" s="22"/>
      <c r="CN500" s="22"/>
      <c r="CO500" s="22"/>
      <c r="CP500" s="22"/>
      <c r="CQ500" s="22"/>
      <c r="CR500" s="22"/>
      <c r="CS500" s="22"/>
      <c r="CT500" s="22"/>
      <c r="CU500" s="22"/>
      <c r="CV500" s="22"/>
      <c r="CW500" s="22"/>
      <c r="CX500" s="22"/>
      <c r="CY500" s="22"/>
      <c r="CZ500" s="22"/>
      <c r="DA500" s="22"/>
      <c r="DB500" s="22"/>
      <c r="DC500" s="22"/>
      <c r="DD500" s="22"/>
      <c r="DE500" s="22"/>
      <c r="DF500" s="22"/>
      <c r="DG500" s="22"/>
      <c r="DH500" s="22"/>
      <c r="DI500" s="22"/>
      <c r="DJ500" s="22"/>
      <c r="DK500" s="22"/>
      <c r="DL500" s="22"/>
      <c r="DM500" s="22"/>
      <c r="DN500" s="22"/>
      <c r="DO500" s="22"/>
      <c r="DP500" s="22"/>
      <c r="DQ500" s="22"/>
      <c r="DR500" s="22"/>
      <c r="DS500" s="22"/>
      <c r="DT500" s="22"/>
      <c r="DU500" s="22"/>
      <c r="DV500" s="22"/>
      <c r="DW500" s="22"/>
      <c r="DX500" s="22"/>
      <c r="DY500" s="22"/>
      <c r="DZ500" s="22"/>
      <c r="EA500" s="22"/>
      <c r="EB500" s="22"/>
      <c r="EC500" s="22"/>
      <c r="ED500" s="22"/>
      <c r="EE500" s="22"/>
      <c r="EF500" s="22"/>
      <c r="EG500" s="22"/>
      <c r="EH500" s="22"/>
      <c r="EI500" s="22"/>
      <c r="EJ500" s="22"/>
      <c r="EK500" s="22"/>
      <c r="EL500" s="22"/>
      <c r="EM500" s="22"/>
      <c r="EN500" s="22"/>
      <c r="EO500" s="22"/>
      <c r="EP500" s="22"/>
      <c r="EQ500" s="22"/>
      <c r="ER500" s="22"/>
      <c r="ES500" s="22"/>
      <c r="ET500" s="22"/>
      <c r="EU500" s="22"/>
      <c r="EV500" s="22"/>
      <c r="EW500" s="22"/>
      <c r="EX500" s="22"/>
      <c r="EY500" s="22"/>
      <c r="EZ500" s="22"/>
      <c r="FA500" s="22"/>
      <c r="FB500" s="22"/>
      <c r="FC500" s="22"/>
      <c r="FD500" s="22"/>
      <c r="FE500" s="22"/>
      <c r="FF500" s="22"/>
      <c r="FG500" s="22"/>
      <c r="FH500" s="22"/>
      <c r="FI500" s="22"/>
      <c r="FJ500" s="22"/>
      <c r="FK500" s="22"/>
      <c r="FL500" s="22"/>
      <c r="FM500" s="22"/>
      <c r="FN500" s="22"/>
      <c r="FO500" s="22"/>
      <c r="FP500" s="22"/>
      <c r="FQ500" s="22"/>
      <c r="FR500" s="22"/>
      <c r="FS500" s="22"/>
      <c r="FT500" s="22"/>
      <c r="FU500" s="22"/>
      <c r="FV500" s="22"/>
      <c r="FW500" s="22"/>
      <c r="FX500" s="22"/>
      <c r="FY500" s="22"/>
      <c r="FZ500" s="22"/>
      <c r="GA500" s="22"/>
      <c r="GB500" s="22"/>
      <c r="GC500" s="22"/>
      <c r="GD500" s="22"/>
      <c r="GE500" s="22"/>
      <c r="GF500" s="22"/>
      <c r="GG500" s="22"/>
      <c r="GH500" s="22"/>
      <c r="GI500" s="22"/>
      <c r="GJ500" s="22"/>
      <c r="GK500" s="22"/>
      <c r="GL500" s="22"/>
      <c r="GM500" s="22"/>
      <c r="GN500" s="22"/>
      <c r="GO500" s="22"/>
      <c r="GP500" s="22"/>
      <c r="GQ500" s="22"/>
      <c r="GR500" s="22"/>
      <c r="GS500" s="22"/>
      <c r="GT500" s="22"/>
      <c r="GU500" s="22"/>
      <c r="GV500" s="22"/>
      <c r="GW500" s="22"/>
      <c r="GX500" s="22"/>
      <c r="GY500" s="22"/>
      <c r="GZ500" s="22"/>
      <c r="HA500" s="22"/>
      <c r="HB500" s="22"/>
      <c r="HC500" s="22"/>
      <c r="HD500" s="22"/>
      <c r="HE500" s="22"/>
      <c r="HF500" s="22"/>
      <c r="HG500" s="22"/>
      <c r="HH500" s="22"/>
      <c r="HI500" s="22"/>
      <c r="HJ500" s="22"/>
      <c r="HK500" s="22"/>
      <c r="HL500" s="22"/>
      <c r="HM500" s="22"/>
      <c r="HN500" s="22"/>
      <c r="HO500" s="22"/>
      <c r="HP500" s="22"/>
      <c r="HQ500" s="22"/>
      <c r="HR500" s="22"/>
      <c r="HS500" s="22"/>
      <c r="HT500" s="22"/>
      <c r="HU500" s="22"/>
      <c r="HV500" s="22"/>
      <c r="HW500" s="22"/>
      <c r="HX500" s="22"/>
      <c r="HY500" s="22"/>
      <c r="HZ500" s="22"/>
      <c r="IA500" s="22"/>
      <c r="IB500" s="22"/>
      <c r="IC500" s="22"/>
      <c r="ID500" s="22"/>
      <c r="IE500" s="22"/>
      <c r="IF500" s="22"/>
      <c r="IG500" s="22"/>
      <c r="IH500" s="22"/>
      <c r="II500" s="22"/>
      <c r="IJ500" s="22"/>
      <c r="IK500" s="22"/>
      <c r="IL500" s="22"/>
      <c r="IM500" s="22"/>
      <c r="IN500" s="22"/>
      <c r="IO500" s="22"/>
      <c r="IP500" s="22"/>
      <c r="IQ500" s="22"/>
      <c r="IR500" s="22"/>
      <c r="IS500" s="22"/>
      <c r="IT500" s="22"/>
      <c r="IU500" s="22"/>
      <c r="IV500" s="22"/>
      <c r="IW500" s="22"/>
      <c r="IX500" s="22"/>
      <c r="IY500" s="22"/>
      <c r="IZ500" s="22"/>
      <c r="JA500" s="22"/>
      <c r="JB500" s="22"/>
      <c r="JC500" s="22"/>
      <c r="JD500" s="22"/>
      <c r="JE500" s="22"/>
      <c r="JF500" s="22"/>
      <c r="JG500" s="22"/>
      <c r="JH500" s="22"/>
      <c r="JI500" s="22"/>
      <c r="JJ500" s="22"/>
      <c r="JK500" s="22"/>
      <c r="JL500" s="22"/>
      <c r="JM500" s="22"/>
      <c r="JN500" s="22"/>
      <c r="JO500" s="22"/>
      <c r="JP500" s="22"/>
      <c r="JQ500" s="22"/>
      <c r="JR500" s="22"/>
      <c r="JS500" s="22"/>
      <c r="JT500" s="22"/>
      <c r="JU500" s="22"/>
      <c r="JV500" s="22"/>
      <c r="JW500" s="22"/>
      <c r="JX500" s="22"/>
      <c r="JY500" s="22"/>
      <c r="JZ500" s="22"/>
      <c r="KA500" s="22"/>
      <c r="KB500" s="22"/>
      <c r="KC500" s="22"/>
      <c r="KD500" s="22"/>
      <c r="KE500" s="22"/>
      <c r="KF500" s="22"/>
      <c r="KG500" s="22"/>
      <c r="KH500" s="22"/>
      <c r="KI500" s="22"/>
      <c r="KJ500" s="22"/>
      <c r="KK500" s="22"/>
      <c r="KL500" s="22"/>
      <c r="KM500" s="22"/>
      <c r="KN500" s="22"/>
      <c r="KO500" s="22"/>
      <c r="KP500" s="22"/>
      <c r="KQ500" s="22"/>
      <c r="KR500" s="22"/>
      <c r="KS500" s="22"/>
      <c r="KT500" s="22"/>
      <c r="KU500" s="22"/>
      <c r="KV500" s="22"/>
      <c r="KW500" s="22"/>
      <c r="KX500" s="22"/>
      <c r="KY500" s="22"/>
      <c r="KZ500" s="22"/>
      <c r="LA500" s="22"/>
      <c r="LB500" s="22"/>
      <c r="LC500" s="22"/>
      <c r="LD500" s="22"/>
      <c r="LE500" s="22"/>
      <c r="LF500" s="22"/>
      <c r="LG500" s="22"/>
      <c r="LH500" s="22"/>
      <c r="LI500" s="22"/>
      <c r="LJ500" s="22"/>
      <c r="LK500" s="22"/>
      <c r="LL500" s="22"/>
      <c r="LM500" s="22"/>
      <c r="LN500" s="22"/>
      <c r="LO500" s="22"/>
      <c r="LP500" s="22"/>
      <c r="LQ500" s="22"/>
      <c r="LR500" s="22"/>
      <c r="LS500" s="22"/>
      <c r="LT500" s="22"/>
      <c r="LU500" s="22"/>
      <c r="LV500" s="22"/>
      <c r="LW500" s="22"/>
      <c r="LX500" s="22"/>
      <c r="LY500" s="22"/>
      <c r="LZ500" s="22"/>
      <c r="MA500" s="22"/>
      <c r="MB500" s="22"/>
      <c r="MC500" s="22"/>
      <c r="MD500" s="22"/>
      <c r="ME500" s="22"/>
      <c r="MF500" s="22"/>
      <c r="MG500" s="22"/>
      <c r="MH500" s="22"/>
      <c r="MI500" s="22"/>
      <c r="MJ500" s="22"/>
      <c r="MK500" s="22"/>
      <c r="ML500" s="22"/>
      <c r="MM500" s="22"/>
      <c r="MN500" s="22"/>
      <c r="MO500" s="22"/>
    </row>
    <row r="501" spans="1:353" s="12" customFormat="1">
      <c r="A501" s="3"/>
      <c r="B501" s="3"/>
      <c r="C501" s="14"/>
      <c r="D501" s="3"/>
      <c r="E501" s="3"/>
      <c r="F501" s="4"/>
      <c r="G501" s="5"/>
      <c r="H501" s="5"/>
      <c r="I501" s="6"/>
      <c r="J501" s="6"/>
      <c r="K501" s="6"/>
      <c r="L501" s="6"/>
      <c r="M501"/>
      <c r="N501"/>
      <c r="O501"/>
      <c r="P501"/>
      <c r="Q501"/>
      <c r="R501"/>
      <c r="S501"/>
      <c r="T501" s="7"/>
      <c r="U501" s="8"/>
      <c r="V501" s="9"/>
      <c r="W501" s="10"/>
      <c r="X501" s="10"/>
      <c r="Y501" s="10"/>
      <c r="Z501" s="11"/>
      <c r="AA501" s="11"/>
      <c r="AB501" s="11"/>
      <c r="AC501" s="11"/>
      <c r="AD501" s="10"/>
      <c r="AE501"/>
      <c r="AF501"/>
      <c r="AG501"/>
      <c r="AH501" s="498"/>
      <c r="AI501"/>
      <c r="AJ501"/>
      <c r="AK501"/>
      <c r="AL501"/>
      <c r="AM501"/>
      <c r="AN501"/>
      <c r="AO501"/>
      <c r="AP501"/>
      <c r="AQ501"/>
      <c r="AS501"/>
      <c r="AT501"/>
      <c r="AU501"/>
      <c r="AW501"/>
      <c r="AX501"/>
      <c r="AY501"/>
      <c r="AZ501"/>
      <c r="BA501"/>
      <c r="BB501"/>
      <c r="BC501"/>
      <c r="BE501" s="13"/>
      <c r="BF501"/>
      <c r="BG501"/>
      <c r="BH501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  <c r="BZ501" s="22"/>
      <c r="CA501" s="22"/>
      <c r="CB501" s="22"/>
      <c r="CC501" s="22"/>
      <c r="CD501" s="22"/>
      <c r="CE501" s="22"/>
      <c r="CF501" s="22"/>
      <c r="CG501" s="22"/>
      <c r="CH501" s="22"/>
      <c r="CI501" s="22"/>
      <c r="CJ501" s="22"/>
      <c r="CK501" s="22"/>
      <c r="CL501" s="22"/>
      <c r="CM501" s="22"/>
      <c r="CN501" s="22"/>
      <c r="CO501" s="22"/>
      <c r="CP501" s="22"/>
      <c r="CQ501" s="22"/>
      <c r="CR501" s="22"/>
      <c r="CS501" s="22"/>
      <c r="CT501" s="22"/>
      <c r="CU501" s="22"/>
      <c r="CV501" s="22"/>
      <c r="CW501" s="22"/>
      <c r="CX501" s="22"/>
      <c r="CY501" s="22"/>
      <c r="CZ501" s="22"/>
      <c r="DA501" s="22"/>
      <c r="DB501" s="22"/>
      <c r="DC501" s="22"/>
      <c r="DD501" s="22"/>
      <c r="DE501" s="22"/>
      <c r="DF501" s="22"/>
      <c r="DG501" s="22"/>
      <c r="DH501" s="22"/>
      <c r="DI501" s="22"/>
      <c r="DJ501" s="22"/>
      <c r="DK501" s="22"/>
      <c r="DL501" s="22"/>
      <c r="DM501" s="22"/>
      <c r="DN501" s="22"/>
      <c r="DO501" s="22"/>
      <c r="DP501" s="22"/>
      <c r="DQ501" s="22"/>
      <c r="DR501" s="22"/>
      <c r="DS501" s="22"/>
      <c r="DT501" s="22"/>
      <c r="DU501" s="22"/>
      <c r="DV501" s="22"/>
      <c r="DW501" s="22"/>
      <c r="DX501" s="22"/>
      <c r="DY501" s="22"/>
      <c r="DZ501" s="22"/>
      <c r="EA501" s="22"/>
      <c r="EB501" s="22"/>
      <c r="EC501" s="22"/>
      <c r="ED501" s="22"/>
      <c r="EE501" s="22"/>
      <c r="EF501" s="22"/>
      <c r="EG501" s="22"/>
      <c r="EH501" s="22"/>
      <c r="EI501" s="22"/>
      <c r="EJ501" s="22"/>
      <c r="EK501" s="22"/>
      <c r="EL501" s="22"/>
      <c r="EM501" s="22"/>
      <c r="EN501" s="22"/>
      <c r="EO501" s="22"/>
      <c r="EP501" s="22"/>
      <c r="EQ501" s="22"/>
      <c r="ER501" s="22"/>
      <c r="ES501" s="22"/>
      <c r="ET501" s="22"/>
      <c r="EU501" s="22"/>
      <c r="EV501" s="22"/>
      <c r="EW501" s="22"/>
      <c r="EX501" s="22"/>
      <c r="EY501" s="22"/>
      <c r="EZ501" s="22"/>
      <c r="FA501" s="22"/>
      <c r="FB501" s="22"/>
      <c r="FC501" s="22"/>
      <c r="FD501" s="22"/>
      <c r="FE501" s="22"/>
      <c r="FF501" s="22"/>
      <c r="FG501" s="22"/>
      <c r="FH501" s="22"/>
      <c r="FI501" s="22"/>
      <c r="FJ501" s="22"/>
      <c r="FK501" s="22"/>
      <c r="FL501" s="22"/>
      <c r="FM501" s="22"/>
      <c r="FN501" s="22"/>
      <c r="FO501" s="22"/>
      <c r="FP501" s="22"/>
      <c r="FQ501" s="22"/>
      <c r="FR501" s="22"/>
      <c r="FS501" s="22"/>
      <c r="FT501" s="22"/>
      <c r="FU501" s="22"/>
      <c r="FV501" s="22"/>
      <c r="FW501" s="22"/>
      <c r="FX501" s="22"/>
      <c r="FY501" s="22"/>
      <c r="FZ501" s="22"/>
      <c r="GA501" s="22"/>
      <c r="GB501" s="22"/>
      <c r="GC501" s="22"/>
      <c r="GD501" s="22"/>
      <c r="GE501" s="22"/>
      <c r="GF501" s="22"/>
      <c r="GG501" s="22"/>
      <c r="GH501" s="22"/>
      <c r="GI501" s="22"/>
      <c r="GJ501" s="22"/>
      <c r="GK501" s="22"/>
      <c r="GL501" s="22"/>
      <c r="GM501" s="22"/>
      <c r="GN501" s="22"/>
      <c r="GO501" s="22"/>
      <c r="GP501" s="22"/>
      <c r="GQ501" s="22"/>
      <c r="GR501" s="22"/>
      <c r="GS501" s="22"/>
      <c r="GT501" s="22"/>
      <c r="GU501" s="22"/>
      <c r="GV501" s="22"/>
      <c r="GW501" s="22"/>
      <c r="GX501" s="22"/>
      <c r="GY501" s="22"/>
      <c r="GZ501" s="22"/>
      <c r="HA501" s="22"/>
      <c r="HB501" s="22"/>
      <c r="HC501" s="22"/>
      <c r="HD501" s="22"/>
      <c r="HE501" s="22"/>
      <c r="HF501" s="22"/>
      <c r="HG501" s="22"/>
      <c r="HH501" s="22"/>
      <c r="HI501" s="22"/>
      <c r="HJ501" s="22"/>
      <c r="HK501" s="22"/>
      <c r="HL501" s="22"/>
      <c r="HM501" s="22"/>
      <c r="HN501" s="22"/>
      <c r="HO501" s="22"/>
      <c r="HP501" s="22"/>
      <c r="HQ501" s="22"/>
      <c r="HR501" s="22"/>
      <c r="HS501" s="22"/>
      <c r="HT501" s="22"/>
      <c r="HU501" s="22"/>
      <c r="HV501" s="22"/>
      <c r="HW501" s="22"/>
      <c r="HX501" s="22"/>
      <c r="HY501" s="22"/>
      <c r="HZ501" s="22"/>
      <c r="IA501" s="22"/>
      <c r="IB501" s="22"/>
      <c r="IC501" s="22"/>
      <c r="ID501" s="22"/>
      <c r="IE501" s="22"/>
      <c r="IF501" s="22"/>
      <c r="IG501" s="22"/>
      <c r="IH501" s="22"/>
      <c r="II501" s="22"/>
      <c r="IJ501" s="22"/>
      <c r="IK501" s="22"/>
      <c r="IL501" s="22"/>
      <c r="IM501" s="22"/>
      <c r="IN501" s="22"/>
      <c r="IO501" s="22"/>
      <c r="IP501" s="22"/>
      <c r="IQ501" s="22"/>
      <c r="IR501" s="22"/>
      <c r="IS501" s="22"/>
      <c r="IT501" s="22"/>
      <c r="IU501" s="22"/>
      <c r="IV501" s="22"/>
      <c r="IW501" s="22"/>
      <c r="IX501" s="22"/>
      <c r="IY501" s="22"/>
      <c r="IZ501" s="22"/>
      <c r="JA501" s="22"/>
      <c r="JB501" s="22"/>
      <c r="JC501" s="22"/>
      <c r="JD501" s="22"/>
      <c r="JE501" s="22"/>
      <c r="JF501" s="22"/>
      <c r="JG501" s="22"/>
      <c r="JH501" s="22"/>
      <c r="JI501" s="22"/>
      <c r="JJ501" s="22"/>
      <c r="JK501" s="22"/>
      <c r="JL501" s="22"/>
      <c r="JM501" s="22"/>
      <c r="JN501" s="22"/>
      <c r="JO501" s="22"/>
      <c r="JP501" s="22"/>
      <c r="JQ501" s="22"/>
      <c r="JR501" s="22"/>
      <c r="JS501" s="22"/>
      <c r="JT501" s="22"/>
      <c r="JU501" s="22"/>
      <c r="JV501" s="22"/>
      <c r="JW501" s="22"/>
      <c r="JX501" s="22"/>
      <c r="JY501" s="22"/>
      <c r="JZ501" s="22"/>
      <c r="KA501" s="22"/>
      <c r="KB501" s="22"/>
      <c r="KC501" s="22"/>
      <c r="KD501" s="22"/>
      <c r="KE501" s="22"/>
      <c r="KF501" s="22"/>
      <c r="KG501" s="22"/>
      <c r="KH501" s="22"/>
      <c r="KI501" s="22"/>
      <c r="KJ501" s="22"/>
      <c r="KK501" s="22"/>
      <c r="KL501" s="22"/>
      <c r="KM501" s="22"/>
      <c r="KN501" s="22"/>
      <c r="KO501" s="22"/>
      <c r="KP501" s="22"/>
      <c r="KQ501" s="22"/>
      <c r="KR501" s="22"/>
      <c r="KS501" s="22"/>
      <c r="KT501" s="22"/>
      <c r="KU501" s="22"/>
      <c r="KV501" s="22"/>
      <c r="KW501" s="22"/>
      <c r="KX501" s="22"/>
      <c r="KY501" s="22"/>
      <c r="KZ501" s="22"/>
      <c r="LA501" s="22"/>
      <c r="LB501" s="22"/>
      <c r="LC501" s="22"/>
      <c r="LD501" s="22"/>
      <c r="LE501" s="22"/>
      <c r="LF501" s="22"/>
      <c r="LG501" s="22"/>
      <c r="LH501" s="22"/>
      <c r="LI501" s="22"/>
      <c r="LJ501" s="22"/>
      <c r="LK501" s="22"/>
      <c r="LL501" s="22"/>
      <c r="LM501" s="22"/>
      <c r="LN501" s="22"/>
      <c r="LO501" s="22"/>
      <c r="LP501" s="22"/>
      <c r="LQ501" s="22"/>
      <c r="LR501" s="22"/>
      <c r="LS501" s="22"/>
      <c r="LT501" s="22"/>
      <c r="LU501" s="22"/>
      <c r="LV501" s="22"/>
      <c r="LW501" s="22"/>
      <c r="LX501" s="22"/>
      <c r="LY501" s="22"/>
      <c r="LZ501" s="22"/>
      <c r="MA501" s="22"/>
      <c r="MB501" s="22"/>
      <c r="MC501" s="22"/>
      <c r="MD501" s="22"/>
      <c r="ME501" s="22"/>
      <c r="MF501" s="22"/>
      <c r="MG501" s="22"/>
      <c r="MH501" s="22"/>
      <c r="MI501" s="22"/>
      <c r="MJ501" s="22"/>
      <c r="MK501" s="22"/>
      <c r="ML501" s="22"/>
      <c r="MM501" s="22"/>
      <c r="MN501" s="22"/>
      <c r="MO501" s="22"/>
    </row>
    <row r="502" spans="1:353" s="12" customFormat="1">
      <c r="A502" s="3"/>
      <c r="B502" s="3"/>
      <c r="C502" s="14"/>
      <c r="D502" s="3"/>
      <c r="E502" s="3"/>
      <c r="F502" s="4"/>
      <c r="G502" s="5"/>
      <c r="H502" s="5"/>
      <c r="I502" s="6"/>
      <c r="J502" s="6"/>
      <c r="K502" s="6"/>
      <c r="L502" s="6"/>
      <c r="M502"/>
      <c r="N502"/>
      <c r="O502"/>
      <c r="P502"/>
      <c r="Q502"/>
      <c r="R502"/>
      <c r="S502"/>
      <c r="T502" s="7"/>
      <c r="U502" s="8"/>
      <c r="V502" s="9"/>
      <c r="W502" s="10"/>
      <c r="X502" s="10"/>
      <c r="Y502" s="10"/>
      <c r="Z502" s="11"/>
      <c r="AA502" s="11"/>
      <c r="AB502" s="11"/>
      <c r="AC502" s="11"/>
      <c r="AD502" s="10"/>
      <c r="AE502"/>
      <c r="AF502"/>
      <c r="AG502"/>
      <c r="AH502" s="498"/>
      <c r="AI502"/>
      <c r="AJ502"/>
      <c r="AK502"/>
      <c r="AL502"/>
      <c r="AM502"/>
      <c r="AN502"/>
      <c r="AO502"/>
      <c r="AP502"/>
      <c r="AQ502"/>
      <c r="AS502"/>
      <c r="AT502"/>
      <c r="AU502"/>
      <c r="AW502"/>
      <c r="AX502"/>
      <c r="AY502"/>
      <c r="AZ502"/>
      <c r="BA502"/>
      <c r="BB502"/>
      <c r="BC502"/>
      <c r="BE502" s="13"/>
      <c r="BF502"/>
      <c r="BG502"/>
      <c r="BH50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  <c r="BZ502" s="22"/>
      <c r="CA502" s="22"/>
      <c r="CB502" s="22"/>
      <c r="CC502" s="22"/>
      <c r="CD502" s="22"/>
      <c r="CE502" s="22"/>
      <c r="CF502" s="22"/>
      <c r="CG502" s="22"/>
      <c r="CH502" s="22"/>
      <c r="CI502" s="22"/>
      <c r="CJ502" s="22"/>
      <c r="CK502" s="22"/>
      <c r="CL502" s="22"/>
      <c r="CM502" s="22"/>
      <c r="CN502" s="22"/>
      <c r="CO502" s="22"/>
      <c r="CP502" s="22"/>
      <c r="CQ502" s="22"/>
      <c r="CR502" s="22"/>
      <c r="CS502" s="22"/>
      <c r="CT502" s="22"/>
      <c r="CU502" s="22"/>
      <c r="CV502" s="22"/>
      <c r="CW502" s="22"/>
      <c r="CX502" s="22"/>
      <c r="CY502" s="22"/>
      <c r="CZ502" s="22"/>
      <c r="DA502" s="22"/>
      <c r="DB502" s="22"/>
      <c r="DC502" s="22"/>
      <c r="DD502" s="22"/>
      <c r="DE502" s="22"/>
      <c r="DF502" s="22"/>
      <c r="DG502" s="22"/>
      <c r="DH502" s="22"/>
      <c r="DI502" s="22"/>
      <c r="DJ502" s="22"/>
      <c r="DK502" s="22"/>
      <c r="DL502" s="22"/>
      <c r="DM502" s="22"/>
      <c r="DN502" s="22"/>
      <c r="DO502" s="22"/>
      <c r="DP502" s="22"/>
      <c r="DQ502" s="22"/>
      <c r="DR502" s="22"/>
      <c r="DS502" s="22"/>
      <c r="DT502" s="22"/>
      <c r="DU502" s="22"/>
      <c r="DV502" s="22"/>
      <c r="DW502" s="22"/>
      <c r="DX502" s="22"/>
      <c r="DY502" s="22"/>
      <c r="DZ502" s="22"/>
      <c r="EA502" s="22"/>
      <c r="EB502" s="22"/>
      <c r="EC502" s="22"/>
      <c r="ED502" s="22"/>
      <c r="EE502" s="22"/>
      <c r="EF502" s="22"/>
      <c r="EG502" s="22"/>
      <c r="EH502" s="22"/>
      <c r="EI502" s="22"/>
      <c r="EJ502" s="22"/>
      <c r="EK502" s="22"/>
      <c r="EL502" s="22"/>
      <c r="EM502" s="22"/>
      <c r="EN502" s="22"/>
      <c r="EO502" s="22"/>
      <c r="EP502" s="22"/>
      <c r="EQ502" s="22"/>
      <c r="ER502" s="22"/>
      <c r="ES502" s="22"/>
      <c r="ET502" s="22"/>
      <c r="EU502" s="22"/>
      <c r="EV502" s="22"/>
      <c r="EW502" s="22"/>
      <c r="EX502" s="22"/>
      <c r="EY502" s="22"/>
      <c r="EZ502" s="22"/>
      <c r="FA502" s="22"/>
      <c r="FB502" s="22"/>
      <c r="FC502" s="22"/>
      <c r="FD502" s="22"/>
      <c r="FE502" s="22"/>
      <c r="FF502" s="22"/>
      <c r="FG502" s="22"/>
      <c r="FH502" s="22"/>
      <c r="FI502" s="22"/>
      <c r="FJ502" s="22"/>
      <c r="FK502" s="22"/>
      <c r="FL502" s="22"/>
      <c r="FM502" s="22"/>
      <c r="FN502" s="22"/>
      <c r="FO502" s="22"/>
      <c r="FP502" s="22"/>
      <c r="FQ502" s="22"/>
      <c r="FR502" s="22"/>
      <c r="FS502" s="22"/>
      <c r="FT502" s="22"/>
      <c r="FU502" s="22"/>
      <c r="FV502" s="22"/>
      <c r="FW502" s="22"/>
      <c r="FX502" s="22"/>
      <c r="FY502" s="22"/>
      <c r="FZ502" s="22"/>
      <c r="GA502" s="22"/>
      <c r="GB502" s="22"/>
      <c r="GC502" s="22"/>
      <c r="GD502" s="22"/>
      <c r="GE502" s="22"/>
      <c r="GF502" s="22"/>
      <c r="GG502" s="22"/>
      <c r="GH502" s="22"/>
      <c r="GI502" s="22"/>
      <c r="GJ502" s="22"/>
      <c r="GK502" s="22"/>
      <c r="GL502" s="22"/>
      <c r="GM502" s="22"/>
      <c r="GN502" s="22"/>
      <c r="GO502" s="22"/>
      <c r="GP502" s="22"/>
      <c r="GQ502" s="22"/>
      <c r="GR502" s="22"/>
      <c r="GS502" s="22"/>
      <c r="GT502" s="22"/>
      <c r="GU502" s="22"/>
      <c r="GV502" s="22"/>
      <c r="GW502" s="22"/>
      <c r="GX502" s="22"/>
      <c r="GY502" s="22"/>
      <c r="GZ502" s="22"/>
      <c r="HA502" s="22"/>
      <c r="HB502" s="22"/>
      <c r="HC502" s="22"/>
      <c r="HD502" s="22"/>
      <c r="HE502" s="22"/>
      <c r="HF502" s="22"/>
      <c r="HG502" s="22"/>
      <c r="HH502" s="22"/>
      <c r="HI502" s="22"/>
      <c r="HJ502" s="22"/>
      <c r="HK502" s="22"/>
      <c r="HL502" s="22"/>
      <c r="HM502" s="22"/>
      <c r="HN502" s="22"/>
      <c r="HO502" s="22"/>
      <c r="HP502" s="22"/>
      <c r="HQ502" s="22"/>
      <c r="HR502" s="22"/>
      <c r="HS502" s="22"/>
      <c r="HT502" s="22"/>
      <c r="HU502" s="22"/>
      <c r="HV502" s="22"/>
      <c r="HW502" s="22"/>
      <c r="HX502" s="22"/>
      <c r="HY502" s="22"/>
      <c r="HZ502" s="22"/>
      <c r="IA502" s="22"/>
      <c r="IB502" s="22"/>
      <c r="IC502" s="22"/>
      <c r="ID502" s="22"/>
      <c r="IE502" s="22"/>
      <c r="IF502" s="22"/>
      <c r="IG502" s="22"/>
      <c r="IH502" s="22"/>
      <c r="II502" s="22"/>
      <c r="IJ502" s="22"/>
      <c r="IK502" s="22"/>
      <c r="IL502" s="22"/>
      <c r="IM502" s="22"/>
      <c r="IN502" s="22"/>
      <c r="IO502" s="22"/>
      <c r="IP502" s="22"/>
      <c r="IQ502" s="22"/>
      <c r="IR502" s="22"/>
      <c r="IS502" s="22"/>
      <c r="IT502" s="22"/>
      <c r="IU502" s="22"/>
      <c r="IV502" s="22"/>
      <c r="IW502" s="22"/>
      <c r="IX502" s="22"/>
      <c r="IY502" s="22"/>
      <c r="IZ502" s="22"/>
      <c r="JA502" s="22"/>
      <c r="JB502" s="22"/>
      <c r="JC502" s="22"/>
      <c r="JD502" s="22"/>
      <c r="JE502" s="22"/>
      <c r="JF502" s="22"/>
      <c r="JG502" s="22"/>
      <c r="JH502" s="22"/>
      <c r="JI502" s="22"/>
      <c r="JJ502" s="22"/>
      <c r="JK502" s="22"/>
      <c r="JL502" s="22"/>
      <c r="JM502" s="22"/>
      <c r="JN502" s="22"/>
      <c r="JO502" s="22"/>
      <c r="JP502" s="22"/>
      <c r="JQ502" s="22"/>
      <c r="JR502" s="22"/>
      <c r="JS502" s="22"/>
      <c r="JT502" s="22"/>
      <c r="JU502" s="22"/>
      <c r="JV502" s="22"/>
      <c r="JW502" s="22"/>
      <c r="JX502" s="22"/>
      <c r="JY502" s="22"/>
      <c r="JZ502" s="22"/>
      <c r="KA502" s="22"/>
      <c r="KB502" s="22"/>
      <c r="KC502" s="22"/>
      <c r="KD502" s="22"/>
      <c r="KE502" s="22"/>
      <c r="KF502" s="22"/>
      <c r="KG502" s="22"/>
      <c r="KH502" s="22"/>
      <c r="KI502" s="22"/>
      <c r="KJ502" s="22"/>
      <c r="KK502" s="22"/>
      <c r="KL502" s="22"/>
      <c r="KM502" s="22"/>
      <c r="KN502" s="22"/>
      <c r="KO502" s="22"/>
      <c r="KP502" s="22"/>
      <c r="KQ502" s="22"/>
      <c r="KR502" s="22"/>
      <c r="KS502" s="22"/>
      <c r="KT502" s="22"/>
      <c r="KU502" s="22"/>
      <c r="KV502" s="22"/>
      <c r="KW502" s="22"/>
      <c r="KX502" s="22"/>
      <c r="KY502" s="22"/>
      <c r="KZ502" s="22"/>
      <c r="LA502" s="22"/>
      <c r="LB502" s="22"/>
      <c r="LC502" s="22"/>
      <c r="LD502" s="22"/>
      <c r="LE502" s="22"/>
      <c r="LF502" s="22"/>
      <c r="LG502" s="22"/>
      <c r="LH502" s="22"/>
      <c r="LI502" s="22"/>
      <c r="LJ502" s="22"/>
      <c r="LK502" s="22"/>
      <c r="LL502" s="22"/>
      <c r="LM502" s="22"/>
      <c r="LN502" s="22"/>
      <c r="LO502" s="22"/>
      <c r="LP502" s="22"/>
      <c r="LQ502" s="22"/>
      <c r="LR502" s="22"/>
      <c r="LS502" s="22"/>
      <c r="LT502" s="22"/>
      <c r="LU502" s="22"/>
      <c r="LV502" s="22"/>
      <c r="LW502" s="22"/>
      <c r="LX502" s="22"/>
      <c r="LY502" s="22"/>
      <c r="LZ502" s="22"/>
      <c r="MA502" s="22"/>
      <c r="MB502" s="22"/>
      <c r="MC502" s="22"/>
      <c r="MD502" s="22"/>
      <c r="ME502" s="22"/>
      <c r="MF502" s="22"/>
      <c r="MG502" s="22"/>
      <c r="MH502" s="22"/>
      <c r="MI502" s="22"/>
      <c r="MJ502" s="22"/>
      <c r="MK502" s="22"/>
      <c r="ML502" s="22"/>
      <c r="MM502" s="22"/>
      <c r="MN502" s="22"/>
      <c r="MO502" s="22"/>
    </row>
    <row r="503" spans="1:353" s="12" customFormat="1">
      <c r="A503" s="3"/>
      <c r="B503" s="3"/>
      <c r="C503" s="14"/>
      <c r="D503" s="3"/>
      <c r="E503" s="3"/>
      <c r="F503" s="4"/>
      <c r="G503" s="5"/>
      <c r="H503" s="5"/>
      <c r="I503" s="6"/>
      <c r="J503" s="6"/>
      <c r="K503" s="6"/>
      <c r="L503" s="6"/>
      <c r="M503"/>
      <c r="N503"/>
      <c r="O503"/>
      <c r="P503"/>
      <c r="Q503"/>
      <c r="R503"/>
      <c r="S503"/>
      <c r="T503" s="7"/>
      <c r="U503" s="8"/>
      <c r="V503" s="9"/>
      <c r="W503" s="10"/>
      <c r="X503" s="10"/>
      <c r="Y503" s="10"/>
      <c r="Z503" s="11"/>
      <c r="AA503" s="11"/>
      <c r="AB503" s="11"/>
      <c r="AC503" s="11"/>
      <c r="AD503" s="10"/>
      <c r="AE503"/>
      <c r="AF503"/>
      <c r="AG503"/>
      <c r="AH503" s="498"/>
      <c r="AI503"/>
      <c r="AJ503"/>
      <c r="AK503"/>
      <c r="AL503"/>
      <c r="AM503"/>
      <c r="AN503"/>
      <c r="AO503"/>
      <c r="AP503"/>
      <c r="AQ503"/>
      <c r="AS503"/>
      <c r="AT503"/>
      <c r="AU503"/>
      <c r="AW503"/>
      <c r="AX503"/>
      <c r="AY503"/>
      <c r="AZ503"/>
      <c r="BA503"/>
      <c r="BB503"/>
      <c r="BC503"/>
      <c r="BE503" s="13"/>
      <c r="BF503"/>
      <c r="BG503"/>
      <c r="BH503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  <c r="BZ503" s="22"/>
      <c r="CA503" s="22"/>
      <c r="CB503" s="22"/>
      <c r="CC503" s="22"/>
      <c r="CD503" s="22"/>
      <c r="CE503" s="22"/>
      <c r="CF503" s="22"/>
      <c r="CG503" s="22"/>
      <c r="CH503" s="22"/>
      <c r="CI503" s="22"/>
      <c r="CJ503" s="22"/>
      <c r="CK503" s="22"/>
      <c r="CL503" s="22"/>
      <c r="CM503" s="22"/>
      <c r="CN503" s="22"/>
      <c r="CO503" s="22"/>
      <c r="CP503" s="22"/>
      <c r="CQ503" s="22"/>
      <c r="CR503" s="22"/>
      <c r="CS503" s="22"/>
      <c r="CT503" s="22"/>
      <c r="CU503" s="22"/>
      <c r="CV503" s="22"/>
      <c r="CW503" s="22"/>
      <c r="CX503" s="22"/>
      <c r="CY503" s="22"/>
      <c r="CZ503" s="22"/>
      <c r="DA503" s="22"/>
      <c r="DB503" s="22"/>
      <c r="DC503" s="22"/>
      <c r="DD503" s="22"/>
      <c r="DE503" s="22"/>
      <c r="DF503" s="22"/>
      <c r="DG503" s="22"/>
      <c r="DH503" s="22"/>
      <c r="DI503" s="22"/>
      <c r="DJ503" s="22"/>
      <c r="DK503" s="22"/>
      <c r="DL503" s="22"/>
      <c r="DM503" s="22"/>
      <c r="DN503" s="22"/>
      <c r="DO503" s="22"/>
      <c r="DP503" s="22"/>
      <c r="DQ503" s="22"/>
      <c r="DR503" s="22"/>
      <c r="DS503" s="22"/>
      <c r="DT503" s="22"/>
      <c r="DU503" s="22"/>
      <c r="DV503" s="22"/>
      <c r="DW503" s="22"/>
      <c r="DX503" s="22"/>
      <c r="DY503" s="22"/>
      <c r="DZ503" s="22"/>
      <c r="EA503" s="22"/>
      <c r="EB503" s="22"/>
      <c r="EC503" s="22"/>
      <c r="ED503" s="22"/>
      <c r="EE503" s="22"/>
      <c r="EF503" s="22"/>
      <c r="EG503" s="22"/>
      <c r="EH503" s="22"/>
      <c r="EI503" s="22"/>
      <c r="EJ503" s="22"/>
      <c r="EK503" s="22"/>
      <c r="EL503" s="22"/>
      <c r="EM503" s="22"/>
      <c r="EN503" s="22"/>
      <c r="EO503" s="22"/>
      <c r="EP503" s="22"/>
      <c r="EQ503" s="22"/>
      <c r="ER503" s="22"/>
      <c r="ES503" s="22"/>
      <c r="ET503" s="22"/>
      <c r="EU503" s="22"/>
      <c r="EV503" s="22"/>
      <c r="EW503" s="22"/>
      <c r="EX503" s="22"/>
      <c r="EY503" s="22"/>
      <c r="EZ503" s="22"/>
      <c r="FA503" s="22"/>
      <c r="FB503" s="22"/>
      <c r="FC503" s="22"/>
      <c r="FD503" s="22"/>
      <c r="FE503" s="22"/>
      <c r="FF503" s="22"/>
      <c r="FG503" s="22"/>
      <c r="FH503" s="22"/>
      <c r="FI503" s="22"/>
      <c r="FJ503" s="22"/>
      <c r="FK503" s="22"/>
      <c r="FL503" s="22"/>
      <c r="FM503" s="22"/>
      <c r="FN503" s="22"/>
      <c r="FO503" s="22"/>
      <c r="FP503" s="22"/>
      <c r="FQ503" s="22"/>
      <c r="FR503" s="22"/>
      <c r="FS503" s="22"/>
      <c r="FT503" s="22"/>
      <c r="FU503" s="22"/>
      <c r="FV503" s="22"/>
      <c r="FW503" s="22"/>
      <c r="FX503" s="22"/>
      <c r="FY503" s="22"/>
      <c r="FZ503" s="22"/>
      <c r="GA503" s="22"/>
      <c r="GB503" s="22"/>
      <c r="GC503" s="22"/>
      <c r="GD503" s="22"/>
      <c r="GE503" s="22"/>
      <c r="GF503" s="22"/>
      <c r="GG503" s="22"/>
      <c r="GH503" s="22"/>
      <c r="GI503" s="22"/>
      <c r="GJ503" s="22"/>
      <c r="GK503" s="22"/>
      <c r="GL503" s="22"/>
      <c r="GM503" s="22"/>
      <c r="GN503" s="22"/>
      <c r="GO503" s="22"/>
      <c r="GP503" s="22"/>
      <c r="GQ503" s="22"/>
      <c r="GR503" s="22"/>
      <c r="GS503" s="22"/>
      <c r="GT503" s="22"/>
      <c r="GU503" s="22"/>
      <c r="GV503" s="22"/>
      <c r="GW503" s="22"/>
      <c r="GX503" s="22"/>
      <c r="GY503" s="22"/>
      <c r="GZ503" s="22"/>
      <c r="HA503" s="22"/>
      <c r="HB503" s="22"/>
      <c r="HC503" s="22"/>
      <c r="HD503" s="22"/>
      <c r="HE503" s="22"/>
      <c r="HF503" s="22"/>
      <c r="HG503" s="22"/>
      <c r="HH503" s="22"/>
      <c r="HI503" s="22"/>
      <c r="HJ503" s="22"/>
      <c r="HK503" s="22"/>
      <c r="HL503" s="22"/>
      <c r="HM503" s="22"/>
      <c r="HN503" s="22"/>
      <c r="HO503" s="22"/>
      <c r="HP503" s="22"/>
      <c r="HQ503" s="22"/>
      <c r="HR503" s="22"/>
      <c r="HS503" s="22"/>
      <c r="HT503" s="22"/>
      <c r="HU503" s="22"/>
      <c r="HV503" s="22"/>
      <c r="HW503" s="22"/>
      <c r="HX503" s="22"/>
      <c r="HY503" s="22"/>
      <c r="HZ503" s="22"/>
      <c r="IA503" s="22"/>
      <c r="IB503" s="22"/>
      <c r="IC503" s="22"/>
      <c r="ID503" s="22"/>
      <c r="IE503" s="22"/>
      <c r="IF503" s="22"/>
      <c r="IG503" s="22"/>
      <c r="IH503" s="22"/>
      <c r="II503" s="22"/>
      <c r="IJ503" s="22"/>
      <c r="IK503" s="22"/>
      <c r="IL503" s="22"/>
      <c r="IM503" s="22"/>
      <c r="IN503" s="22"/>
      <c r="IO503" s="22"/>
      <c r="IP503" s="22"/>
      <c r="IQ503" s="22"/>
      <c r="IR503" s="22"/>
      <c r="IS503" s="22"/>
      <c r="IT503" s="22"/>
      <c r="IU503" s="22"/>
      <c r="IV503" s="22"/>
      <c r="IW503" s="22"/>
      <c r="IX503" s="22"/>
      <c r="IY503" s="22"/>
      <c r="IZ503" s="22"/>
      <c r="JA503" s="22"/>
      <c r="JB503" s="22"/>
      <c r="JC503" s="22"/>
      <c r="JD503" s="22"/>
      <c r="JE503" s="22"/>
      <c r="JF503" s="22"/>
      <c r="JG503" s="22"/>
      <c r="JH503" s="22"/>
      <c r="JI503" s="22"/>
      <c r="JJ503" s="22"/>
      <c r="JK503" s="22"/>
      <c r="JL503" s="22"/>
      <c r="JM503" s="22"/>
      <c r="JN503" s="22"/>
      <c r="JO503" s="22"/>
      <c r="JP503" s="22"/>
      <c r="JQ503" s="22"/>
      <c r="JR503" s="22"/>
      <c r="JS503" s="22"/>
      <c r="JT503" s="22"/>
      <c r="JU503" s="22"/>
      <c r="JV503" s="22"/>
      <c r="JW503" s="22"/>
      <c r="JX503" s="22"/>
      <c r="JY503" s="22"/>
      <c r="JZ503" s="22"/>
      <c r="KA503" s="22"/>
      <c r="KB503" s="22"/>
      <c r="KC503" s="22"/>
      <c r="KD503" s="22"/>
      <c r="KE503" s="22"/>
      <c r="KF503" s="22"/>
      <c r="KG503" s="22"/>
      <c r="KH503" s="22"/>
      <c r="KI503" s="22"/>
      <c r="KJ503" s="22"/>
      <c r="KK503" s="22"/>
      <c r="KL503" s="22"/>
      <c r="KM503" s="22"/>
      <c r="KN503" s="22"/>
      <c r="KO503" s="22"/>
      <c r="KP503" s="22"/>
      <c r="KQ503" s="22"/>
      <c r="KR503" s="22"/>
      <c r="KS503" s="22"/>
      <c r="KT503" s="22"/>
      <c r="KU503" s="22"/>
      <c r="KV503" s="22"/>
      <c r="KW503" s="22"/>
      <c r="KX503" s="22"/>
      <c r="KY503" s="22"/>
      <c r="KZ503" s="22"/>
      <c r="LA503" s="22"/>
      <c r="LB503" s="22"/>
      <c r="LC503" s="22"/>
      <c r="LD503" s="22"/>
      <c r="LE503" s="22"/>
      <c r="LF503" s="22"/>
      <c r="LG503" s="22"/>
      <c r="LH503" s="22"/>
      <c r="LI503" s="22"/>
      <c r="LJ503" s="22"/>
      <c r="LK503" s="22"/>
      <c r="LL503" s="22"/>
      <c r="LM503" s="22"/>
      <c r="LN503" s="22"/>
      <c r="LO503" s="22"/>
      <c r="LP503" s="22"/>
      <c r="LQ503" s="22"/>
      <c r="LR503" s="22"/>
      <c r="LS503" s="22"/>
      <c r="LT503" s="22"/>
      <c r="LU503" s="22"/>
      <c r="LV503" s="22"/>
      <c r="LW503" s="22"/>
      <c r="LX503" s="22"/>
      <c r="LY503" s="22"/>
      <c r="LZ503" s="22"/>
      <c r="MA503" s="22"/>
      <c r="MB503" s="22"/>
      <c r="MC503" s="22"/>
      <c r="MD503" s="22"/>
      <c r="ME503" s="22"/>
      <c r="MF503" s="22"/>
      <c r="MG503" s="22"/>
      <c r="MH503" s="22"/>
      <c r="MI503" s="22"/>
      <c r="MJ503" s="22"/>
      <c r="MK503" s="22"/>
      <c r="ML503" s="22"/>
      <c r="MM503" s="22"/>
      <c r="MN503" s="22"/>
      <c r="MO503" s="22"/>
    </row>
    <row r="504" spans="1:353" s="12" customFormat="1">
      <c r="A504" s="3"/>
      <c r="B504" s="3"/>
      <c r="C504" s="14"/>
      <c r="D504" s="3"/>
      <c r="E504" s="3"/>
      <c r="F504" s="4"/>
      <c r="G504" s="5"/>
      <c r="H504" s="5"/>
      <c r="I504" s="6"/>
      <c r="J504" s="6"/>
      <c r="K504" s="6"/>
      <c r="L504" s="6"/>
      <c r="M504"/>
      <c r="N504"/>
      <c r="O504"/>
      <c r="P504"/>
      <c r="Q504"/>
      <c r="R504"/>
      <c r="S504"/>
      <c r="T504" s="7"/>
      <c r="U504" s="8"/>
      <c r="V504" s="9"/>
      <c r="W504" s="10"/>
      <c r="X504" s="10"/>
      <c r="Y504" s="10"/>
      <c r="Z504" s="11"/>
      <c r="AA504" s="11"/>
      <c r="AB504" s="11"/>
      <c r="AC504" s="11"/>
      <c r="AD504" s="10"/>
      <c r="AE504"/>
      <c r="AF504"/>
      <c r="AG504"/>
      <c r="AH504" s="498"/>
      <c r="AI504"/>
      <c r="AJ504"/>
      <c r="AK504"/>
      <c r="AL504"/>
      <c r="AM504"/>
      <c r="AN504"/>
      <c r="AO504"/>
      <c r="AP504"/>
      <c r="AQ504"/>
      <c r="AS504"/>
      <c r="AT504"/>
      <c r="AU504"/>
      <c r="AW504"/>
      <c r="AX504"/>
      <c r="AY504"/>
      <c r="AZ504"/>
      <c r="BA504"/>
      <c r="BB504"/>
      <c r="BC504"/>
      <c r="BE504" s="13"/>
      <c r="BF504"/>
      <c r="BG504"/>
      <c r="BH504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  <c r="BZ504" s="22"/>
      <c r="CA504" s="22"/>
      <c r="CB504" s="22"/>
      <c r="CC504" s="22"/>
      <c r="CD504" s="22"/>
      <c r="CE504" s="22"/>
      <c r="CF504" s="22"/>
      <c r="CG504" s="22"/>
      <c r="CH504" s="22"/>
      <c r="CI504" s="22"/>
      <c r="CJ504" s="22"/>
      <c r="CK504" s="22"/>
      <c r="CL504" s="22"/>
      <c r="CM504" s="22"/>
      <c r="CN504" s="22"/>
      <c r="CO504" s="22"/>
      <c r="CP504" s="22"/>
      <c r="CQ504" s="22"/>
      <c r="CR504" s="22"/>
      <c r="CS504" s="22"/>
      <c r="CT504" s="22"/>
      <c r="CU504" s="22"/>
      <c r="CV504" s="22"/>
      <c r="CW504" s="22"/>
      <c r="CX504" s="22"/>
      <c r="CY504" s="22"/>
      <c r="CZ504" s="22"/>
      <c r="DA504" s="22"/>
      <c r="DB504" s="22"/>
      <c r="DC504" s="22"/>
      <c r="DD504" s="22"/>
      <c r="DE504" s="22"/>
      <c r="DF504" s="22"/>
      <c r="DG504" s="22"/>
      <c r="DH504" s="22"/>
      <c r="DI504" s="22"/>
      <c r="DJ504" s="22"/>
      <c r="DK504" s="22"/>
      <c r="DL504" s="22"/>
      <c r="DM504" s="22"/>
      <c r="DN504" s="22"/>
      <c r="DO504" s="22"/>
      <c r="DP504" s="22"/>
      <c r="DQ504" s="22"/>
      <c r="DR504" s="22"/>
      <c r="DS504" s="22"/>
      <c r="DT504" s="22"/>
      <c r="DU504" s="22"/>
      <c r="DV504" s="22"/>
      <c r="DW504" s="22"/>
      <c r="DX504" s="22"/>
      <c r="DY504" s="22"/>
      <c r="DZ504" s="22"/>
      <c r="EA504" s="22"/>
      <c r="EB504" s="22"/>
      <c r="EC504" s="22"/>
      <c r="ED504" s="22"/>
      <c r="EE504" s="22"/>
      <c r="EF504" s="22"/>
      <c r="EG504" s="22"/>
      <c r="EH504" s="22"/>
      <c r="EI504" s="22"/>
      <c r="EJ504" s="22"/>
      <c r="EK504" s="22"/>
      <c r="EL504" s="22"/>
      <c r="EM504" s="22"/>
      <c r="EN504" s="22"/>
      <c r="EO504" s="22"/>
      <c r="EP504" s="22"/>
      <c r="EQ504" s="22"/>
      <c r="ER504" s="22"/>
      <c r="ES504" s="22"/>
      <c r="ET504" s="22"/>
      <c r="EU504" s="22"/>
      <c r="EV504" s="22"/>
      <c r="EW504" s="22"/>
      <c r="EX504" s="22"/>
      <c r="EY504" s="22"/>
      <c r="EZ504" s="22"/>
      <c r="FA504" s="22"/>
      <c r="FB504" s="22"/>
      <c r="FC504" s="22"/>
      <c r="FD504" s="22"/>
      <c r="FE504" s="22"/>
      <c r="FF504" s="22"/>
      <c r="FG504" s="22"/>
      <c r="FH504" s="22"/>
      <c r="FI504" s="22"/>
      <c r="FJ504" s="22"/>
      <c r="FK504" s="22"/>
      <c r="FL504" s="22"/>
      <c r="FM504" s="22"/>
      <c r="FN504" s="22"/>
      <c r="FO504" s="22"/>
      <c r="FP504" s="22"/>
      <c r="FQ504" s="22"/>
      <c r="FR504" s="22"/>
      <c r="FS504" s="22"/>
      <c r="FT504" s="22"/>
      <c r="FU504" s="22"/>
      <c r="FV504" s="22"/>
      <c r="FW504" s="22"/>
      <c r="FX504" s="22"/>
      <c r="FY504" s="22"/>
      <c r="FZ504" s="22"/>
      <c r="GA504" s="22"/>
      <c r="GB504" s="22"/>
      <c r="GC504" s="22"/>
      <c r="GD504" s="22"/>
      <c r="GE504" s="22"/>
      <c r="GF504" s="22"/>
      <c r="GG504" s="22"/>
      <c r="GH504" s="22"/>
      <c r="GI504" s="22"/>
      <c r="GJ504" s="22"/>
      <c r="GK504" s="22"/>
      <c r="GL504" s="22"/>
      <c r="GM504" s="22"/>
      <c r="GN504" s="22"/>
      <c r="GO504" s="22"/>
      <c r="GP504" s="22"/>
      <c r="GQ504" s="22"/>
      <c r="GR504" s="22"/>
      <c r="GS504" s="22"/>
      <c r="GT504" s="22"/>
      <c r="GU504" s="22"/>
      <c r="GV504" s="22"/>
      <c r="GW504" s="22"/>
      <c r="GX504" s="22"/>
      <c r="GY504" s="22"/>
      <c r="GZ504" s="22"/>
      <c r="HA504" s="22"/>
      <c r="HB504" s="22"/>
      <c r="HC504" s="22"/>
      <c r="HD504" s="22"/>
      <c r="HE504" s="22"/>
      <c r="HF504" s="22"/>
      <c r="HG504" s="22"/>
      <c r="HH504" s="22"/>
      <c r="HI504" s="22"/>
      <c r="HJ504" s="22"/>
      <c r="HK504" s="22"/>
      <c r="HL504" s="22"/>
      <c r="HM504" s="22"/>
      <c r="HN504" s="22"/>
      <c r="HO504" s="22"/>
      <c r="HP504" s="22"/>
      <c r="HQ504" s="22"/>
      <c r="HR504" s="22"/>
      <c r="HS504" s="22"/>
      <c r="HT504" s="22"/>
      <c r="HU504" s="22"/>
      <c r="HV504" s="22"/>
      <c r="HW504" s="22"/>
      <c r="HX504" s="22"/>
      <c r="HY504" s="22"/>
      <c r="HZ504" s="22"/>
      <c r="IA504" s="22"/>
      <c r="IB504" s="22"/>
      <c r="IC504" s="22"/>
      <c r="ID504" s="22"/>
      <c r="IE504" s="22"/>
      <c r="IF504" s="22"/>
      <c r="IG504" s="22"/>
      <c r="IH504" s="22"/>
      <c r="II504" s="22"/>
      <c r="IJ504" s="22"/>
      <c r="IK504" s="22"/>
      <c r="IL504" s="22"/>
      <c r="IM504" s="22"/>
      <c r="IN504" s="22"/>
      <c r="IO504" s="22"/>
      <c r="IP504" s="22"/>
      <c r="IQ504" s="22"/>
      <c r="IR504" s="22"/>
      <c r="IS504" s="22"/>
      <c r="IT504" s="22"/>
      <c r="IU504" s="22"/>
      <c r="IV504" s="22"/>
      <c r="IW504" s="22"/>
      <c r="IX504" s="22"/>
      <c r="IY504" s="22"/>
      <c r="IZ504" s="22"/>
      <c r="JA504" s="22"/>
      <c r="JB504" s="22"/>
      <c r="JC504" s="22"/>
      <c r="JD504" s="22"/>
      <c r="JE504" s="22"/>
      <c r="JF504" s="22"/>
      <c r="JG504" s="22"/>
      <c r="JH504" s="22"/>
      <c r="JI504" s="22"/>
      <c r="JJ504" s="22"/>
      <c r="JK504" s="22"/>
      <c r="JL504" s="22"/>
      <c r="JM504" s="22"/>
      <c r="JN504" s="22"/>
      <c r="JO504" s="22"/>
      <c r="JP504" s="22"/>
      <c r="JQ504" s="22"/>
      <c r="JR504" s="22"/>
      <c r="JS504" s="22"/>
      <c r="JT504" s="22"/>
      <c r="JU504" s="22"/>
      <c r="JV504" s="22"/>
      <c r="JW504" s="22"/>
      <c r="JX504" s="22"/>
      <c r="JY504" s="22"/>
      <c r="JZ504" s="22"/>
      <c r="KA504" s="22"/>
      <c r="KB504" s="22"/>
      <c r="KC504" s="22"/>
      <c r="KD504" s="22"/>
      <c r="KE504" s="22"/>
      <c r="KF504" s="22"/>
      <c r="KG504" s="22"/>
      <c r="KH504" s="22"/>
      <c r="KI504" s="22"/>
      <c r="KJ504" s="22"/>
      <c r="KK504" s="22"/>
      <c r="KL504" s="22"/>
      <c r="KM504" s="22"/>
      <c r="KN504" s="22"/>
      <c r="KO504" s="22"/>
      <c r="KP504" s="22"/>
      <c r="KQ504" s="22"/>
      <c r="KR504" s="22"/>
      <c r="KS504" s="22"/>
      <c r="KT504" s="22"/>
      <c r="KU504" s="22"/>
      <c r="KV504" s="22"/>
      <c r="KW504" s="22"/>
      <c r="KX504" s="22"/>
      <c r="KY504" s="22"/>
      <c r="KZ504" s="22"/>
      <c r="LA504" s="22"/>
      <c r="LB504" s="22"/>
      <c r="LC504" s="22"/>
      <c r="LD504" s="22"/>
      <c r="LE504" s="22"/>
      <c r="LF504" s="22"/>
      <c r="LG504" s="22"/>
      <c r="LH504" s="22"/>
      <c r="LI504" s="22"/>
      <c r="LJ504" s="22"/>
      <c r="LK504" s="22"/>
      <c r="LL504" s="22"/>
      <c r="LM504" s="22"/>
      <c r="LN504" s="22"/>
      <c r="LO504" s="22"/>
      <c r="LP504" s="22"/>
      <c r="LQ504" s="22"/>
      <c r="LR504" s="22"/>
      <c r="LS504" s="22"/>
      <c r="LT504" s="22"/>
      <c r="LU504" s="22"/>
      <c r="LV504" s="22"/>
      <c r="LW504" s="22"/>
      <c r="LX504" s="22"/>
      <c r="LY504" s="22"/>
      <c r="LZ504" s="22"/>
      <c r="MA504" s="22"/>
      <c r="MB504" s="22"/>
      <c r="MC504" s="22"/>
      <c r="MD504" s="22"/>
      <c r="ME504" s="22"/>
      <c r="MF504" s="22"/>
      <c r="MG504" s="22"/>
      <c r="MH504" s="22"/>
      <c r="MI504" s="22"/>
      <c r="MJ504" s="22"/>
      <c r="MK504" s="22"/>
      <c r="ML504" s="22"/>
      <c r="MM504" s="22"/>
      <c r="MN504" s="22"/>
      <c r="MO504" s="22"/>
    </row>
    <row r="505" spans="1:353" s="12" customFormat="1">
      <c r="A505" s="3"/>
      <c r="B505" s="3"/>
      <c r="C505" s="14"/>
      <c r="D505" s="3"/>
      <c r="E505" s="3"/>
      <c r="F505" s="4"/>
      <c r="G505" s="5"/>
      <c r="H505" s="5"/>
      <c r="I505" s="6"/>
      <c r="J505" s="6"/>
      <c r="K505" s="6"/>
      <c r="L505" s="6"/>
      <c r="M505"/>
      <c r="N505"/>
      <c r="O505"/>
      <c r="P505"/>
      <c r="Q505"/>
      <c r="R505"/>
      <c r="S505"/>
      <c r="T505" s="7"/>
      <c r="U505" s="8"/>
      <c r="V505" s="9"/>
      <c r="W505" s="10"/>
      <c r="X505" s="10"/>
      <c r="Y505" s="10"/>
      <c r="Z505" s="11"/>
      <c r="AA505" s="11"/>
      <c r="AB505" s="11"/>
      <c r="AC505" s="11"/>
      <c r="AD505" s="10"/>
      <c r="AE505"/>
      <c r="AF505"/>
      <c r="AG505"/>
      <c r="AH505" s="498"/>
      <c r="AI505"/>
      <c r="AJ505"/>
      <c r="AK505"/>
      <c r="AL505"/>
      <c r="AM505"/>
      <c r="AN505"/>
      <c r="AO505"/>
      <c r="AP505"/>
      <c r="AQ505"/>
      <c r="AS505"/>
      <c r="AT505"/>
      <c r="AU505"/>
      <c r="AW505"/>
      <c r="AX505"/>
      <c r="AY505"/>
      <c r="AZ505"/>
      <c r="BA505"/>
      <c r="BB505"/>
      <c r="BC505"/>
      <c r="BE505" s="13"/>
      <c r="BF505"/>
      <c r="BG505"/>
      <c r="BH505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  <c r="BZ505" s="22"/>
      <c r="CA505" s="22"/>
      <c r="CB505" s="22"/>
      <c r="CC505" s="22"/>
      <c r="CD505" s="22"/>
      <c r="CE505" s="22"/>
      <c r="CF505" s="22"/>
      <c r="CG505" s="22"/>
      <c r="CH505" s="22"/>
      <c r="CI505" s="22"/>
      <c r="CJ505" s="22"/>
      <c r="CK505" s="22"/>
      <c r="CL505" s="22"/>
      <c r="CM505" s="22"/>
      <c r="CN505" s="22"/>
      <c r="CO505" s="22"/>
      <c r="CP505" s="22"/>
      <c r="CQ505" s="22"/>
      <c r="CR505" s="22"/>
      <c r="CS505" s="22"/>
      <c r="CT505" s="22"/>
      <c r="CU505" s="22"/>
      <c r="CV505" s="22"/>
      <c r="CW505" s="22"/>
      <c r="CX505" s="22"/>
      <c r="CY505" s="22"/>
      <c r="CZ505" s="22"/>
      <c r="DA505" s="22"/>
      <c r="DB505" s="22"/>
      <c r="DC505" s="22"/>
      <c r="DD505" s="22"/>
      <c r="DE505" s="22"/>
      <c r="DF505" s="22"/>
      <c r="DG505" s="22"/>
      <c r="DH505" s="22"/>
      <c r="DI505" s="22"/>
      <c r="DJ505" s="22"/>
      <c r="DK505" s="22"/>
      <c r="DL505" s="22"/>
      <c r="DM505" s="22"/>
      <c r="DN505" s="22"/>
      <c r="DO505" s="22"/>
      <c r="DP505" s="22"/>
      <c r="DQ505" s="22"/>
      <c r="DR505" s="22"/>
      <c r="DS505" s="22"/>
      <c r="DT505" s="22"/>
      <c r="DU505" s="22"/>
      <c r="DV505" s="22"/>
      <c r="DW505" s="22"/>
      <c r="DX505" s="22"/>
      <c r="DY505" s="22"/>
      <c r="DZ505" s="22"/>
      <c r="EA505" s="22"/>
      <c r="EB505" s="22"/>
      <c r="EC505" s="22"/>
      <c r="ED505" s="22"/>
      <c r="EE505" s="22"/>
      <c r="EF505" s="22"/>
      <c r="EG505" s="22"/>
      <c r="EH505" s="22"/>
      <c r="EI505" s="22"/>
      <c r="EJ505" s="22"/>
      <c r="EK505" s="22"/>
      <c r="EL505" s="22"/>
      <c r="EM505" s="22"/>
      <c r="EN505" s="22"/>
      <c r="EO505" s="22"/>
      <c r="EP505" s="22"/>
      <c r="EQ505" s="22"/>
      <c r="ER505" s="22"/>
      <c r="ES505" s="22"/>
      <c r="ET505" s="22"/>
      <c r="EU505" s="22"/>
      <c r="EV505" s="22"/>
      <c r="EW505" s="22"/>
      <c r="EX505" s="22"/>
      <c r="EY505" s="22"/>
      <c r="EZ505" s="22"/>
      <c r="FA505" s="22"/>
      <c r="FB505" s="22"/>
      <c r="FC505" s="22"/>
      <c r="FD505" s="22"/>
      <c r="FE505" s="22"/>
      <c r="FF505" s="22"/>
      <c r="FG505" s="22"/>
      <c r="FH505" s="22"/>
      <c r="FI505" s="22"/>
      <c r="FJ505" s="22"/>
      <c r="FK505" s="22"/>
      <c r="FL505" s="22"/>
      <c r="FM505" s="22"/>
      <c r="FN505" s="22"/>
      <c r="FO505" s="22"/>
      <c r="FP505" s="22"/>
      <c r="FQ505" s="22"/>
      <c r="FR505" s="22"/>
      <c r="FS505" s="22"/>
      <c r="FT505" s="22"/>
      <c r="FU505" s="22"/>
      <c r="FV505" s="22"/>
      <c r="FW505" s="22"/>
      <c r="FX505" s="22"/>
      <c r="FY505" s="22"/>
      <c r="FZ505" s="22"/>
      <c r="GA505" s="22"/>
      <c r="GB505" s="22"/>
      <c r="GC505" s="22"/>
      <c r="GD505" s="22"/>
      <c r="GE505" s="22"/>
      <c r="GF505" s="22"/>
      <c r="GG505" s="22"/>
      <c r="GH505" s="22"/>
      <c r="GI505" s="22"/>
      <c r="GJ505" s="22"/>
      <c r="GK505" s="22"/>
      <c r="GL505" s="22"/>
      <c r="GM505" s="22"/>
      <c r="GN505" s="22"/>
      <c r="GO505" s="22"/>
      <c r="GP505" s="22"/>
      <c r="GQ505" s="22"/>
      <c r="GR505" s="22"/>
      <c r="GS505" s="22"/>
      <c r="GT505" s="22"/>
      <c r="GU505" s="22"/>
      <c r="GV505" s="22"/>
      <c r="GW505" s="22"/>
      <c r="GX505" s="22"/>
      <c r="GY505" s="22"/>
      <c r="GZ505" s="22"/>
      <c r="HA505" s="22"/>
      <c r="HB505" s="22"/>
      <c r="HC505" s="22"/>
      <c r="HD505" s="22"/>
      <c r="HE505" s="22"/>
      <c r="HF505" s="22"/>
      <c r="HG505" s="22"/>
      <c r="HH505" s="22"/>
      <c r="HI505" s="22"/>
      <c r="HJ505" s="22"/>
      <c r="HK505" s="22"/>
      <c r="HL505" s="22"/>
      <c r="HM505" s="22"/>
      <c r="HN505" s="22"/>
      <c r="HO505" s="22"/>
      <c r="HP505" s="22"/>
      <c r="HQ505" s="22"/>
      <c r="HR505" s="22"/>
      <c r="HS505" s="22"/>
      <c r="HT505" s="22"/>
      <c r="HU505" s="22"/>
      <c r="HV505" s="22"/>
      <c r="HW505" s="22"/>
      <c r="HX505" s="22"/>
      <c r="HY505" s="22"/>
      <c r="HZ505" s="22"/>
      <c r="IA505" s="22"/>
      <c r="IB505" s="22"/>
      <c r="IC505" s="22"/>
      <c r="ID505" s="22"/>
      <c r="IE505" s="22"/>
      <c r="IF505" s="22"/>
      <c r="IG505" s="22"/>
      <c r="IH505" s="22"/>
      <c r="II505" s="22"/>
      <c r="IJ505" s="22"/>
      <c r="IK505" s="22"/>
      <c r="IL505" s="22"/>
      <c r="IM505" s="22"/>
      <c r="IN505" s="22"/>
      <c r="IO505" s="22"/>
      <c r="IP505" s="22"/>
      <c r="IQ505" s="22"/>
      <c r="IR505" s="22"/>
      <c r="IS505" s="22"/>
      <c r="IT505" s="22"/>
      <c r="IU505" s="22"/>
      <c r="IV505" s="22"/>
      <c r="IW505" s="22"/>
      <c r="IX505" s="22"/>
      <c r="IY505" s="22"/>
      <c r="IZ505" s="22"/>
      <c r="JA505" s="22"/>
      <c r="JB505" s="22"/>
      <c r="JC505" s="22"/>
      <c r="JD505" s="22"/>
      <c r="JE505" s="22"/>
      <c r="JF505" s="22"/>
      <c r="JG505" s="22"/>
      <c r="JH505" s="22"/>
      <c r="JI505" s="22"/>
      <c r="JJ505" s="22"/>
      <c r="JK505" s="22"/>
      <c r="JL505" s="22"/>
      <c r="JM505" s="22"/>
      <c r="JN505" s="22"/>
      <c r="JO505" s="22"/>
      <c r="JP505" s="22"/>
      <c r="JQ505" s="22"/>
      <c r="JR505" s="22"/>
      <c r="JS505" s="22"/>
      <c r="JT505" s="22"/>
      <c r="JU505" s="22"/>
      <c r="JV505" s="22"/>
      <c r="JW505" s="22"/>
      <c r="JX505" s="22"/>
      <c r="JY505" s="22"/>
      <c r="JZ505" s="22"/>
      <c r="KA505" s="22"/>
      <c r="KB505" s="22"/>
      <c r="KC505" s="22"/>
      <c r="KD505" s="22"/>
      <c r="KE505" s="22"/>
      <c r="KF505" s="22"/>
      <c r="KG505" s="22"/>
      <c r="KH505" s="22"/>
      <c r="KI505" s="22"/>
      <c r="KJ505" s="22"/>
      <c r="KK505" s="22"/>
      <c r="KL505" s="22"/>
      <c r="KM505" s="22"/>
      <c r="KN505" s="22"/>
      <c r="KO505" s="22"/>
      <c r="KP505" s="22"/>
      <c r="KQ505" s="22"/>
      <c r="KR505" s="22"/>
      <c r="KS505" s="22"/>
      <c r="KT505" s="22"/>
      <c r="KU505" s="22"/>
      <c r="KV505" s="22"/>
      <c r="KW505" s="22"/>
      <c r="KX505" s="22"/>
      <c r="KY505" s="22"/>
      <c r="KZ505" s="22"/>
      <c r="LA505" s="22"/>
      <c r="LB505" s="22"/>
      <c r="LC505" s="22"/>
      <c r="LD505" s="22"/>
      <c r="LE505" s="22"/>
      <c r="LF505" s="22"/>
      <c r="LG505" s="22"/>
      <c r="LH505" s="22"/>
      <c r="LI505" s="22"/>
      <c r="LJ505" s="22"/>
      <c r="LK505" s="22"/>
      <c r="LL505" s="22"/>
      <c r="LM505" s="22"/>
      <c r="LN505" s="22"/>
      <c r="LO505" s="22"/>
      <c r="LP505" s="22"/>
      <c r="LQ505" s="22"/>
      <c r="LR505" s="22"/>
      <c r="LS505" s="22"/>
      <c r="LT505" s="22"/>
      <c r="LU505" s="22"/>
      <c r="LV505" s="22"/>
      <c r="LW505" s="22"/>
      <c r="LX505" s="22"/>
      <c r="LY505" s="22"/>
      <c r="LZ505" s="22"/>
      <c r="MA505" s="22"/>
      <c r="MB505" s="22"/>
      <c r="MC505" s="22"/>
      <c r="MD505" s="22"/>
      <c r="ME505" s="22"/>
      <c r="MF505" s="22"/>
      <c r="MG505" s="22"/>
      <c r="MH505" s="22"/>
      <c r="MI505" s="22"/>
      <c r="MJ505" s="22"/>
      <c r="MK505" s="22"/>
      <c r="ML505" s="22"/>
      <c r="MM505" s="22"/>
      <c r="MN505" s="22"/>
      <c r="MO505" s="22"/>
    </row>
    <row r="506" spans="1:353" s="12" customFormat="1">
      <c r="A506" s="3"/>
      <c r="B506" s="3"/>
      <c r="C506" s="14"/>
      <c r="D506" s="3"/>
      <c r="E506" s="3"/>
      <c r="F506" s="4"/>
      <c r="G506" s="5"/>
      <c r="H506" s="5"/>
      <c r="I506" s="6"/>
      <c r="J506" s="6"/>
      <c r="K506" s="6"/>
      <c r="L506" s="6"/>
      <c r="M506"/>
      <c r="N506"/>
      <c r="O506"/>
      <c r="P506"/>
      <c r="Q506"/>
      <c r="R506"/>
      <c r="S506"/>
      <c r="T506" s="7"/>
      <c r="U506" s="8"/>
      <c r="V506" s="9"/>
      <c r="W506" s="10"/>
      <c r="X506" s="10"/>
      <c r="Y506" s="10"/>
      <c r="Z506" s="11"/>
      <c r="AA506" s="11"/>
      <c r="AB506" s="11"/>
      <c r="AC506" s="11"/>
      <c r="AD506" s="10"/>
      <c r="AE506"/>
      <c r="AF506"/>
      <c r="AG506"/>
      <c r="AH506" s="498"/>
      <c r="AI506"/>
      <c r="AJ506"/>
      <c r="AK506"/>
      <c r="AL506"/>
      <c r="AM506"/>
      <c r="AN506"/>
      <c r="AO506"/>
      <c r="AP506"/>
      <c r="AQ506"/>
      <c r="AS506"/>
      <c r="AT506"/>
      <c r="AU506"/>
      <c r="AW506"/>
      <c r="AX506"/>
      <c r="AY506"/>
      <c r="AZ506"/>
      <c r="BA506"/>
      <c r="BB506"/>
      <c r="BC506"/>
      <c r="BE506" s="13"/>
      <c r="BF506"/>
      <c r="BG506"/>
      <c r="BH506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  <c r="BZ506" s="22"/>
      <c r="CA506" s="22"/>
      <c r="CB506" s="22"/>
      <c r="CC506" s="22"/>
      <c r="CD506" s="22"/>
      <c r="CE506" s="22"/>
      <c r="CF506" s="22"/>
      <c r="CG506" s="22"/>
      <c r="CH506" s="22"/>
      <c r="CI506" s="22"/>
      <c r="CJ506" s="22"/>
      <c r="CK506" s="22"/>
      <c r="CL506" s="22"/>
      <c r="CM506" s="22"/>
      <c r="CN506" s="22"/>
      <c r="CO506" s="22"/>
      <c r="CP506" s="22"/>
      <c r="CQ506" s="22"/>
      <c r="CR506" s="22"/>
      <c r="CS506" s="22"/>
      <c r="CT506" s="22"/>
      <c r="CU506" s="22"/>
      <c r="CV506" s="22"/>
      <c r="CW506" s="22"/>
      <c r="CX506" s="22"/>
      <c r="CY506" s="22"/>
      <c r="CZ506" s="22"/>
      <c r="DA506" s="22"/>
      <c r="DB506" s="22"/>
      <c r="DC506" s="22"/>
      <c r="DD506" s="22"/>
      <c r="DE506" s="22"/>
      <c r="DF506" s="22"/>
      <c r="DG506" s="22"/>
      <c r="DH506" s="22"/>
      <c r="DI506" s="22"/>
      <c r="DJ506" s="22"/>
      <c r="DK506" s="22"/>
      <c r="DL506" s="22"/>
      <c r="DM506" s="22"/>
      <c r="DN506" s="22"/>
      <c r="DO506" s="22"/>
      <c r="DP506" s="22"/>
      <c r="DQ506" s="22"/>
      <c r="DR506" s="22"/>
      <c r="DS506" s="22"/>
      <c r="DT506" s="22"/>
      <c r="DU506" s="22"/>
      <c r="DV506" s="22"/>
      <c r="DW506" s="22"/>
      <c r="DX506" s="22"/>
      <c r="DY506" s="22"/>
      <c r="DZ506" s="22"/>
      <c r="EA506" s="22"/>
      <c r="EB506" s="22"/>
      <c r="EC506" s="22"/>
      <c r="ED506" s="22"/>
      <c r="EE506" s="22"/>
      <c r="EF506" s="22"/>
      <c r="EG506" s="22"/>
      <c r="EH506" s="22"/>
      <c r="EI506" s="22"/>
      <c r="EJ506" s="22"/>
      <c r="EK506" s="22"/>
      <c r="EL506" s="22"/>
      <c r="EM506" s="22"/>
      <c r="EN506" s="22"/>
      <c r="EO506" s="22"/>
      <c r="EP506" s="22"/>
      <c r="EQ506" s="22"/>
      <c r="ER506" s="22"/>
      <c r="ES506" s="22"/>
      <c r="ET506" s="22"/>
      <c r="EU506" s="22"/>
      <c r="EV506" s="22"/>
      <c r="EW506" s="22"/>
      <c r="EX506" s="22"/>
      <c r="EY506" s="22"/>
      <c r="EZ506" s="22"/>
      <c r="FA506" s="22"/>
      <c r="FB506" s="22"/>
      <c r="FC506" s="22"/>
      <c r="FD506" s="22"/>
      <c r="FE506" s="22"/>
      <c r="FF506" s="22"/>
      <c r="FG506" s="22"/>
      <c r="FH506" s="22"/>
      <c r="FI506" s="22"/>
      <c r="FJ506" s="22"/>
      <c r="FK506" s="22"/>
      <c r="FL506" s="22"/>
      <c r="FM506" s="22"/>
      <c r="FN506" s="22"/>
      <c r="FO506" s="22"/>
      <c r="FP506" s="22"/>
      <c r="FQ506" s="22"/>
      <c r="FR506" s="22"/>
      <c r="FS506" s="22"/>
      <c r="FT506" s="22"/>
      <c r="FU506" s="22"/>
      <c r="FV506" s="22"/>
      <c r="FW506" s="22"/>
      <c r="FX506" s="22"/>
      <c r="FY506" s="22"/>
      <c r="FZ506" s="22"/>
      <c r="GA506" s="22"/>
      <c r="GB506" s="22"/>
      <c r="GC506" s="22"/>
      <c r="GD506" s="22"/>
      <c r="GE506" s="22"/>
      <c r="GF506" s="22"/>
      <c r="GG506" s="22"/>
      <c r="GH506" s="22"/>
      <c r="GI506" s="22"/>
      <c r="GJ506" s="22"/>
      <c r="GK506" s="22"/>
      <c r="GL506" s="22"/>
      <c r="GM506" s="22"/>
      <c r="GN506" s="22"/>
      <c r="GO506" s="22"/>
      <c r="GP506" s="22"/>
      <c r="GQ506" s="22"/>
      <c r="GR506" s="22"/>
      <c r="GS506" s="22"/>
      <c r="GT506" s="22"/>
      <c r="GU506" s="22"/>
      <c r="GV506" s="22"/>
      <c r="GW506" s="22"/>
      <c r="GX506" s="22"/>
      <c r="GY506" s="22"/>
      <c r="GZ506" s="22"/>
      <c r="HA506" s="22"/>
      <c r="HB506" s="22"/>
      <c r="HC506" s="22"/>
      <c r="HD506" s="22"/>
      <c r="HE506" s="22"/>
      <c r="HF506" s="22"/>
      <c r="HG506" s="22"/>
      <c r="HH506" s="22"/>
      <c r="HI506" s="22"/>
      <c r="HJ506" s="22"/>
      <c r="HK506" s="22"/>
      <c r="HL506" s="22"/>
      <c r="HM506" s="22"/>
      <c r="HN506" s="22"/>
      <c r="HO506" s="22"/>
      <c r="HP506" s="22"/>
      <c r="HQ506" s="22"/>
      <c r="HR506" s="22"/>
      <c r="HS506" s="22"/>
      <c r="HT506" s="22"/>
      <c r="HU506" s="22"/>
      <c r="HV506" s="22"/>
      <c r="HW506" s="22"/>
      <c r="HX506" s="22"/>
      <c r="HY506" s="22"/>
      <c r="HZ506" s="22"/>
      <c r="IA506" s="22"/>
      <c r="IB506" s="22"/>
      <c r="IC506" s="22"/>
      <c r="ID506" s="22"/>
      <c r="IE506" s="22"/>
      <c r="IF506" s="22"/>
      <c r="IG506" s="22"/>
      <c r="IH506" s="22"/>
      <c r="II506" s="22"/>
      <c r="IJ506" s="22"/>
      <c r="IK506" s="22"/>
      <c r="IL506" s="22"/>
      <c r="IM506" s="22"/>
      <c r="IN506" s="22"/>
      <c r="IO506" s="22"/>
      <c r="IP506" s="22"/>
      <c r="IQ506" s="22"/>
      <c r="IR506" s="22"/>
      <c r="IS506" s="22"/>
      <c r="IT506" s="22"/>
      <c r="IU506" s="22"/>
      <c r="IV506" s="22"/>
      <c r="IW506" s="22"/>
      <c r="IX506" s="22"/>
      <c r="IY506" s="22"/>
      <c r="IZ506" s="22"/>
      <c r="JA506" s="22"/>
      <c r="JB506" s="22"/>
      <c r="JC506" s="22"/>
      <c r="JD506" s="22"/>
      <c r="JE506" s="22"/>
      <c r="JF506" s="22"/>
      <c r="JG506" s="22"/>
      <c r="JH506" s="22"/>
      <c r="JI506" s="22"/>
      <c r="JJ506" s="22"/>
      <c r="JK506" s="22"/>
      <c r="JL506" s="22"/>
      <c r="JM506" s="22"/>
      <c r="JN506" s="22"/>
      <c r="JO506" s="22"/>
      <c r="JP506" s="22"/>
      <c r="JQ506" s="22"/>
      <c r="JR506" s="22"/>
      <c r="JS506" s="22"/>
      <c r="JT506" s="22"/>
      <c r="JU506" s="22"/>
      <c r="JV506" s="22"/>
      <c r="JW506" s="22"/>
      <c r="JX506" s="22"/>
      <c r="JY506" s="22"/>
      <c r="JZ506" s="22"/>
      <c r="KA506" s="22"/>
      <c r="KB506" s="22"/>
      <c r="KC506" s="22"/>
      <c r="KD506" s="22"/>
      <c r="KE506" s="22"/>
      <c r="KF506" s="22"/>
      <c r="KG506" s="22"/>
      <c r="KH506" s="22"/>
      <c r="KI506" s="22"/>
      <c r="KJ506" s="22"/>
      <c r="KK506" s="22"/>
      <c r="KL506" s="22"/>
      <c r="KM506" s="22"/>
      <c r="KN506" s="22"/>
      <c r="KO506" s="22"/>
      <c r="KP506" s="22"/>
      <c r="KQ506" s="22"/>
      <c r="KR506" s="22"/>
      <c r="KS506" s="22"/>
      <c r="KT506" s="22"/>
      <c r="KU506" s="22"/>
      <c r="KV506" s="22"/>
      <c r="KW506" s="22"/>
      <c r="KX506" s="22"/>
      <c r="KY506" s="22"/>
      <c r="KZ506" s="22"/>
      <c r="LA506" s="22"/>
      <c r="LB506" s="22"/>
      <c r="LC506" s="22"/>
      <c r="LD506" s="22"/>
      <c r="LE506" s="22"/>
      <c r="LF506" s="22"/>
      <c r="LG506" s="22"/>
      <c r="LH506" s="22"/>
      <c r="LI506" s="22"/>
      <c r="LJ506" s="22"/>
      <c r="LK506" s="22"/>
      <c r="LL506" s="22"/>
      <c r="LM506" s="22"/>
      <c r="LN506" s="22"/>
      <c r="LO506" s="22"/>
      <c r="LP506" s="22"/>
      <c r="LQ506" s="22"/>
      <c r="LR506" s="22"/>
      <c r="LS506" s="22"/>
      <c r="LT506" s="22"/>
      <c r="LU506" s="22"/>
      <c r="LV506" s="22"/>
      <c r="LW506" s="22"/>
      <c r="LX506" s="22"/>
      <c r="LY506" s="22"/>
      <c r="LZ506" s="22"/>
      <c r="MA506" s="22"/>
      <c r="MB506" s="22"/>
      <c r="MC506" s="22"/>
      <c r="MD506" s="22"/>
      <c r="ME506" s="22"/>
      <c r="MF506" s="22"/>
      <c r="MG506" s="22"/>
      <c r="MH506" s="22"/>
      <c r="MI506" s="22"/>
      <c r="MJ506" s="22"/>
      <c r="MK506" s="22"/>
      <c r="ML506" s="22"/>
      <c r="MM506" s="22"/>
      <c r="MN506" s="22"/>
      <c r="MO506" s="22"/>
    </row>
    <row r="507" spans="1:353" s="12" customFormat="1">
      <c r="A507" s="3"/>
      <c r="B507" s="3"/>
      <c r="C507" s="14"/>
      <c r="D507" s="3"/>
      <c r="E507" s="3"/>
      <c r="F507" s="4"/>
      <c r="G507" s="5"/>
      <c r="H507" s="5"/>
      <c r="I507" s="6"/>
      <c r="J507" s="6"/>
      <c r="K507" s="6"/>
      <c r="L507" s="6"/>
      <c r="M507"/>
      <c r="N507"/>
      <c r="O507"/>
      <c r="P507"/>
      <c r="Q507"/>
      <c r="R507"/>
      <c r="S507"/>
      <c r="T507" s="7"/>
      <c r="U507" s="8"/>
      <c r="V507" s="9"/>
      <c r="W507" s="10"/>
      <c r="X507" s="10"/>
      <c r="Y507" s="10"/>
      <c r="Z507" s="11"/>
      <c r="AA507" s="11"/>
      <c r="AB507" s="11"/>
      <c r="AC507" s="11"/>
      <c r="AD507" s="10"/>
      <c r="AE507"/>
      <c r="AF507"/>
      <c r="AG507"/>
      <c r="AH507" s="498"/>
      <c r="AI507"/>
      <c r="AJ507"/>
      <c r="AK507"/>
      <c r="AL507"/>
      <c r="AM507"/>
      <c r="AN507"/>
      <c r="AO507"/>
      <c r="AP507"/>
      <c r="AQ507"/>
      <c r="AS507"/>
      <c r="AT507"/>
      <c r="AU507"/>
      <c r="AW507"/>
      <c r="AX507"/>
      <c r="AY507"/>
      <c r="AZ507"/>
      <c r="BA507"/>
      <c r="BB507"/>
      <c r="BC507"/>
      <c r="BE507" s="13"/>
      <c r="BF507"/>
      <c r="BG507"/>
      <c r="BH507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  <c r="BZ507" s="22"/>
      <c r="CA507" s="22"/>
      <c r="CB507" s="22"/>
      <c r="CC507" s="22"/>
      <c r="CD507" s="22"/>
      <c r="CE507" s="22"/>
      <c r="CF507" s="22"/>
      <c r="CG507" s="22"/>
      <c r="CH507" s="22"/>
      <c r="CI507" s="22"/>
      <c r="CJ507" s="22"/>
      <c r="CK507" s="22"/>
      <c r="CL507" s="22"/>
      <c r="CM507" s="22"/>
      <c r="CN507" s="22"/>
      <c r="CO507" s="22"/>
      <c r="CP507" s="22"/>
      <c r="CQ507" s="22"/>
      <c r="CR507" s="22"/>
      <c r="CS507" s="22"/>
      <c r="CT507" s="22"/>
      <c r="CU507" s="22"/>
      <c r="CV507" s="22"/>
      <c r="CW507" s="22"/>
      <c r="CX507" s="22"/>
      <c r="CY507" s="22"/>
      <c r="CZ507" s="22"/>
      <c r="DA507" s="22"/>
      <c r="DB507" s="22"/>
      <c r="DC507" s="22"/>
      <c r="DD507" s="22"/>
      <c r="DE507" s="22"/>
      <c r="DF507" s="22"/>
      <c r="DG507" s="22"/>
      <c r="DH507" s="22"/>
      <c r="DI507" s="22"/>
      <c r="DJ507" s="22"/>
      <c r="DK507" s="22"/>
      <c r="DL507" s="22"/>
      <c r="DM507" s="22"/>
      <c r="DN507" s="22"/>
      <c r="DO507" s="22"/>
      <c r="DP507" s="22"/>
      <c r="DQ507" s="22"/>
      <c r="DR507" s="22"/>
      <c r="DS507" s="22"/>
      <c r="DT507" s="22"/>
      <c r="DU507" s="22"/>
      <c r="DV507" s="22"/>
      <c r="DW507" s="22"/>
      <c r="DX507" s="22"/>
      <c r="DY507" s="22"/>
      <c r="DZ507" s="22"/>
      <c r="EA507" s="22"/>
      <c r="EB507" s="22"/>
      <c r="EC507" s="22"/>
      <c r="ED507" s="22"/>
      <c r="EE507" s="22"/>
      <c r="EF507" s="22"/>
      <c r="EG507" s="22"/>
      <c r="EH507" s="22"/>
      <c r="EI507" s="22"/>
      <c r="EJ507" s="22"/>
      <c r="EK507" s="22"/>
      <c r="EL507" s="22"/>
      <c r="EM507" s="22"/>
      <c r="EN507" s="22"/>
      <c r="EO507" s="22"/>
      <c r="EP507" s="22"/>
      <c r="EQ507" s="22"/>
      <c r="ER507" s="22"/>
      <c r="ES507" s="22"/>
      <c r="ET507" s="22"/>
      <c r="EU507" s="22"/>
      <c r="EV507" s="22"/>
      <c r="EW507" s="22"/>
      <c r="EX507" s="22"/>
      <c r="EY507" s="22"/>
      <c r="EZ507" s="22"/>
      <c r="FA507" s="22"/>
      <c r="FB507" s="22"/>
      <c r="FC507" s="22"/>
      <c r="FD507" s="22"/>
      <c r="FE507" s="22"/>
      <c r="FF507" s="22"/>
      <c r="FG507" s="22"/>
      <c r="FH507" s="22"/>
      <c r="FI507" s="22"/>
      <c r="FJ507" s="22"/>
      <c r="FK507" s="22"/>
      <c r="FL507" s="22"/>
      <c r="FM507" s="22"/>
      <c r="FN507" s="22"/>
      <c r="FO507" s="22"/>
      <c r="FP507" s="22"/>
      <c r="FQ507" s="22"/>
      <c r="FR507" s="22"/>
      <c r="FS507" s="22"/>
      <c r="FT507" s="22"/>
      <c r="FU507" s="22"/>
      <c r="FV507" s="22"/>
      <c r="FW507" s="22"/>
      <c r="FX507" s="22"/>
      <c r="FY507" s="22"/>
      <c r="FZ507" s="22"/>
      <c r="GA507" s="22"/>
      <c r="GB507" s="22"/>
      <c r="GC507" s="22"/>
      <c r="GD507" s="22"/>
      <c r="GE507" s="22"/>
      <c r="GF507" s="22"/>
      <c r="GG507" s="22"/>
      <c r="GH507" s="22"/>
      <c r="GI507" s="22"/>
      <c r="GJ507" s="22"/>
      <c r="GK507" s="22"/>
      <c r="GL507" s="22"/>
      <c r="GM507" s="22"/>
      <c r="GN507" s="22"/>
      <c r="GO507" s="22"/>
      <c r="GP507" s="22"/>
      <c r="GQ507" s="22"/>
      <c r="GR507" s="22"/>
      <c r="GS507" s="22"/>
      <c r="GT507" s="22"/>
      <c r="GU507" s="22"/>
      <c r="GV507" s="22"/>
      <c r="GW507" s="22"/>
      <c r="GX507" s="22"/>
      <c r="GY507" s="22"/>
      <c r="GZ507" s="22"/>
      <c r="HA507" s="22"/>
      <c r="HB507" s="22"/>
      <c r="HC507" s="22"/>
      <c r="HD507" s="22"/>
      <c r="HE507" s="22"/>
      <c r="HF507" s="22"/>
      <c r="HG507" s="22"/>
      <c r="HH507" s="22"/>
      <c r="HI507" s="22"/>
      <c r="HJ507" s="22"/>
      <c r="HK507" s="22"/>
      <c r="HL507" s="22"/>
      <c r="HM507" s="22"/>
      <c r="HN507" s="22"/>
      <c r="HO507" s="22"/>
      <c r="HP507" s="22"/>
      <c r="HQ507" s="22"/>
      <c r="HR507" s="22"/>
      <c r="HS507" s="22"/>
      <c r="HT507" s="22"/>
      <c r="HU507" s="22"/>
      <c r="HV507" s="22"/>
      <c r="HW507" s="22"/>
      <c r="HX507" s="22"/>
      <c r="HY507" s="22"/>
      <c r="HZ507" s="22"/>
      <c r="IA507" s="22"/>
      <c r="IB507" s="22"/>
      <c r="IC507" s="22"/>
      <c r="ID507" s="22"/>
      <c r="IE507" s="22"/>
      <c r="IF507" s="22"/>
      <c r="IG507" s="22"/>
      <c r="IH507" s="22"/>
      <c r="II507" s="22"/>
      <c r="IJ507" s="22"/>
      <c r="IK507" s="22"/>
      <c r="IL507" s="22"/>
      <c r="IM507" s="22"/>
      <c r="IN507" s="22"/>
      <c r="IO507" s="22"/>
      <c r="IP507" s="22"/>
      <c r="IQ507" s="22"/>
      <c r="IR507" s="22"/>
      <c r="IS507" s="22"/>
      <c r="IT507" s="22"/>
      <c r="IU507" s="22"/>
      <c r="IV507" s="22"/>
      <c r="IW507" s="22"/>
      <c r="IX507" s="22"/>
      <c r="IY507" s="22"/>
      <c r="IZ507" s="22"/>
      <c r="JA507" s="22"/>
      <c r="JB507" s="22"/>
      <c r="JC507" s="22"/>
      <c r="JD507" s="22"/>
      <c r="JE507" s="22"/>
      <c r="JF507" s="22"/>
      <c r="JG507" s="22"/>
      <c r="JH507" s="22"/>
      <c r="JI507" s="22"/>
      <c r="JJ507" s="22"/>
      <c r="JK507" s="22"/>
      <c r="JL507" s="22"/>
      <c r="JM507" s="22"/>
      <c r="JN507" s="22"/>
      <c r="JO507" s="22"/>
      <c r="JP507" s="22"/>
      <c r="JQ507" s="22"/>
      <c r="JR507" s="22"/>
      <c r="JS507" s="22"/>
      <c r="JT507" s="22"/>
      <c r="JU507" s="22"/>
      <c r="JV507" s="22"/>
      <c r="JW507" s="22"/>
      <c r="JX507" s="22"/>
      <c r="JY507" s="22"/>
      <c r="JZ507" s="22"/>
      <c r="KA507" s="22"/>
      <c r="KB507" s="22"/>
      <c r="KC507" s="22"/>
      <c r="KD507" s="22"/>
      <c r="KE507" s="22"/>
      <c r="KF507" s="22"/>
      <c r="KG507" s="22"/>
      <c r="KH507" s="22"/>
      <c r="KI507" s="22"/>
      <c r="KJ507" s="22"/>
      <c r="KK507" s="22"/>
      <c r="KL507" s="22"/>
      <c r="KM507" s="22"/>
      <c r="KN507" s="22"/>
      <c r="KO507" s="22"/>
      <c r="KP507" s="22"/>
      <c r="KQ507" s="22"/>
      <c r="KR507" s="22"/>
      <c r="KS507" s="22"/>
      <c r="KT507" s="22"/>
      <c r="KU507" s="22"/>
      <c r="KV507" s="22"/>
      <c r="KW507" s="22"/>
      <c r="KX507" s="22"/>
      <c r="KY507" s="22"/>
      <c r="KZ507" s="22"/>
      <c r="LA507" s="22"/>
      <c r="LB507" s="22"/>
      <c r="LC507" s="22"/>
      <c r="LD507" s="22"/>
      <c r="LE507" s="22"/>
      <c r="LF507" s="22"/>
      <c r="LG507" s="22"/>
      <c r="LH507" s="22"/>
      <c r="LI507" s="22"/>
      <c r="LJ507" s="22"/>
      <c r="LK507" s="22"/>
      <c r="LL507" s="22"/>
      <c r="LM507" s="22"/>
      <c r="LN507" s="22"/>
      <c r="LO507" s="22"/>
      <c r="LP507" s="22"/>
      <c r="LQ507" s="22"/>
      <c r="LR507" s="22"/>
      <c r="LS507" s="22"/>
      <c r="LT507" s="22"/>
      <c r="LU507" s="22"/>
      <c r="LV507" s="22"/>
      <c r="LW507" s="22"/>
      <c r="LX507" s="22"/>
      <c r="LY507" s="22"/>
      <c r="LZ507" s="22"/>
      <c r="MA507" s="22"/>
      <c r="MB507" s="22"/>
      <c r="MC507" s="22"/>
      <c r="MD507" s="22"/>
      <c r="ME507" s="22"/>
      <c r="MF507" s="22"/>
      <c r="MG507" s="22"/>
      <c r="MH507" s="22"/>
      <c r="MI507" s="22"/>
      <c r="MJ507" s="22"/>
      <c r="MK507" s="22"/>
      <c r="ML507" s="22"/>
      <c r="MM507" s="22"/>
      <c r="MN507" s="22"/>
      <c r="MO507" s="22"/>
    </row>
    <row r="508" spans="1:353" s="12" customFormat="1">
      <c r="A508" s="3"/>
      <c r="B508" s="3"/>
      <c r="C508" s="14"/>
      <c r="D508" s="3"/>
      <c r="E508" s="3"/>
      <c r="F508" s="4"/>
      <c r="G508" s="5"/>
      <c r="H508" s="5"/>
      <c r="I508" s="6"/>
      <c r="J508" s="6"/>
      <c r="K508" s="6"/>
      <c r="L508" s="6"/>
      <c r="M508"/>
      <c r="N508"/>
      <c r="O508"/>
      <c r="P508"/>
      <c r="Q508"/>
      <c r="R508"/>
      <c r="S508"/>
      <c r="T508" s="7"/>
      <c r="U508" s="8"/>
      <c r="V508" s="9"/>
      <c r="W508" s="10"/>
      <c r="X508" s="10"/>
      <c r="Y508" s="10"/>
      <c r="Z508" s="11"/>
      <c r="AA508" s="11"/>
      <c r="AB508" s="11"/>
      <c r="AC508" s="11"/>
      <c r="AD508" s="10"/>
      <c r="AE508"/>
      <c r="AF508"/>
      <c r="AG508"/>
      <c r="AH508" s="498"/>
      <c r="AI508"/>
      <c r="AJ508"/>
      <c r="AK508"/>
      <c r="AL508"/>
      <c r="AM508"/>
      <c r="AN508"/>
      <c r="AO508"/>
      <c r="AP508"/>
      <c r="AQ508"/>
      <c r="AS508"/>
      <c r="AT508"/>
      <c r="AU508"/>
      <c r="AW508"/>
      <c r="AX508"/>
      <c r="AY508"/>
      <c r="AZ508"/>
      <c r="BA508"/>
      <c r="BB508"/>
      <c r="BC508"/>
      <c r="BE508" s="13"/>
      <c r="BF508"/>
      <c r="BG508"/>
      <c r="BH508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  <c r="BZ508" s="22"/>
      <c r="CA508" s="22"/>
      <c r="CB508" s="22"/>
      <c r="CC508" s="22"/>
      <c r="CD508" s="22"/>
      <c r="CE508" s="22"/>
      <c r="CF508" s="22"/>
      <c r="CG508" s="22"/>
      <c r="CH508" s="22"/>
      <c r="CI508" s="22"/>
      <c r="CJ508" s="22"/>
      <c r="CK508" s="22"/>
      <c r="CL508" s="22"/>
      <c r="CM508" s="22"/>
      <c r="CN508" s="22"/>
      <c r="CO508" s="22"/>
      <c r="CP508" s="22"/>
      <c r="CQ508" s="22"/>
      <c r="CR508" s="22"/>
      <c r="CS508" s="22"/>
      <c r="CT508" s="22"/>
      <c r="CU508" s="22"/>
      <c r="CV508" s="22"/>
      <c r="CW508" s="22"/>
      <c r="CX508" s="22"/>
      <c r="CY508" s="22"/>
      <c r="CZ508" s="22"/>
      <c r="DA508" s="22"/>
      <c r="DB508" s="22"/>
      <c r="DC508" s="22"/>
      <c r="DD508" s="22"/>
      <c r="DE508" s="22"/>
      <c r="DF508" s="22"/>
      <c r="DG508" s="22"/>
      <c r="DH508" s="22"/>
      <c r="DI508" s="22"/>
      <c r="DJ508" s="22"/>
      <c r="DK508" s="22"/>
      <c r="DL508" s="22"/>
      <c r="DM508" s="22"/>
      <c r="DN508" s="22"/>
      <c r="DO508" s="22"/>
      <c r="DP508" s="22"/>
      <c r="DQ508" s="22"/>
      <c r="DR508" s="22"/>
      <c r="DS508" s="22"/>
      <c r="DT508" s="22"/>
      <c r="DU508" s="22"/>
      <c r="DV508" s="22"/>
      <c r="DW508" s="22"/>
      <c r="DX508" s="22"/>
      <c r="DY508" s="22"/>
      <c r="DZ508" s="22"/>
      <c r="EA508" s="22"/>
      <c r="EB508" s="22"/>
      <c r="EC508" s="22"/>
      <c r="ED508" s="22"/>
      <c r="EE508" s="22"/>
      <c r="EF508" s="22"/>
      <c r="EG508" s="22"/>
      <c r="EH508" s="22"/>
      <c r="EI508" s="22"/>
      <c r="EJ508" s="22"/>
      <c r="EK508" s="22"/>
      <c r="EL508" s="22"/>
      <c r="EM508" s="22"/>
      <c r="EN508" s="22"/>
      <c r="EO508" s="22"/>
      <c r="EP508" s="22"/>
      <c r="EQ508" s="22"/>
      <c r="ER508" s="22"/>
      <c r="ES508" s="22"/>
      <c r="ET508" s="22"/>
      <c r="EU508" s="22"/>
      <c r="EV508" s="22"/>
      <c r="EW508" s="22"/>
      <c r="EX508" s="22"/>
      <c r="EY508" s="22"/>
      <c r="EZ508" s="22"/>
      <c r="FA508" s="22"/>
      <c r="FB508" s="22"/>
      <c r="FC508" s="22"/>
      <c r="FD508" s="22"/>
      <c r="FE508" s="22"/>
      <c r="FF508" s="22"/>
      <c r="FG508" s="22"/>
      <c r="FH508" s="22"/>
      <c r="FI508" s="22"/>
      <c r="FJ508" s="22"/>
      <c r="FK508" s="22"/>
      <c r="FL508" s="22"/>
      <c r="FM508" s="22"/>
      <c r="FN508" s="22"/>
      <c r="FO508" s="22"/>
      <c r="FP508" s="22"/>
      <c r="FQ508" s="22"/>
      <c r="FR508" s="22"/>
      <c r="FS508" s="22"/>
      <c r="FT508" s="22"/>
      <c r="FU508" s="22"/>
      <c r="FV508" s="22"/>
      <c r="FW508" s="22"/>
      <c r="FX508" s="22"/>
      <c r="FY508" s="22"/>
      <c r="FZ508" s="22"/>
      <c r="GA508" s="22"/>
      <c r="GB508" s="22"/>
      <c r="GC508" s="22"/>
      <c r="GD508" s="22"/>
      <c r="GE508" s="22"/>
      <c r="GF508" s="22"/>
      <c r="GG508" s="22"/>
      <c r="GH508" s="22"/>
      <c r="GI508" s="22"/>
      <c r="GJ508" s="22"/>
      <c r="GK508" s="22"/>
      <c r="GL508" s="22"/>
      <c r="GM508" s="22"/>
      <c r="GN508" s="22"/>
      <c r="GO508" s="22"/>
      <c r="GP508" s="22"/>
      <c r="GQ508" s="22"/>
      <c r="GR508" s="22"/>
      <c r="GS508" s="22"/>
      <c r="GT508" s="22"/>
      <c r="GU508" s="22"/>
      <c r="GV508" s="22"/>
      <c r="GW508" s="22"/>
      <c r="GX508" s="22"/>
      <c r="GY508" s="22"/>
      <c r="GZ508" s="22"/>
      <c r="HA508" s="22"/>
      <c r="HB508" s="22"/>
      <c r="HC508" s="22"/>
      <c r="HD508" s="22"/>
      <c r="HE508" s="22"/>
      <c r="HF508" s="22"/>
      <c r="HG508" s="22"/>
      <c r="HH508" s="22"/>
      <c r="HI508" s="22"/>
      <c r="HJ508" s="22"/>
      <c r="HK508" s="22"/>
      <c r="HL508" s="22"/>
      <c r="HM508" s="22"/>
      <c r="HN508" s="22"/>
      <c r="HO508" s="22"/>
      <c r="HP508" s="22"/>
      <c r="HQ508" s="22"/>
      <c r="HR508" s="22"/>
      <c r="HS508" s="22"/>
      <c r="HT508" s="22"/>
      <c r="HU508" s="22"/>
      <c r="HV508" s="22"/>
      <c r="HW508" s="22"/>
      <c r="HX508" s="22"/>
      <c r="HY508" s="22"/>
      <c r="HZ508" s="22"/>
      <c r="IA508" s="22"/>
      <c r="IB508" s="22"/>
      <c r="IC508" s="22"/>
      <c r="ID508" s="22"/>
      <c r="IE508" s="22"/>
      <c r="IF508" s="22"/>
      <c r="IG508" s="22"/>
      <c r="IH508" s="22"/>
      <c r="II508" s="22"/>
      <c r="IJ508" s="22"/>
      <c r="IK508" s="22"/>
      <c r="IL508" s="22"/>
      <c r="IM508" s="22"/>
      <c r="IN508" s="22"/>
      <c r="IO508" s="22"/>
      <c r="IP508" s="22"/>
      <c r="IQ508" s="22"/>
      <c r="IR508" s="22"/>
      <c r="IS508" s="22"/>
      <c r="IT508" s="22"/>
      <c r="IU508" s="22"/>
      <c r="IV508" s="22"/>
      <c r="IW508" s="22"/>
      <c r="IX508" s="22"/>
      <c r="IY508" s="22"/>
      <c r="IZ508" s="22"/>
      <c r="JA508" s="22"/>
      <c r="JB508" s="22"/>
      <c r="JC508" s="22"/>
      <c r="JD508" s="22"/>
      <c r="JE508" s="22"/>
      <c r="JF508" s="22"/>
      <c r="JG508" s="22"/>
      <c r="JH508" s="22"/>
      <c r="JI508" s="22"/>
      <c r="JJ508" s="22"/>
      <c r="JK508" s="22"/>
      <c r="JL508" s="22"/>
      <c r="JM508" s="22"/>
      <c r="JN508" s="22"/>
      <c r="JO508" s="22"/>
      <c r="JP508" s="22"/>
      <c r="JQ508" s="22"/>
      <c r="JR508" s="22"/>
      <c r="JS508" s="22"/>
      <c r="JT508" s="22"/>
      <c r="JU508" s="22"/>
      <c r="JV508" s="22"/>
      <c r="JW508" s="22"/>
      <c r="JX508" s="22"/>
      <c r="JY508" s="22"/>
      <c r="JZ508" s="22"/>
      <c r="KA508" s="22"/>
      <c r="KB508" s="22"/>
      <c r="KC508" s="22"/>
      <c r="KD508" s="22"/>
      <c r="KE508" s="22"/>
      <c r="KF508" s="22"/>
      <c r="KG508" s="22"/>
      <c r="KH508" s="22"/>
      <c r="KI508" s="22"/>
      <c r="KJ508" s="22"/>
      <c r="KK508" s="22"/>
      <c r="KL508" s="22"/>
      <c r="KM508" s="22"/>
      <c r="KN508" s="22"/>
      <c r="KO508" s="22"/>
      <c r="KP508" s="22"/>
      <c r="KQ508" s="22"/>
      <c r="KR508" s="22"/>
      <c r="KS508" s="22"/>
      <c r="KT508" s="22"/>
      <c r="KU508" s="22"/>
      <c r="KV508" s="22"/>
      <c r="KW508" s="22"/>
      <c r="KX508" s="22"/>
      <c r="KY508" s="22"/>
      <c r="KZ508" s="22"/>
      <c r="LA508" s="22"/>
      <c r="LB508" s="22"/>
      <c r="LC508" s="22"/>
      <c r="LD508" s="22"/>
      <c r="LE508" s="22"/>
      <c r="LF508" s="22"/>
      <c r="LG508" s="22"/>
      <c r="LH508" s="22"/>
      <c r="LI508" s="22"/>
      <c r="LJ508" s="22"/>
      <c r="LK508" s="22"/>
      <c r="LL508" s="22"/>
      <c r="LM508" s="22"/>
      <c r="LN508" s="22"/>
      <c r="LO508" s="22"/>
      <c r="LP508" s="22"/>
      <c r="LQ508" s="22"/>
      <c r="LR508" s="22"/>
      <c r="LS508" s="22"/>
      <c r="LT508" s="22"/>
      <c r="LU508" s="22"/>
      <c r="LV508" s="22"/>
      <c r="LW508" s="22"/>
      <c r="LX508" s="22"/>
      <c r="LY508" s="22"/>
      <c r="LZ508" s="22"/>
      <c r="MA508" s="22"/>
      <c r="MB508" s="22"/>
      <c r="MC508" s="22"/>
      <c r="MD508" s="22"/>
      <c r="ME508" s="22"/>
      <c r="MF508" s="22"/>
      <c r="MG508" s="22"/>
      <c r="MH508" s="22"/>
      <c r="MI508" s="22"/>
      <c r="MJ508" s="22"/>
      <c r="MK508" s="22"/>
      <c r="ML508" s="22"/>
      <c r="MM508" s="22"/>
      <c r="MN508" s="22"/>
      <c r="MO508" s="22"/>
    </row>
    <row r="509" spans="1:353" s="12" customFormat="1">
      <c r="A509" s="3"/>
      <c r="B509" s="3"/>
      <c r="C509" s="14"/>
      <c r="D509" s="3"/>
      <c r="E509" s="3"/>
      <c r="F509" s="4"/>
      <c r="G509" s="5"/>
      <c r="H509" s="5"/>
      <c r="I509" s="6"/>
      <c r="J509" s="6"/>
      <c r="K509" s="6"/>
      <c r="L509" s="6"/>
      <c r="M509"/>
      <c r="N509"/>
      <c r="O509"/>
      <c r="P509"/>
      <c r="Q509"/>
      <c r="R509"/>
      <c r="S509"/>
      <c r="T509" s="7"/>
      <c r="U509" s="8"/>
      <c r="V509" s="9"/>
      <c r="W509" s="10"/>
      <c r="X509" s="10"/>
      <c r="Y509" s="10"/>
      <c r="Z509" s="11"/>
      <c r="AA509" s="11"/>
      <c r="AB509" s="11"/>
      <c r="AC509" s="11"/>
      <c r="AD509" s="10"/>
      <c r="AE509"/>
      <c r="AF509"/>
      <c r="AG509"/>
      <c r="AH509" s="498"/>
      <c r="AI509"/>
      <c r="AJ509"/>
      <c r="AK509"/>
      <c r="AL509"/>
      <c r="AM509"/>
      <c r="AN509"/>
      <c r="AO509"/>
      <c r="AP509"/>
      <c r="AQ509"/>
      <c r="AS509"/>
      <c r="AT509"/>
      <c r="AU509"/>
      <c r="AW509"/>
      <c r="AX509"/>
      <c r="AY509"/>
      <c r="AZ509"/>
      <c r="BA509"/>
      <c r="BB509"/>
      <c r="BC509"/>
      <c r="BE509" s="13"/>
      <c r="BF509"/>
      <c r="BG509"/>
      <c r="BH509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  <c r="BZ509" s="22"/>
      <c r="CA509" s="22"/>
      <c r="CB509" s="22"/>
      <c r="CC509" s="22"/>
      <c r="CD509" s="22"/>
      <c r="CE509" s="22"/>
      <c r="CF509" s="22"/>
      <c r="CG509" s="22"/>
      <c r="CH509" s="22"/>
      <c r="CI509" s="22"/>
      <c r="CJ509" s="22"/>
      <c r="CK509" s="22"/>
      <c r="CL509" s="22"/>
      <c r="CM509" s="22"/>
      <c r="CN509" s="22"/>
      <c r="CO509" s="22"/>
      <c r="CP509" s="22"/>
      <c r="CQ509" s="22"/>
      <c r="CR509" s="22"/>
      <c r="CS509" s="22"/>
      <c r="CT509" s="22"/>
      <c r="CU509" s="22"/>
      <c r="CV509" s="22"/>
      <c r="CW509" s="22"/>
      <c r="CX509" s="22"/>
      <c r="CY509" s="22"/>
      <c r="CZ509" s="22"/>
      <c r="DA509" s="22"/>
      <c r="DB509" s="22"/>
      <c r="DC509" s="22"/>
      <c r="DD509" s="22"/>
      <c r="DE509" s="22"/>
      <c r="DF509" s="22"/>
      <c r="DG509" s="22"/>
      <c r="DH509" s="22"/>
      <c r="DI509" s="22"/>
      <c r="DJ509" s="22"/>
      <c r="DK509" s="22"/>
      <c r="DL509" s="22"/>
      <c r="DM509" s="22"/>
      <c r="DN509" s="22"/>
      <c r="DO509" s="22"/>
      <c r="DP509" s="22"/>
      <c r="DQ509" s="22"/>
      <c r="DR509" s="22"/>
      <c r="DS509" s="22"/>
      <c r="DT509" s="22"/>
      <c r="DU509" s="22"/>
      <c r="DV509" s="22"/>
      <c r="DW509" s="22"/>
      <c r="DX509" s="22"/>
      <c r="DY509" s="22"/>
      <c r="DZ509" s="22"/>
      <c r="EA509" s="22"/>
      <c r="EB509" s="22"/>
      <c r="EC509" s="22"/>
      <c r="ED509" s="22"/>
      <c r="EE509" s="22"/>
      <c r="EF509" s="22"/>
      <c r="EG509" s="22"/>
      <c r="EH509" s="22"/>
      <c r="EI509" s="22"/>
      <c r="EJ509" s="22"/>
      <c r="EK509" s="22"/>
      <c r="EL509" s="22"/>
      <c r="EM509" s="22"/>
      <c r="EN509" s="22"/>
      <c r="EO509" s="22"/>
      <c r="EP509" s="22"/>
      <c r="EQ509" s="22"/>
      <c r="ER509" s="22"/>
      <c r="ES509" s="22"/>
      <c r="ET509" s="22"/>
      <c r="EU509" s="22"/>
      <c r="EV509" s="22"/>
      <c r="EW509" s="22"/>
      <c r="EX509" s="22"/>
      <c r="EY509" s="22"/>
      <c r="EZ509" s="22"/>
      <c r="FA509" s="22"/>
      <c r="FB509" s="22"/>
      <c r="FC509" s="22"/>
      <c r="FD509" s="22"/>
      <c r="FE509" s="22"/>
      <c r="FF509" s="22"/>
      <c r="FG509" s="22"/>
      <c r="FH509" s="22"/>
      <c r="FI509" s="22"/>
      <c r="FJ509" s="22"/>
      <c r="FK509" s="22"/>
      <c r="FL509" s="22"/>
      <c r="FM509" s="22"/>
      <c r="FN509" s="22"/>
      <c r="FO509" s="22"/>
      <c r="FP509" s="22"/>
      <c r="FQ509" s="22"/>
      <c r="FR509" s="22"/>
      <c r="FS509" s="22"/>
      <c r="FT509" s="22"/>
      <c r="FU509" s="22"/>
      <c r="FV509" s="22"/>
      <c r="FW509" s="22"/>
      <c r="FX509" s="22"/>
      <c r="FY509" s="22"/>
      <c r="FZ509" s="22"/>
      <c r="GA509" s="22"/>
      <c r="GB509" s="22"/>
      <c r="GC509" s="22"/>
      <c r="GD509" s="22"/>
      <c r="GE509" s="22"/>
      <c r="GF509" s="22"/>
      <c r="GG509" s="22"/>
      <c r="GH509" s="22"/>
      <c r="GI509" s="22"/>
      <c r="GJ509" s="22"/>
      <c r="GK509" s="22"/>
      <c r="GL509" s="22"/>
      <c r="GM509" s="22"/>
      <c r="GN509" s="22"/>
      <c r="GO509" s="22"/>
      <c r="GP509" s="22"/>
      <c r="GQ509" s="22"/>
      <c r="GR509" s="22"/>
      <c r="GS509" s="22"/>
      <c r="GT509" s="22"/>
      <c r="GU509" s="22"/>
      <c r="GV509" s="22"/>
      <c r="GW509" s="22"/>
      <c r="GX509" s="22"/>
      <c r="GY509" s="22"/>
      <c r="GZ509" s="22"/>
      <c r="HA509" s="22"/>
      <c r="HB509" s="22"/>
      <c r="HC509" s="22"/>
      <c r="HD509" s="22"/>
      <c r="HE509" s="22"/>
      <c r="HF509" s="22"/>
      <c r="HG509" s="22"/>
      <c r="HH509" s="22"/>
      <c r="HI509" s="22"/>
      <c r="HJ509" s="22"/>
      <c r="HK509" s="22"/>
      <c r="HL509" s="22"/>
      <c r="HM509" s="22"/>
      <c r="HN509" s="22"/>
      <c r="HO509" s="22"/>
      <c r="HP509" s="22"/>
      <c r="HQ509" s="22"/>
      <c r="HR509" s="22"/>
      <c r="HS509" s="22"/>
      <c r="HT509" s="22"/>
      <c r="HU509" s="22"/>
      <c r="HV509" s="22"/>
      <c r="HW509" s="22"/>
      <c r="HX509" s="22"/>
      <c r="HY509" s="22"/>
      <c r="HZ509" s="22"/>
      <c r="IA509" s="22"/>
      <c r="IB509" s="22"/>
      <c r="IC509" s="22"/>
      <c r="ID509" s="22"/>
      <c r="IE509" s="22"/>
      <c r="IF509" s="22"/>
      <c r="IG509" s="22"/>
      <c r="IH509" s="22"/>
      <c r="II509" s="22"/>
      <c r="IJ509" s="22"/>
      <c r="IK509" s="22"/>
      <c r="IL509" s="22"/>
      <c r="IM509" s="22"/>
      <c r="IN509" s="22"/>
      <c r="IO509" s="22"/>
      <c r="IP509" s="22"/>
      <c r="IQ509" s="22"/>
      <c r="IR509" s="22"/>
      <c r="IS509" s="22"/>
      <c r="IT509" s="22"/>
      <c r="IU509" s="22"/>
      <c r="IV509" s="22"/>
      <c r="IW509" s="22"/>
      <c r="IX509" s="22"/>
      <c r="IY509" s="22"/>
      <c r="IZ509" s="22"/>
      <c r="JA509" s="22"/>
      <c r="JB509" s="22"/>
      <c r="JC509" s="22"/>
      <c r="JD509" s="22"/>
      <c r="JE509" s="22"/>
      <c r="JF509" s="22"/>
      <c r="JG509" s="22"/>
      <c r="JH509" s="22"/>
      <c r="JI509" s="22"/>
      <c r="JJ509" s="22"/>
      <c r="JK509" s="22"/>
      <c r="JL509" s="22"/>
      <c r="JM509" s="22"/>
      <c r="JN509" s="22"/>
      <c r="JO509" s="22"/>
      <c r="JP509" s="22"/>
      <c r="JQ509" s="22"/>
      <c r="JR509" s="22"/>
      <c r="JS509" s="22"/>
      <c r="JT509" s="22"/>
      <c r="JU509" s="22"/>
      <c r="JV509" s="22"/>
      <c r="JW509" s="22"/>
      <c r="JX509" s="22"/>
      <c r="JY509" s="22"/>
      <c r="JZ509" s="22"/>
      <c r="KA509" s="22"/>
      <c r="KB509" s="22"/>
      <c r="KC509" s="22"/>
      <c r="KD509" s="22"/>
      <c r="KE509" s="22"/>
      <c r="KF509" s="22"/>
      <c r="KG509" s="22"/>
      <c r="KH509" s="22"/>
      <c r="KI509" s="22"/>
      <c r="KJ509" s="22"/>
      <c r="KK509" s="22"/>
      <c r="KL509" s="22"/>
      <c r="KM509" s="22"/>
      <c r="KN509" s="22"/>
      <c r="KO509" s="22"/>
      <c r="KP509" s="22"/>
      <c r="KQ509" s="22"/>
      <c r="KR509" s="22"/>
      <c r="KS509" s="22"/>
      <c r="KT509" s="22"/>
      <c r="KU509" s="22"/>
      <c r="KV509" s="22"/>
      <c r="KW509" s="22"/>
      <c r="KX509" s="22"/>
      <c r="KY509" s="22"/>
      <c r="KZ509" s="22"/>
      <c r="LA509" s="22"/>
      <c r="LB509" s="22"/>
      <c r="LC509" s="22"/>
      <c r="LD509" s="22"/>
      <c r="LE509" s="22"/>
      <c r="LF509" s="22"/>
      <c r="LG509" s="22"/>
      <c r="LH509" s="22"/>
      <c r="LI509" s="22"/>
      <c r="LJ509" s="22"/>
      <c r="LK509" s="22"/>
      <c r="LL509" s="22"/>
      <c r="LM509" s="22"/>
      <c r="LN509" s="22"/>
      <c r="LO509" s="22"/>
      <c r="LP509" s="22"/>
      <c r="LQ509" s="22"/>
      <c r="LR509" s="22"/>
      <c r="LS509" s="22"/>
      <c r="LT509" s="22"/>
      <c r="LU509" s="22"/>
      <c r="LV509" s="22"/>
      <c r="LW509" s="22"/>
      <c r="LX509" s="22"/>
      <c r="LY509" s="22"/>
      <c r="LZ509" s="22"/>
      <c r="MA509" s="22"/>
      <c r="MB509" s="22"/>
      <c r="MC509" s="22"/>
      <c r="MD509" s="22"/>
      <c r="ME509" s="22"/>
      <c r="MF509" s="22"/>
      <c r="MG509" s="22"/>
      <c r="MH509" s="22"/>
      <c r="MI509" s="22"/>
      <c r="MJ509" s="22"/>
      <c r="MK509" s="22"/>
      <c r="ML509" s="22"/>
      <c r="MM509" s="22"/>
      <c r="MN509" s="22"/>
      <c r="MO509" s="22"/>
    </row>
    <row r="510" spans="1:353" s="12" customFormat="1">
      <c r="A510" s="3"/>
      <c r="B510" s="3"/>
      <c r="C510" s="14"/>
      <c r="D510" s="3"/>
      <c r="E510" s="3"/>
      <c r="F510" s="4"/>
      <c r="G510" s="5"/>
      <c r="H510" s="5"/>
      <c r="I510" s="6"/>
      <c r="J510" s="6"/>
      <c r="K510" s="6"/>
      <c r="L510" s="6"/>
      <c r="M510"/>
      <c r="N510"/>
      <c r="O510"/>
      <c r="P510"/>
      <c r="Q510"/>
      <c r="R510"/>
      <c r="S510"/>
      <c r="T510" s="7"/>
      <c r="U510" s="8"/>
      <c r="V510" s="9"/>
      <c r="W510" s="10"/>
      <c r="X510" s="10"/>
      <c r="Y510" s="10"/>
      <c r="Z510" s="11"/>
      <c r="AA510" s="11"/>
      <c r="AB510" s="11"/>
      <c r="AC510" s="11"/>
      <c r="AD510" s="10"/>
      <c r="AE510"/>
      <c r="AF510"/>
      <c r="AG510"/>
      <c r="AH510" s="498"/>
      <c r="AI510"/>
      <c r="AJ510"/>
      <c r="AK510"/>
      <c r="AL510"/>
      <c r="AM510"/>
      <c r="AN510"/>
      <c r="AO510"/>
      <c r="AP510"/>
      <c r="AQ510"/>
      <c r="AS510"/>
      <c r="AT510"/>
      <c r="AU510"/>
      <c r="AW510"/>
      <c r="AX510"/>
      <c r="AY510"/>
      <c r="AZ510"/>
      <c r="BA510"/>
      <c r="BB510"/>
      <c r="BC510"/>
      <c r="BE510" s="13"/>
      <c r="BF510"/>
      <c r="BG510"/>
      <c r="BH510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  <c r="BZ510" s="22"/>
      <c r="CA510" s="22"/>
      <c r="CB510" s="22"/>
      <c r="CC510" s="22"/>
      <c r="CD510" s="22"/>
      <c r="CE510" s="22"/>
      <c r="CF510" s="22"/>
      <c r="CG510" s="22"/>
      <c r="CH510" s="22"/>
      <c r="CI510" s="22"/>
      <c r="CJ510" s="22"/>
      <c r="CK510" s="22"/>
      <c r="CL510" s="22"/>
      <c r="CM510" s="22"/>
      <c r="CN510" s="22"/>
      <c r="CO510" s="22"/>
      <c r="CP510" s="22"/>
      <c r="CQ510" s="22"/>
      <c r="CR510" s="22"/>
      <c r="CS510" s="22"/>
      <c r="CT510" s="22"/>
      <c r="CU510" s="22"/>
      <c r="CV510" s="22"/>
      <c r="CW510" s="22"/>
      <c r="CX510" s="22"/>
      <c r="CY510" s="22"/>
      <c r="CZ510" s="22"/>
      <c r="DA510" s="22"/>
      <c r="DB510" s="22"/>
      <c r="DC510" s="22"/>
      <c r="DD510" s="22"/>
      <c r="DE510" s="22"/>
      <c r="DF510" s="22"/>
      <c r="DG510" s="22"/>
      <c r="DH510" s="22"/>
      <c r="DI510" s="22"/>
      <c r="DJ510" s="22"/>
      <c r="DK510" s="22"/>
      <c r="DL510" s="22"/>
      <c r="DM510" s="22"/>
      <c r="DN510" s="22"/>
      <c r="DO510" s="22"/>
      <c r="DP510" s="22"/>
      <c r="DQ510" s="22"/>
      <c r="DR510" s="22"/>
      <c r="DS510" s="22"/>
      <c r="DT510" s="22"/>
      <c r="DU510" s="22"/>
      <c r="DV510" s="22"/>
      <c r="DW510" s="22"/>
      <c r="DX510" s="22"/>
      <c r="DY510" s="22"/>
      <c r="DZ510" s="22"/>
      <c r="EA510" s="22"/>
      <c r="EB510" s="22"/>
      <c r="EC510" s="22"/>
      <c r="ED510" s="22"/>
      <c r="EE510" s="22"/>
      <c r="EF510" s="22"/>
      <c r="EG510" s="22"/>
      <c r="EH510" s="22"/>
      <c r="EI510" s="22"/>
      <c r="EJ510" s="22"/>
      <c r="EK510" s="22"/>
      <c r="EL510" s="22"/>
      <c r="EM510" s="22"/>
      <c r="EN510" s="22"/>
      <c r="EO510" s="22"/>
      <c r="EP510" s="22"/>
      <c r="EQ510" s="22"/>
      <c r="ER510" s="22"/>
      <c r="ES510" s="22"/>
      <c r="ET510" s="22"/>
      <c r="EU510" s="22"/>
      <c r="EV510" s="22"/>
      <c r="EW510" s="22"/>
      <c r="EX510" s="22"/>
      <c r="EY510" s="22"/>
      <c r="EZ510" s="22"/>
      <c r="FA510" s="22"/>
      <c r="FB510" s="22"/>
      <c r="FC510" s="22"/>
      <c r="FD510" s="22"/>
      <c r="FE510" s="22"/>
      <c r="FF510" s="22"/>
      <c r="FG510" s="22"/>
      <c r="FH510" s="22"/>
      <c r="FI510" s="22"/>
      <c r="FJ510" s="22"/>
      <c r="FK510" s="22"/>
      <c r="FL510" s="22"/>
      <c r="FM510" s="22"/>
      <c r="FN510" s="22"/>
      <c r="FO510" s="22"/>
      <c r="FP510" s="22"/>
      <c r="FQ510" s="22"/>
      <c r="FR510" s="22"/>
      <c r="FS510" s="22"/>
      <c r="FT510" s="22"/>
      <c r="FU510" s="22"/>
      <c r="FV510" s="22"/>
      <c r="FW510" s="22"/>
      <c r="FX510" s="22"/>
      <c r="FY510" s="22"/>
      <c r="FZ510" s="22"/>
      <c r="GA510" s="22"/>
      <c r="GB510" s="22"/>
      <c r="GC510" s="22"/>
      <c r="GD510" s="22"/>
      <c r="GE510" s="22"/>
      <c r="GF510" s="22"/>
      <c r="GG510" s="22"/>
      <c r="GH510" s="22"/>
      <c r="GI510" s="22"/>
      <c r="GJ510" s="22"/>
      <c r="GK510" s="22"/>
      <c r="GL510" s="22"/>
      <c r="GM510" s="22"/>
      <c r="GN510" s="22"/>
      <c r="GO510" s="22"/>
      <c r="GP510" s="22"/>
      <c r="GQ510" s="22"/>
      <c r="GR510" s="22"/>
      <c r="GS510" s="22"/>
      <c r="GT510" s="22"/>
      <c r="GU510" s="22"/>
      <c r="GV510" s="22"/>
      <c r="GW510" s="22"/>
      <c r="GX510" s="22"/>
      <c r="GY510" s="22"/>
      <c r="GZ510" s="22"/>
      <c r="HA510" s="22"/>
      <c r="HB510" s="22"/>
      <c r="HC510" s="22"/>
      <c r="HD510" s="22"/>
      <c r="HE510" s="22"/>
      <c r="HF510" s="22"/>
      <c r="HG510" s="22"/>
      <c r="HH510" s="22"/>
      <c r="HI510" s="22"/>
      <c r="HJ510" s="22"/>
      <c r="HK510" s="22"/>
      <c r="HL510" s="22"/>
      <c r="HM510" s="22"/>
      <c r="HN510" s="22"/>
      <c r="HO510" s="22"/>
      <c r="HP510" s="22"/>
      <c r="HQ510" s="22"/>
      <c r="HR510" s="22"/>
      <c r="HS510" s="22"/>
      <c r="HT510" s="22"/>
      <c r="HU510" s="22"/>
      <c r="HV510" s="22"/>
      <c r="HW510" s="22"/>
      <c r="HX510" s="22"/>
      <c r="HY510" s="22"/>
      <c r="HZ510" s="22"/>
      <c r="IA510" s="22"/>
      <c r="IB510" s="22"/>
      <c r="IC510" s="22"/>
      <c r="ID510" s="22"/>
      <c r="IE510" s="22"/>
      <c r="IF510" s="22"/>
      <c r="IG510" s="22"/>
      <c r="IH510" s="22"/>
      <c r="II510" s="22"/>
      <c r="IJ510" s="22"/>
      <c r="IK510" s="22"/>
      <c r="IL510" s="22"/>
      <c r="IM510" s="22"/>
      <c r="IN510" s="22"/>
      <c r="IO510" s="22"/>
      <c r="IP510" s="22"/>
      <c r="IQ510" s="22"/>
      <c r="IR510" s="22"/>
      <c r="IS510" s="22"/>
      <c r="IT510" s="22"/>
      <c r="IU510" s="22"/>
      <c r="IV510" s="22"/>
      <c r="IW510" s="22"/>
      <c r="IX510" s="22"/>
      <c r="IY510" s="22"/>
      <c r="IZ510" s="22"/>
      <c r="JA510" s="22"/>
      <c r="JB510" s="22"/>
      <c r="JC510" s="22"/>
      <c r="JD510" s="22"/>
      <c r="JE510" s="22"/>
      <c r="JF510" s="22"/>
      <c r="JG510" s="22"/>
      <c r="JH510" s="22"/>
      <c r="JI510" s="22"/>
      <c r="JJ510" s="22"/>
      <c r="JK510" s="22"/>
      <c r="JL510" s="22"/>
      <c r="JM510" s="22"/>
      <c r="JN510" s="22"/>
      <c r="JO510" s="22"/>
      <c r="JP510" s="22"/>
      <c r="JQ510" s="22"/>
      <c r="JR510" s="22"/>
      <c r="JS510" s="22"/>
      <c r="JT510" s="22"/>
      <c r="JU510" s="22"/>
      <c r="JV510" s="22"/>
      <c r="JW510" s="22"/>
      <c r="JX510" s="22"/>
      <c r="JY510" s="22"/>
      <c r="JZ510" s="22"/>
      <c r="KA510" s="22"/>
      <c r="KB510" s="22"/>
      <c r="KC510" s="22"/>
      <c r="KD510" s="22"/>
      <c r="KE510" s="22"/>
      <c r="KF510" s="22"/>
      <c r="KG510" s="22"/>
      <c r="KH510" s="22"/>
      <c r="KI510" s="22"/>
      <c r="KJ510" s="22"/>
      <c r="KK510" s="22"/>
      <c r="KL510" s="22"/>
      <c r="KM510" s="22"/>
      <c r="KN510" s="22"/>
      <c r="KO510" s="22"/>
      <c r="KP510" s="22"/>
      <c r="KQ510" s="22"/>
      <c r="KR510" s="22"/>
      <c r="KS510" s="22"/>
      <c r="KT510" s="22"/>
      <c r="KU510" s="22"/>
      <c r="KV510" s="22"/>
      <c r="KW510" s="22"/>
      <c r="KX510" s="22"/>
      <c r="KY510" s="22"/>
      <c r="KZ510" s="22"/>
      <c r="LA510" s="22"/>
      <c r="LB510" s="22"/>
      <c r="LC510" s="22"/>
      <c r="LD510" s="22"/>
      <c r="LE510" s="22"/>
      <c r="LF510" s="22"/>
      <c r="LG510" s="22"/>
      <c r="LH510" s="22"/>
      <c r="LI510" s="22"/>
      <c r="LJ510" s="22"/>
      <c r="LK510" s="22"/>
      <c r="LL510" s="22"/>
      <c r="LM510" s="22"/>
      <c r="LN510" s="22"/>
      <c r="LO510" s="22"/>
      <c r="LP510" s="22"/>
      <c r="LQ510" s="22"/>
      <c r="LR510" s="22"/>
      <c r="LS510" s="22"/>
      <c r="LT510" s="22"/>
      <c r="LU510" s="22"/>
      <c r="LV510" s="22"/>
      <c r="LW510" s="22"/>
      <c r="LX510" s="22"/>
      <c r="LY510" s="22"/>
      <c r="LZ510" s="22"/>
      <c r="MA510" s="22"/>
      <c r="MB510" s="22"/>
      <c r="MC510" s="22"/>
      <c r="MD510" s="22"/>
      <c r="ME510" s="22"/>
      <c r="MF510" s="22"/>
      <c r="MG510" s="22"/>
      <c r="MH510" s="22"/>
      <c r="MI510" s="22"/>
      <c r="MJ510" s="22"/>
      <c r="MK510" s="22"/>
      <c r="ML510" s="22"/>
      <c r="MM510" s="22"/>
      <c r="MN510" s="22"/>
      <c r="MO510" s="22"/>
    </row>
    <row r="511" spans="1:353" s="12" customFormat="1">
      <c r="A511" s="3"/>
      <c r="B511" s="3"/>
      <c r="C511" s="14"/>
      <c r="D511" s="3"/>
      <c r="E511" s="3"/>
      <c r="F511" s="4"/>
      <c r="G511" s="5"/>
      <c r="H511" s="5"/>
      <c r="I511" s="6"/>
      <c r="J511" s="6"/>
      <c r="K511" s="6"/>
      <c r="L511" s="6"/>
      <c r="M511"/>
      <c r="N511"/>
      <c r="O511"/>
      <c r="P511"/>
      <c r="Q511"/>
      <c r="R511"/>
      <c r="S511"/>
      <c r="T511" s="7"/>
      <c r="U511" s="8"/>
      <c r="V511" s="9"/>
      <c r="W511" s="10"/>
      <c r="X511" s="10"/>
      <c r="Y511" s="10"/>
      <c r="Z511" s="11"/>
      <c r="AA511" s="11"/>
      <c r="AB511" s="11"/>
      <c r="AC511" s="11"/>
      <c r="AD511" s="10"/>
      <c r="AE511"/>
      <c r="AF511"/>
      <c r="AG511"/>
      <c r="AH511" s="498"/>
      <c r="AI511"/>
      <c r="AJ511"/>
      <c r="AK511"/>
      <c r="AL511"/>
      <c r="AM511"/>
      <c r="AN511"/>
      <c r="AO511"/>
      <c r="AP511"/>
      <c r="AQ511"/>
      <c r="AS511"/>
      <c r="AT511"/>
      <c r="AU511"/>
      <c r="AW511"/>
      <c r="AX511"/>
      <c r="AY511"/>
      <c r="AZ511"/>
      <c r="BA511"/>
      <c r="BB511"/>
      <c r="BC511"/>
      <c r="BE511" s="13"/>
      <c r="BF511"/>
      <c r="BG511"/>
      <c r="BH511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  <c r="BZ511" s="22"/>
      <c r="CA511" s="22"/>
      <c r="CB511" s="22"/>
      <c r="CC511" s="22"/>
      <c r="CD511" s="22"/>
      <c r="CE511" s="22"/>
      <c r="CF511" s="22"/>
      <c r="CG511" s="22"/>
      <c r="CH511" s="22"/>
      <c r="CI511" s="22"/>
      <c r="CJ511" s="22"/>
      <c r="CK511" s="22"/>
      <c r="CL511" s="22"/>
      <c r="CM511" s="22"/>
      <c r="CN511" s="22"/>
      <c r="CO511" s="22"/>
      <c r="CP511" s="22"/>
      <c r="CQ511" s="22"/>
      <c r="CR511" s="22"/>
      <c r="CS511" s="22"/>
      <c r="CT511" s="22"/>
      <c r="CU511" s="22"/>
      <c r="CV511" s="22"/>
      <c r="CW511" s="22"/>
      <c r="CX511" s="22"/>
      <c r="CY511" s="22"/>
      <c r="CZ511" s="22"/>
      <c r="DA511" s="22"/>
      <c r="DB511" s="22"/>
      <c r="DC511" s="22"/>
      <c r="DD511" s="22"/>
      <c r="DE511" s="22"/>
      <c r="DF511" s="22"/>
      <c r="DG511" s="22"/>
      <c r="DH511" s="22"/>
      <c r="DI511" s="22"/>
      <c r="DJ511" s="22"/>
      <c r="DK511" s="22"/>
      <c r="DL511" s="22"/>
      <c r="DM511" s="22"/>
      <c r="DN511" s="22"/>
      <c r="DO511" s="22"/>
      <c r="DP511" s="22"/>
      <c r="DQ511" s="22"/>
      <c r="DR511" s="22"/>
      <c r="DS511" s="22"/>
      <c r="DT511" s="22"/>
      <c r="DU511" s="22"/>
      <c r="DV511" s="22"/>
      <c r="DW511" s="22"/>
      <c r="DX511" s="22"/>
      <c r="DY511" s="22"/>
      <c r="DZ511" s="22"/>
      <c r="EA511" s="22"/>
      <c r="EB511" s="22"/>
      <c r="EC511" s="22"/>
      <c r="ED511" s="22"/>
      <c r="EE511" s="22"/>
      <c r="EF511" s="22"/>
      <c r="EG511" s="22"/>
      <c r="EH511" s="22"/>
      <c r="EI511" s="22"/>
      <c r="EJ511" s="22"/>
      <c r="EK511" s="22"/>
      <c r="EL511" s="22"/>
      <c r="EM511" s="22"/>
      <c r="EN511" s="22"/>
      <c r="EO511" s="22"/>
      <c r="EP511" s="22"/>
      <c r="EQ511" s="22"/>
      <c r="ER511" s="22"/>
      <c r="ES511" s="22"/>
      <c r="ET511" s="22"/>
      <c r="EU511" s="22"/>
      <c r="EV511" s="22"/>
      <c r="EW511" s="22"/>
      <c r="EX511" s="22"/>
      <c r="EY511" s="22"/>
      <c r="EZ511" s="22"/>
      <c r="FA511" s="22"/>
      <c r="FB511" s="22"/>
      <c r="FC511" s="22"/>
      <c r="FD511" s="22"/>
      <c r="FE511" s="22"/>
      <c r="FF511" s="22"/>
      <c r="FG511" s="22"/>
      <c r="FH511" s="22"/>
      <c r="FI511" s="22"/>
      <c r="FJ511" s="22"/>
      <c r="FK511" s="22"/>
      <c r="FL511" s="22"/>
      <c r="FM511" s="22"/>
      <c r="FN511" s="22"/>
      <c r="FO511" s="22"/>
      <c r="FP511" s="22"/>
      <c r="FQ511" s="22"/>
      <c r="FR511" s="22"/>
      <c r="FS511" s="22"/>
      <c r="FT511" s="22"/>
      <c r="FU511" s="22"/>
      <c r="FV511" s="22"/>
      <c r="FW511" s="22"/>
      <c r="FX511" s="22"/>
      <c r="FY511" s="22"/>
      <c r="FZ511" s="22"/>
      <c r="GA511" s="22"/>
      <c r="GB511" s="22"/>
      <c r="GC511" s="22"/>
      <c r="GD511" s="22"/>
      <c r="GE511" s="22"/>
      <c r="GF511" s="22"/>
      <c r="GG511" s="22"/>
      <c r="GH511" s="22"/>
      <c r="GI511" s="22"/>
      <c r="GJ511" s="22"/>
      <c r="GK511" s="22"/>
      <c r="GL511" s="22"/>
      <c r="GM511" s="22"/>
      <c r="GN511" s="22"/>
      <c r="GO511" s="22"/>
      <c r="GP511" s="22"/>
      <c r="GQ511" s="22"/>
      <c r="GR511" s="22"/>
      <c r="GS511" s="22"/>
      <c r="GT511" s="22"/>
      <c r="GU511" s="22"/>
      <c r="GV511" s="22"/>
      <c r="GW511" s="22"/>
      <c r="GX511" s="22"/>
      <c r="GY511" s="22"/>
      <c r="GZ511" s="22"/>
      <c r="HA511" s="22"/>
      <c r="HB511" s="22"/>
      <c r="HC511" s="22"/>
      <c r="HD511" s="22"/>
      <c r="HE511" s="22"/>
      <c r="HF511" s="22"/>
      <c r="HG511" s="22"/>
      <c r="HH511" s="22"/>
      <c r="HI511" s="22"/>
      <c r="HJ511" s="22"/>
      <c r="HK511" s="22"/>
      <c r="HL511" s="22"/>
      <c r="HM511" s="22"/>
      <c r="HN511" s="22"/>
      <c r="HO511" s="22"/>
      <c r="HP511" s="22"/>
      <c r="HQ511" s="22"/>
      <c r="HR511" s="22"/>
      <c r="HS511" s="22"/>
      <c r="HT511" s="22"/>
      <c r="HU511" s="22"/>
      <c r="HV511" s="22"/>
      <c r="HW511" s="22"/>
      <c r="HX511" s="22"/>
      <c r="HY511" s="22"/>
      <c r="HZ511" s="22"/>
      <c r="IA511" s="22"/>
      <c r="IB511" s="22"/>
      <c r="IC511" s="22"/>
      <c r="ID511" s="22"/>
      <c r="IE511" s="22"/>
      <c r="IF511" s="22"/>
      <c r="IG511" s="22"/>
      <c r="IH511" s="22"/>
      <c r="II511" s="22"/>
      <c r="IJ511" s="22"/>
      <c r="IK511" s="22"/>
      <c r="IL511" s="22"/>
      <c r="IM511" s="22"/>
      <c r="IN511" s="22"/>
      <c r="IO511" s="22"/>
      <c r="IP511" s="22"/>
      <c r="IQ511" s="22"/>
      <c r="IR511" s="22"/>
      <c r="IS511" s="22"/>
      <c r="IT511" s="22"/>
      <c r="IU511" s="22"/>
      <c r="IV511" s="22"/>
      <c r="IW511" s="22"/>
      <c r="IX511" s="22"/>
      <c r="IY511" s="22"/>
      <c r="IZ511" s="22"/>
      <c r="JA511" s="22"/>
      <c r="JB511" s="22"/>
      <c r="JC511" s="22"/>
      <c r="JD511" s="22"/>
      <c r="JE511" s="22"/>
      <c r="JF511" s="22"/>
      <c r="JG511" s="22"/>
      <c r="JH511" s="22"/>
      <c r="JI511" s="22"/>
      <c r="JJ511" s="22"/>
      <c r="JK511" s="22"/>
      <c r="JL511" s="22"/>
      <c r="JM511" s="22"/>
      <c r="JN511" s="22"/>
      <c r="JO511" s="22"/>
      <c r="JP511" s="22"/>
      <c r="JQ511" s="22"/>
      <c r="JR511" s="22"/>
      <c r="JS511" s="22"/>
      <c r="JT511" s="22"/>
      <c r="JU511" s="22"/>
      <c r="JV511" s="22"/>
      <c r="JW511" s="22"/>
      <c r="JX511" s="22"/>
      <c r="JY511" s="22"/>
      <c r="JZ511" s="22"/>
      <c r="KA511" s="22"/>
      <c r="KB511" s="22"/>
      <c r="KC511" s="22"/>
      <c r="KD511" s="22"/>
      <c r="KE511" s="22"/>
      <c r="KF511" s="22"/>
      <c r="KG511" s="22"/>
      <c r="KH511" s="22"/>
      <c r="KI511" s="22"/>
      <c r="KJ511" s="22"/>
      <c r="KK511" s="22"/>
      <c r="KL511" s="22"/>
      <c r="KM511" s="22"/>
      <c r="KN511" s="22"/>
      <c r="KO511" s="22"/>
      <c r="KP511" s="22"/>
      <c r="KQ511" s="22"/>
      <c r="KR511" s="22"/>
      <c r="KS511" s="22"/>
      <c r="KT511" s="22"/>
      <c r="KU511" s="22"/>
      <c r="KV511" s="22"/>
      <c r="KW511" s="22"/>
      <c r="KX511" s="22"/>
      <c r="KY511" s="22"/>
      <c r="KZ511" s="22"/>
      <c r="LA511" s="22"/>
      <c r="LB511" s="22"/>
      <c r="LC511" s="22"/>
      <c r="LD511" s="22"/>
      <c r="LE511" s="22"/>
      <c r="LF511" s="22"/>
      <c r="LG511" s="22"/>
      <c r="LH511" s="22"/>
      <c r="LI511" s="22"/>
      <c r="LJ511" s="22"/>
      <c r="LK511" s="22"/>
      <c r="LL511" s="22"/>
      <c r="LM511" s="22"/>
      <c r="LN511" s="22"/>
      <c r="LO511" s="22"/>
      <c r="LP511" s="22"/>
      <c r="LQ511" s="22"/>
      <c r="LR511" s="22"/>
      <c r="LS511" s="22"/>
      <c r="LT511" s="22"/>
      <c r="LU511" s="22"/>
      <c r="LV511" s="22"/>
      <c r="LW511" s="22"/>
      <c r="LX511" s="22"/>
      <c r="LY511" s="22"/>
      <c r="LZ511" s="22"/>
      <c r="MA511" s="22"/>
      <c r="MB511" s="22"/>
      <c r="MC511" s="22"/>
      <c r="MD511" s="22"/>
      <c r="ME511" s="22"/>
      <c r="MF511" s="22"/>
      <c r="MG511" s="22"/>
      <c r="MH511" s="22"/>
      <c r="MI511" s="22"/>
      <c r="MJ511" s="22"/>
      <c r="MK511" s="22"/>
      <c r="ML511" s="22"/>
      <c r="MM511" s="22"/>
      <c r="MN511" s="22"/>
      <c r="MO511" s="22"/>
    </row>
    <row r="512" spans="1:353" s="12" customFormat="1">
      <c r="A512" s="3"/>
      <c r="B512" s="3"/>
      <c r="C512" s="14"/>
      <c r="D512" s="3"/>
      <c r="E512" s="3"/>
      <c r="F512" s="4"/>
      <c r="G512" s="5"/>
      <c r="H512" s="5"/>
      <c r="I512" s="6"/>
      <c r="J512" s="6"/>
      <c r="K512" s="6"/>
      <c r="L512" s="6"/>
      <c r="M512"/>
      <c r="N512"/>
      <c r="O512"/>
      <c r="P512"/>
      <c r="Q512"/>
      <c r="R512"/>
      <c r="S512"/>
      <c r="T512" s="7"/>
      <c r="U512" s="8"/>
      <c r="V512" s="9"/>
      <c r="W512" s="10"/>
      <c r="X512" s="10"/>
      <c r="Y512" s="10"/>
      <c r="Z512" s="11"/>
      <c r="AA512" s="11"/>
      <c r="AB512" s="11"/>
      <c r="AC512" s="11"/>
      <c r="AD512" s="10"/>
      <c r="AE512"/>
      <c r="AF512"/>
      <c r="AG512"/>
      <c r="AH512" s="498"/>
      <c r="AI512"/>
      <c r="AJ512"/>
      <c r="AK512"/>
      <c r="AL512"/>
      <c r="AM512"/>
      <c r="AN512"/>
      <c r="AO512"/>
      <c r="AP512"/>
      <c r="AQ512"/>
      <c r="AS512"/>
      <c r="AT512"/>
      <c r="AU512"/>
      <c r="AW512"/>
      <c r="AX512"/>
      <c r="AY512"/>
      <c r="AZ512"/>
      <c r="BA512"/>
      <c r="BB512"/>
      <c r="BC512"/>
      <c r="BE512" s="13"/>
      <c r="BF512"/>
      <c r="BG512"/>
      <c r="BH51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  <c r="BZ512" s="22"/>
      <c r="CA512" s="22"/>
      <c r="CB512" s="22"/>
      <c r="CC512" s="22"/>
      <c r="CD512" s="22"/>
      <c r="CE512" s="22"/>
      <c r="CF512" s="22"/>
      <c r="CG512" s="22"/>
      <c r="CH512" s="22"/>
      <c r="CI512" s="22"/>
      <c r="CJ512" s="22"/>
      <c r="CK512" s="22"/>
      <c r="CL512" s="22"/>
      <c r="CM512" s="22"/>
      <c r="CN512" s="22"/>
      <c r="CO512" s="22"/>
      <c r="CP512" s="22"/>
      <c r="CQ512" s="22"/>
      <c r="CR512" s="22"/>
      <c r="CS512" s="22"/>
      <c r="CT512" s="22"/>
      <c r="CU512" s="22"/>
      <c r="CV512" s="22"/>
      <c r="CW512" s="22"/>
      <c r="CX512" s="22"/>
      <c r="CY512" s="22"/>
      <c r="CZ512" s="22"/>
      <c r="DA512" s="22"/>
      <c r="DB512" s="22"/>
      <c r="DC512" s="22"/>
      <c r="DD512" s="22"/>
      <c r="DE512" s="22"/>
      <c r="DF512" s="22"/>
      <c r="DG512" s="22"/>
      <c r="DH512" s="22"/>
      <c r="DI512" s="22"/>
      <c r="DJ512" s="22"/>
      <c r="DK512" s="22"/>
      <c r="DL512" s="22"/>
      <c r="DM512" s="22"/>
      <c r="DN512" s="22"/>
      <c r="DO512" s="22"/>
      <c r="DP512" s="22"/>
      <c r="DQ512" s="22"/>
      <c r="DR512" s="22"/>
      <c r="DS512" s="22"/>
      <c r="DT512" s="22"/>
      <c r="DU512" s="22"/>
      <c r="DV512" s="22"/>
      <c r="DW512" s="22"/>
      <c r="DX512" s="22"/>
      <c r="DY512" s="22"/>
      <c r="DZ512" s="22"/>
      <c r="EA512" s="22"/>
      <c r="EB512" s="22"/>
      <c r="EC512" s="22"/>
      <c r="ED512" s="22"/>
      <c r="EE512" s="22"/>
      <c r="EF512" s="22"/>
      <c r="EG512" s="22"/>
      <c r="EH512" s="22"/>
      <c r="EI512" s="22"/>
      <c r="EJ512" s="22"/>
      <c r="EK512" s="22"/>
      <c r="EL512" s="22"/>
      <c r="EM512" s="22"/>
      <c r="EN512" s="22"/>
      <c r="EO512" s="22"/>
      <c r="EP512" s="22"/>
      <c r="EQ512" s="22"/>
      <c r="ER512" s="22"/>
      <c r="ES512" s="22"/>
      <c r="ET512" s="22"/>
      <c r="EU512" s="22"/>
      <c r="EV512" s="22"/>
      <c r="EW512" s="22"/>
      <c r="EX512" s="22"/>
      <c r="EY512" s="22"/>
      <c r="EZ512" s="22"/>
      <c r="FA512" s="22"/>
      <c r="FB512" s="22"/>
      <c r="FC512" s="22"/>
      <c r="FD512" s="22"/>
      <c r="FE512" s="22"/>
      <c r="FF512" s="22"/>
      <c r="FG512" s="22"/>
      <c r="FH512" s="22"/>
      <c r="FI512" s="22"/>
      <c r="FJ512" s="22"/>
      <c r="FK512" s="22"/>
      <c r="FL512" s="22"/>
      <c r="FM512" s="22"/>
      <c r="FN512" s="22"/>
      <c r="FO512" s="22"/>
      <c r="FP512" s="22"/>
      <c r="FQ512" s="22"/>
      <c r="FR512" s="22"/>
      <c r="FS512" s="22"/>
      <c r="FT512" s="22"/>
      <c r="FU512" s="22"/>
      <c r="FV512" s="22"/>
      <c r="FW512" s="22"/>
      <c r="FX512" s="22"/>
      <c r="FY512" s="22"/>
      <c r="FZ512" s="22"/>
      <c r="GA512" s="22"/>
      <c r="GB512" s="22"/>
      <c r="GC512" s="22"/>
      <c r="GD512" s="22"/>
      <c r="GE512" s="22"/>
      <c r="GF512" s="22"/>
      <c r="GG512" s="22"/>
      <c r="GH512" s="22"/>
      <c r="GI512" s="22"/>
      <c r="GJ512" s="22"/>
      <c r="GK512" s="22"/>
      <c r="GL512" s="22"/>
      <c r="GM512" s="22"/>
      <c r="GN512" s="22"/>
      <c r="GO512" s="22"/>
      <c r="GP512" s="22"/>
      <c r="GQ512" s="22"/>
      <c r="GR512" s="22"/>
      <c r="GS512" s="22"/>
      <c r="GT512" s="22"/>
      <c r="GU512" s="22"/>
      <c r="GV512" s="22"/>
      <c r="GW512" s="22"/>
      <c r="GX512" s="22"/>
      <c r="GY512" s="22"/>
      <c r="GZ512" s="22"/>
      <c r="HA512" s="22"/>
      <c r="HB512" s="22"/>
      <c r="HC512" s="22"/>
      <c r="HD512" s="22"/>
      <c r="HE512" s="22"/>
      <c r="HF512" s="22"/>
      <c r="HG512" s="22"/>
      <c r="HH512" s="22"/>
      <c r="HI512" s="22"/>
      <c r="HJ512" s="22"/>
      <c r="HK512" s="22"/>
      <c r="HL512" s="22"/>
      <c r="HM512" s="22"/>
      <c r="HN512" s="22"/>
      <c r="HO512" s="22"/>
      <c r="HP512" s="22"/>
      <c r="HQ512" s="22"/>
      <c r="HR512" s="22"/>
      <c r="HS512" s="22"/>
      <c r="HT512" s="22"/>
      <c r="HU512" s="22"/>
      <c r="HV512" s="22"/>
      <c r="HW512" s="22"/>
      <c r="HX512" s="22"/>
      <c r="HY512" s="22"/>
      <c r="HZ512" s="22"/>
      <c r="IA512" s="22"/>
      <c r="IB512" s="22"/>
      <c r="IC512" s="22"/>
      <c r="ID512" s="22"/>
      <c r="IE512" s="22"/>
      <c r="IF512" s="22"/>
      <c r="IG512" s="22"/>
      <c r="IH512" s="22"/>
      <c r="II512" s="22"/>
      <c r="IJ512" s="22"/>
      <c r="IK512" s="22"/>
      <c r="IL512" s="22"/>
      <c r="IM512" s="22"/>
      <c r="IN512" s="22"/>
      <c r="IO512" s="22"/>
      <c r="IP512" s="22"/>
      <c r="IQ512" s="22"/>
      <c r="IR512" s="22"/>
      <c r="IS512" s="22"/>
      <c r="IT512" s="22"/>
      <c r="IU512" s="22"/>
      <c r="IV512" s="22"/>
      <c r="IW512" s="22"/>
      <c r="IX512" s="22"/>
      <c r="IY512" s="22"/>
      <c r="IZ512" s="22"/>
      <c r="JA512" s="22"/>
      <c r="JB512" s="22"/>
      <c r="JC512" s="22"/>
      <c r="JD512" s="22"/>
      <c r="JE512" s="22"/>
      <c r="JF512" s="22"/>
      <c r="JG512" s="22"/>
      <c r="JH512" s="22"/>
      <c r="JI512" s="22"/>
      <c r="JJ512" s="22"/>
      <c r="JK512" s="22"/>
      <c r="JL512" s="22"/>
      <c r="JM512" s="22"/>
      <c r="JN512" s="22"/>
      <c r="JO512" s="22"/>
      <c r="JP512" s="22"/>
      <c r="JQ512" s="22"/>
      <c r="JR512" s="22"/>
      <c r="JS512" s="22"/>
      <c r="JT512" s="22"/>
      <c r="JU512" s="22"/>
      <c r="JV512" s="22"/>
      <c r="JW512" s="22"/>
      <c r="JX512" s="22"/>
      <c r="JY512" s="22"/>
      <c r="JZ512" s="22"/>
      <c r="KA512" s="22"/>
      <c r="KB512" s="22"/>
      <c r="KC512" s="22"/>
      <c r="KD512" s="22"/>
      <c r="KE512" s="22"/>
      <c r="KF512" s="22"/>
      <c r="KG512" s="22"/>
      <c r="KH512" s="22"/>
      <c r="KI512" s="22"/>
      <c r="KJ512" s="22"/>
      <c r="KK512" s="22"/>
      <c r="KL512" s="22"/>
      <c r="KM512" s="22"/>
      <c r="KN512" s="22"/>
      <c r="KO512" s="22"/>
      <c r="KP512" s="22"/>
      <c r="KQ512" s="22"/>
      <c r="KR512" s="22"/>
      <c r="KS512" s="22"/>
      <c r="KT512" s="22"/>
      <c r="KU512" s="22"/>
      <c r="KV512" s="22"/>
      <c r="KW512" s="22"/>
      <c r="KX512" s="22"/>
      <c r="KY512" s="22"/>
      <c r="KZ512" s="22"/>
      <c r="LA512" s="22"/>
      <c r="LB512" s="22"/>
      <c r="LC512" s="22"/>
      <c r="LD512" s="22"/>
      <c r="LE512" s="22"/>
      <c r="LF512" s="22"/>
      <c r="LG512" s="22"/>
      <c r="LH512" s="22"/>
      <c r="LI512" s="22"/>
      <c r="LJ512" s="22"/>
      <c r="LK512" s="22"/>
      <c r="LL512" s="22"/>
      <c r="LM512" s="22"/>
      <c r="LN512" s="22"/>
      <c r="LO512" s="22"/>
      <c r="LP512" s="22"/>
      <c r="LQ512" s="22"/>
      <c r="LR512" s="22"/>
      <c r="LS512" s="22"/>
      <c r="LT512" s="22"/>
      <c r="LU512" s="22"/>
      <c r="LV512" s="22"/>
      <c r="LW512" s="22"/>
      <c r="LX512" s="22"/>
      <c r="LY512" s="22"/>
      <c r="LZ512" s="22"/>
      <c r="MA512" s="22"/>
      <c r="MB512" s="22"/>
      <c r="MC512" s="22"/>
      <c r="MD512" s="22"/>
      <c r="ME512" s="22"/>
      <c r="MF512" s="22"/>
      <c r="MG512" s="22"/>
      <c r="MH512" s="22"/>
      <c r="MI512" s="22"/>
      <c r="MJ512" s="22"/>
      <c r="MK512" s="22"/>
      <c r="ML512" s="22"/>
      <c r="MM512" s="22"/>
      <c r="MN512" s="22"/>
      <c r="MO512" s="22"/>
    </row>
    <row r="513" spans="1:353" s="12" customFormat="1">
      <c r="A513" s="3"/>
      <c r="B513" s="3"/>
      <c r="C513" s="14"/>
      <c r="D513" s="3"/>
      <c r="E513" s="3"/>
      <c r="F513" s="4"/>
      <c r="G513" s="5"/>
      <c r="H513" s="5"/>
      <c r="I513" s="6"/>
      <c r="J513" s="6"/>
      <c r="K513" s="6"/>
      <c r="L513" s="6"/>
      <c r="M513"/>
      <c r="N513"/>
      <c r="O513"/>
      <c r="P513"/>
      <c r="Q513"/>
      <c r="R513"/>
      <c r="S513"/>
      <c r="T513" s="7"/>
      <c r="U513" s="8"/>
      <c r="V513" s="9"/>
      <c r="W513" s="10"/>
      <c r="X513" s="10"/>
      <c r="Y513" s="10"/>
      <c r="Z513" s="11"/>
      <c r="AA513" s="11"/>
      <c r="AB513" s="11"/>
      <c r="AC513" s="11"/>
      <c r="AD513" s="10"/>
      <c r="AE513"/>
      <c r="AF513"/>
      <c r="AG513"/>
      <c r="AH513" s="498"/>
      <c r="AI513"/>
      <c r="AJ513"/>
      <c r="AK513"/>
      <c r="AL513"/>
      <c r="AM513"/>
      <c r="AN513"/>
      <c r="AO513"/>
      <c r="AP513"/>
      <c r="AQ513"/>
      <c r="AS513"/>
      <c r="AT513"/>
      <c r="AU513"/>
      <c r="AW513"/>
      <c r="AX513"/>
      <c r="AY513"/>
      <c r="AZ513"/>
      <c r="BA513"/>
      <c r="BB513"/>
      <c r="BC513"/>
      <c r="BE513" s="13"/>
      <c r="BF513"/>
      <c r="BG513"/>
      <c r="BH513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  <c r="BZ513" s="22"/>
      <c r="CA513" s="22"/>
      <c r="CB513" s="22"/>
      <c r="CC513" s="22"/>
      <c r="CD513" s="22"/>
      <c r="CE513" s="22"/>
      <c r="CF513" s="22"/>
      <c r="CG513" s="22"/>
      <c r="CH513" s="22"/>
      <c r="CI513" s="22"/>
      <c r="CJ513" s="22"/>
      <c r="CK513" s="22"/>
      <c r="CL513" s="22"/>
      <c r="CM513" s="22"/>
      <c r="CN513" s="22"/>
      <c r="CO513" s="22"/>
      <c r="CP513" s="22"/>
      <c r="CQ513" s="22"/>
      <c r="CR513" s="22"/>
      <c r="CS513" s="22"/>
      <c r="CT513" s="22"/>
      <c r="CU513" s="22"/>
      <c r="CV513" s="22"/>
      <c r="CW513" s="22"/>
      <c r="CX513" s="22"/>
      <c r="CY513" s="22"/>
      <c r="CZ513" s="22"/>
      <c r="DA513" s="22"/>
      <c r="DB513" s="22"/>
      <c r="DC513" s="22"/>
      <c r="DD513" s="22"/>
      <c r="DE513" s="22"/>
      <c r="DF513" s="22"/>
      <c r="DG513" s="22"/>
      <c r="DH513" s="22"/>
      <c r="DI513" s="22"/>
      <c r="DJ513" s="22"/>
      <c r="DK513" s="22"/>
      <c r="DL513" s="22"/>
      <c r="DM513" s="22"/>
      <c r="DN513" s="22"/>
      <c r="DO513" s="22"/>
      <c r="DP513" s="22"/>
      <c r="DQ513" s="22"/>
      <c r="DR513" s="22"/>
      <c r="DS513" s="22"/>
      <c r="DT513" s="22"/>
      <c r="DU513" s="22"/>
      <c r="DV513" s="22"/>
      <c r="DW513" s="22"/>
      <c r="DX513" s="22"/>
      <c r="DY513" s="22"/>
      <c r="DZ513" s="22"/>
      <c r="EA513" s="22"/>
      <c r="EB513" s="22"/>
      <c r="EC513" s="22"/>
      <c r="ED513" s="22"/>
      <c r="EE513" s="22"/>
      <c r="EF513" s="22"/>
      <c r="EG513" s="22"/>
      <c r="EH513" s="22"/>
      <c r="EI513" s="22"/>
      <c r="EJ513" s="22"/>
      <c r="EK513" s="22"/>
      <c r="EL513" s="22"/>
      <c r="EM513" s="22"/>
      <c r="EN513" s="22"/>
      <c r="EO513" s="22"/>
      <c r="EP513" s="22"/>
      <c r="EQ513" s="22"/>
      <c r="ER513" s="22"/>
      <c r="ES513" s="22"/>
      <c r="ET513" s="22"/>
      <c r="EU513" s="22"/>
      <c r="EV513" s="22"/>
      <c r="EW513" s="22"/>
      <c r="EX513" s="22"/>
      <c r="EY513" s="22"/>
      <c r="EZ513" s="22"/>
      <c r="FA513" s="22"/>
      <c r="FB513" s="22"/>
      <c r="FC513" s="22"/>
      <c r="FD513" s="22"/>
      <c r="FE513" s="22"/>
      <c r="FF513" s="22"/>
      <c r="FG513" s="22"/>
      <c r="FH513" s="22"/>
      <c r="FI513" s="22"/>
      <c r="FJ513" s="22"/>
      <c r="FK513" s="22"/>
      <c r="FL513" s="22"/>
      <c r="FM513" s="22"/>
      <c r="FN513" s="22"/>
      <c r="FO513" s="22"/>
      <c r="FP513" s="22"/>
      <c r="FQ513" s="22"/>
      <c r="FR513" s="22"/>
      <c r="FS513" s="22"/>
      <c r="FT513" s="22"/>
      <c r="FU513" s="22"/>
      <c r="FV513" s="22"/>
      <c r="FW513" s="22"/>
      <c r="FX513" s="22"/>
      <c r="FY513" s="22"/>
      <c r="FZ513" s="22"/>
      <c r="GA513" s="22"/>
      <c r="GB513" s="22"/>
      <c r="GC513" s="22"/>
      <c r="GD513" s="22"/>
      <c r="GE513" s="22"/>
      <c r="GF513" s="22"/>
      <c r="GG513" s="22"/>
      <c r="GH513" s="22"/>
      <c r="GI513" s="22"/>
      <c r="GJ513" s="22"/>
      <c r="GK513" s="22"/>
      <c r="GL513" s="22"/>
      <c r="GM513" s="22"/>
      <c r="GN513" s="22"/>
      <c r="GO513" s="22"/>
      <c r="GP513" s="22"/>
      <c r="GQ513" s="22"/>
      <c r="GR513" s="22"/>
      <c r="GS513" s="22"/>
      <c r="GT513" s="22"/>
      <c r="GU513" s="22"/>
      <c r="GV513" s="22"/>
      <c r="GW513" s="22"/>
      <c r="GX513" s="22"/>
      <c r="GY513" s="22"/>
      <c r="GZ513" s="22"/>
      <c r="HA513" s="22"/>
      <c r="HB513" s="22"/>
      <c r="HC513" s="22"/>
      <c r="HD513" s="22"/>
      <c r="HE513" s="22"/>
      <c r="HF513" s="22"/>
      <c r="HG513" s="22"/>
      <c r="HH513" s="22"/>
      <c r="HI513" s="22"/>
      <c r="HJ513" s="22"/>
      <c r="HK513" s="22"/>
      <c r="HL513" s="22"/>
      <c r="HM513" s="22"/>
      <c r="HN513" s="22"/>
      <c r="HO513" s="22"/>
      <c r="HP513" s="22"/>
      <c r="HQ513" s="22"/>
      <c r="HR513" s="22"/>
      <c r="HS513" s="22"/>
      <c r="HT513" s="22"/>
      <c r="HU513" s="22"/>
      <c r="HV513" s="22"/>
      <c r="HW513" s="22"/>
      <c r="HX513" s="22"/>
      <c r="HY513" s="22"/>
      <c r="HZ513" s="22"/>
      <c r="IA513" s="22"/>
      <c r="IB513" s="22"/>
      <c r="IC513" s="22"/>
      <c r="ID513" s="22"/>
      <c r="IE513" s="22"/>
      <c r="IF513" s="22"/>
      <c r="IG513" s="22"/>
      <c r="IH513" s="22"/>
      <c r="II513" s="22"/>
      <c r="IJ513" s="22"/>
      <c r="IK513" s="22"/>
      <c r="IL513" s="22"/>
      <c r="IM513" s="22"/>
      <c r="IN513" s="22"/>
      <c r="IO513" s="22"/>
      <c r="IP513" s="22"/>
      <c r="IQ513" s="22"/>
      <c r="IR513" s="22"/>
      <c r="IS513" s="22"/>
      <c r="IT513" s="22"/>
      <c r="IU513" s="22"/>
      <c r="IV513" s="22"/>
      <c r="IW513" s="22"/>
      <c r="IX513" s="22"/>
      <c r="IY513" s="22"/>
      <c r="IZ513" s="22"/>
      <c r="JA513" s="22"/>
      <c r="JB513" s="22"/>
      <c r="JC513" s="22"/>
      <c r="JD513" s="22"/>
      <c r="JE513" s="22"/>
      <c r="JF513" s="22"/>
      <c r="JG513" s="22"/>
      <c r="JH513" s="22"/>
      <c r="JI513" s="22"/>
      <c r="JJ513" s="22"/>
      <c r="JK513" s="22"/>
      <c r="JL513" s="22"/>
      <c r="JM513" s="22"/>
      <c r="JN513" s="22"/>
      <c r="JO513" s="22"/>
      <c r="JP513" s="22"/>
      <c r="JQ513" s="22"/>
      <c r="JR513" s="22"/>
      <c r="JS513" s="22"/>
      <c r="JT513" s="22"/>
      <c r="JU513" s="22"/>
      <c r="JV513" s="22"/>
      <c r="JW513" s="22"/>
      <c r="JX513" s="22"/>
      <c r="JY513" s="22"/>
      <c r="JZ513" s="22"/>
      <c r="KA513" s="22"/>
      <c r="KB513" s="22"/>
      <c r="KC513" s="22"/>
      <c r="KD513" s="22"/>
      <c r="KE513" s="22"/>
      <c r="KF513" s="22"/>
      <c r="KG513" s="22"/>
      <c r="KH513" s="22"/>
      <c r="KI513" s="22"/>
      <c r="KJ513" s="22"/>
      <c r="KK513" s="22"/>
      <c r="KL513" s="22"/>
      <c r="KM513" s="22"/>
      <c r="KN513" s="22"/>
      <c r="KO513" s="22"/>
      <c r="KP513" s="22"/>
      <c r="KQ513" s="22"/>
      <c r="KR513" s="22"/>
      <c r="KS513" s="22"/>
      <c r="KT513" s="22"/>
      <c r="KU513" s="22"/>
      <c r="KV513" s="22"/>
      <c r="KW513" s="22"/>
      <c r="KX513" s="22"/>
      <c r="KY513" s="22"/>
      <c r="KZ513" s="22"/>
      <c r="LA513" s="22"/>
      <c r="LB513" s="22"/>
      <c r="LC513" s="22"/>
      <c r="LD513" s="22"/>
      <c r="LE513" s="22"/>
      <c r="LF513" s="22"/>
      <c r="LG513" s="22"/>
      <c r="LH513" s="22"/>
      <c r="LI513" s="22"/>
      <c r="LJ513" s="22"/>
      <c r="LK513" s="22"/>
      <c r="LL513" s="22"/>
      <c r="LM513" s="22"/>
      <c r="LN513" s="22"/>
      <c r="LO513" s="22"/>
      <c r="LP513" s="22"/>
      <c r="LQ513" s="22"/>
      <c r="LR513" s="22"/>
      <c r="LS513" s="22"/>
      <c r="LT513" s="22"/>
      <c r="LU513" s="22"/>
      <c r="LV513" s="22"/>
      <c r="LW513" s="22"/>
      <c r="LX513" s="22"/>
      <c r="LY513" s="22"/>
      <c r="LZ513" s="22"/>
      <c r="MA513" s="22"/>
      <c r="MB513" s="22"/>
      <c r="MC513" s="22"/>
      <c r="MD513" s="22"/>
      <c r="ME513" s="22"/>
      <c r="MF513" s="22"/>
      <c r="MG513" s="22"/>
      <c r="MH513" s="22"/>
      <c r="MI513" s="22"/>
      <c r="MJ513" s="22"/>
      <c r="MK513" s="22"/>
      <c r="ML513" s="22"/>
      <c r="MM513" s="22"/>
      <c r="MN513" s="22"/>
      <c r="MO513" s="22"/>
    </row>
    <row r="514" spans="1:353" s="12" customFormat="1">
      <c r="A514" s="3"/>
      <c r="B514" s="3"/>
      <c r="C514" s="14"/>
      <c r="D514" s="3"/>
      <c r="E514" s="3"/>
      <c r="F514" s="4"/>
      <c r="G514" s="5"/>
      <c r="H514" s="5"/>
      <c r="I514" s="6"/>
      <c r="J514" s="6"/>
      <c r="K514" s="6"/>
      <c r="L514" s="6"/>
      <c r="M514"/>
      <c r="N514"/>
      <c r="O514"/>
      <c r="P514"/>
      <c r="Q514"/>
      <c r="R514"/>
      <c r="S514"/>
      <c r="T514" s="7"/>
      <c r="U514" s="8"/>
      <c r="V514" s="9"/>
      <c r="W514" s="10"/>
      <c r="X514" s="10"/>
      <c r="Y514" s="10"/>
      <c r="Z514" s="11"/>
      <c r="AA514" s="11"/>
      <c r="AB514" s="11"/>
      <c r="AC514" s="11"/>
      <c r="AD514" s="10"/>
      <c r="AE514"/>
      <c r="AF514"/>
      <c r="AG514"/>
      <c r="AH514" s="498"/>
      <c r="AI514"/>
      <c r="AJ514"/>
      <c r="AK514"/>
      <c r="AL514"/>
      <c r="AM514"/>
      <c r="AN514"/>
      <c r="AO514"/>
      <c r="AP514"/>
      <c r="AQ514"/>
      <c r="AS514"/>
      <c r="AT514"/>
      <c r="AU514"/>
      <c r="AW514"/>
      <c r="AX514"/>
      <c r="AY514"/>
      <c r="AZ514"/>
      <c r="BA514"/>
      <c r="BB514"/>
      <c r="BC514"/>
      <c r="BE514" s="13"/>
      <c r="BF514"/>
      <c r="BG514"/>
      <c r="BH514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  <c r="BZ514" s="22"/>
      <c r="CA514" s="22"/>
      <c r="CB514" s="22"/>
      <c r="CC514" s="22"/>
      <c r="CD514" s="22"/>
      <c r="CE514" s="22"/>
      <c r="CF514" s="22"/>
      <c r="CG514" s="22"/>
      <c r="CH514" s="22"/>
      <c r="CI514" s="22"/>
      <c r="CJ514" s="22"/>
      <c r="CK514" s="22"/>
      <c r="CL514" s="22"/>
      <c r="CM514" s="22"/>
      <c r="CN514" s="22"/>
      <c r="CO514" s="22"/>
      <c r="CP514" s="22"/>
      <c r="CQ514" s="22"/>
      <c r="CR514" s="22"/>
      <c r="CS514" s="22"/>
      <c r="CT514" s="22"/>
      <c r="CU514" s="22"/>
      <c r="CV514" s="22"/>
      <c r="CW514" s="22"/>
      <c r="CX514" s="22"/>
      <c r="CY514" s="22"/>
      <c r="CZ514" s="22"/>
      <c r="DA514" s="22"/>
      <c r="DB514" s="22"/>
      <c r="DC514" s="22"/>
      <c r="DD514" s="22"/>
      <c r="DE514" s="22"/>
      <c r="DF514" s="22"/>
      <c r="DG514" s="22"/>
      <c r="DH514" s="22"/>
      <c r="DI514" s="22"/>
      <c r="DJ514" s="22"/>
      <c r="DK514" s="22"/>
      <c r="DL514" s="22"/>
      <c r="DM514" s="22"/>
      <c r="DN514" s="22"/>
      <c r="DO514" s="22"/>
      <c r="DP514" s="22"/>
      <c r="DQ514" s="22"/>
      <c r="DR514" s="22"/>
      <c r="DS514" s="22"/>
      <c r="DT514" s="22"/>
      <c r="DU514" s="22"/>
      <c r="DV514" s="22"/>
      <c r="DW514" s="22"/>
      <c r="DX514" s="22"/>
      <c r="DY514" s="22"/>
      <c r="DZ514" s="22"/>
      <c r="EA514" s="22"/>
      <c r="EB514" s="22"/>
      <c r="EC514" s="22"/>
      <c r="ED514" s="22"/>
      <c r="EE514" s="22"/>
      <c r="EF514" s="22"/>
      <c r="EG514" s="22"/>
      <c r="EH514" s="22"/>
      <c r="EI514" s="22"/>
      <c r="EJ514" s="22"/>
      <c r="EK514" s="22"/>
      <c r="EL514" s="22"/>
      <c r="EM514" s="22"/>
      <c r="EN514" s="22"/>
      <c r="EO514" s="22"/>
      <c r="EP514" s="22"/>
      <c r="EQ514" s="22"/>
      <c r="ER514" s="22"/>
      <c r="ES514" s="22"/>
      <c r="ET514" s="22"/>
      <c r="EU514" s="22"/>
      <c r="EV514" s="22"/>
      <c r="EW514" s="22"/>
      <c r="EX514" s="22"/>
      <c r="EY514" s="22"/>
      <c r="EZ514" s="22"/>
      <c r="FA514" s="22"/>
      <c r="FB514" s="22"/>
      <c r="FC514" s="22"/>
      <c r="FD514" s="22"/>
      <c r="FE514" s="22"/>
      <c r="FF514" s="22"/>
      <c r="FG514" s="22"/>
      <c r="FH514" s="22"/>
      <c r="FI514" s="22"/>
      <c r="FJ514" s="22"/>
      <c r="FK514" s="22"/>
      <c r="FL514" s="22"/>
      <c r="FM514" s="22"/>
      <c r="FN514" s="22"/>
      <c r="FO514" s="22"/>
      <c r="FP514" s="22"/>
      <c r="FQ514" s="22"/>
      <c r="FR514" s="22"/>
      <c r="FS514" s="22"/>
      <c r="FT514" s="22"/>
      <c r="FU514" s="22"/>
      <c r="FV514" s="22"/>
      <c r="FW514" s="22"/>
      <c r="FX514" s="22"/>
      <c r="FY514" s="22"/>
      <c r="FZ514" s="22"/>
      <c r="GA514" s="22"/>
      <c r="GB514" s="22"/>
      <c r="GC514" s="22"/>
      <c r="GD514" s="22"/>
      <c r="GE514" s="22"/>
      <c r="GF514" s="22"/>
      <c r="GG514" s="22"/>
      <c r="GH514" s="22"/>
      <c r="GI514" s="22"/>
      <c r="GJ514" s="22"/>
      <c r="GK514" s="22"/>
      <c r="GL514" s="22"/>
      <c r="GM514" s="22"/>
      <c r="GN514" s="22"/>
      <c r="GO514" s="22"/>
      <c r="GP514" s="22"/>
      <c r="GQ514" s="22"/>
      <c r="GR514" s="22"/>
      <c r="GS514" s="22"/>
      <c r="GT514" s="22"/>
      <c r="GU514" s="22"/>
      <c r="GV514" s="22"/>
      <c r="GW514" s="22"/>
      <c r="GX514" s="22"/>
      <c r="GY514" s="22"/>
      <c r="GZ514" s="22"/>
      <c r="HA514" s="22"/>
      <c r="HB514" s="22"/>
      <c r="HC514" s="22"/>
      <c r="HD514" s="22"/>
      <c r="HE514" s="22"/>
      <c r="HF514" s="22"/>
      <c r="HG514" s="22"/>
      <c r="HH514" s="22"/>
      <c r="HI514" s="22"/>
      <c r="HJ514" s="22"/>
      <c r="HK514" s="22"/>
      <c r="HL514" s="22"/>
      <c r="HM514" s="22"/>
      <c r="HN514" s="22"/>
      <c r="HO514" s="22"/>
      <c r="HP514" s="22"/>
      <c r="HQ514" s="22"/>
      <c r="HR514" s="22"/>
      <c r="HS514" s="22"/>
      <c r="HT514" s="22"/>
      <c r="HU514" s="22"/>
      <c r="HV514" s="22"/>
      <c r="HW514" s="22"/>
      <c r="HX514" s="22"/>
      <c r="HY514" s="22"/>
      <c r="HZ514" s="22"/>
      <c r="IA514" s="22"/>
      <c r="IB514" s="22"/>
      <c r="IC514" s="22"/>
      <c r="ID514" s="22"/>
      <c r="IE514" s="22"/>
      <c r="IF514" s="22"/>
      <c r="IG514" s="22"/>
      <c r="IH514" s="22"/>
      <c r="II514" s="22"/>
      <c r="IJ514" s="22"/>
      <c r="IK514" s="22"/>
      <c r="IL514" s="22"/>
      <c r="IM514" s="22"/>
      <c r="IN514" s="22"/>
      <c r="IO514" s="22"/>
      <c r="IP514" s="22"/>
      <c r="IQ514" s="22"/>
      <c r="IR514" s="22"/>
      <c r="IS514" s="22"/>
      <c r="IT514" s="22"/>
      <c r="IU514" s="22"/>
      <c r="IV514" s="22"/>
      <c r="IW514" s="22"/>
      <c r="IX514" s="22"/>
      <c r="IY514" s="22"/>
      <c r="IZ514" s="22"/>
      <c r="JA514" s="22"/>
      <c r="JB514" s="22"/>
      <c r="JC514" s="22"/>
      <c r="JD514" s="22"/>
      <c r="JE514" s="22"/>
      <c r="JF514" s="22"/>
      <c r="JG514" s="22"/>
      <c r="JH514" s="22"/>
      <c r="JI514" s="22"/>
      <c r="JJ514" s="22"/>
      <c r="JK514" s="22"/>
      <c r="JL514" s="22"/>
      <c r="JM514" s="22"/>
      <c r="JN514" s="22"/>
      <c r="JO514" s="22"/>
      <c r="JP514" s="22"/>
      <c r="JQ514" s="22"/>
      <c r="JR514" s="22"/>
      <c r="JS514" s="22"/>
      <c r="JT514" s="22"/>
      <c r="JU514" s="22"/>
      <c r="JV514" s="22"/>
      <c r="JW514" s="22"/>
      <c r="JX514" s="22"/>
      <c r="JY514" s="22"/>
      <c r="JZ514" s="22"/>
      <c r="KA514" s="22"/>
      <c r="KB514" s="22"/>
      <c r="KC514" s="22"/>
      <c r="KD514" s="22"/>
      <c r="KE514" s="22"/>
      <c r="KF514" s="22"/>
      <c r="KG514" s="22"/>
      <c r="KH514" s="22"/>
      <c r="KI514" s="22"/>
      <c r="KJ514" s="22"/>
      <c r="KK514" s="22"/>
      <c r="KL514" s="22"/>
      <c r="KM514" s="22"/>
      <c r="KN514" s="22"/>
      <c r="KO514" s="22"/>
      <c r="KP514" s="22"/>
      <c r="KQ514" s="22"/>
      <c r="KR514" s="22"/>
      <c r="KS514" s="22"/>
      <c r="KT514" s="22"/>
      <c r="KU514" s="22"/>
      <c r="KV514" s="22"/>
      <c r="KW514" s="22"/>
      <c r="KX514" s="22"/>
      <c r="KY514" s="22"/>
      <c r="KZ514" s="22"/>
      <c r="LA514" s="22"/>
      <c r="LB514" s="22"/>
      <c r="LC514" s="22"/>
      <c r="LD514" s="22"/>
      <c r="LE514" s="22"/>
      <c r="LF514" s="22"/>
      <c r="LG514" s="22"/>
      <c r="LH514" s="22"/>
      <c r="LI514" s="22"/>
      <c r="LJ514" s="22"/>
      <c r="LK514" s="22"/>
      <c r="LL514" s="22"/>
      <c r="LM514" s="22"/>
      <c r="LN514" s="22"/>
      <c r="LO514" s="22"/>
      <c r="LP514" s="22"/>
      <c r="LQ514" s="22"/>
      <c r="LR514" s="22"/>
      <c r="LS514" s="22"/>
      <c r="LT514" s="22"/>
      <c r="LU514" s="22"/>
      <c r="LV514" s="22"/>
      <c r="LW514" s="22"/>
      <c r="LX514" s="22"/>
      <c r="LY514" s="22"/>
      <c r="LZ514" s="22"/>
      <c r="MA514" s="22"/>
      <c r="MB514" s="22"/>
      <c r="MC514" s="22"/>
      <c r="MD514" s="22"/>
      <c r="ME514" s="22"/>
      <c r="MF514" s="22"/>
      <c r="MG514" s="22"/>
      <c r="MH514" s="22"/>
      <c r="MI514" s="22"/>
      <c r="MJ514" s="22"/>
      <c r="MK514" s="22"/>
      <c r="ML514" s="22"/>
      <c r="MM514" s="22"/>
      <c r="MN514" s="22"/>
      <c r="MO514" s="22"/>
    </row>
    <row r="515" spans="1:353" s="12" customFormat="1">
      <c r="A515" s="3"/>
      <c r="B515" s="3"/>
      <c r="C515" s="14"/>
      <c r="D515" s="3"/>
      <c r="E515" s="3"/>
      <c r="F515" s="4"/>
      <c r="G515" s="5"/>
      <c r="H515" s="5"/>
      <c r="I515" s="6"/>
      <c r="J515" s="6"/>
      <c r="K515" s="6"/>
      <c r="L515" s="6"/>
      <c r="M515"/>
      <c r="N515"/>
      <c r="O515"/>
      <c r="P515"/>
      <c r="Q515"/>
      <c r="R515"/>
      <c r="S515"/>
      <c r="T515" s="7"/>
      <c r="U515" s="8"/>
      <c r="V515" s="9"/>
      <c r="W515" s="10"/>
      <c r="X515" s="10"/>
      <c r="Y515" s="10"/>
      <c r="Z515" s="11"/>
      <c r="AA515" s="11"/>
      <c r="AB515" s="11"/>
      <c r="AC515" s="11"/>
      <c r="AD515" s="10"/>
      <c r="AE515"/>
      <c r="AF515"/>
      <c r="AG515"/>
      <c r="AH515" s="498"/>
      <c r="AI515"/>
      <c r="AJ515"/>
      <c r="AK515"/>
      <c r="AL515"/>
      <c r="AM515"/>
      <c r="AN515"/>
      <c r="AO515"/>
      <c r="AP515"/>
      <c r="AQ515"/>
      <c r="AS515"/>
      <c r="AT515"/>
      <c r="AU515"/>
      <c r="AW515"/>
      <c r="AX515"/>
      <c r="AY515"/>
      <c r="AZ515"/>
      <c r="BA515"/>
      <c r="BB515"/>
      <c r="BC515"/>
      <c r="BE515" s="13"/>
      <c r="BF515"/>
      <c r="BG515"/>
      <c r="BH515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  <c r="BZ515" s="22"/>
      <c r="CA515" s="22"/>
      <c r="CB515" s="22"/>
      <c r="CC515" s="22"/>
      <c r="CD515" s="22"/>
      <c r="CE515" s="22"/>
      <c r="CF515" s="22"/>
      <c r="CG515" s="22"/>
      <c r="CH515" s="22"/>
      <c r="CI515" s="22"/>
      <c r="CJ515" s="22"/>
      <c r="CK515" s="22"/>
      <c r="CL515" s="22"/>
      <c r="CM515" s="22"/>
      <c r="CN515" s="22"/>
      <c r="CO515" s="22"/>
      <c r="CP515" s="22"/>
      <c r="CQ515" s="22"/>
      <c r="CR515" s="22"/>
      <c r="CS515" s="22"/>
      <c r="CT515" s="22"/>
      <c r="CU515" s="22"/>
      <c r="CV515" s="22"/>
      <c r="CW515" s="22"/>
      <c r="CX515" s="22"/>
      <c r="CY515" s="22"/>
      <c r="CZ515" s="22"/>
      <c r="DA515" s="22"/>
      <c r="DB515" s="22"/>
      <c r="DC515" s="22"/>
      <c r="DD515" s="22"/>
      <c r="DE515" s="22"/>
      <c r="DF515" s="22"/>
      <c r="DG515" s="22"/>
      <c r="DH515" s="22"/>
      <c r="DI515" s="22"/>
      <c r="DJ515" s="22"/>
      <c r="DK515" s="22"/>
      <c r="DL515" s="22"/>
      <c r="DM515" s="22"/>
      <c r="DN515" s="22"/>
      <c r="DO515" s="22"/>
      <c r="DP515" s="22"/>
      <c r="DQ515" s="22"/>
      <c r="DR515" s="22"/>
      <c r="DS515" s="22"/>
      <c r="DT515" s="22"/>
      <c r="DU515" s="22"/>
      <c r="DV515" s="22"/>
      <c r="DW515" s="22"/>
      <c r="DX515" s="22"/>
      <c r="DY515" s="22"/>
      <c r="DZ515" s="22"/>
      <c r="EA515" s="22"/>
      <c r="EB515" s="22"/>
      <c r="EC515" s="22"/>
      <c r="ED515" s="22"/>
      <c r="EE515" s="22"/>
      <c r="EF515" s="22"/>
      <c r="EG515" s="22"/>
      <c r="EH515" s="22"/>
      <c r="EI515" s="22"/>
      <c r="EJ515" s="22"/>
      <c r="EK515" s="22"/>
      <c r="EL515" s="22"/>
      <c r="EM515" s="22"/>
      <c r="EN515" s="22"/>
      <c r="EO515" s="22"/>
      <c r="EP515" s="22"/>
      <c r="EQ515" s="22"/>
      <c r="ER515" s="22"/>
      <c r="ES515" s="22"/>
      <c r="ET515" s="22"/>
      <c r="EU515" s="22"/>
      <c r="EV515" s="22"/>
      <c r="EW515" s="22"/>
      <c r="EX515" s="22"/>
      <c r="EY515" s="22"/>
      <c r="EZ515" s="22"/>
      <c r="FA515" s="22"/>
      <c r="FB515" s="22"/>
      <c r="FC515" s="22"/>
      <c r="FD515" s="22"/>
      <c r="FE515" s="22"/>
      <c r="FF515" s="22"/>
      <c r="FG515" s="22"/>
      <c r="FH515" s="22"/>
      <c r="FI515" s="22"/>
      <c r="FJ515" s="22"/>
      <c r="FK515" s="22"/>
      <c r="FL515" s="22"/>
      <c r="FM515" s="22"/>
      <c r="FN515" s="22"/>
      <c r="FO515" s="22"/>
      <c r="FP515" s="22"/>
      <c r="FQ515" s="22"/>
      <c r="FR515" s="22"/>
      <c r="FS515" s="22"/>
      <c r="FT515" s="22"/>
      <c r="FU515" s="22"/>
      <c r="FV515" s="22"/>
      <c r="FW515" s="22"/>
      <c r="FX515" s="22"/>
      <c r="FY515" s="22"/>
      <c r="FZ515" s="22"/>
      <c r="GA515" s="22"/>
      <c r="GB515" s="22"/>
      <c r="GC515" s="22"/>
      <c r="GD515" s="22"/>
      <c r="GE515" s="22"/>
      <c r="GF515" s="22"/>
      <c r="GG515" s="22"/>
      <c r="GH515" s="22"/>
      <c r="GI515" s="22"/>
      <c r="GJ515" s="22"/>
      <c r="GK515" s="22"/>
      <c r="GL515" s="22"/>
      <c r="GM515" s="22"/>
      <c r="GN515" s="22"/>
      <c r="GO515" s="22"/>
      <c r="GP515" s="22"/>
      <c r="GQ515" s="22"/>
      <c r="GR515" s="22"/>
      <c r="GS515" s="22"/>
      <c r="GT515" s="22"/>
      <c r="GU515" s="22"/>
      <c r="GV515" s="22"/>
      <c r="GW515" s="22"/>
      <c r="GX515" s="22"/>
      <c r="GY515" s="22"/>
      <c r="GZ515" s="22"/>
      <c r="HA515" s="22"/>
      <c r="HB515" s="22"/>
      <c r="HC515" s="22"/>
      <c r="HD515" s="22"/>
      <c r="HE515" s="22"/>
      <c r="HF515" s="22"/>
      <c r="HG515" s="22"/>
      <c r="HH515" s="22"/>
      <c r="HI515" s="22"/>
      <c r="HJ515" s="22"/>
      <c r="HK515" s="22"/>
      <c r="HL515" s="22"/>
      <c r="HM515" s="22"/>
      <c r="HN515" s="22"/>
      <c r="HO515" s="22"/>
      <c r="HP515" s="22"/>
      <c r="HQ515" s="22"/>
      <c r="HR515" s="22"/>
      <c r="HS515" s="22"/>
      <c r="HT515" s="22"/>
      <c r="HU515" s="22"/>
      <c r="HV515" s="22"/>
      <c r="HW515" s="22"/>
      <c r="HX515" s="22"/>
      <c r="HY515" s="22"/>
      <c r="HZ515" s="22"/>
      <c r="IA515" s="22"/>
      <c r="IB515" s="22"/>
      <c r="IC515" s="22"/>
      <c r="ID515" s="22"/>
      <c r="IE515" s="22"/>
      <c r="IF515" s="22"/>
      <c r="IG515" s="22"/>
      <c r="IH515" s="22"/>
      <c r="II515" s="22"/>
      <c r="IJ515" s="22"/>
      <c r="IK515" s="22"/>
      <c r="IL515" s="22"/>
      <c r="IM515" s="22"/>
      <c r="IN515" s="22"/>
      <c r="IO515" s="22"/>
      <c r="IP515" s="22"/>
      <c r="IQ515" s="22"/>
      <c r="IR515" s="22"/>
      <c r="IS515" s="22"/>
      <c r="IT515" s="22"/>
      <c r="IU515" s="22"/>
      <c r="IV515" s="22"/>
      <c r="IW515" s="22"/>
      <c r="IX515" s="22"/>
      <c r="IY515" s="22"/>
      <c r="IZ515" s="22"/>
      <c r="JA515" s="22"/>
      <c r="JB515" s="22"/>
      <c r="JC515" s="22"/>
      <c r="JD515" s="22"/>
      <c r="JE515" s="22"/>
      <c r="JF515" s="22"/>
      <c r="JG515" s="22"/>
      <c r="JH515" s="22"/>
      <c r="JI515" s="22"/>
      <c r="JJ515" s="22"/>
      <c r="JK515" s="22"/>
      <c r="JL515" s="22"/>
      <c r="JM515" s="22"/>
      <c r="JN515" s="22"/>
      <c r="JO515" s="22"/>
      <c r="JP515" s="22"/>
      <c r="JQ515" s="22"/>
      <c r="JR515" s="22"/>
      <c r="JS515" s="22"/>
      <c r="JT515" s="22"/>
      <c r="JU515" s="22"/>
      <c r="JV515" s="22"/>
      <c r="JW515" s="22"/>
      <c r="JX515" s="22"/>
      <c r="JY515" s="22"/>
      <c r="JZ515" s="22"/>
      <c r="KA515" s="22"/>
      <c r="KB515" s="22"/>
      <c r="KC515" s="22"/>
      <c r="KD515" s="22"/>
      <c r="KE515" s="22"/>
      <c r="KF515" s="22"/>
      <c r="KG515" s="22"/>
      <c r="KH515" s="22"/>
      <c r="KI515" s="22"/>
      <c r="KJ515" s="22"/>
      <c r="KK515" s="22"/>
      <c r="KL515" s="22"/>
      <c r="KM515" s="22"/>
      <c r="KN515" s="22"/>
      <c r="KO515" s="22"/>
      <c r="KP515" s="22"/>
      <c r="KQ515" s="22"/>
      <c r="KR515" s="22"/>
      <c r="KS515" s="22"/>
      <c r="KT515" s="22"/>
      <c r="KU515" s="22"/>
      <c r="KV515" s="22"/>
      <c r="KW515" s="22"/>
      <c r="KX515" s="22"/>
      <c r="KY515" s="22"/>
      <c r="KZ515" s="22"/>
      <c r="LA515" s="22"/>
      <c r="LB515" s="22"/>
      <c r="LC515" s="22"/>
      <c r="LD515" s="22"/>
      <c r="LE515" s="22"/>
      <c r="LF515" s="22"/>
      <c r="LG515" s="22"/>
      <c r="LH515" s="22"/>
      <c r="LI515" s="22"/>
      <c r="LJ515" s="22"/>
      <c r="LK515" s="22"/>
      <c r="LL515" s="22"/>
      <c r="LM515" s="22"/>
      <c r="LN515" s="22"/>
      <c r="LO515" s="22"/>
      <c r="LP515" s="22"/>
      <c r="LQ515" s="22"/>
      <c r="LR515" s="22"/>
      <c r="LS515" s="22"/>
      <c r="LT515" s="22"/>
      <c r="LU515" s="22"/>
      <c r="LV515" s="22"/>
      <c r="LW515" s="22"/>
      <c r="LX515" s="22"/>
      <c r="LY515" s="22"/>
      <c r="LZ515" s="22"/>
      <c r="MA515" s="22"/>
      <c r="MB515" s="22"/>
      <c r="MC515" s="22"/>
      <c r="MD515" s="22"/>
      <c r="ME515" s="22"/>
      <c r="MF515" s="22"/>
      <c r="MG515" s="22"/>
      <c r="MH515" s="22"/>
      <c r="MI515" s="22"/>
      <c r="MJ515" s="22"/>
      <c r="MK515" s="22"/>
      <c r="ML515" s="22"/>
      <c r="MM515" s="22"/>
      <c r="MN515" s="22"/>
      <c r="MO515" s="22"/>
    </row>
    <row r="516" spans="1:353" s="12" customFormat="1">
      <c r="A516" s="3"/>
      <c r="B516" s="3"/>
      <c r="C516" s="14"/>
      <c r="D516" s="3"/>
      <c r="E516" s="3"/>
      <c r="F516" s="4"/>
      <c r="G516" s="5"/>
      <c r="H516" s="5"/>
      <c r="I516" s="6"/>
      <c r="J516" s="6"/>
      <c r="K516" s="6"/>
      <c r="L516" s="6"/>
      <c r="M516"/>
      <c r="N516"/>
      <c r="O516"/>
      <c r="P516"/>
      <c r="Q516"/>
      <c r="R516"/>
      <c r="S516"/>
      <c r="T516" s="7"/>
      <c r="U516" s="8"/>
      <c r="V516" s="9"/>
      <c r="W516" s="10"/>
      <c r="X516" s="10"/>
      <c r="Y516" s="10"/>
      <c r="Z516" s="11"/>
      <c r="AA516" s="11"/>
      <c r="AB516" s="11"/>
      <c r="AC516" s="11"/>
      <c r="AD516" s="10"/>
      <c r="AE516"/>
      <c r="AF516"/>
      <c r="AG516"/>
      <c r="AH516" s="498"/>
      <c r="AI516"/>
      <c r="AJ516"/>
      <c r="AK516"/>
      <c r="AL516"/>
      <c r="AM516"/>
      <c r="AN516"/>
      <c r="AO516"/>
      <c r="AP516"/>
      <c r="AQ516"/>
      <c r="AS516"/>
      <c r="AT516"/>
      <c r="AU516"/>
      <c r="AW516"/>
      <c r="AX516"/>
      <c r="AY516"/>
      <c r="AZ516"/>
      <c r="BA516"/>
      <c r="BB516"/>
      <c r="BC516"/>
      <c r="BE516" s="13"/>
      <c r="BF516"/>
      <c r="BG516"/>
      <c r="BH516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  <c r="BZ516" s="22"/>
      <c r="CA516" s="22"/>
      <c r="CB516" s="22"/>
      <c r="CC516" s="22"/>
      <c r="CD516" s="22"/>
      <c r="CE516" s="22"/>
      <c r="CF516" s="22"/>
      <c r="CG516" s="22"/>
      <c r="CH516" s="22"/>
      <c r="CI516" s="22"/>
      <c r="CJ516" s="22"/>
      <c r="CK516" s="22"/>
      <c r="CL516" s="22"/>
      <c r="CM516" s="22"/>
      <c r="CN516" s="22"/>
      <c r="CO516" s="22"/>
      <c r="CP516" s="22"/>
      <c r="CQ516" s="22"/>
      <c r="CR516" s="22"/>
      <c r="CS516" s="22"/>
      <c r="CT516" s="22"/>
      <c r="CU516" s="22"/>
      <c r="CV516" s="22"/>
      <c r="CW516" s="22"/>
      <c r="CX516" s="22"/>
      <c r="CY516" s="22"/>
      <c r="CZ516" s="22"/>
      <c r="DA516" s="22"/>
      <c r="DB516" s="22"/>
      <c r="DC516" s="22"/>
      <c r="DD516" s="22"/>
      <c r="DE516" s="22"/>
      <c r="DF516" s="22"/>
      <c r="DG516" s="22"/>
      <c r="DH516" s="22"/>
      <c r="DI516" s="22"/>
      <c r="DJ516" s="22"/>
      <c r="DK516" s="22"/>
      <c r="DL516" s="22"/>
      <c r="DM516" s="22"/>
      <c r="DN516" s="22"/>
      <c r="DO516" s="22"/>
      <c r="DP516" s="22"/>
      <c r="DQ516" s="22"/>
      <c r="DR516" s="22"/>
      <c r="DS516" s="22"/>
      <c r="DT516" s="22"/>
      <c r="DU516" s="22"/>
      <c r="DV516" s="22"/>
      <c r="DW516" s="22"/>
      <c r="DX516" s="22"/>
      <c r="DY516" s="22"/>
      <c r="DZ516" s="22"/>
      <c r="EA516" s="22"/>
      <c r="EB516" s="22"/>
      <c r="EC516" s="22"/>
      <c r="ED516" s="22"/>
      <c r="EE516" s="22"/>
      <c r="EF516" s="22"/>
      <c r="EG516" s="22"/>
      <c r="EH516" s="22"/>
      <c r="EI516" s="22"/>
      <c r="EJ516" s="22"/>
      <c r="EK516" s="22"/>
      <c r="EL516" s="22"/>
      <c r="EM516" s="22"/>
      <c r="EN516" s="22"/>
      <c r="EO516" s="22"/>
      <c r="EP516" s="22"/>
      <c r="EQ516" s="22"/>
      <c r="ER516" s="22"/>
      <c r="ES516" s="22"/>
      <c r="ET516" s="22"/>
      <c r="EU516" s="22"/>
      <c r="EV516" s="22"/>
      <c r="EW516" s="22"/>
      <c r="EX516" s="22"/>
      <c r="EY516" s="22"/>
      <c r="EZ516" s="22"/>
      <c r="FA516" s="22"/>
      <c r="FB516" s="22"/>
      <c r="FC516" s="22"/>
      <c r="FD516" s="22"/>
      <c r="FE516" s="22"/>
      <c r="FF516" s="22"/>
      <c r="FG516" s="22"/>
      <c r="FH516" s="22"/>
      <c r="FI516" s="22"/>
      <c r="FJ516" s="22"/>
      <c r="FK516" s="22"/>
      <c r="FL516" s="22"/>
      <c r="FM516" s="22"/>
      <c r="FN516" s="22"/>
      <c r="FO516" s="22"/>
      <c r="FP516" s="22"/>
      <c r="FQ516" s="22"/>
      <c r="FR516" s="22"/>
      <c r="FS516" s="22"/>
      <c r="FT516" s="22"/>
      <c r="FU516" s="22"/>
      <c r="FV516" s="22"/>
      <c r="FW516" s="22"/>
      <c r="FX516" s="22"/>
      <c r="FY516" s="22"/>
      <c r="FZ516" s="22"/>
      <c r="GA516" s="22"/>
      <c r="GB516" s="22"/>
      <c r="GC516" s="22"/>
      <c r="GD516" s="22"/>
      <c r="GE516" s="22"/>
      <c r="GF516" s="22"/>
      <c r="GG516" s="22"/>
      <c r="GH516" s="22"/>
      <c r="GI516" s="22"/>
      <c r="GJ516" s="22"/>
      <c r="GK516" s="22"/>
      <c r="GL516" s="22"/>
      <c r="GM516" s="22"/>
      <c r="GN516" s="22"/>
      <c r="GO516" s="22"/>
      <c r="GP516" s="22"/>
      <c r="GQ516" s="22"/>
      <c r="GR516" s="22"/>
      <c r="GS516" s="22"/>
      <c r="GT516" s="22"/>
      <c r="GU516" s="22"/>
      <c r="GV516" s="22"/>
      <c r="GW516" s="22"/>
      <c r="GX516" s="22"/>
      <c r="GY516" s="22"/>
      <c r="GZ516" s="22"/>
      <c r="HA516" s="22"/>
      <c r="HB516" s="22"/>
      <c r="HC516" s="22"/>
      <c r="HD516" s="22"/>
      <c r="HE516" s="22"/>
      <c r="HF516" s="22"/>
      <c r="HG516" s="22"/>
      <c r="HH516" s="22"/>
      <c r="HI516" s="22"/>
      <c r="HJ516" s="22"/>
      <c r="HK516" s="22"/>
      <c r="HL516" s="22"/>
      <c r="HM516" s="22"/>
      <c r="HN516" s="22"/>
      <c r="HO516" s="22"/>
      <c r="HP516" s="22"/>
      <c r="HQ516" s="22"/>
      <c r="HR516" s="22"/>
      <c r="HS516" s="22"/>
      <c r="HT516" s="22"/>
      <c r="HU516" s="22"/>
      <c r="HV516" s="22"/>
      <c r="HW516" s="22"/>
      <c r="HX516" s="22"/>
      <c r="HY516" s="22"/>
      <c r="HZ516" s="22"/>
      <c r="IA516" s="22"/>
      <c r="IB516" s="22"/>
      <c r="IC516" s="22"/>
      <c r="ID516" s="22"/>
      <c r="IE516" s="22"/>
      <c r="IF516" s="22"/>
      <c r="IG516" s="22"/>
      <c r="IH516" s="22"/>
      <c r="II516" s="22"/>
      <c r="IJ516" s="22"/>
      <c r="IK516" s="22"/>
      <c r="IL516" s="22"/>
      <c r="IM516" s="22"/>
      <c r="IN516" s="22"/>
      <c r="IO516" s="22"/>
      <c r="IP516" s="22"/>
      <c r="IQ516" s="22"/>
      <c r="IR516" s="22"/>
      <c r="IS516" s="22"/>
      <c r="IT516" s="22"/>
      <c r="IU516" s="22"/>
      <c r="IV516" s="22"/>
      <c r="IW516" s="22"/>
      <c r="IX516" s="22"/>
      <c r="IY516" s="22"/>
      <c r="IZ516" s="22"/>
      <c r="JA516" s="22"/>
      <c r="JB516" s="22"/>
      <c r="JC516" s="22"/>
      <c r="JD516" s="22"/>
      <c r="JE516" s="22"/>
      <c r="JF516" s="22"/>
      <c r="JG516" s="22"/>
      <c r="JH516" s="22"/>
      <c r="JI516" s="22"/>
      <c r="JJ516" s="22"/>
      <c r="JK516" s="22"/>
      <c r="JL516" s="22"/>
      <c r="JM516" s="22"/>
      <c r="JN516" s="22"/>
      <c r="JO516" s="22"/>
      <c r="JP516" s="22"/>
      <c r="JQ516" s="22"/>
      <c r="JR516" s="22"/>
      <c r="JS516" s="22"/>
      <c r="JT516" s="22"/>
      <c r="JU516" s="22"/>
      <c r="JV516" s="22"/>
      <c r="JW516" s="22"/>
      <c r="JX516" s="22"/>
      <c r="JY516" s="22"/>
      <c r="JZ516" s="22"/>
      <c r="KA516" s="22"/>
      <c r="KB516" s="22"/>
      <c r="KC516" s="22"/>
      <c r="KD516" s="22"/>
      <c r="KE516" s="22"/>
      <c r="KF516" s="22"/>
      <c r="KG516" s="22"/>
      <c r="KH516" s="22"/>
      <c r="KI516" s="22"/>
      <c r="KJ516" s="22"/>
      <c r="KK516" s="22"/>
      <c r="KL516" s="22"/>
      <c r="KM516" s="22"/>
      <c r="KN516" s="22"/>
      <c r="KO516" s="22"/>
      <c r="KP516" s="22"/>
      <c r="KQ516" s="22"/>
      <c r="KR516" s="22"/>
      <c r="KS516" s="22"/>
      <c r="KT516" s="22"/>
      <c r="KU516" s="22"/>
      <c r="KV516" s="22"/>
      <c r="KW516" s="22"/>
      <c r="KX516" s="22"/>
      <c r="KY516" s="22"/>
      <c r="KZ516" s="22"/>
      <c r="LA516" s="22"/>
      <c r="LB516" s="22"/>
      <c r="LC516" s="22"/>
      <c r="LD516" s="22"/>
      <c r="LE516" s="22"/>
      <c r="LF516" s="22"/>
      <c r="LG516" s="22"/>
      <c r="LH516" s="22"/>
      <c r="LI516" s="22"/>
      <c r="LJ516" s="22"/>
      <c r="LK516" s="22"/>
      <c r="LL516" s="22"/>
      <c r="LM516" s="22"/>
      <c r="LN516" s="22"/>
      <c r="LO516" s="22"/>
      <c r="LP516" s="22"/>
      <c r="LQ516" s="22"/>
      <c r="LR516" s="22"/>
      <c r="LS516" s="22"/>
      <c r="LT516" s="22"/>
      <c r="LU516" s="22"/>
      <c r="LV516" s="22"/>
      <c r="LW516" s="22"/>
      <c r="LX516" s="22"/>
      <c r="LY516" s="22"/>
      <c r="LZ516" s="22"/>
      <c r="MA516" s="22"/>
      <c r="MB516" s="22"/>
      <c r="MC516" s="22"/>
      <c r="MD516" s="22"/>
      <c r="ME516" s="22"/>
      <c r="MF516" s="22"/>
      <c r="MG516" s="22"/>
      <c r="MH516" s="22"/>
      <c r="MI516" s="22"/>
      <c r="MJ516" s="22"/>
      <c r="MK516" s="22"/>
      <c r="ML516" s="22"/>
      <c r="MM516" s="22"/>
      <c r="MN516" s="22"/>
      <c r="MO516" s="22"/>
    </row>
    <row r="517" spans="1:353" s="12" customFormat="1">
      <c r="A517" s="3"/>
      <c r="B517" s="3"/>
      <c r="C517" s="14"/>
      <c r="D517" s="3"/>
      <c r="E517" s="3"/>
      <c r="F517" s="4"/>
      <c r="G517" s="5"/>
      <c r="H517" s="5"/>
      <c r="I517" s="6"/>
      <c r="J517" s="6"/>
      <c r="K517" s="6"/>
      <c r="L517" s="6"/>
      <c r="M517"/>
      <c r="N517"/>
      <c r="O517"/>
      <c r="P517"/>
      <c r="Q517"/>
      <c r="R517"/>
      <c r="S517"/>
      <c r="T517" s="7"/>
      <c r="U517" s="8"/>
      <c r="V517" s="9"/>
      <c r="W517" s="10"/>
      <c r="X517" s="10"/>
      <c r="Y517" s="10"/>
      <c r="Z517" s="11"/>
      <c r="AA517" s="11"/>
      <c r="AB517" s="11"/>
      <c r="AC517" s="11"/>
      <c r="AD517" s="10"/>
      <c r="AE517"/>
      <c r="AF517"/>
      <c r="AG517"/>
      <c r="AH517" s="498"/>
      <c r="AI517"/>
      <c r="AJ517"/>
      <c r="AK517"/>
      <c r="AL517"/>
      <c r="AM517"/>
      <c r="AN517"/>
      <c r="AO517"/>
      <c r="AP517"/>
      <c r="AQ517"/>
      <c r="AS517"/>
      <c r="AT517"/>
      <c r="AU517"/>
      <c r="AW517"/>
      <c r="AX517"/>
      <c r="AY517"/>
      <c r="AZ517"/>
      <c r="BA517"/>
      <c r="BB517"/>
      <c r="BC517"/>
      <c r="BE517" s="13"/>
      <c r="BF517"/>
      <c r="BG517"/>
      <c r="BH517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  <c r="BZ517" s="22"/>
      <c r="CA517" s="22"/>
      <c r="CB517" s="22"/>
      <c r="CC517" s="22"/>
      <c r="CD517" s="22"/>
      <c r="CE517" s="22"/>
      <c r="CF517" s="22"/>
      <c r="CG517" s="22"/>
      <c r="CH517" s="22"/>
      <c r="CI517" s="22"/>
      <c r="CJ517" s="22"/>
      <c r="CK517" s="22"/>
      <c r="CL517" s="22"/>
      <c r="CM517" s="22"/>
      <c r="CN517" s="22"/>
      <c r="CO517" s="22"/>
      <c r="CP517" s="22"/>
      <c r="CQ517" s="22"/>
      <c r="CR517" s="22"/>
      <c r="CS517" s="22"/>
      <c r="CT517" s="22"/>
      <c r="CU517" s="22"/>
      <c r="CV517" s="22"/>
      <c r="CW517" s="22"/>
      <c r="CX517" s="22"/>
      <c r="CY517" s="22"/>
      <c r="CZ517" s="22"/>
      <c r="DA517" s="22"/>
      <c r="DB517" s="22"/>
      <c r="DC517" s="22"/>
      <c r="DD517" s="22"/>
      <c r="DE517" s="22"/>
      <c r="DF517" s="22"/>
      <c r="DG517" s="22"/>
      <c r="DH517" s="22"/>
      <c r="DI517" s="22"/>
      <c r="DJ517" s="22"/>
      <c r="DK517" s="22"/>
      <c r="DL517" s="22"/>
      <c r="DM517" s="22"/>
      <c r="DN517" s="22"/>
      <c r="DO517" s="22"/>
      <c r="DP517" s="22"/>
      <c r="DQ517" s="22"/>
      <c r="DR517" s="22"/>
      <c r="DS517" s="22"/>
      <c r="DT517" s="22"/>
      <c r="DU517" s="22"/>
      <c r="DV517" s="22"/>
      <c r="DW517" s="22"/>
      <c r="DX517" s="22"/>
      <c r="DY517" s="22"/>
      <c r="DZ517" s="22"/>
      <c r="EA517" s="22"/>
      <c r="EB517" s="22"/>
      <c r="EC517" s="22"/>
      <c r="ED517" s="22"/>
      <c r="EE517" s="22"/>
      <c r="EF517" s="22"/>
      <c r="EG517" s="22"/>
      <c r="EH517" s="22"/>
      <c r="EI517" s="22"/>
      <c r="EJ517" s="22"/>
      <c r="EK517" s="22"/>
      <c r="EL517" s="22"/>
      <c r="EM517" s="22"/>
      <c r="EN517" s="22"/>
      <c r="EO517" s="22"/>
      <c r="EP517" s="22"/>
      <c r="EQ517" s="22"/>
      <c r="ER517" s="22"/>
      <c r="ES517" s="22"/>
      <c r="ET517" s="22"/>
      <c r="EU517" s="22"/>
      <c r="EV517" s="22"/>
      <c r="EW517" s="22"/>
      <c r="EX517" s="22"/>
      <c r="EY517" s="22"/>
      <c r="EZ517" s="22"/>
      <c r="FA517" s="22"/>
      <c r="FB517" s="22"/>
      <c r="FC517" s="22"/>
      <c r="FD517" s="22"/>
      <c r="FE517" s="22"/>
      <c r="FF517" s="22"/>
      <c r="FG517" s="22"/>
      <c r="FH517" s="22"/>
      <c r="FI517" s="22"/>
      <c r="FJ517" s="22"/>
      <c r="FK517" s="22"/>
      <c r="FL517" s="22"/>
      <c r="FM517" s="22"/>
      <c r="FN517" s="22"/>
      <c r="FO517" s="22"/>
      <c r="FP517" s="22"/>
      <c r="FQ517" s="22"/>
      <c r="FR517" s="22"/>
      <c r="FS517" s="22"/>
      <c r="FT517" s="22"/>
      <c r="FU517" s="22"/>
      <c r="FV517" s="22"/>
      <c r="FW517" s="22"/>
      <c r="FX517" s="22"/>
      <c r="FY517" s="22"/>
      <c r="FZ517" s="22"/>
      <c r="GA517" s="22"/>
      <c r="GB517" s="22"/>
      <c r="GC517" s="22"/>
      <c r="GD517" s="22"/>
      <c r="GE517" s="22"/>
      <c r="GF517" s="22"/>
      <c r="GG517" s="22"/>
      <c r="GH517" s="22"/>
      <c r="GI517" s="22"/>
      <c r="GJ517" s="22"/>
      <c r="GK517" s="22"/>
      <c r="GL517" s="22"/>
      <c r="GM517" s="22"/>
      <c r="GN517" s="22"/>
      <c r="GO517" s="22"/>
      <c r="GP517" s="22"/>
      <c r="GQ517" s="22"/>
      <c r="GR517" s="22"/>
      <c r="GS517" s="22"/>
      <c r="GT517" s="22"/>
      <c r="GU517" s="22"/>
      <c r="GV517" s="22"/>
      <c r="GW517" s="22"/>
      <c r="GX517" s="22"/>
      <c r="GY517" s="22"/>
      <c r="GZ517" s="22"/>
      <c r="HA517" s="22"/>
      <c r="HB517" s="22"/>
      <c r="HC517" s="22"/>
      <c r="HD517" s="22"/>
      <c r="HE517" s="22"/>
      <c r="HF517" s="22"/>
      <c r="HG517" s="22"/>
      <c r="HH517" s="22"/>
      <c r="HI517" s="22"/>
      <c r="HJ517" s="22"/>
      <c r="HK517" s="22"/>
      <c r="HL517" s="22"/>
      <c r="HM517" s="22"/>
      <c r="HN517" s="22"/>
      <c r="HO517" s="22"/>
      <c r="HP517" s="22"/>
      <c r="HQ517" s="22"/>
      <c r="HR517" s="22"/>
      <c r="HS517" s="22"/>
      <c r="HT517" s="22"/>
      <c r="HU517" s="22"/>
      <c r="HV517" s="22"/>
      <c r="HW517" s="22"/>
      <c r="HX517" s="22"/>
      <c r="HY517" s="22"/>
      <c r="HZ517" s="22"/>
      <c r="IA517" s="22"/>
      <c r="IB517" s="22"/>
      <c r="IC517" s="22"/>
      <c r="ID517" s="22"/>
      <c r="IE517" s="22"/>
      <c r="IF517" s="22"/>
      <c r="IG517" s="22"/>
      <c r="IH517" s="22"/>
      <c r="II517" s="22"/>
      <c r="IJ517" s="22"/>
      <c r="IK517" s="22"/>
      <c r="IL517" s="22"/>
      <c r="IM517" s="22"/>
      <c r="IN517" s="22"/>
      <c r="IO517" s="22"/>
      <c r="IP517" s="22"/>
      <c r="IQ517" s="22"/>
      <c r="IR517" s="22"/>
      <c r="IS517" s="22"/>
      <c r="IT517" s="22"/>
      <c r="IU517" s="22"/>
      <c r="IV517" s="22"/>
      <c r="IW517" s="22"/>
      <c r="IX517" s="22"/>
      <c r="IY517" s="22"/>
      <c r="IZ517" s="22"/>
      <c r="JA517" s="22"/>
      <c r="JB517" s="22"/>
      <c r="JC517" s="22"/>
      <c r="JD517" s="22"/>
      <c r="JE517" s="22"/>
      <c r="JF517" s="22"/>
      <c r="JG517" s="22"/>
      <c r="JH517" s="22"/>
      <c r="JI517" s="22"/>
      <c r="JJ517" s="22"/>
      <c r="JK517" s="22"/>
      <c r="JL517" s="22"/>
      <c r="JM517" s="22"/>
      <c r="JN517" s="22"/>
      <c r="JO517" s="22"/>
      <c r="JP517" s="22"/>
      <c r="JQ517" s="22"/>
      <c r="JR517" s="22"/>
      <c r="JS517" s="22"/>
      <c r="JT517" s="22"/>
      <c r="JU517" s="22"/>
      <c r="JV517" s="22"/>
      <c r="JW517" s="22"/>
      <c r="JX517" s="22"/>
      <c r="JY517" s="22"/>
      <c r="JZ517" s="22"/>
      <c r="KA517" s="22"/>
      <c r="KB517" s="22"/>
      <c r="KC517" s="22"/>
      <c r="KD517" s="22"/>
      <c r="KE517" s="22"/>
      <c r="KF517" s="22"/>
      <c r="KG517" s="22"/>
      <c r="KH517" s="22"/>
      <c r="KI517" s="22"/>
      <c r="KJ517" s="22"/>
      <c r="KK517" s="22"/>
      <c r="KL517" s="22"/>
      <c r="KM517" s="22"/>
      <c r="KN517" s="22"/>
      <c r="KO517" s="22"/>
      <c r="KP517" s="22"/>
      <c r="KQ517" s="22"/>
      <c r="KR517" s="22"/>
      <c r="KS517" s="22"/>
      <c r="KT517" s="22"/>
      <c r="KU517" s="22"/>
      <c r="KV517" s="22"/>
      <c r="KW517" s="22"/>
      <c r="KX517" s="22"/>
      <c r="KY517" s="22"/>
      <c r="KZ517" s="22"/>
      <c r="LA517" s="22"/>
      <c r="LB517" s="22"/>
      <c r="LC517" s="22"/>
      <c r="LD517" s="22"/>
      <c r="LE517" s="22"/>
      <c r="LF517" s="22"/>
      <c r="LG517" s="22"/>
      <c r="LH517" s="22"/>
      <c r="LI517" s="22"/>
      <c r="LJ517" s="22"/>
      <c r="LK517" s="22"/>
      <c r="LL517" s="22"/>
      <c r="LM517" s="22"/>
      <c r="LN517" s="22"/>
      <c r="LO517" s="22"/>
      <c r="LP517" s="22"/>
      <c r="LQ517" s="22"/>
      <c r="LR517" s="22"/>
      <c r="LS517" s="22"/>
      <c r="LT517" s="22"/>
      <c r="LU517" s="22"/>
      <c r="LV517" s="22"/>
      <c r="LW517" s="22"/>
      <c r="LX517" s="22"/>
      <c r="LY517" s="22"/>
      <c r="LZ517" s="22"/>
      <c r="MA517" s="22"/>
      <c r="MB517" s="22"/>
      <c r="MC517" s="22"/>
      <c r="MD517" s="22"/>
      <c r="ME517" s="22"/>
      <c r="MF517" s="22"/>
      <c r="MG517" s="22"/>
      <c r="MH517" s="22"/>
      <c r="MI517" s="22"/>
      <c r="MJ517" s="22"/>
      <c r="MK517" s="22"/>
      <c r="ML517" s="22"/>
      <c r="MM517" s="22"/>
      <c r="MN517" s="22"/>
      <c r="MO517" s="22"/>
    </row>
    <row r="518" spans="1:353" s="12" customFormat="1">
      <c r="A518" s="3"/>
      <c r="B518" s="3"/>
      <c r="C518" s="14"/>
      <c r="D518" s="3"/>
      <c r="E518" s="3"/>
      <c r="F518" s="4"/>
      <c r="G518" s="5"/>
      <c r="H518" s="5"/>
      <c r="I518" s="6"/>
      <c r="J518" s="6"/>
      <c r="K518" s="6"/>
      <c r="L518" s="6"/>
      <c r="M518"/>
      <c r="N518"/>
      <c r="O518"/>
      <c r="P518"/>
      <c r="Q518"/>
      <c r="R518"/>
      <c r="S518"/>
      <c r="T518" s="7"/>
      <c r="U518" s="8"/>
      <c r="V518" s="9"/>
      <c r="W518" s="10"/>
      <c r="X518" s="10"/>
      <c r="Y518" s="10"/>
      <c r="Z518" s="11"/>
      <c r="AA518" s="11"/>
      <c r="AB518" s="11"/>
      <c r="AC518" s="11"/>
      <c r="AD518" s="10"/>
      <c r="AE518"/>
      <c r="AF518"/>
      <c r="AG518"/>
      <c r="AH518" s="498"/>
      <c r="AI518"/>
      <c r="AJ518"/>
      <c r="AK518"/>
      <c r="AL518"/>
      <c r="AM518"/>
      <c r="AN518"/>
      <c r="AO518"/>
      <c r="AP518"/>
      <c r="AQ518"/>
      <c r="AS518"/>
      <c r="AT518"/>
      <c r="AU518"/>
      <c r="AW518"/>
      <c r="AX518"/>
      <c r="AY518"/>
      <c r="AZ518"/>
      <c r="BA518"/>
      <c r="BB518"/>
      <c r="BC518"/>
      <c r="BE518" s="13"/>
      <c r="BF518"/>
      <c r="BG518"/>
      <c r="BH518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  <c r="BZ518" s="22"/>
      <c r="CA518" s="22"/>
      <c r="CB518" s="22"/>
      <c r="CC518" s="22"/>
      <c r="CD518" s="22"/>
      <c r="CE518" s="22"/>
      <c r="CF518" s="22"/>
      <c r="CG518" s="22"/>
      <c r="CH518" s="22"/>
      <c r="CI518" s="22"/>
      <c r="CJ518" s="22"/>
      <c r="CK518" s="22"/>
      <c r="CL518" s="22"/>
      <c r="CM518" s="22"/>
      <c r="CN518" s="22"/>
      <c r="CO518" s="22"/>
      <c r="CP518" s="22"/>
      <c r="CQ518" s="22"/>
      <c r="CR518" s="22"/>
      <c r="CS518" s="22"/>
      <c r="CT518" s="22"/>
      <c r="CU518" s="22"/>
      <c r="CV518" s="22"/>
      <c r="CW518" s="22"/>
      <c r="CX518" s="22"/>
      <c r="CY518" s="22"/>
      <c r="CZ518" s="22"/>
      <c r="DA518" s="22"/>
      <c r="DB518" s="22"/>
      <c r="DC518" s="22"/>
      <c r="DD518" s="22"/>
      <c r="DE518" s="22"/>
      <c r="DF518" s="22"/>
      <c r="DG518" s="22"/>
      <c r="DH518" s="22"/>
      <c r="DI518" s="22"/>
      <c r="DJ518" s="22"/>
      <c r="DK518" s="22"/>
      <c r="DL518" s="22"/>
      <c r="DM518" s="22"/>
      <c r="DN518" s="22"/>
      <c r="DO518" s="22"/>
      <c r="DP518" s="22"/>
      <c r="DQ518" s="22"/>
      <c r="DR518" s="22"/>
      <c r="DS518" s="22"/>
      <c r="DT518" s="22"/>
      <c r="DU518" s="22"/>
      <c r="DV518" s="22"/>
      <c r="DW518" s="22"/>
      <c r="DX518" s="22"/>
      <c r="DY518" s="22"/>
      <c r="DZ518" s="22"/>
      <c r="EA518" s="22"/>
      <c r="EB518" s="22"/>
      <c r="EC518" s="22"/>
      <c r="ED518" s="22"/>
      <c r="EE518" s="22"/>
      <c r="EF518" s="22"/>
      <c r="EG518" s="22"/>
      <c r="EH518" s="22"/>
      <c r="EI518" s="22"/>
      <c r="EJ518" s="22"/>
      <c r="EK518" s="22"/>
      <c r="EL518" s="22"/>
      <c r="EM518" s="22"/>
      <c r="EN518" s="22"/>
      <c r="EO518" s="22"/>
      <c r="EP518" s="22"/>
      <c r="EQ518" s="22"/>
      <c r="ER518" s="22"/>
      <c r="ES518" s="22"/>
      <c r="ET518" s="22"/>
      <c r="EU518" s="22"/>
      <c r="EV518" s="22"/>
      <c r="EW518" s="22"/>
      <c r="EX518" s="22"/>
      <c r="EY518" s="22"/>
      <c r="EZ518" s="22"/>
      <c r="FA518" s="22"/>
      <c r="FB518" s="22"/>
      <c r="FC518" s="22"/>
      <c r="FD518" s="22"/>
      <c r="FE518" s="22"/>
      <c r="FF518" s="22"/>
      <c r="FG518" s="22"/>
      <c r="FH518" s="22"/>
      <c r="FI518" s="22"/>
      <c r="FJ518" s="22"/>
      <c r="FK518" s="22"/>
      <c r="FL518" s="22"/>
      <c r="FM518" s="22"/>
      <c r="FN518" s="22"/>
      <c r="FO518" s="22"/>
      <c r="FP518" s="22"/>
      <c r="FQ518" s="22"/>
      <c r="FR518" s="22"/>
      <c r="FS518" s="22"/>
      <c r="FT518" s="22"/>
      <c r="FU518" s="22"/>
      <c r="FV518" s="22"/>
      <c r="FW518" s="22"/>
      <c r="FX518" s="22"/>
      <c r="FY518" s="22"/>
      <c r="FZ518" s="22"/>
      <c r="GA518" s="22"/>
      <c r="GB518" s="22"/>
      <c r="GC518" s="22"/>
      <c r="GD518" s="22"/>
      <c r="GE518" s="22"/>
      <c r="GF518" s="22"/>
      <c r="GG518" s="22"/>
      <c r="GH518" s="22"/>
      <c r="GI518" s="22"/>
      <c r="GJ518" s="22"/>
      <c r="GK518" s="22"/>
      <c r="GL518" s="22"/>
      <c r="GM518" s="22"/>
      <c r="GN518" s="22"/>
      <c r="GO518" s="22"/>
      <c r="GP518" s="22"/>
      <c r="GQ518" s="22"/>
      <c r="GR518" s="22"/>
      <c r="GS518" s="22"/>
      <c r="GT518" s="22"/>
      <c r="GU518" s="22"/>
      <c r="GV518" s="22"/>
      <c r="GW518" s="22"/>
      <c r="GX518" s="22"/>
      <c r="GY518" s="22"/>
      <c r="GZ518" s="22"/>
      <c r="HA518" s="22"/>
      <c r="HB518" s="22"/>
      <c r="HC518" s="22"/>
      <c r="HD518" s="22"/>
      <c r="HE518" s="22"/>
      <c r="HF518" s="22"/>
      <c r="HG518" s="22"/>
      <c r="HH518" s="22"/>
      <c r="HI518" s="22"/>
      <c r="HJ518" s="22"/>
      <c r="HK518" s="22"/>
      <c r="HL518" s="22"/>
      <c r="HM518" s="22"/>
      <c r="HN518" s="22"/>
      <c r="HO518" s="22"/>
      <c r="HP518" s="22"/>
      <c r="HQ518" s="22"/>
      <c r="HR518" s="22"/>
      <c r="HS518" s="22"/>
      <c r="HT518" s="22"/>
      <c r="HU518" s="22"/>
      <c r="HV518" s="22"/>
      <c r="HW518" s="22"/>
      <c r="HX518" s="22"/>
      <c r="HY518" s="22"/>
      <c r="HZ518" s="22"/>
      <c r="IA518" s="22"/>
      <c r="IB518" s="22"/>
      <c r="IC518" s="22"/>
      <c r="ID518" s="22"/>
      <c r="IE518" s="22"/>
      <c r="IF518" s="22"/>
      <c r="IG518" s="22"/>
      <c r="IH518" s="22"/>
      <c r="II518" s="22"/>
      <c r="IJ518" s="22"/>
      <c r="IK518" s="22"/>
      <c r="IL518" s="22"/>
      <c r="IM518" s="22"/>
      <c r="IN518" s="22"/>
      <c r="IO518" s="22"/>
      <c r="IP518" s="22"/>
      <c r="IQ518" s="22"/>
      <c r="IR518" s="22"/>
      <c r="IS518" s="22"/>
      <c r="IT518" s="22"/>
      <c r="IU518" s="22"/>
      <c r="IV518" s="22"/>
      <c r="IW518" s="22"/>
      <c r="IX518" s="22"/>
      <c r="IY518" s="22"/>
      <c r="IZ518" s="22"/>
      <c r="JA518" s="22"/>
      <c r="JB518" s="22"/>
      <c r="JC518" s="22"/>
      <c r="JD518" s="22"/>
      <c r="JE518" s="22"/>
      <c r="JF518" s="22"/>
      <c r="JG518" s="22"/>
      <c r="JH518" s="22"/>
      <c r="JI518" s="22"/>
      <c r="JJ518" s="22"/>
      <c r="JK518" s="22"/>
      <c r="JL518" s="22"/>
      <c r="JM518" s="22"/>
      <c r="JN518" s="22"/>
      <c r="JO518" s="22"/>
      <c r="JP518" s="22"/>
      <c r="JQ518" s="22"/>
      <c r="JR518" s="22"/>
      <c r="JS518" s="22"/>
      <c r="JT518" s="22"/>
      <c r="JU518" s="22"/>
      <c r="JV518" s="22"/>
      <c r="JW518" s="22"/>
      <c r="JX518" s="22"/>
      <c r="JY518" s="22"/>
      <c r="JZ518" s="22"/>
      <c r="KA518" s="22"/>
      <c r="KB518" s="22"/>
      <c r="KC518" s="22"/>
      <c r="KD518" s="22"/>
      <c r="KE518" s="22"/>
      <c r="KF518" s="22"/>
      <c r="KG518" s="22"/>
      <c r="KH518" s="22"/>
      <c r="KI518" s="22"/>
      <c r="KJ518" s="22"/>
      <c r="KK518" s="22"/>
      <c r="KL518" s="22"/>
      <c r="KM518" s="22"/>
      <c r="KN518" s="22"/>
      <c r="KO518" s="22"/>
      <c r="KP518" s="22"/>
      <c r="KQ518" s="22"/>
      <c r="KR518" s="22"/>
      <c r="KS518" s="22"/>
      <c r="KT518" s="22"/>
      <c r="KU518" s="22"/>
      <c r="KV518" s="22"/>
      <c r="KW518" s="22"/>
      <c r="KX518" s="22"/>
      <c r="KY518" s="22"/>
      <c r="KZ518" s="22"/>
      <c r="LA518" s="22"/>
      <c r="LB518" s="22"/>
      <c r="LC518" s="22"/>
      <c r="LD518" s="22"/>
      <c r="LE518" s="22"/>
      <c r="LF518" s="22"/>
      <c r="LG518" s="22"/>
      <c r="LH518" s="22"/>
      <c r="LI518" s="22"/>
      <c r="LJ518" s="22"/>
      <c r="LK518" s="22"/>
      <c r="LL518" s="22"/>
      <c r="LM518" s="22"/>
      <c r="LN518" s="22"/>
      <c r="LO518" s="22"/>
      <c r="LP518" s="22"/>
      <c r="LQ518" s="22"/>
      <c r="LR518" s="22"/>
      <c r="LS518" s="22"/>
      <c r="LT518" s="22"/>
      <c r="LU518" s="22"/>
      <c r="LV518" s="22"/>
      <c r="LW518" s="22"/>
      <c r="LX518" s="22"/>
      <c r="LY518" s="22"/>
      <c r="LZ518" s="22"/>
      <c r="MA518" s="22"/>
      <c r="MB518" s="22"/>
      <c r="MC518" s="22"/>
      <c r="MD518" s="22"/>
      <c r="ME518" s="22"/>
      <c r="MF518" s="22"/>
      <c r="MG518" s="22"/>
      <c r="MH518" s="22"/>
      <c r="MI518" s="22"/>
      <c r="MJ518" s="22"/>
      <c r="MK518" s="22"/>
      <c r="ML518" s="22"/>
      <c r="MM518" s="22"/>
      <c r="MN518" s="22"/>
      <c r="MO518" s="22"/>
    </row>
    <row r="519" spans="1:353" s="12" customFormat="1">
      <c r="A519" s="3"/>
      <c r="B519" s="3"/>
      <c r="C519" s="14"/>
      <c r="D519" s="3"/>
      <c r="E519" s="3"/>
      <c r="F519" s="4"/>
      <c r="G519" s="5"/>
      <c r="H519" s="5"/>
      <c r="I519" s="6"/>
      <c r="J519" s="6"/>
      <c r="K519" s="6"/>
      <c r="L519" s="6"/>
      <c r="M519"/>
      <c r="N519"/>
      <c r="O519"/>
      <c r="P519"/>
      <c r="Q519"/>
      <c r="R519"/>
      <c r="S519"/>
      <c r="T519" s="7"/>
      <c r="U519" s="8"/>
      <c r="V519" s="9"/>
      <c r="W519" s="10"/>
      <c r="X519" s="10"/>
      <c r="Y519" s="10"/>
      <c r="Z519" s="11"/>
      <c r="AA519" s="11"/>
      <c r="AB519" s="11"/>
      <c r="AC519" s="11"/>
      <c r="AD519" s="10"/>
      <c r="AE519"/>
      <c r="AF519"/>
      <c r="AG519"/>
      <c r="AH519" s="498"/>
      <c r="AI519"/>
      <c r="AJ519"/>
      <c r="AK519"/>
      <c r="AL519"/>
      <c r="AM519"/>
      <c r="AN519"/>
      <c r="AO519"/>
      <c r="AP519"/>
      <c r="AQ519"/>
      <c r="AS519"/>
      <c r="AT519"/>
      <c r="AU519"/>
      <c r="AW519"/>
      <c r="AX519"/>
      <c r="AY519"/>
      <c r="AZ519"/>
      <c r="BA519"/>
      <c r="BB519"/>
      <c r="BC519"/>
      <c r="BE519" s="13"/>
      <c r="BF519"/>
      <c r="BG519"/>
      <c r="BH519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  <c r="BZ519" s="22"/>
      <c r="CA519" s="22"/>
      <c r="CB519" s="22"/>
      <c r="CC519" s="22"/>
      <c r="CD519" s="22"/>
      <c r="CE519" s="22"/>
      <c r="CF519" s="22"/>
      <c r="CG519" s="22"/>
      <c r="CH519" s="22"/>
      <c r="CI519" s="22"/>
      <c r="CJ519" s="22"/>
      <c r="CK519" s="22"/>
      <c r="CL519" s="22"/>
      <c r="CM519" s="22"/>
      <c r="CN519" s="22"/>
      <c r="CO519" s="22"/>
      <c r="CP519" s="22"/>
      <c r="CQ519" s="22"/>
      <c r="CR519" s="22"/>
      <c r="CS519" s="22"/>
      <c r="CT519" s="22"/>
      <c r="CU519" s="22"/>
      <c r="CV519" s="22"/>
      <c r="CW519" s="22"/>
      <c r="CX519" s="22"/>
      <c r="CY519" s="22"/>
      <c r="CZ519" s="22"/>
      <c r="DA519" s="22"/>
      <c r="DB519" s="22"/>
      <c r="DC519" s="22"/>
      <c r="DD519" s="22"/>
      <c r="DE519" s="22"/>
      <c r="DF519" s="22"/>
      <c r="DG519" s="22"/>
      <c r="DH519" s="22"/>
      <c r="DI519" s="22"/>
      <c r="DJ519" s="22"/>
      <c r="DK519" s="22"/>
      <c r="DL519" s="22"/>
      <c r="DM519" s="22"/>
      <c r="DN519" s="22"/>
      <c r="DO519" s="22"/>
      <c r="DP519" s="22"/>
      <c r="DQ519" s="22"/>
      <c r="DR519" s="22"/>
      <c r="DS519" s="22"/>
      <c r="DT519" s="22"/>
      <c r="DU519" s="22"/>
      <c r="DV519" s="22"/>
      <c r="DW519" s="22"/>
      <c r="DX519" s="22"/>
      <c r="DY519" s="22"/>
      <c r="DZ519" s="22"/>
      <c r="EA519" s="22"/>
      <c r="EB519" s="22"/>
      <c r="EC519" s="22"/>
      <c r="ED519" s="22"/>
      <c r="EE519" s="22"/>
      <c r="EF519" s="22"/>
      <c r="EG519" s="22"/>
      <c r="EH519" s="22"/>
      <c r="EI519" s="22"/>
      <c r="EJ519" s="22"/>
      <c r="EK519" s="22"/>
      <c r="EL519" s="22"/>
      <c r="EM519" s="22"/>
      <c r="EN519" s="22"/>
      <c r="EO519" s="22"/>
      <c r="EP519" s="22"/>
      <c r="EQ519" s="22"/>
      <c r="ER519" s="22"/>
      <c r="ES519" s="22"/>
      <c r="ET519" s="22"/>
      <c r="EU519" s="22"/>
      <c r="EV519" s="22"/>
      <c r="EW519" s="22"/>
      <c r="EX519" s="22"/>
      <c r="EY519" s="22"/>
      <c r="EZ519" s="22"/>
      <c r="FA519" s="22"/>
      <c r="FB519" s="22"/>
      <c r="FC519" s="22"/>
      <c r="FD519" s="22"/>
      <c r="FE519" s="22"/>
      <c r="FF519" s="22"/>
      <c r="FG519" s="22"/>
      <c r="FH519" s="22"/>
      <c r="FI519" s="22"/>
      <c r="FJ519" s="22"/>
      <c r="FK519" s="22"/>
      <c r="FL519" s="22"/>
      <c r="FM519" s="22"/>
      <c r="FN519" s="22"/>
      <c r="FO519" s="22"/>
      <c r="FP519" s="22"/>
      <c r="FQ519" s="22"/>
      <c r="FR519" s="22"/>
      <c r="FS519" s="22"/>
      <c r="FT519" s="22"/>
      <c r="FU519" s="22"/>
      <c r="FV519" s="22"/>
      <c r="FW519" s="22"/>
      <c r="FX519" s="22"/>
      <c r="FY519" s="22"/>
      <c r="FZ519" s="22"/>
      <c r="GA519" s="22"/>
      <c r="GB519" s="22"/>
      <c r="GC519" s="22"/>
      <c r="GD519" s="22"/>
      <c r="GE519" s="22"/>
      <c r="GF519" s="22"/>
      <c r="GG519" s="22"/>
      <c r="GH519" s="22"/>
      <c r="GI519" s="22"/>
      <c r="GJ519" s="22"/>
      <c r="GK519" s="22"/>
      <c r="GL519" s="22"/>
      <c r="GM519" s="22"/>
      <c r="GN519" s="22"/>
      <c r="GO519" s="22"/>
      <c r="GP519" s="22"/>
      <c r="GQ519" s="22"/>
      <c r="GR519" s="22"/>
      <c r="GS519" s="22"/>
      <c r="GT519" s="22"/>
      <c r="GU519" s="22"/>
      <c r="GV519" s="22"/>
      <c r="GW519" s="22"/>
      <c r="GX519" s="22"/>
      <c r="GY519" s="22"/>
      <c r="GZ519" s="22"/>
      <c r="HA519" s="22"/>
      <c r="HB519" s="22"/>
      <c r="HC519" s="22"/>
      <c r="HD519" s="22"/>
      <c r="HE519" s="22"/>
      <c r="HF519" s="22"/>
      <c r="HG519" s="22"/>
      <c r="HH519" s="22"/>
      <c r="HI519" s="22"/>
      <c r="HJ519" s="22"/>
      <c r="HK519" s="22"/>
      <c r="HL519" s="22"/>
      <c r="HM519" s="22"/>
      <c r="HN519" s="22"/>
      <c r="HO519" s="22"/>
      <c r="HP519" s="22"/>
      <c r="HQ519" s="22"/>
      <c r="HR519" s="22"/>
      <c r="HS519" s="22"/>
      <c r="HT519" s="22"/>
      <c r="HU519" s="22"/>
      <c r="HV519" s="22"/>
      <c r="HW519" s="22"/>
      <c r="HX519" s="22"/>
      <c r="HY519" s="22"/>
      <c r="HZ519" s="22"/>
      <c r="IA519" s="22"/>
      <c r="IB519" s="22"/>
      <c r="IC519" s="22"/>
      <c r="ID519" s="22"/>
      <c r="IE519" s="22"/>
      <c r="IF519" s="22"/>
      <c r="IG519" s="22"/>
      <c r="IH519" s="22"/>
      <c r="II519" s="22"/>
      <c r="IJ519" s="22"/>
      <c r="IK519" s="22"/>
      <c r="IL519" s="22"/>
      <c r="IM519" s="22"/>
      <c r="IN519" s="22"/>
      <c r="IO519" s="22"/>
      <c r="IP519" s="22"/>
      <c r="IQ519" s="22"/>
      <c r="IR519" s="22"/>
      <c r="IS519" s="22"/>
      <c r="IT519" s="22"/>
      <c r="IU519" s="22"/>
      <c r="IV519" s="22"/>
      <c r="IW519" s="22"/>
      <c r="IX519" s="22"/>
      <c r="IY519" s="22"/>
      <c r="IZ519" s="22"/>
      <c r="JA519" s="22"/>
      <c r="JB519" s="22"/>
      <c r="JC519" s="22"/>
      <c r="JD519" s="22"/>
      <c r="JE519" s="22"/>
      <c r="JF519" s="22"/>
      <c r="JG519" s="22"/>
      <c r="JH519" s="22"/>
      <c r="JI519" s="22"/>
      <c r="JJ519" s="22"/>
      <c r="JK519" s="22"/>
      <c r="JL519" s="22"/>
      <c r="JM519" s="22"/>
      <c r="JN519" s="22"/>
      <c r="JO519" s="22"/>
      <c r="JP519" s="22"/>
      <c r="JQ519" s="22"/>
      <c r="JR519" s="22"/>
      <c r="JS519" s="22"/>
      <c r="JT519" s="22"/>
      <c r="JU519" s="22"/>
      <c r="JV519" s="22"/>
      <c r="JW519" s="22"/>
      <c r="JX519" s="22"/>
      <c r="JY519" s="22"/>
      <c r="JZ519" s="22"/>
      <c r="KA519" s="22"/>
      <c r="KB519" s="22"/>
      <c r="KC519" s="22"/>
      <c r="KD519" s="22"/>
      <c r="KE519" s="22"/>
      <c r="KF519" s="22"/>
      <c r="KG519" s="22"/>
      <c r="KH519" s="22"/>
      <c r="KI519" s="22"/>
      <c r="KJ519" s="22"/>
      <c r="KK519" s="22"/>
      <c r="KL519" s="22"/>
      <c r="KM519" s="22"/>
      <c r="KN519" s="22"/>
      <c r="KO519" s="22"/>
      <c r="KP519" s="22"/>
      <c r="KQ519" s="22"/>
      <c r="KR519" s="22"/>
      <c r="KS519" s="22"/>
      <c r="KT519" s="22"/>
      <c r="KU519" s="22"/>
      <c r="KV519" s="22"/>
      <c r="KW519" s="22"/>
      <c r="KX519" s="22"/>
      <c r="KY519" s="22"/>
      <c r="KZ519" s="22"/>
      <c r="LA519" s="22"/>
      <c r="LB519" s="22"/>
      <c r="LC519" s="22"/>
      <c r="LD519" s="22"/>
      <c r="LE519" s="22"/>
      <c r="LF519" s="22"/>
      <c r="LG519" s="22"/>
      <c r="LH519" s="22"/>
      <c r="LI519" s="22"/>
      <c r="LJ519" s="22"/>
      <c r="LK519" s="22"/>
      <c r="LL519" s="22"/>
      <c r="LM519" s="22"/>
      <c r="LN519" s="22"/>
      <c r="LO519" s="22"/>
      <c r="LP519" s="22"/>
      <c r="LQ519" s="22"/>
      <c r="LR519" s="22"/>
      <c r="LS519" s="22"/>
      <c r="LT519" s="22"/>
      <c r="LU519" s="22"/>
      <c r="LV519" s="22"/>
      <c r="LW519" s="22"/>
      <c r="LX519" s="22"/>
      <c r="LY519" s="22"/>
      <c r="LZ519" s="22"/>
      <c r="MA519" s="22"/>
      <c r="MB519" s="22"/>
      <c r="MC519" s="22"/>
      <c r="MD519" s="22"/>
      <c r="ME519" s="22"/>
      <c r="MF519" s="22"/>
      <c r="MG519" s="22"/>
      <c r="MH519" s="22"/>
      <c r="MI519" s="22"/>
      <c r="MJ519" s="22"/>
      <c r="MK519" s="22"/>
      <c r="ML519" s="22"/>
      <c r="MM519" s="22"/>
      <c r="MN519" s="22"/>
      <c r="MO519" s="22"/>
    </row>
    <row r="520" spans="1:353" s="12" customFormat="1">
      <c r="A520" s="3"/>
      <c r="B520" s="3"/>
      <c r="C520" s="14"/>
      <c r="D520" s="3"/>
      <c r="E520" s="3"/>
      <c r="F520" s="4"/>
      <c r="G520" s="5"/>
      <c r="H520" s="5"/>
      <c r="I520" s="6"/>
      <c r="J520" s="6"/>
      <c r="K520" s="6"/>
      <c r="L520" s="6"/>
      <c r="M520"/>
      <c r="N520"/>
      <c r="O520"/>
      <c r="P520"/>
      <c r="Q520"/>
      <c r="R520"/>
      <c r="S520"/>
      <c r="T520" s="7"/>
      <c r="U520" s="8"/>
      <c r="V520" s="9"/>
      <c r="W520" s="10"/>
      <c r="X520" s="10"/>
      <c r="Y520" s="10"/>
      <c r="Z520" s="11"/>
      <c r="AA520" s="11"/>
      <c r="AB520" s="11"/>
      <c r="AC520" s="11"/>
      <c r="AD520" s="10"/>
      <c r="AE520"/>
      <c r="AF520"/>
      <c r="AG520"/>
      <c r="AH520" s="498"/>
      <c r="AI520"/>
      <c r="AJ520"/>
      <c r="AK520"/>
      <c r="AL520"/>
      <c r="AM520"/>
      <c r="AN520"/>
      <c r="AO520"/>
      <c r="AP520"/>
      <c r="AQ520"/>
      <c r="AS520"/>
      <c r="AT520"/>
      <c r="AU520"/>
      <c r="AW520"/>
      <c r="AX520"/>
      <c r="AY520"/>
      <c r="AZ520"/>
      <c r="BA520"/>
      <c r="BB520"/>
      <c r="BC520"/>
      <c r="BE520" s="13"/>
      <c r="BF520"/>
      <c r="BG520"/>
      <c r="BH520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  <c r="BZ520" s="22"/>
      <c r="CA520" s="22"/>
      <c r="CB520" s="22"/>
      <c r="CC520" s="22"/>
      <c r="CD520" s="22"/>
      <c r="CE520" s="22"/>
      <c r="CF520" s="22"/>
      <c r="CG520" s="22"/>
      <c r="CH520" s="22"/>
      <c r="CI520" s="22"/>
      <c r="CJ520" s="22"/>
      <c r="CK520" s="22"/>
      <c r="CL520" s="22"/>
      <c r="CM520" s="22"/>
      <c r="CN520" s="22"/>
      <c r="CO520" s="22"/>
      <c r="CP520" s="22"/>
      <c r="CQ520" s="22"/>
      <c r="CR520" s="22"/>
      <c r="CS520" s="22"/>
      <c r="CT520" s="22"/>
      <c r="CU520" s="22"/>
      <c r="CV520" s="22"/>
      <c r="CW520" s="22"/>
      <c r="CX520" s="22"/>
      <c r="CY520" s="22"/>
      <c r="CZ520" s="22"/>
      <c r="DA520" s="22"/>
      <c r="DB520" s="22"/>
      <c r="DC520" s="22"/>
      <c r="DD520" s="22"/>
      <c r="DE520" s="22"/>
      <c r="DF520" s="22"/>
      <c r="DG520" s="22"/>
      <c r="DH520" s="22"/>
      <c r="DI520" s="22"/>
      <c r="DJ520" s="22"/>
      <c r="DK520" s="22"/>
      <c r="DL520" s="22"/>
      <c r="DM520" s="22"/>
      <c r="DN520" s="22"/>
      <c r="DO520" s="22"/>
      <c r="DP520" s="22"/>
      <c r="DQ520" s="22"/>
      <c r="DR520" s="22"/>
      <c r="DS520" s="22"/>
      <c r="DT520" s="22"/>
      <c r="DU520" s="22"/>
      <c r="DV520" s="22"/>
      <c r="DW520" s="22"/>
      <c r="DX520" s="22"/>
      <c r="DY520" s="22"/>
      <c r="DZ520" s="22"/>
      <c r="EA520" s="22"/>
      <c r="EB520" s="22"/>
      <c r="EC520" s="22"/>
      <c r="ED520" s="22"/>
      <c r="EE520" s="22"/>
      <c r="EF520" s="22"/>
      <c r="EG520" s="22"/>
      <c r="EH520" s="22"/>
      <c r="EI520" s="22"/>
      <c r="EJ520" s="22"/>
      <c r="EK520" s="22"/>
      <c r="EL520" s="22"/>
      <c r="EM520" s="22"/>
      <c r="EN520" s="22"/>
      <c r="EO520" s="22"/>
      <c r="EP520" s="22"/>
      <c r="EQ520" s="22"/>
      <c r="ER520" s="22"/>
      <c r="ES520" s="22"/>
      <c r="ET520" s="22"/>
      <c r="EU520" s="22"/>
      <c r="EV520" s="22"/>
      <c r="EW520" s="22"/>
      <c r="EX520" s="22"/>
      <c r="EY520" s="22"/>
      <c r="EZ520" s="22"/>
      <c r="FA520" s="22"/>
      <c r="FB520" s="22"/>
      <c r="FC520" s="22"/>
      <c r="FD520" s="22"/>
      <c r="FE520" s="22"/>
      <c r="FF520" s="22"/>
      <c r="FG520" s="22"/>
      <c r="FH520" s="22"/>
      <c r="FI520" s="22"/>
      <c r="FJ520" s="22"/>
      <c r="FK520" s="22"/>
      <c r="FL520" s="22"/>
      <c r="FM520" s="22"/>
      <c r="FN520" s="22"/>
      <c r="FO520" s="22"/>
      <c r="FP520" s="22"/>
      <c r="FQ520" s="22"/>
      <c r="FR520" s="22"/>
      <c r="FS520" s="22"/>
      <c r="FT520" s="22"/>
      <c r="FU520" s="22"/>
      <c r="FV520" s="22"/>
      <c r="FW520" s="22"/>
      <c r="FX520" s="22"/>
      <c r="FY520" s="22"/>
      <c r="FZ520" s="22"/>
      <c r="GA520" s="22"/>
      <c r="GB520" s="22"/>
      <c r="GC520" s="22"/>
      <c r="GD520" s="22"/>
      <c r="GE520" s="22"/>
      <c r="GF520" s="22"/>
      <c r="GG520" s="22"/>
      <c r="GH520" s="22"/>
      <c r="GI520" s="22"/>
      <c r="GJ520" s="22"/>
      <c r="GK520" s="22"/>
      <c r="GL520" s="22"/>
      <c r="GM520" s="22"/>
      <c r="GN520" s="22"/>
      <c r="GO520" s="22"/>
      <c r="GP520" s="22"/>
      <c r="GQ520" s="22"/>
      <c r="GR520" s="22"/>
      <c r="GS520" s="22"/>
      <c r="GT520" s="22"/>
      <c r="GU520" s="22"/>
      <c r="GV520" s="22"/>
      <c r="GW520" s="22"/>
      <c r="GX520" s="22"/>
      <c r="GY520" s="22"/>
      <c r="GZ520" s="22"/>
      <c r="HA520" s="22"/>
      <c r="HB520" s="22"/>
      <c r="HC520" s="22"/>
      <c r="HD520" s="22"/>
      <c r="HE520" s="22"/>
      <c r="HF520" s="22"/>
      <c r="HG520" s="22"/>
      <c r="HH520" s="22"/>
      <c r="HI520" s="22"/>
      <c r="HJ520" s="22"/>
      <c r="HK520" s="22"/>
      <c r="HL520" s="22"/>
      <c r="HM520" s="22"/>
      <c r="HN520" s="22"/>
      <c r="HO520" s="22"/>
      <c r="HP520" s="22"/>
      <c r="HQ520" s="22"/>
      <c r="HR520" s="22"/>
      <c r="HS520" s="22"/>
      <c r="HT520" s="22"/>
      <c r="HU520" s="22"/>
      <c r="HV520" s="22"/>
      <c r="HW520" s="22"/>
      <c r="HX520" s="22"/>
      <c r="HY520" s="22"/>
      <c r="HZ520" s="22"/>
      <c r="IA520" s="22"/>
      <c r="IB520" s="22"/>
      <c r="IC520" s="22"/>
      <c r="ID520" s="22"/>
      <c r="IE520" s="22"/>
      <c r="IF520" s="22"/>
      <c r="IG520" s="22"/>
      <c r="IH520" s="22"/>
      <c r="II520" s="22"/>
      <c r="IJ520" s="22"/>
      <c r="IK520" s="22"/>
      <c r="IL520" s="22"/>
      <c r="IM520" s="22"/>
      <c r="IN520" s="22"/>
      <c r="IO520" s="22"/>
      <c r="IP520" s="22"/>
      <c r="IQ520" s="22"/>
      <c r="IR520" s="22"/>
      <c r="IS520" s="22"/>
      <c r="IT520" s="22"/>
      <c r="IU520" s="22"/>
      <c r="IV520" s="22"/>
      <c r="IW520" s="22"/>
      <c r="IX520" s="22"/>
      <c r="IY520" s="22"/>
      <c r="IZ520" s="22"/>
      <c r="JA520" s="22"/>
      <c r="JB520" s="22"/>
      <c r="JC520" s="22"/>
      <c r="JD520" s="22"/>
      <c r="JE520" s="22"/>
      <c r="JF520" s="22"/>
      <c r="JG520" s="22"/>
      <c r="JH520" s="22"/>
      <c r="JI520" s="22"/>
      <c r="JJ520" s="22"/>
      <c r="JK520" s="22"/>
      <c r="JL520" s="22"/>
      <c r="JM520" s="22"/>
      <c r="JN520" s="22"/>
      <c r="JO520" s="22"/>
      <c r="JP520" s="22"/>
      <c r="JQ520" s="22"/>
      <c r="JR520" s="22"/>
      <c r="JS520" s="22"/>
      <c r="JT520" s="22"/>
      <c r="JU520" s="22"/>
      <c r="JV520" s="22"/>
      <c r="JW520" s="22"/>
      <c r="JX520" s="22"/>
      <c r="JY520" s="22"/>
      <c r="JZ520" s="22"/>
      <c r="KA520" s="22"/>
      <c r="KB520" s="22"/>
      <c r="KC520" s="22"/>
      <c r="KD520" s="22"/>
      <c r="KE520" s="22"/>
      <c r="KF520" s="22"/>
      <c r="KG520" s="22"/>
      <c r="KH520" s="22"/>
      <c r="KI520" s="22"/>
      <c r="KJ520" s="22"/>
      <c r="KK520" s="22"/>
      <c r="KL520" s="22"/>
      <c r="KM520" s="22"/>
      <c r="KN520" s="22"/>
      <c r="KO520" s="22"/>
      <c r="KP520" s="22"/>
      <c r="KQ520" s="22"/>
      <c r="KR520" s="22"/>
      <c r="KS520" s="22"/>
      <c r="KT520" s="22"/>
      <c r="KU520" s="22"/>
      <c r="KV520" s="22"/>
      <c r="KW520" s="22"/>
      <c r="KX520" s="22"/>
      <c r="KY520" s="22"/>
      <c r="KZ520" s="22"/>
      <c r="LA520" s="22"/>
      <c r="LB520" s="22"/>
      <c r="LC520" s="22"/>
      <c r="LD520" s="22"/>
      <c r="LE520" s="22"/>
      <c r="LF520" s="22"/>
      <c r="LG520" s="22"/>
      <c r="LH520" s="22"/>
      <c r="LI520" s="22"/>
      <c r="LJ520" s="22"/>
      <c r="LK520" s="22"/>
      <c r="LL520" s="22"/>
      <c r="LM520" s="22"/>
      <c r="LN520" s="22"/>
      <c r="LO520" s="22"/>
      <c r="LP520" s="22"/>
      <c r="LQ520" s="22"/>
      <c r="LR520" s="22"/>
      <c r="LS520" s="22"/>
      <c r="LT520" s="22"/>
      <c r="LU520" s="22"/>
      <c r="LV520" s="22"/>
      <c r="LW520" s="22"/>
      <c r="LX520" s="22"/>
      <c r="LY520" s="22"/>
      <c r="LZ520" s="22"/>
      <c r="MA520" s="22"/>
      <c r="MB520" s="22"/>
      <c r="MC520" s="22"/>
      <c r="MD520" s="22"/>
      <c r="ME520" s="22"/>
      <c r="MF520" s="22"/>
      <c r="MG520" s="22"/>
      <c r="MH520" s="22"/>
      <c r="MI520" s="22"/>
      <c r="MJ520" s="22"/>
      <c r="MK520" s="22"/>
      <c r="ML520" s="22"/>
      <c r="MM520" s="22"/>
      <c r="MN520" s="22"/>
      <c r="MO520" s="22"/>
    </row>
    <row r="521" spans="1:353" s="12" customFormat="1">
      <c r="A521" s="3"/>
      <c r="B521" s="3"/>
      <c r="C521" s="14"/>
      <c r="D521" s="3"/>
      <c r="E521" s="3"/>
      <c r="F521" s="4"/>
      <c r="G521" s="5"/>
      <c r="H521" s="5"/>
      <c r="I521" s="6"/>
      <c r="J521" s="6"/>
      <c r="K521" s="6"/>
      <c r="L521" s="6"/>
      <c r="M521"/>
      <c r="N521"/>
      <c r="O521"/>
      <c r="P521"/>
      <c r="Q521"/>
      <c r="R521"/>
      <c r="S521"/>
      <c r="T521" s="7"/>
      <c r="U521" s="8"/>
      <c r="V521" s="9"/>
      <c r="W521" s="10"/>
      <c r="X521" s="10"/>
      <c r="Y521" s="10"/>
      <c r="Z521" s="11"/>
      <c r="AA521" s="11"/>
      <c r="AB521" s="11"/>
      <c r="AC521" s="11"/>
      <c r="AD521" s="10"/>
      <c r="AE521"/>
      <c r="AF521"/>
      <c r="AG521"/>
      <c r="AH521" s="498"/>
      <c r="AI521"/>
      <c r="AJ521"/>
      <c r="AK521"/>
      <c r="AL521"/>
      <c r="AM521"/>
      <c r="AN521"/>
      <c r="AO521"/>
      <c r="AP521"/>
      <c r="AQ521"/>
      <c r="AS521"/>
      <c r="AT521"/>
      <c r="AU521"/>
      <c r="AW521"/>
      <c r="AX521"/>
      <c r="AY521"/>
      <c r="AZ521"/>
      <c r="BA521"/>
      <c r="BB521"/>
      <c r="BC521"/>
      <c r="BE521" s="13"/>
      <c r="BF521"/>
      <c r="BG521"/>
      <c r="BH521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  <c r="BZ521" s="22"/>
      <c r="CA521" s="22"/>
      <c r="CB521" s="22"/>
      <c r="CC521" s="22"/>
      <c r="CD521" s="22"/>
      <c r="CE521" s="22"/>
      <c r="CF521" s="22"/>
      <c r="CG521" s="22"/>
      <c r="CH521" s="22"/>
      <c r="CI521" s="22"/>
      <c r="CJ521" s="22"/>
      <c r="CK521" s="22"/>
      <c r="CL521" s="22"/>
      <c r="CM521" s="22"/>
      <c r="CN521" s="22"/>
      <c r="CO521" s="22"/>
      <c r="CP521" s="22"/>
      <c r="CQ521" s="22"/>
      <c r="CR521" s="22"/>
      <c r="CS521" s="22"/>
      <c r="CT521" s="22"/>
      <c r="CU521" s="22"/>
      <c r="CV521" s="22"/>
      <c r="CW521" s="22"/>
      <c r="CX521" s="22"/>
      <c r="CY521" s="22"/>
      <c r="CZ521" s="22"/>
      <c r="DA521" s="22"/>
      <c r="DB521" s="22"/>
      <c r="DC521" s="22"/>
      <c r="DD521" s="22"/>
      <c r="DE521" s="22"/>
      <c r="DF521" s="22"/>
      <c r="DG521" s="22"/>
      <c r="DH521" s="22"/>
      <c r="DI521" s="22"/>
      <c r="DJ521" s="22"/>
      <c r="DK521" s="22"/>
      <c r="DL521" s="22"/>
      <c r="DM521" s="22"/>
      <c r="DN521" s="22"/>
      <c r="DO521" s="22"/>
      <c r="DP521" s="22"/>
      <c r="DQ521" s="22"/>
      <c r="DR521" s="22"/>
      <c r="DS521" s="22"/>
      <c r="DT521" s="22"/>
      <c r="DU521" s="22"/>
      <c r="DV521" s="22"/>
      <c r="DW521" s="22"/>
      <c r="DX521" s="22"/>
      <c r="DY521" s="22"/>
      <c r="DZ521" s="22"/>
      <c r="EA521" s="22"/>
      <c r="EB521" s="22"/>
      <c r="EC521" s="22"/>
      <c r="ED521" s="22"/>
      <c r="EE521" s="22"/>
      <c r="EF521" s="22"/>
      <c r="EG521" s="22"/>
      <c r="EH521" s="22"/>
      <c r="EI521" s="22"/>
      <c r="EJ521" s="22"/>
      <c r="EK521" s="22"/>
      <c r="EL521" s="22"/>
      <c r="EM521" s="22"/>
      <c r="EN521" s="22"/>
      <c r="EO521" s="22"/>
      <c r="EP521" s="22"/>
      <c r="EQ521" s="22"/>
      <c r="ER521" s="22"/>
      <c r="ES521" s="22"/>
      <c r="ET521" s="22"/>
      <c r="EU521" s="22"/>
      <c r="EV521" s="22"/>
      <c r="EW521" s="22"/>
      <c r="EX521" s="22"/>
      <c r="EY521" s="22"/>
      <c r="EZ521" s="22"/>
      <c r="FA521" s="22"/>
      <c r="FB521" s="22"/>
      <c r="FC521" s="22"/>
      <c r="FD521" s="22"/>
      <c r="FE521" s="22"/>
      <c r="FF521" s="22"/>
      <c r="FG521" s="22"/>
      <c r="FH521" s="22"/>
      <c r="FI521" s="22"/>
      <c r="FJ521" s="22"/>
      <c r="FK521" s="22"/>
      <c r="FL521" s="22"/>
      <c r="FM521" s="22"/>
      <c r="FN521" s="22"/>
      <c r="FO521" s="22"/>
      <c r="FP521" s="22"/>
      <c r="FQ521" s="22"/>
      <c r="FR521" s="22"/>
      <c r="FS521" s="22"/>
      <c r="FT521" s="22"/>
      <c r="FU521" s="22"/>
      <c r="FV521" s="22"/>
      <c r="FW521" s="22"/>
      <c r="FX521" s="22"/>
      <c r="FY521" s="22"/>
      <c r="FZ521" s="22"/>
      <c r="GA521" s="22"/>
      <c r="GB521" s="22"/>
      <c r="GC521" s="22"/>
      <c r="GD521" s="22"/>
      <c r="GE521" s="22"/>
      <c r="GF521" s="22"/>
      <c r="GG521" s="22"/>
      <c r="GH521" s="22"/>
      <c r="GI521" s="22"/>
      <c r="GJ521" s="22"/>
      <c r="GK521" s="22"/>
      <c r="GL521" s="22"/>
      <c r="GM521" s="22"/>
      <c r="GN521" s="22"/>
      <c r="GO521" s="22"/>
      <c r="GP521" s="22"/>
      <c r="GQ521" s="22"/>
      <c r="GR521" s="22"/>
      <c r="GS521" s="22"/>
      <c r="GT521" s="22"/>
      <c r="GU521" s="22"/>
      <c r="GV521" s="22"/>
      <c r="GW521" s="22"/>
      <c r="GX521" s="22"/>
      <c r="GY521" s="22"/>
      <c r="GZ521" s="22"/>
      <c r="HA521" s="22"/>
      <c r="HB521" s="22"/>
      <c r="HC521" s="22"/>
      <c r="HD521" s="22"/>
      <c r="HE521" s="22"/>
      <c r="HF521" s="22"/>
      <c r="HG521" s="22"/>
      <c r="HH521" s="22"/>
      <c r="HI521" s="22"/>
      <c r="HJ521" s="22"/>
      <c r="HK521" s="22"/>
      <c r="HL521" s="22"/>
      <c r="HM521" s="22"/>
      <c r="HN521" s="22"/>
      <c r="HO521" s="22"/>
      <c r="HP521" s="22"/>
      <c r="HQ521" s="22"/>
      <c r="HR521" s="22"/>
      <c r="HS521" s="22"/>
      <c r="HT521" s="22"/>
      <c r="HU521" s="22"/>
      <c r="HV521" s="22"/>
      <c r="HW521" s="22"/>
      <c r="HX521" s="22"/>
      <c r="HY521" s="22"/>
      <c r="HZ521" s="22"/>
      <c r="IA521" s="22"/>
      <c r="IB521" s="22"/>
      <c r="IC521" s="22"/>
      <c r="ID521" s="22"/>
      <c r="IE521" s="22"/>
      <c r="IF521" s="22"/>
      <c r="IG521" s="22"/>
      <c r="IH521" s="22"/>
      <c r="II521" s="22"/>
      <c r="IJ521" s="22"/>
      <c r="IK521" s="22"/>
      <c r="IL521" s="22"/>
      <c r="IM521" s="22"/>
      <c r="IN521" s="22"/>
      <c r="IO521" s="22"/>
      <c r="IP521" s="22"/>
      <c r="IQ521" s="22"/>
      <c r="IR521" s="22"/>
      <c r="IS521" s="22"/>
      <c r="IT521" s="22"/>
      <c r="IU521" s="22"/>
      <c r="IV521" s="22"/>
      <c r="IW521" s="22"/>
      <c r="IX521" s="22"/>
      <c r="IY521" s="22"/>
      <c r="IZ521" s="22"/>
      <c r="JA521" s="22"/>
      <c r="JB521" s="22"/>
      <c r="JC521" s="22"/>
      <c r="JD521" s="22"/>
      <c r="JE521" s="22"/>
      <c r="JF521" s="22"/>
      <c r="JG521" s="22"/>
      <c r="JH521" s="22"/>
      <c r="JI521" s="22"/>
      <c r="JJ521" s="22"/>
      <c r="JK521" s="22"/>
      <c r="JL521" s="22"/>
      <c r="JM521" s="22"/>
      <c r="JN521" s="22"/>
      <c r="JO521" s="22"/>
      <c r="JP521" s="22"/>
      <c r="JQ521" s="22"/>
      <c r="JR521" s="22"/>
      <c r="JS521" s="22"/>
      <c r="JT521" s="22"/>
      <c r="JU521" s="22"/>
      <c r="JV521" s="22"/>
      <c r="JW521" s="22"/>
      <c r="JX521" s="22"/>
      <c r="JY521" s="22"/>
      <c r="JZ521" s="22"/>
      <c r="KA521" s="22"/>
      <c r="KB521" s="22"/>
      <c r="KC521" s="22"/>
      <c r="KD521" s="22"/>
      <c r="KE521" s="22"/>
      <c r="KF521" s="22"/>
      <c r="KG521" s="22"/>
      <c r="KH521" s="22"/>
      <c r="KI521" s="22"/>
      <c r="KJ521" s="22"/>
      <c r="KK521" s="22"/>
      <c r="KL521" s="22"/>
      <c r="KM521" s="22"/>
      <c r="KN521" s="22"/>
      <c r="KO521" s="22"/>
      <c r="KP521" s="22"/>
      <c r="KQ521" s="22"/>
      <c r="KR521" s="22"/>
      <c r="KS521" s="22"/>
      <c r="KT521" s="22"/>
      <c r="KU521" s="22"/>
      <c r="KV521" s="22"/>
      <c r="KW521" s="22"/>
      <c r="KX521" s="22"/>
      <c r="KY521" s="22"/>
      <c r="KZ521" s="22"/>
      <c r="LA521" s="22"/>
      <c r="LB521" s="22"/>
      <c r="LC521" s="22"/>
      <c r="LD521" s="22"/>
      <c r="LE521" s="22"/>
      <c r="LF521" s="22"/>
      <c r="LG521" s="22"/>
      <c r="LH521" s="22"/>
      <c r="LI521" s="22"/>
      <c r="LJ521" s="22"/>
      <c r="LK521" s="22"/>
      <c r="LL521" s="22"/>
      <c r="LM521" s="22"/>
      <c r="LN521" s="22"/>
      <c r="LO521" s="22"/>
      <c r="LP521" s="22"/>
      <c r="LQ521" s="22"/>
      <c r="LR521" s="22"/>
      <c r="LS521" s="22"/>
      <c r="LT521" s="22"/>
      <c r="LU521" s="22"/>
      <c r="LV521" s="22"/>
      <c r="LW521" s="22"/>
      <c r="LX521" s="22"/>
      <c r="LY521" s="22"/>
      <c r="LZ521" s="22"/>
      <c r="MA521" s="22"/>
      <c r="MB521" s="22"/>
      <c r="MC521" s="22"/>
      <c r="MD521" s="22"/>
      <c r="ME521" s="22"/>
      <c r="MF521" s="22"/>
      <c r="MG521" s="22"/>
      <c r="MH521" s="22"/>
      <c r="MI521" s="22"/>
      <c r="MJ521" s="22"/>
      <c r="MK521" s="22"/>
      <c r="ML521" s="22"/>
      <c r="MM521" s="22"/>
      <c r="MN521" s="22"/>
      <c r="MO521" s="22"/>
    </row>
    <row r="522" spans="1:353" s="12" customFormat="1">
      <c r="A522" s="3"/>
      <c r="B522" s="3"/>
      <c r="C522" s="14"/>
      <c r="D522" s="3"/>
      <c r="E522" s="3"/>
      <c r="F522" s="4"/>
      <c r="G522" s="5"/>
      <c r="H522" s="5"/>
      <c r="I522" s="6"/>
      <c r="J522" s="6"/>
      <c r="K522" s="6"/>
      <c r="L522" s="6"/>
      <c r="M522"/>
      <c r="N522"/>
      <c r="O522"/>
      <c r="P522"/>
      <c r="Q522"/>
      <c r="R522"/>
      <c r="S522"/>
      <c r="T522" s="7"/>
      <c r="U522" s="8"/>
      <c r="V522" s="9"/>
      <c r="W522" s="10"/>
      <c r="X522" s="10"/>
      <c r="Y522" s="10"/>
      <c r="Z522" s="11"/>
      <c r="AA522" s="11"/>
      <c r="AB522" s="11"/>
      <c r="AC522" s="11"/>
      <c r="AD522" s="10"/>
      <c r="AE522"/>
      <c r="AF522"/>
      <c r="AG522"/>
      <c r="AH522" s="498"/>
      <c r="AI522"/>
      <c r="AJ522"/>
      <c r="AK522"/>
      <c r="AL522"/>
      <c r="AM522"/>
      <c r="AN522"/>
      <c r="AO522"/>
      <c r="AP522"/>
      <c r="AQ522"/>
      <c r="AS522"/>
      <c r="AT522"/>
      <c r="AU522"/>
      <c r="AW522"/>
      <c r="AX522"/>
      <c r="AY522"/>
      <c r="AZ522"/>
      <c r="BA522"/>
      <c r="BB522"/>
      <c r="BC522"/>
      <c r="BE522" s="13"/>
      <c r="BF522"/>
      <c r="BG522"/>
      <c r="BH5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  <c r="BZ522" s="22"/>
      <c r="CA522" s="22"/>
      <c r="CB522" s="22"/>
      <c r="CC522" s="22"/>
      <c r="CD522" s="22"/>
      <c r="CE522" s="22"/>
      <c r="CF522" s="22"/>
      <c r="CG522" s="22"/>
      <c r="CH522" s="22"/>
      <c r="CI522" s="22"/>
      <c r="CJ522" s="22"/>
      <c r="CK522" s="22"/>
      <c r="CL522" s="22"/>
      <c r="CM522" s="22"/>
      <c r="CN522" s="22"/>
      <c r="CO522" s="22"/>
      <c r="CP522" s="22"/>
      <c r="CQ522" s="22"/>
      <c r="CR522" s="22"/>
      <c r="CS522" s="22"/>
      <c r="CT522" s="22"/>
      <c r="CU522" s="22"/>
      <c r="CV522" s="22"/>
      <c r="CW522" s="22"/>
      <c r="CX522" s="22"/>
      <c r="CY522" s="22"/>
      <c r="CZ522" s="22"/>
      <c r="DA522" s="22"/>
      <c r="DB522" s="22"/>
      <c r="DC522" s="22"/>
      <c r="DD522" s="22"/>
      <c r="DE522" s="22"/>
      <c r="DF522" s="22"/>
      <c r="DG522" s="22"/>
      <c r="DH522" s="22"/>
      <c r="DI522" s="22"/>
      <c r="DJ522" s="22"/>
      <c r="DK522" s="22"/>
      <c r="DL522" s="22"/>
      <c r="DM522" s="22"/>
      <c r="DN522" s="22"/>
      <c r="DO522" s="22"/>
      <c r="DP522" s="22"/>
      <c r="DQ522" s="22"/>
      <c r="DR522" s="22"/>
      <c r="DS522" s="22"/>
      <c r="DT522" s="22"/>
      <c r="DU522" s="22"/>
      <c r="DV522" s="22"/>
      <c r="DW522" s="22"/>
      <c r="DX522" s="22"/>
      <c r="DY522" s="22"/>
      <c r="DZ522" s="22"/>
      <c r="EA522" s="22"/>
      <c r="EB522" s="22"/>
      <c r="EC522" s="22"/>
      <c r="ED522" s="22"/>
      <c r="EE522" s="22"/>
      <c r="EF522" s="22"/>
      <c r="EG522" s="22"/>
      <c r="EH522" s="22"/>
      <c r="EI522" s="22"/>
      <c r="EJ522" s="22"/>
      <c r="EK522" s="22"/>
      <c r="EL522" s="22"/>
      <c r="EM522" s="22"/>
      <c r="EN522" s="22"/>
      <c r="EO522" s="22"/>
      <c r="EP522" s="22"/>
      <c r="EQ522" s="22"/>
      <c r="ER522" s="22"/>
      <c r="ES522" s="22"/>
      <c r="ET522" s="22"/>
      <c r="EU522" s="22"/>
      <c r="EV522" s="22"/>
      <c r="EW522" s="22"/>
      <c r="EX522" s="22"/>
      <c r="EY522" s="22"/>
      <c r="EZ522" s="22"/>
      <c r="FA522" s="22"/>
      <c r="FB522" s="22"/>
      <c r="FC522" s="22"/>
      <c r="FD522" s="22"/>
      <c r="FE522" s="22"/>
      <c r="FF522" s="22"/>
      <c r="FG522" s="22"/>
      <c r="FH522" s="22"/>
      <c r="FI522" s="22"/>
      <c r="FJ522" s="22"/>
      <c r="FK522" s="22"/>
      <c r="FL522" s="22"/>
      <c r="FM522" s="22"/>
      <c r="FN522" s="22"/>
      <c r="FO522" s="22"/>
      <c r="FP522" s="22"/>
      <c r="FQ522" s="22"/>
      <c r="FR522" s="22"/>
      <c r="FS522" s="22"/>
      <c r="FT522" s="22"/>
      <c r="FU522" s="22"/>
      <c r="FV522" s="22"/>
      <c r="FW522" s="22"/>
      <c r="FX522" s="22"/>
      <c r="FY522" s="22"/>
      <c r="FZ522" s="22"/>
      <c r="GA522" s="22"/>
      <c r="GB522" s="22"/>
      <c r="GC522" s="22"/>
      <c r="GD522" s="22"/>
      <c r="GE522" s="22"/>
      <c r="GF522" s="22"/>
      <c r="GG522" s="22"/>
      <c r="GH522" s="22"/>
      <c r="GI522" s="22"/>
      <c r="GJ522" s="22"/>
      <c r="GK522" s="22"/>
      <c r="GL522" s="22"/>
      <c r="GM522" s="22"/>
      <c r="GN522" s="22"/>
      <c r="GO522" s="22"/>
      <c r="GP522" s="22"/>
      <c r="GQ522" s="22"/>
      <c r="GR522" s="22"/>
      <c r="GS522" s="22"/>
      <c r="GT522" s="22"/>
      <c r="GU522" s="22"/>
      <c r="GV522" s="22"/>
      <c r="GW522" s="22"/>
      <c r="GX522" s="22"/>
      <c r="GY522" s="22"/>
      <c r="GZ522" s="22"/>
      <c r="HA522" s="22"/>
      <c r="HB522" s="22"/>
      <c r="HC522" s="22"/>
      <c r="HD522" s="22"/>
      <c r="HE522" s="22"/>
      <c r="HF522" s="22"/>
      <c r="HG522" s="22"/>
      <c r="HH522" s="22"/>
      <c r="HI522" s="22"/>
      <c r="HJ522" s="22"/>
      <c r="HK522" s="22"/>
      <c r="HL522" s="22"/>
      <c r="HM522" s="22"/>
      <c r="HN522" s="22"/>
      <c r="HO522" s="22"/>
      <c r="HP522" s="22"/>
      <c r="HQ522" s="22"/>
      <c r="HR522" s="22"/>
      <c r="HS522" s="22"/>
      <c r="HT522" s="22"/>
      <c r="HU522" s="22"/>
      <c r="HV522" s="22"/>
      <c r="HW522" s="22"/>
      <c r="HX522" s="22"/>
      <c r="HY522" s="22"/>
      <c r="HZ522" s="22"/>
      <c r="IA522" s="22"/>
      <c r="IB522" s="22"/>
      <c r="IC522" s="22"/>
      <c r="ID522" s="22"/>
      <c r="IE522" s="22"/>
      <c r="IF522" s="22"/>
      <c r="IG522" s="22"/>
      <c r="IH522" s="22"/>
      <c r="II522" s="22"/>
      <c r="IJ522" s="22"/>
      <c r="IK522" s="22"/>
      <c r="IL522" s="22"/>
      <c r="IM522" s="22"/>
      <c r="IN522" s="22"/>
      <c r="IO522" s="22"/>
      <c r="IP522" s="22"/>
      <c r="IQ522" s="22"/>
      <c r="IR522" s="22"/>
      <c r="IS522" s="22"/>
      <c r="IT522" s="22"/>
      <c r="IU522" s="22"/>
      <c r="IV522" s="22"/>
      <c r="IW522" s="22"/>
      <c r="IX522" s="22"/>
      <c r="IY522" s="22"/>
      <c r="IZ522" s="22"/>
      <c r="JA522" s="22"/>
      <c r="JB522" s="22"/>
      <c r="JC522" s="22"/>
      <c r="JD522" s="22"/>
      <c r="JE522" s="22"/>
      <c r="JF522" s="22"/>
      <c r="JG522" s="22"/>
      <c r="JH522" s="22"/>
      <c r="JI522" s="22"/>
      <c r="JJ522" s="22"/>
      <c r="JK522" s="22"/>
      <c r="JL522" s="22"/>
      <c r="JM522" s="22"/>
      <c r="JN522" s="22"/>
      <c r="JO522" s="22"/>
      <c r="JP522" s="22"/>
      <c r="JQ522" s="22"/>
      <c r="JR522" s="22"/>
      <c r="JS522" s="22"/>
      <c r="JT522" s="22"/>
      <c r="JU522" s="22"/>
      <c r="JV522" s="22"/>
      <c r="JW522" s="22"/>
      <c r="JX522" s="22"/>
      <c r="JY522" s="22"/>
      <c r="JZ522" s="22"/>
      <c r="KA522" s="22"/>
      <c r="KB522" s="22"/>
      <c r="KC522" s="22"/>
      <c r="KD522" s="22"/>
      <c r="KE522" s="22"/>
      <c r="KF522" s="22"/>
      <c r="KG522" s="22"/>
      <c r="KH522" s="22"/>
      <c r="KI522" s="22"/>
      <c r="KJ522" s="22"/>
      <c r="KK522" s="22"/>
      <c r="KL522" s="22"/>
      <c r="KM522" s="22"/>
      <c r="KN522" s="22"/>
      <c r="KO522" s="22"/>
      <c r="KP522" s="22"/>
      <c r="KQ522" s="22"/>
      <c r="KR522" s="22"/>
      <c r="KS522" s="22"/>
      <c r="KT522" s="22"/>
      <c r="KU522" s="22"/>
      <c r="KV522" s="22"/>
      <c r="KW522" s="22"/>
      <c r="KX522" s="22"/>
      <c r="KY522" s="22"/>
      <c r="KZ522" s="22"/>
      <c r="LA522" s="22"/>
      <c r="LB522" s="22"/>
      <c r="LC522" s="22"/>
      <c r="LD522" s="22"/>
      <c r="LE522" s="22"/>
      <c r="LF522" s="22"/>
      <c r="LG522" s="22"/>
      <c r="LH522" s="22"/>
      <c r="LI522" s="22"/>
      <c r="LJ522" s="22"/>
      <c r="LK522" s="22"/>
      <c r="LL522" s="22"/>
      <c r="LM522" s="22"/>
      <c r="LN522" s="22"/>
      <c r="LO522" s="22"/>
      <c r="LP522" s="22"/>
      <c r="LQ522" s="22"/>
      <c r="LR522" s="22"/>
      <c r="LS522" s="22"/>
      <c r="LT522" s="22"/>
      <c r="LU522" s="22"/>
      <c r="LV522" s="22"/>
      <c r="LW522" s="22"/>
      <c r="LX522" s="22"/>
      <c r="LY522" s="22"/>
      <c r="LZ522" s="22"/>
      <c r="MA522" s="22"/>
      <c r="MB522" s="22"/>
      <c r="MC522" s="22"/>
      <c r="MD522" s="22"/>
      <c r="ME522" s="22"/>
      <c r="MF522" s="22"/>
      <c r="MG522" s="22"/>
      <c r="MH522" s="22"/>
      <c r="MI522" s="22"/>
      <c r="MJ522" s="22"/>
      <c r="MK522" s="22"/>
      <c r="ML522" s="22"/>
      <c r="MM522" s="22"/>
      <c r="MN522" s="22"/>
      <c r="MO522" s="22"/>
    </row>
    <row r="523" spans="1:353" s="12" customFormat="1">
      <c r="A523" s="3"/>
      <c r="B523" s="3"/>
      <c r="C523" s="14"/>
      <c r="D523" s="3"/>
      <c r="E523" s="3"/>
      <c r="F523" s="4"/>
      <c r="G523" s="5"/>
      <c r="H523" s="5"/>
      <c r="I523" s="6"/>
      <c r="J523" s="6"/>
      <c r="K523" s="6"/>
      <c r="L523" s="6"/>
      <c r="M523"/>
      <c r="N523"/>
      <c r="O523"/>
      <c r="P523"/>
      <c r="Q523"/>
      <c r="R523"/>
      <c r="S523"/>
      <c r="T523" s="7"/>
      <c r="U523" s="8"/>
      <c r="V523" s="9"/>
      <c r="W523" s="10"/>
      <c r="X523" s="10"/>
      <c r="Y523" s="10"/>
      <c r="Z523" s="11"/>
      <c r="AA523" s="11"/>
      <c r="AB523" s="11"/>
      <c r="AC523" s="11"/>
      <c r="AD523" s="10"/>
      <c r="AE523"/>
      <c r="AF523"/>
      <c r="AG523"/>
      <c r="AH523" s="498"/>
      <c r="AI523"/>
      <c r="AJ523"/>
      <c r="AK523"/>
      <c r="AL523"/>
      <c r="AM523"/>
      <c r="AN523"/>
      <c r="AO523"/>
      <c r="AP523"/>
      <c r="AQ523"/>
      <c r="AS523"/>
      <c r="AT523"/>
      <c r="AU523"/>
      <c r="AW523"/>
      <c r="AX523"/>
      <c r="AY523"/>
      <c r="AZ523"/>
      <c r="BA523"/>
      <c r="BB523"/>
      <c r="BC523"/>
      <c r="BE523" s="13"/>
      <c r="BF523"/>
      <c r="BG523"/>
      <c r="BH523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  <c r="BZ523" s="22"/>
      <c r="CA523" s="22"/>
      <c r="CB523" s="22"/>
      <c r="CC523" s="22"/>
      <c r="CD523" s="22"/>
      <c r="CE523" s="22"/>
      <c r="CF523" s="22"/>
      <c r="CG523" s="22"/>
      <c r="CH523" s="22"/>
      <c r="CI523" s="22"/>
      <c r="CJ523" s="22"/>
      <c r="CK523" s="22"/>
      <c r="CL523" s="22"/>
      <c r="CM523" s="22"/>
      <c r="CN523" s="22"/>
      <c r="CO523" s="22"/>
      <c r="CP523" s="22"/>
      <c r="CQ523" s="22"/>
      <c r="CR523" s="22"/>
      <c r="CS523" s="22"/>
      <c r="CT523" s="22"/>
      <c r="CU523" s="22"/>
      <c r="CV523" s="22"/>
      <c r="CW523" s="22"/>
      <c r="CX523" s="22"/>
      <c r="CY523" s="22"/>
      <c r="CZ523" s="22"/>
      <c r="DA523" s="22"/>
      <c r="DB523" s="22"/>
      <c r="DC523" s="22"/>
      <c r="DD523" s="22"/>
      <c r="DE523" s="22"/>
      <c r="DF523" s="22"/>
      <c r="DG523" s="22"/>
      <c r="DH523" s="22"/>
      <c r="DI523" s="22"/>
      <c r="DJ523" s="22"/>
      <c r="DK523" s="22"/>
      <c r="DL523" s="22"/>
      <c r="DM523" s="22"/>
      <c r="DN523" s="22"/>
      <c r="DO523" s="22"/>
      <c r="DP523" s="22"/>
      <c r="DQ523" s="22"/>
      <c r="DR523" s="22"/>
      <c r="DS523" s="22"/>
      <c r="DT523" s="22"/>
      <c r="DU523" s="22"/>
      <c r="DV523" s="22"/>
      <c r="DW523" s="22"/>
      <c r="DX523" s="22"/>
      <c r="DY523" s="22"/>
      <c r="DZ523" s="22"/>
      <c r="EA523" s="22"/>
      <c r="EB523" s="22"/>
      <c r="EC523" s="22"/>
      <c r="ED523" s="22"/>
      <c r="EE523" s="22"/>
      <c r="EF523" s="22"/>
      <c r="EG523" s="22"/>
      <c r="EH523" s="22"/>
      <c r="EI523" s="22"/>
      <c r="EJ523" s="22"/>
      <c r="EK523" s="22"/>
      <c r="EL523" s="22"/>
      <c r="EM523" s="22"/>
      <c r="EN523" s="22"/>
      <c r="EO523" s="22"/>
      <c r="EP523" s="22"/>
      <c r="EQ523" s="22"/>
      <c r="ER523" s="22"/>
      <c r="ES523" s="22"/>
      <c r="ET523" s="22"/>
      <c r="EU523" s="22"/>
      <c r="EV523" s="22"/>
      <c r="EW523" s="22"/>
      <c r="EX523" s="22"/>
      <c r="EY523" s="22"/>
      <c r="EZ523" s="22"/>
      <c r="FA523" s="22"/>
      <c r="FB523" s="22"/>
      <c r="FC523" s="22"/>
      <c r="FD523" s="22"/>
      <c r="FE523" s="22"/>
      <c r="FF523" s="22"/>
      <c r="FG523" s="22"/>
      <c r="FH523" s="22"/>
      <c r="FI523" s="22"/>
      <c r="FJ523" s="22"/>
      <c r="FK523" s="22"/>
      <c r="FL523" s="22"/>
      <c r="FM523" s="22"/>
      <c r="FN523" s="22"/>
      <c r="FO523" s="22"/>
      <c r="FP523" s="22"/>
      <c r="FQ523" s="22"/>
      <c r="FR523" s="22"/>
      <c r="FS523" s="22"/>
      <c r="FT523" s="22"/>
      <c r="FU523" s="22"/>
      <c r="FV523" s="22"/>
      <c r="FW523" s="22"/>
      <c r="FX523" s="22"/>
      <c r="FY523" s="22"/>
      <c r="FZ523" s="22"/>
      <c r="GA523" s="22"/>
      <c r="GB523" s="22"/>
      <c r="GC523" s="22"/>
      <c r="GD523" s="22"/>
      <c r="GE523" s="22"/>
      <c r="GF523" s="22"/>
      <c r="GG523" s="22"/>
      <c r="GH523" s="22"/>
      <c r="GI523" s="22"/>
      <c r="GJ523" s="22"/>
      <c r="GK523" s="22"/>
      <c r="GL523" s="22"/>
      <c r="GM523" s="22"/>
      <c r="GN523" s="22"/>
      <c r="GO523" s="22"/>
      <c r="GP523" s="22"/>
      <c r="GQ523" s="22"/>
      <c r="GR523" s="22"/>
      <c r="GS523" s="22"/>
      <c r="GT523" s="22"/>
      <c r="GU523" s="22"/>
      <c r="GV523" s="22"/>
      <c r="GW523" s="22"/>
      <c r="GX523" s="22"/>
      <c r="GY523" s="22"/>
      <c r="GZ523" s="22"/>
      <c r="HA523" s="22"/>
      <c r="HB523" s="22"/>
      <c r="HC523" s="22"/>
      <c r="HD523" s="22"/>
      <c r="HE523" s="22"/>
      <c r="HF523" s="22"/>
      <c r="HG523" s="22"/>
      <c r="HH523" s="22"/>
      <c r="HI523" s="22"/>
      <c r="HJ523" s="22"/>
      <c r="HK523" s="22"/>
      <c r="HL523" s="22"/>
      <c r="HM523" s="22"/>
      <c r="HN523" s="22"/>
      <c r="HO523" s="22"/>
      <c r="HP523" s="22"/>
      <c r="HQ523" s="22"/>
      <c r="HR523" s="22"/>
      <c r="HS523" s="22"/>
      <c r="HT523" s="22"/>
      <c r="HU523" s="22"/>
      <c r="HV523" s="22"/>
      <c r="HW523" s="22"/>
      <c r="HX523" s="22"/>
      <c r="HY523" s="22"/>
      <c r="HZ523" s="22"/>
      <c r="IA523" s="22"/>
      <c r="IB523" s="22"/>
      <c r="IC523" s="22"/>
      <c r="ID523" s="22"/>
      <c r="IE523" s="22"/>
      <c r="IF523" s="22"/>
      <c r="IG523" s="22"/>
      <c r="IH523" s="22"/>
      <c r="II523" s="22"/>
      <c r="IJ523" s="22"/>
      <c r="IK523" s="22"/>
      <c r="IL523" s="22"/>
      <c r="IM523" s="22"/>
      <c r="IN523" s="22"/>
      <c r="IO523" s="22"/>
      <c r="IP523" s="22"/>
      <c r="IQ523" s="22"/>
      <c r="IR523" s="22"/>
      <c r="IS523" s="22"/>
      <c r="IT523" s="22"/>
      <c r="IU523" s="22"/>
      <c r="IV523" s="22"/>
      <c r="IW523" s="22"/>
      <c r="IX523" s="22"/>
      <c r="IY523" s="22"/>
      <c r="IZ523" s="22"/>
      <c r="JA523" s="22"/>
      <c r="JB523" s="22"/>
      <c r="JC523" s="22"/>
      <c r="JD523" s="22"/>
      <c r="JE523" s="22"/>
      <c r="JF523" s="22"/>
      <c r="JG523" s="22"/>
      <c r="JH523" s="22"/>
      <c r="JI523" s="22"/>
      <c r="JJ523" s="22"/>
      <c r="JK523" s="22"/>
      <c r="JL523" s="22"/>
      <c r="JM523" s="22"/>
      <c r="JN523" s="22"/>
      <c r="JO523" s="22"/>
      <c r="JP523" s="22"/>
      <c r="JQ523" s="22"/>
      <c r="JR523" s="22"/>
      <c r="JS523" s="22"/>
      <c r="JT523" s="22"/>
      <c r="JU523" s="22"/>
      <c r="JV523" s="22"/>
      <c r="JW523" s="22"/>
      <c r="JX523" s="22"/>
      <c r="JY523" s="22"/>
      <c r="JZ523" s="22"/>
      <c r="KA523" s="22"/>
      <c r="KB523" s="22"/>
      <c r="KC523" s="22"/>
      <c r="KD523" s="22"/>
      <c r="KE523" s="22"/>
      <c r="KF523" s="22"/>
      <c r="KG523" s="22"/>
      <c r="KH523" s="22"/>
      <c r="KI523" s="22"/>
      <c r="KJ523" s="22"/>
      <c r="KK523" s="22"/>
      <c r="KL523" s="22"/>
      <c r="KM523" s="22"/>
      <c r="KN523" s="22"/>
      <c r="KO523" s="22"/>
      <c r="KP523" s="22"/>
      <c r="KQ523" s="22"/>
      <c r="KR523" s="22"/>
      <c r="KS523" s="22"/>
      <c r="KT523" s="22"/>
      <c r="KU523" s="22"/>
      <c r="KV523" s="22"/>
      <c r="KW523" s="22"/>
      <c r="KX523" s="22"/>
      <c r="KY523" s="22"/>
      <c r="KZ523" s="22"/>
      <c r="LA523" s="22"/>
      <c r="LB523" s="22"/>
      <c r="LC523" s="22"/>
      <c r="LD523" s="22"/>
      <c r="LE523" s="22"/>
      <c r="LF523" s="22"/>
      <c r="LG523" s="22"/>
      <c r="LH523" s="22"/>
      <c r="LI523" s="22"/>
      <c r="LJ523" s="22"/>
      <c r="LK523" s="22"/>
      <c r="LL523" s="22"/>
      <c r="LM523" s="22"/>
      <c r="LN523" s="22"/>
      <c r="LO523" s="22"/>
      <c r="LP523" s="22"/>
      <c r="LQ523" s="22"/>
      <c r="LR523" s="22"/>
      <c r="LS523" s="22"/>
      <c r="LT523" s="22"/>
      <c r="LU523" s="22"/>
      <c r="LV523" s="22"/>
      <c r="LW523" s="22"/>
      <c r="LX523" s="22"/>
      <c r="LY523" s="22"/>
      <c r="LZ523" s="22"/>
      <c r="MA523" s="22"/>
      <c r="MB523" s="22"/>
      <c r="MC523" s="22"/>
      <c r="MD523" s="22"/>
      <c r="ME523" s="22"/>
      <c r="MF523" s="22"/>
      <c r="MG523" s="22"/>
      <c r="MH523" s="22"/>
      <c r="MI523" s="22"/>
      <c r="MJ523" s="22"/>
      <c r="MK523" s="22"/>
      <c r="ML523" s="22"/>
      <c r="MM523" s="22"/>
      <c r="MN523" s="22"/>
      <c r="MO523" s="22"/>
    </row>
    <row r="524" spans="1:353" s="12" customFormat="1">
      <c r="A524" s="3"/>
      <c r="B524" s="3"/>
      <c r="C524" s="14"/>
      <c r="D524" s="3"/>
      <c r="E524" s="3"/>
      <c r="F524" s="4"/>
      <c r="G524" s="5"/>
      <c r="H524" s="5"/>
      <c r="I524" s="6"/>
      <c r="J524" s="6"/>
      <c r="K524" s="6"/>
      <c r="L524" s="6"/>
      <c r="M524"/>
      <c r="N524"/>
      <c r="O524"/>
      <c r="P524"/>
      <c r="Q524"/>
      <c r="R524"/>
      <c r="S524"/>
      <c r="T524" s="7"/>
      <c r="U524" s="8"/>
      <c r="V524" s="9"/>
      <c r="W524" s="10"/>
      <c r="X524" s="10"/>
      <c r="Y524" s="10"/>
      <c r="Z524" s="11"/>
      <c r="AA524" s="11"/>
      <c r="AB524" s="11"/>
      <c r="AC524" s="11"/>
      <c r="AD524" s="10"/>
      <c r="AE524"/>
      <c r="AF524"/>
      <c r="AG524"/>
      <c r="AH524" s="498"/>
      <c r="AI524"/>
      <c r="AJ524"/>
      <c r="AK524"/>
      <c r="AL524"/>
      <c r="AM524"/>
      <c r="AN524"/>
      <c r="AO524"/>
      <c r="AP524"/>
      <c r="AQ524"/>
      <c r="AS524"/>
      <c r="AT524"/>
      <c r="AU524"/>
      <c r="AW524"/>
      <c r="AX524"/>
      <c r="AY524"/>
      <c r="AZ524"/>
      <c r="BA524"/>
      <c r="BB524"/>
      <c r="BC524"/>
      <c r="BE524" s="13"/>
      <c r="BF524"/>
      <c r="BG524"/>
      <c r="BH524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  <c r="DK524" s="22"/>
      <c r="DL524" s="22"/>
      <c r="DM524" s="22"/>
      <c r="DN524" s="22"/>
      <c r="DO524" s="22"/>
      <c r="DP524" s="22"/>
      <c r="DQ524" s="22"/>
      <c r="DR524" s="22"/>
      <c r="DS524" s="22"/>
      <c r="DT524" s="22"/>
      <c r="DU524" s="22"/>
      <c r="DV524" s="22"/>
      <c r="DW524" s="22"/>
      <c r="DX524" s="22"/>
      <c r="DY524" s="22"/>
      <c r="DZ524" s="22"/>
      <c r="EA524" s="22"/>
      <c r="EB524" s="22"/>
      <c r="EC524" s="22"/>
      <c r="ED524" s="22"/>
      <c r="EE524" s="22"/>
      <c r="EF524" s="22"/>
      <c r="EG524" s="22"/>
      <c r="EH524" s="22"/>
      <c r="EI524" s="22"/>
      <c r="EJ524" s="22"/>
      <c r="EK524" s="22"/>
      <c r="EL524" s="22"/>
      <c r="EM524" s="22"/>
      <c r="EN524" s="22"/>
      <c r="EO524" s="22"/>
      <c r="EP524" s="22"/>
      <c r="EQ524" s="22"/>
      <c r="ER524" s="22"/>
      <c r="ES524" s="22"/>
      <c r="ET524" s="22"/>
      <c r="EU524" s="22"/>
      <c r="EV524" s="22"/>
      <c r="EW524" s="22"/>
      <c r="EX524" s="22"/>
      <c r="EY524" s="22"/>
      <c r="EZ524" s="22"/>
      <c r="FA524" s="22"/>
      <c r="FB524" s="22"/>
      <c r="FC524" s="22"/>
      <c r="FD524" s="22"/>
      <c r="FE524" s="22"/>
      <c r="FF524" s="22"/>
      <c r="FG524" s="22"/>
      <c r="FH524" s="22"/>
      <c r="FI524" s="22"/>
      <c r="FJ524" s="22"/>
      <c r="FK524" s="22"/>
      <c r="FL524" s="22"/>
      <c r="FM524" s="22"/>
      <c r="FN524" s="22"/>
      <c r="FO524" s="22"/>
      <c r="FP524" s="22"/>
      <c r="FQ524" s="22"/>
      <c r="FR524" s="22"/>
      <c r="FS524" s="22"/>
      <c r="FT524" s="22"/>
      <c r="FU524" s="22"/>
      <c r="FV524" s="22"/>
      <c r="FW524" s="22"/>
      <c r="FX524" s="22"/>
      <c r="FY524" s="22"/>
      <c r="FZ524" s="22"/>
      <c r="GA524" s="22"/>
      <c r="GB524" s="22"/>
      <c r="GC524" s="22"/>
      <c r="GD524" s="22"/>
      <c r="GE524" s="22"/>
      <c r="GF524" s="22"/>
      <c r="GG524" s="22"/>
      <c r="GH524" s="22"/>
      <c r="GI524" s="22"/>
      <c r="GJ524" s="22"/>
      <c r="GK524" s="22"/>
      <c r="GL524" s="22"/>
      <c r="GM524" s="22"/>
      <c r="GN524" s="22"/>
      <c r="GO524" s="22"/>
      <c r="GP524" s="22"/>
      <c r="GQ524" s="22"/>
      <c r="GR524" s="22"/>
      <c r="GS524" s="22"/>
      <c r="GT524" s="22"/>
      <c r="GU524" s="22"/>
      <c r="GV524" s="22"/>
      <c r="GW524" s="22"/>
      <c r="GX524" s="22"/>
      <c r="GY524" s="22"/>
      <c r="GZ524" s="22"/>
      <c r="HA524" s="22"/>
      <c r="HB524" s="22"/>
      <c r="HC524" s="22"/>
      <c r="HD524" s="22"/>
      <c r="HE524" s="22"/>
      <c r="HF524" s="22"/>
      <c r="HG524" s="22"/>
      <c r="HH524" s="22"/>
      <c r="HI524" s="22"/>
      <c r="HJ524" s="22"/>
      <c r="HK524" s="22"/>
      <c r="HL524" s="22"/>
      <c r="HM524" s="22"/>
      <c r="HN524" s="22"/>
      <c r="HO524" s="22"/>
      <c r="HP524" s="22"/>
      <c r="HQ524" s="22"/>
      <c r="HR524" s="22"/>
      <c r="HS524" s="22"/>
      <c r="HT524" s="22"/>
      <c r="HU524" s="22"/>
      <c r="HV524" s="22"/>
      <c r="HW524" s="22"/>
      <c r="HX524" s="22"/>
      <c r="HY524" s="22"/>
      <c r="HZ524" s="22"/>
      <c r="IA524" s="22"/>
      <c r="IB524" s="22"/>
      <c r="IC524" s="22"/>
      <c r="ID524" s="22"/>
      <c r="IE524" s="22"/>
      <c r="IF524" s="22"/>
      <c r="IG524" s="22"/>
      <c r="IH524" s="22"/>
      <c r="II524" s="22"/>
      <c r="IJ524" s="22"/>
      <c r="IK524" s="22"/>
      <c r="IL524" s="22"/>
      <c r="IM524" s="22"/>
      <c r="IN524" s="22"/>
      <c r="IO524" s="22"/>
      <c r="IP524" s="22"/>
      <c r="IQ524" s="22"/>
      <c r="IR524" s="22"/>
      <c r="IS524" s="22"/>
      <c r="IT524" s="22"/>
      <c r="IU524" s="22"/>
      <c r="IV524" s="22"/>
      <c r="IW524" s="22"/>
      <c r="IX524" s="22"/>
      <c r="IY524" s="22"/>
      <c r="IZ524" s="22"/>
      <c r="JA524" s="22"/>
      <c r="JB524" s="22"/>
      <c r="JC524" s="22"/>
      <c r="JD524" s="22"/>
      <c r="JE524" s="22"/>
      <c r="JF524" s="22"/>
      <c r="JG524" s="22"/>
      <c r="JH524" s="22"/>
      <c r="JI524" s="22"/>
      <c r="JJ524" s="22"/>
      <c r="JK524" s="22"/>
      <c r="JL524" s="22"/>
      <c r="JM524" s="22"/>
      <c r="JN524" s="22"/>
      <c r="JO524" s="22"/>
      <c r="JP524" s="22"/>
      <c r="JQ524" s="22"/>
      <c r="JR524" s="22"/>
      <c r="JS524" s="22"/>
      <c r="JT524" s="22"/>
      <c r="JU524" s="22"/>
      <c r="JV524" s="22"/>
      <c r="JW524" s="22"/>
      <c r="JX524" s="22"/>
      <c r="JY524" s="22"/>
      <c r="JZ524" s="22"/>
      <c r="KA524" s="22"/>
      <c r="KB524" s="22"/>
      <c r="KC524" s="22"/>
      <c r="KD524" s="22"/>
      <c r="KE524" s="22"/>
      <c r="KF524" s="22"/>
      <c r="KG524" s="22"/>
      <c r="KH524" s="22"/>
      <c r="KI524" s="22"/>
      <c r="KJ524" s="22"/>
      <c r="KK524" s="22"/>
      <c r="KL524" s="22"/>
      <c r="KM524" s="22"/>
      <c r="KN524" s="22"/>
      <c r="KO524" s="22"/>
      <c r="KP524" s="22"/>
      <c r="KQ524" s="22"/>
      <c r="KR524" s="22"/>
      <c r="KS524" s="22"/>
      <c r="KT524" s="22"/>
      <c r="KU524" s="22"/>
      <c r="KV524" s="22"/>
      <c r="KW524" s="22"/>
      <c r="KX524" s="22"/>
      <c r="KY524" s="22"/>
      <c r="KZ524" s="22"/>
      <c r="LA524" s="22"/>
      <c r="LB524" s="22"/>
      <c r="LC524" s="22"/>
      <c r="LD524" s="22"/>
      <c r="LE524" s="22"/>
      <c r="LF524" s="22"/>
      <c r="LG524" s="22"/>
      <c r="LH524" s="22"/>
      <c r="LI524" s="22"/>
      <c r="LJ524" s="22"/>
      <c r="LK524" s="22"/>
      <c r="LL524" s="22"/>
      <c r="LM524" s="22"/>
      <c r="LN524" s="22"/>
      <c r="LO524" s="22"/>
      <c r="LP524" s="22"/>
      <c r="LQ524" s="22"/>
      <c r="LR524" s="22"/>
      <c r="LS524" s="22"/>
      <c r="LT524" s="22"/>
      <c r="LU524" s="22"/>
      <c r="LV524" s="22"/>
      <c r="LW524" s="22"/>
      <c r="LX524" s="22"/>
      <c r="LY524" s="22"/>
      <c r="LZ524" s="22"/>
      <c r="MA524" s="22"/>
      <c r="MB524" s="22"/>
      <c r="MC524" s="22"/>
      <c r="MD524" s="22"/>
      <c r="ME524" s="22"/>
      <c r="MF524" s="22"/>
      <c r="MG524" s="22"/>
      <c r="MH524" s="22"/>
      <c r="MI524" s="22"/>
      <c r="MJ524" s="22"/>
      <c r="MK524" s="22"/>
      <c r="ML524" s="22"/>
      <c r="MM524" s="22"/>
      <c r="MN524" s="22"/>
      <c r="MO524" s="22"/>
    </row>
    <row r="525" spans="1:353"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  <c r="BZ525" s="22"/>
      <c r="CA525" s="22"/>
      <c r="CB525" s="22"/>
      <c r="CC525" s="22"/>
      <c r="CD525" s="22"/>
      <c r="CE525" s="22"/>
      <c r="CF525" s="22"/>
      <c r="CG525" s="22"/>
      <c r="CH525" s="22"/>
      <c r="CI525" s="22"/>
      <c r="CJ525" s="22"/>
      <c r="CK525" s="22"/>
      <c r="CL525" s="22"/>
      <c r="CM525" s="22"/>
      <c r="CN525" s="22"/>
      <c r="CO525" s="22"/>
      <c r="CP525" s="22"/>
      <c r="CQ525" s="22"/>
      <c r="CR525" s="22"/>
      <c r="CS525" s="22"/>
      <c r="CT525" s="22"/>
      <c r="CU525" s="22"/>
      <c r="CV525" s="22"/>
      <c r="CW525" s="22"/>
      <c r="CX525" s="22"/>
      <c r="CY525" s="22"/>
      <c r="CZ525" s="22"/>
      <c r="DA525" s="22"/>
      <c r="DB525" s="22"/>
      <c r="DC525" s="22"/>
      <c r="DD525" s="22"/>
      <c r="DE525" s="22"/>
      <c r="DF525" s="22"/>
      <c r="DG525" s="22"/>
      <c r="DH525" s="22"/>
      <c r="DI525" s="22"/>
      <c r="DJ525" s="22"/>
      <c r="DK525" s="22"/>
      <c r="DL525" s="22"/>
      <c r="DM525" s="22"/>
      <c r="DN525" s="22"/>
      <c r="DO525" s="22"/>
      <c r="DP525" s="22"/>
      <c r="DQ525" s="22"/>
      <c r="DR525" s="22"/>
      <c r="DS525" s="22"/>
      <c r="DT525" s="22"/>
      <c r="DU525" s="22"/>
      <c r="DV525" s="22"/>
      <c r="DW525" s="22"/>
      <c r="DX525" s="22"/>
      <c r="DY525" s="22"/>
      <c r="DZ525" s="22"/>
      <c r="EA525" s="22"/>
      <c r="EB525" s="22"/>
      <c r="EC525" s="22"/>
      <c r="ED525" s="22"/>
      <c r="EE525" s="22"/>
      <c r="EF525" s="22"/>
      <c r="EG525" s="22"/>
      <c r="EH525" s="22"/>
      <c r="EI525" s="22"/>
      <c r="EJ525" s="22"/>
      <c r="EK525" s="22"/>
      <c r="EL525" s="22"/>
      <c r="EM525" s="22"/>
      <c r="EN525" s="22"/>
      <c r="EO525" s="22"/>
      <c r="EP525" s="22"/>
      <c r="EQ525" s="22"/>
      <c r="ER525" s="22"/>
      <c r="ES525" s="22"/>
      <c r="ET525" s="22"/>
      <c r="EU525" s="22"/>
      <c r="EV525" s="22"/>
      <c r="EW525" s="22"/>
      <c r="EX525" s="22"/>
      <c r="EY525" s="22"/>
      <c r="EZ525" s="22"/>
      <c r="FA525" s="22"/>
      <c r="FB525" s="22"/>
      <c r="FC525" s="22"/>
      <c r="FD525" s="22"/>
      <c r="FE525" s="22"/>
      <c r="FF525" s="22"/>
      <c r="FG525" s="22"/>
      <c r="FH525" s="22"/>
      <c r="FI525" s="22"/>
      <c r="FJ525" s="22"/>
      <c r="FK525" s="22"/>
      <c r="FL525" s="22"/>
      <c r="FM525" s="22"/>
      <c r="FN525" s="22"/>
      <c r="FO525" s="22"/>
      <c r="FP525" s="22"/>
      <c r="FQ525" s="22"/>
      <c r="FR525" s="22"/>
      <c r="FS525" s="22"/>
      <c r="FT525" s="22"/>
      <c r="FU525" s="22"/>
      <c r="FV525" s="22"/>
      <c r="FW525" s="22"/>
      <c r="FX525" s="22"/>
      <c r="FY525" s="22"/>
      <c r="FZ525" s="22"/>
      <c r="GA525" s="22"/>
      <c r="GB525" s="22"/>
      <c r="GC525" s="22"/>
      <c r="GD525" s="22"/>
      <c r="GE525" s="22"/>
      <c r="GF525" s="22"/>
      <c r="GG525" s="22"/>
      <c r="GH525" s="22"/>
      <c r="GI525" s="22"/>
      <c r="GJ525" s="22"/>
      <c r="GK525" s="22"/>
      <c r="GL525" s="22"/>
      <c r="GM525" s="22"/>
      <c r="GN525" s="22"/>
      <c r="GO525" s="22"/>
      <c r="GP525" s="22"/>
      <c r="GQ525" s="22"/>
      <c r="GR525" s="22"/>
      <c r="GS525" s="22"/>
      <c r="GT525" s="22"/>
      <c r="GU525" s="22"/>
      <c r="GV525" s="22"/>
      <c r="GW525" s="22"/>
      <c r="GX525" s="22"/>
      <c r="GY525" s="22"/>
      <c r="GZ525" s="22"/>
      <c r="HA525" s="22"/>
      <c r="HB525" s="22"/>
      <c r="HC525" s="22"/>
      <c r="HD525" s="22"/>
      <c r="HE525" s="22"/>
      <c r="HF525" s="22"/>
      <c r="HG525" s="22"/>
      <c r="HH525" s="22"/>
      <c r="HI525" s="22"/>
      <c r="HJ525" s="22"/>
      <c r="HK525" s="22"/>
      <c r="HL525" s="22"/>
      <c r="HM525" s="22"/>
      <c r="HN525" s="22"/>
      <c r="HO525" s="22"/>
      <c r="HP525" s="22"/>
      <c r="HQ525" s="22"/>
      <c r="HR525" s="22"/>
      <c r="HS525" s="22"/>
      <c r="HT525" s="22"/>
      <c r="HU525" s="22"/>
      <c r="HV525" s="22"/>
      <c r="HW525" s="22"/>
      <c r="HX525" s="22"/>
      <c r="HY525" s="22"/>
      <c r="HZ525" s="22"/>
      <c r="IA525" s="22"/>
      <c r="IB525" s="22"/>
      <c r="IC525" s="22"/>
      <c r="ID525" s="22"/>
      <c r="IE525" s="22"/>
      <c r="IF525" s="22"/>
      <c r="IG525" s="22"/>
      <c r="IH525" s="22"/>
      <c r="II525" s="22"/>
      <c r="IJ525" s="22"/>
      <c r="IK525" s="22"/>
      <c r="IL525" s="22"/>
      <c r="IM525" s="22"/>
      <c r="IN525" s="22"/>
      <c r="IO525" s="22"/>
      <c r="IP525" s="22"/>
      <c r="IQ525" s="22"/>
      <c r="IR525" s="22"/>
      <c r="IS525" s="22"/>
      <c r="IT525" s="22"/>
      <c r="IU525" s="22"/>
      <c r="IV525" s="22"/>
      <c r="IW525" s="22"/>
      <c r="IX525" s="22"/>
      <c r="IY525" s="22"/>
      <c r="IZ525" s="22"/>
      <c r="JA525" s="22"/>
      <c r="JB525" s="22"/>
      <c r="JC525" s="22"/>
      <c r="JD525" s="22"/>
      <c r="JE525" s="22"/>
      <c r="JF525" s="22"/>
      <c r="JG525" s="22"/>
      <c r="JH525" s="22"/>
      <c r="JI525" s="22"/>
      <c r="JJ525" s="22"/>
      <c r="JK525" s="22"/>
      <c r="JL525" s="22"/>
      <c r="JM525" s="22"/>
      <c r="JN525" s="22"/>
      <c r="JO525" s="22"/>
      <c r="JP525" s="22"/>
      <c r="JQ525" s="22"/>
      <c r="JR525" s="22"/>
      <c r="JS525" s="22"/>
      <c r="JT525" s="22"/>
      <c r="JU525" s="22"/>
      <c r="JV525" s="22"/>
      <c r="JW525" s="22"/>
      <c r="JX525" s="22"/>
      <c r="JY525" s="22"/>
      <c r="JZ525" s="22"/>
      <c r="KA525" s="22"/>
      <c r="KB525" s="22"/>
      <c r="KC525" s="22"/>
      <c r="KD525" s="22"/>
      <c r="KE525" s="22"/>
      <c r="KF525" s="22"/>
      <c r="KG525" s="22"/>
      <c r="KH525" s="22"/>
      <c r="KI525" s="22"/>
      <c r="KJ525" s="22"/>
      <c r="KK525" s="22"/>
      <c r="KL525" s="22"/>
      <c r="KM525" s="22"/>
      <c r="KN525" s="22"/>
      <c r="KO525" s="22"/>
      <c r="KP525" s="22"/>
      <c r="KQ525" s="22"/>
      <c r="KR525" s="22"/>
      <c r="KS525" s="22"/>
      <c r="KT525" s="22"/>
      <c r="KU525" s="22"/>
      <c r="KV525" s="22"/>
      <c r="KW525" s="22"/>
      <c r="KX525" s="22"/>
      <c r="KY525" s="22"/>
      <c r="KZ525" s="22"/>
      <c r="LA525" s="22"/>
      <c r="LB525" s="22"/>
      <c r="LC525" s="22"/>
      <c r="LD525" s="22"/>
      <c r="LE525" s="22"/>
      <c r="LF525" s="22"/>
      <c r="LG525" s="22"/>
      <c r="LH525" s="22"/>
      <c r="LI525" s="22"/>
      <c r="LJ525" s="22"/>
      <c r="LK525" s="22"/>
      <c r="LL525" s="22"/>
      <c r="LM525" s="22"/>
      <c r="LN525" s="22"/>
      <c r="LO525" s="22"/>
      <c r="LP525" s="22"/>
      <c r="LQ525" s="22"/>
      <c r="LR525" s="22"/>
      <c r="LS525" s="22"/>
      <c r="LT525" s="22"/>
      <c r="LU525" s="22"/>
      <c r="LV525" s="22"/>
      <c r="LW525" s="22"/>
      <c r="LX525" s="22"/>
      <c r="LY525" s="22"/>
      <c r="LZ525" s="22"/>
      <c r="MA525" s="22"/>
      <c r="MB525" s="22"/>
      <c r="MC525" s="22"/>
      <c r="MD525" s="22"/>
      <c r="ME525" s="22"/>
      <c r="MF525" s="22"/>
      <c r="MG525" s="22"/>
      <c r="MH525" s="22"/>
      <c r="MI525" s="22"/>
      <c r="MJ525" s="22"/>
      <c r="MK525" s="22"/>
      <c r="ML525" s="22"/>
      <c r="MM525" s="22"/>
      <c r="MN525" s="22"/>
      <c r="MO525" s="22"/>
    </row>
  </sheetData>
  <autoFilter ref="A7:BE355" xr:uid="{8C037ECC-815F-4D76-90E1-761D79CDAC7F}">
    <filterColumn colId="21">
      <filters>
        <filter val="ja"/>
      </filters>
    </filterColumn>
  </autoFilter>
  <mergeCells count="4">
    <mergeCell ref="L363:Q363"/>
    <mergeCell ref="T363:Z363"/>
    <mergeCell ref="AC363:AH363"/>
    <mergeCell ref="A379:E379"/>
  </mergeCells>
  <pageMargins left="0" right="0" top="0" bottom="0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5458FA37EFE4780B995B2B53ABA35" ma:contentTypeVersion="3" ma:contentTypeDescription="Een nieuw document maken." ma:contentTypeScope="" ma:versionID="7b1d3657402444fe539825f26664d92f">
  <xsd:schema xmlns:xsd="http://www.w3.org/2001/XMLSchema" xmlns:xs="http://www.w3.org/2001/XMLSchema" xmlns:p="http://schemas.microsoft.com/office/2006/metadata/properties" xmlns:ns2="8fab0b87-b5b6-45a1-88c1-61bed0f406b0" targetNamespace="http://schemas.microsoft.com/office/2006/metadata/properties" ma:root="true" ma:fieldsID="613c1761819fe491e4d15e998ddbba1c" ns2:_="">
    <xsd:import namespace="8fab0b87-b5b6-45a1-88c1-61bed0f406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b0b87-b5b6-45a1-88c1-61bed0f40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222B6A-550B-4719-A3EB-EDB1153D45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7F6CB5-C0E8-46FD-A226-4A5B5B9B4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b0b87-b5b6-45a1-88c1-61bed0f406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E6F53C-6207-490A-BC13-A8A1E33740C5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36af14d9-69f4-4563-9ed7-c73ef9d01f34"/>
    <ds:schemaRef ds:uri="http://schemas.microsoft.com/office/2006/documentManagement/types"/>
    <ds:schemaRef ds:uri="http://purl.org/dc/elements/1.1/"/>
    <ds:schemaRef ds:uri="865d3ab7-a0aa-4939-9b62-486e69b68315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DT Overzicht</vt:lpstr>
      <vt:lpstr>Prijzenblad perceel 1</vt:lpstr>
      <vt:lpstr>Prijzenblad perceel 2</vt:lpstr>
      <vt:lpstr>Objectenlijst</vt:lpstr>
      <vt:lpstr>Inspectie per projectleider 20</vt:lpstr>
      <vt:lpstr>Objectenlijst!Afdrukbereik</vt:lpstr>
      <vt:lpstr>'Prijzenblad perceel 1'!Afdrukbereik</vt:lpstr>
      <vt:lpstr>'Prijzenblad perceel 2'!Afdrukbereik</vt:lpstr>
      <vt:lpstr>'Inspectie per projectleider 20'!JR_PAGE_ANCHOR_0_1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 Derks</dc:creator>
  <cp:keywords/>
  <dc:description/>
  <cp:lastModifiedBy>Wybe Zijlstra | StructureGroup</cp:lastModifiedBy>
  <cp:revision/>
  <cp:lastPrinted>2026-06-11T10:26:09Z</cp:lastPrinted>
  <dcterms:created xsi:type="dcterms:W3CDTF">2026-05-18T06:10:20Z</dcterms:created>
  <dcterms:modified xsi:type="dcterms:W3CDTF">2026-06-11T10:39:05Z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0x0101009B75458FA37EFE4780B995B2B53ABA35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