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Kentalis-PrintScan/Gedeelde documenten/Kentalis - PrintScan/Aanbesteding/"/>
    </mc:Choice>
  </mc:AlternateContent>
  <xr:revisionPtr revIDLastSave="254" documentId="8_{491E29C6-9F42-4504-9879-69110CA72DD0}" xr6:coauthVersionLast="47" xr6:coauthVersionMax="47" xr10:uidLastSave="{C995767F-2F76-4A28-9EC9-330CFD246456}"/>
  <bookViews>
    <workbookView xWindow="-120" yWindow="-120" windowWidth="38640" windowHeight="15720" xr2:uid="{00000000-000D-0000-FFFF-FFFF00000000}"/>
  </bookViews>
  <sheets>
    <sheet name="Initiële periode" sheetId="1" r:id="rId1"/>
    <sheet name="Verlengingsperiode" sheetId="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4" l="1"/>
  <c r="E8" i="4"/>
  <c r="F13" i="4"/>
  <c r="F8" i="4"/>
  <c r="C13" i="4"/>
  <c r="C8" i="4"/>
  <c r="C7" i="4"/>
  <c r="A13" i="4"/>
  <c r="A8" i="4"/>
  <c r="E14" i="1"/>
  <c r="F14" i="1"/>
  <c r="E9" i="1"/>
  <c r="F9" i="1"/>
  <c r="E7" i="4" l="1"/>
  <c r="E8" i="1"/>
  <c r="F8" i="1"/>
  <c r="B23" i="1"/>
  <c r="B23" i="4" s="1"/>
  <c r="B22" i="1"/>
  <c r="B22" i="4" s="1"/>
  <c r="E22" i="4" s="1"/>
  <c r="A23" i="4"/>
  <c r="A22" i="4"/>
  <c r="A16" i="4"/>
  <c r="A17" i="4"/>
  <c r="A15" i="4"/>
  <c r="A11" i="4"/>
  <c r="A12" i="4"/>
  <c r="A10" i="4"/>
  <c r="A5" i="4"/>
  <c r="A6" i="4"/>
  <c r="A4" i="4"/>
  <c r="E43" i="1"/>
  <c r="F43" i="1"/>
  <c r="F44" i="1"/>
  <c r="F45" i="1"/>
  <c r="E46" i="1"/>
  <c r="C54" i="1"/>
  <c r="F37" i="1"/>
  <c r="E37" i="1"/>
  <c r="D37" i="1"/>
  <c r="F31" i="1"/>
  <c r="E31" i="1"/>
  <c r="D31" i="1"/>
  <c r="C17" i="4"/>
  <c r="E17" i="4" s="1"/>
  <c r="C16" i="4"/>
  <c r="E16" i="4" s="1"/>
  <c r="C15" i="4"/>
  <c r="E15" i="4" s="1"/>
  <c r="C12" i="4"/>
  <c r="E12" i="4" s="1"/>
  <c r="C11" i="4"/>
  <c r="E11" i="4" s="1"/>
  <c r="C10" i="4"/>
  <c r="E10" i="4" s="1"/>
  <c r="C6" i="4"/>
  <c r="E6" i="4" s="1"/>
  <c r="C5" i="4"/>
  <c r="E5" i="4" s="1"/>
  <c r="C4" i="4"/>
  <c r="E4" i="4" s="1"/>
  <c r="B56" i="1"/>
  <c r="C56" i="1"/>
  <c r="F1" i="4"/>
  <c r="B1" i="4"/>
  <c r="F7" i="4" s="1"/>
  <c r="E16" i="1"/>
  <c r="F16" i="1"/>
  <c r="E17" i="1"/>
  <c r="F17" i="1"/>
  <c r="E18" i="1"/>
  <c r="F18" i="1"/>
  <c r="F46" i="1" l="1"/>
  <c r="F23" i="4"/>
  <c r="E23" i="4"/>
  <c r="E24" i="4" s="1"/>
  <c r="F16" i="4"/>
  <c r="F17" i="4"/>
  <c r="F10" i="4"/>
  <c r="F4" i="4"/>
  <c r="F11" i="4"/>
  <c r="C27" i="4"/>
  <c r="F5" i="4"/>
  <c r="C30" i="4"/>
  <c r="C33" i="4"/>
  <c r="D3" i="4"/>
  <c r="F12" i="4"/>
  <c r="F21" i="4"/>
  <c r="F15" i="4"/>
  <c r="F3" i="4"/>
  <c r="F6" i="4"/>
  <c r="F22" i="4"/>
  <c r="F23" i="1"/>
  <c r="F22" i="1"/>
  <c r="F13" i="1"/>
  <c r="F12" i="1"/>
  <c r="F11" i="1"/>
  <c r="F7" i="1"/>
  <c r="F6" i="1"/>
  <c r="F5" i="1"/>
  <c r="F4" i="1"/>
  <c r="E23" i="1"/>
  <c r="E22" i="1"/>
  <c r="F26" i="1"/>
  <c r="F21" i="1"/>
  <c r="D4" i="1"/>
  <c r="F40" i="1"/>
  <c r="F39" i="1"/>
  <c r="F38" i="1"/>
  <c r="F34" i="1"/>
  <c r="F33" i="1"/>
  <c r="F32" i="1"/>
  <c r="E13" i="1"/>
  <c r="E12" i="1"/>
  <c r="E11" i="1"/>
  <c r="E7" i="1"/>
  <c r="E6" i="1"/>
  <c r="E5" i="1"/>
  <c r="F19" i="1" l="1"/>
  <c r="E19" i="4"/>
  <c r="B28" i="4" s="1"/>
  <c r="F24" i="4"/>
  <c r="F41" i="1"/>
  <c r="F19" i="4"/>
  <c r="F24" i="1"/>
  <c r="E24" i="1"/>
  <c r="E19" i="1"/>
  <c r="F35" i="1"/>
  <c r="C28" i="4" l="1"/>
  <c r="D54" i="1"/>
  <c r="E27" i="1"/>
  <c r="F27" i="1" s="1"/>
  <c r="E28" i="1" l="1"/>
  <c r="F28" i="1" s="1"/>
  <c r="F29" i="1" s="1"/>
  <c r="E29" i="1" l="1"/>
  <c r="B54" i="1" s="1"/>
  <c r="B57" i="1" s="1"/>
  <c r="B31" i="4" l="1"/>
  <c r="C31" i="4" s="1"/>
  <c r="C34" i="4" l="1"/>
  <c r="C57" i="1" s="1"/>
  <c r="B34" i="4"/>
  <c r="D57" i="1" l="1"/>
</calcChain>
</file>

<file path=xl/sharedStrings.xml><?xml version="1.0" encoding="utf-8"?>
<sst xmlns="http://schemas.openxmlformats.org/spreadsheetml/2006/main" count="90" uniqueCount="65">
  <si>
    <t xml:space="preserve">Aantal </t>
  </si>
  <si>
    <t>Totalen</t>
  </si>
  <si>
    <t>Aantal</t>
  </si>
  <si>
    <t xml:space="preserve">Onderhoud per jaar </t>
  </si>
  <si>
    <t>Geprognotiseerd aantal</t>
  </si>
  <si>
    <t>Afdrukprijs</t>
  </si>
  <si>
    <t>Maandbedrag</t>
  </si>
  <si>
    <t>Projectprijs</t>
  </si>
  <si>
    <t>Projectprijs éénmalig</t>
  </si>
  <si>
    <t>Handtekening inschrijver</t>
  </si>
  <si>
    <t>Totaal per maand</t>
  </si>
  <si>
    <t>Naam inschrijver:</t>
  </si>
  <si>
    <t>Naam organisatie:</t>
  </si>
  <si>
    <t>TOTAAL INSCHRIJVING</t>
  </si>
  <si>
    <t>Totale beoordelingsprijs</t>
  </si>
  <si>
    <t xml:space="preserve">Let op! Graag een realistisch bedrag (maximaal 3% van de totale inschrijfsom) </t>
  </si>
  <si>
    <t>voor de volledige installatie, implementatie en projectmanagement afgeven.</t>
  </si>
  <si>
    <t>Type 1: A3 MFP kleur 60 ppm</t>
  </si>
  <si>
    <t>Type 2: A3 MFP kleur 30 ppm</t>
  </si>
  <si>
    <t>Verhuiskosten</t>
  </si>
  <si>
    <t>Uurtarief</t>
  </si>
  <si>
    <t>Consultancy</t>
  </si>
  <si>
    <t>Service engineer hardware</t>
  </si>
  <si>
    <t>Service engineer software</t>
  </si>
  <si>
    <t>Nietjes</t>
  </si>
  <si>
    <t>Print- en scanmanagement oplossing aangeboden als SaaS</t>
  </si>
  <si>
    <t>Type 1</t>
  </si>
  <si>
    <t>Type 2</t>
  </si>
  <si>
    <t>Type 3</t>
  </si>
  <si>
    <t>Interne verhuizing</t>
  </si>
  <si>
    <t>Externe verhuizing</t>
  </si>
  <si>
    <t>Voorrijkosten (bij voorrijden)</t>
  </si>
  <si>
    <t>Werkzaamheden buiten het inbegrepen onderhoud</t>
  </si>
  <si>
    <t>Aantal nietjes per besteleenheid</t>
  </si>
  <si>
    <t>Prijs per besteleenheid</t>
  </si>
  <si>
    <t>Onderhoud en supplies (aantal afdrukken)</t>
  </si>
  <si>
    <t>Licentie per device</t>
  </si>
  <si>
    <t>Hardware model</t>
  </si>
  <si>
    <t>Type 3: A4 MFP kleur 25 ppm</t>
  </si>
  <si>
    <t>Huurbedrag p/stuk, p/mnd</t>
  </si>
  <si>
    <t>Totaal huurbedrag per maand</t>
  </si>
  <si>
    <t>Afdrukken kleur</t>
  </si>
  <si>
    <t>Afdrukken zwart</t>
  </si>
  <si>
    <t>Periode initiële overeenkomst in aantal maanden:</t>
  </si>
  <si>
    <t>Aantal optionele verlengingsperiodes:</t>
  </si>
  <si>
    <t>Optionele verlengingsperiode in aantal maanden, per periode:</t>
  </si>
  <si>
    <t>Per maand</t>
  </si>
  <si>
    <t>Totaal huur en afdrukken verlengingsperiode</t>
  </si>
  <si>
    <t>Totaal huur en software verlengingsperiode</t>
  </si>
  <si>
    <t>Totaal afdrukken verlengingsperiode</t>
  </si>
  <si>
    <t>TOTAAL INSCHRIJVING excl. optionele verlenging</t>
  </si>
  <si>
    <t>Totaal eenmalig</t>
  </si>
  <si>
    <t>Totaal overig (prognose)</t>
  </si>
  <si>
    <t>papierlade 500 vel</t>
  </si>
  <si>
    <t>Onderzetkast</t>
  </si>
  <si>
    <t>Interne finisher t.b.v. type 2</t>
  </si>
  <si>
    <t>Booklet finisher t.b.v. type 2</t>
  </si>
  <si>
    <t>Interne finisher t.b.v. type 1</t>
  </si>
  <si>
    <t>Booklet finisher t.b.v. type 1</t>
  </si>
  <si>
    <t>Blanco pagina's verwijderen</t>
  </si>
  <si>
    <t>Interne Finisher Type 1 &amp; 2</t>
  </si>
  <si>
    <t>Booklet Finisher Type 1 &amp; 2</t>
  </si>
  <si>
    <t>Externe bulklade t.b.v. type 1</t>
  </si>
  <si>
    <t>Perforatiekit 2/4 gaats t.b.v. type 1</t>
  </si>
  <si>
    <t>Perforatiekit 2/4 gaats t.b.v. type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</si>
</sst>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164" formatCode="&quot;€&quot;\ #,##0.00"/>
    <numFmt numFmtId="165" formatCode="&quot;€&quot;\ #,##0.00000"/>
    <numFmt numFmtId="166" formatCode="#,##0_ ;[Red]\-#,##0\ "/>
  </numFmts>
  <fonts count="15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164" fontId="2" fillId="6" borderId="1" xfId="0" applyNumberFormat="1" applyFont="1" applyFill="1" applyBorder="1" applyAlignment="1" applyProtection="1">
      <alignment horizontal="center"/>
      <protection locked="0"/>
    </xf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0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1" fontId="2" fillId="0" borderId="1" xfId="0" applyNumberFormat="1" applyFont="1" applyBorder="1" applyAlignment="1">
      <alignment horizontal="center"/>
    </xf>
    <xf numFmtId="0" fontId="12" fillId="0" borderId="12" xfId="2" applyFont="1" applyBorder="1"/>
    <xf numFmtId="8" fontId="13" fillId="8" borderId="12" xfId="2" applyNumberFormat="1" applyFont="1" applyFill="1" applyBorder="1" applyAlignment="1">
      <alignment horizontal="center"/>
    </xf>
    <xf numFmtId="0" fontId="12" fillId="0" borderId="0" xfId="2" applyFont="1"/>
    <xf numFmtId="1" fontId="4" fillId="3" borderId="2" xfId="0" applyNumberFormat="1" applyFont="1" applyFill="1" applyBorder="1"/>
    <xf numFmtId="1" fontId="4" fillId="3" borderId="3" xfId="0" applyNumberFormat="1" applyFont="1" applyFill="1" applyBorder="1"/>
    <xf numFmtId="1" fontId="4" fillId="5" borderId="2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3" fontId="2" fillId="5" borderId="1" xfId="0" applyNumberFormat="1" applyFont="1" applyFill="1" applyBorder="1" applyAlignment="1">
      <alignment horizontal="center"/>
    </xf>
    <xf numFmtId="3" fontId="5" fillId="4" borderId="1" xfId="0" applyNumberFormat="1" applyFont="1" applyFill="1" applyBorder="1" applyAlignment="1">
      <alignment horizontal="center"/>
    </xf>
    <xf numFmtId="166" fontId="13" fillId="8" borderId="12" xfId="2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4" fillId="5" borderId="2" xfId="0" applyFont="1" applyFill="1" applyBorder="1"/>
    <xf numFmtId="0" fontId="2" fillId="3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 vertical="center" wrapText="1"/>
    </xf>
    <xf numFmtId="0" fontId="4" fillId="5" borderId="3" xfId="0" applyFont="1" applyFill="1" applyBorder="1"/>
    <xf numFmtId="0" fontId="2" fillId="3" borderId="3" xfId="0" applyFont="1" applyFill="1" applyBorder="1" applyAlignment="1">
      <alignment horizontal="center"/>
    </xf>
    <xf numFmtId="0" fontId="2" fillId="0" borderId="2" xfId="0" applyFont="1" applyBorder="1"/>
    <xf numFmtId="0" fontId="2" fillId="5" borderId="2" xfId="0" applyFont="1" applyFill="1" applyBorder="1"/>
    <xf numFmtId="0" fontId="2" fillId="0" borderId="3" xfId="0" applyFont="1" applyBorder="1"/>
    <xf numFmtId="0" fontId="2" fillId="5" borderId="3" xfId="0" applyFont="1" applyFill="1" applyBorder="1"/>
    <xf numFmtId="0" fontId="12" fillId="0" borderId="13" xfId="2" applyFont="1" applyBorder="1"/>
    <xf numFmtId="0" fontId="12" fillId="0" borderId="14" xfId="2" applyFont="1" applyBorder="1"/>
    <xf numFmtId="1" fontId="4" fillId="5" borderId="1" xfId="0" applyNumberFormat="1" applyFont="1" applyFill="1" applyBorder="1" applyAlignment="1">
      <alignment horizontal="center"/>
    </xf>
    <xf numFmtId="0" fontId="3" fillId="9" borderId="1" xfId="0" applyFont="1" applyFill="1" applyBorder="1" applyAlignment="1">
      <alignment horizontal="left" vertical="center" wrapText="1"/>
    </xf>
    <xf numFmtId="164" fontId="2" fillId="6" borderId="2" xfId="0" applyNumberFormat="1" applyFont="1" applyFill="1" applyBorder="1" applyAlignment="1" applyProtection="1">
      <alignment horizontal="center"/>
      <protection locked="0"/>
    </xf>
    <xf numFmtId="0" fontId="3" fillId="9" borderId="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</cellXfs>
  <cellStyles count="3">
    <cellStyle name="Standaard" xfId="0" builtinId="0"/>
    <cellStyle name="Standaard 2" xfId="1" xr:uid="{00000000-0005-0000-0000-000001000000}"/>
    <cellStyle name="Standaard 5" xfId="2" xr:uid="{11DD4E82-487E-4D93-8A40-5F029E6CE092}"/>
  </cellStyles>
  <dxfs count="0"/>
  <tableStyles count="0" defaultTableStyle="TableStyleMedium2" defaultPivotStyle="PivotStyleLight16"/>
  <colors>
    <mruColors>
      <color rgb="FFC0C0C0"/>
      <color rgb="FF969696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C0C0"/>
    <pageSetUpPr fitToPage="1"/>
  </sheetPr>
  <dimension ref="A1:G58"/>
  <sheetViews>
    <sheetView tabSelected="1" zoomScaleNormal="100" workbookViewId="0">
      <selection activeCell="D18" sqref="D5:D18"/>
    </sheetView>
  </sheetViews>
  <sheetFormatPr defaultColWidth="9.140625" defaultRowHeight="12" x14ac:dyDescent="0.2"/>
  <cols>
    <col min="1" max="1" width="50" style="2" customWidth="1"/>
    <col min="2" max="3" width="18.7109375" style="2" customWidth="1"/>
    <col min="4" max="5" width="24.7109375" style="2" customWidth="1"/>
    <col min="6" max="6" width="26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59" t="s">
        <v>43</v>
      </c>
      <c r="B1" s="58">
        <v>60</v>
      </c>
    </row>
    <row r="2" spans="1:6" x14ac:dyDescent="0.2">
      <c r="A2" s="59" t="s">
        <v>44</v>
      </c>
      <c r="B2" s="58">
        <v>2</v>
      </c>
    </row>
    <row r="3" spans="1:6" x14ac:dyDescent="0.2">
      <c r="A3" s="59" t="s">
        <v>45</v>
      </c>
      <c r="B3" s="58">
        <v>12</v>
      </c>
    </row>
    <row r="4" spans="1:6" ht="24" customHeight="1" x14ac:dyDescent="0.2">
      <c r="A4" s="46" t="s">
        <v>37</v>
      </c>
      <c r="B4" s="49"/>
      <c r="C4" s="39" t="s">
        <v>0</v>
      </c>
      <c r="D4" s="40" t="str">
        <f>"Huurprijs unit/mnd bij " &amp; B1 &amp; " mnd"</f>
        <v>Huurprijs unit/mnd bij 60 mnd</v>
      </c>
      <c r="E4" s="40" t="s">
        <v>40</v>
      </c>
      <c r="F4" s="40" t="str">
        <f>"Totaal huurbedrag 
over " &amp; B1 &amp; " maanden"</f>
        <v>Totaal huurbedrag 
over 60 maanden</v>
      </c>
    </row>
    <row r="5" spans="1:6" x14ac:dyDescent="0.2">
      <c r="A5" s="47" t="s">
        <v>17</v>
      </c>
      <c r="B5" s="50"/>
      <c r="C5" s="36">
        <v>15</v>
      </c>
      <c r="D5" s="12"/>
      <c r="E5" s="4">
        <f t="shared" ref="E5:E7" si="0">C5*D5</f>
        <v>0</v>
      </c>
      <c r="F5" s="4">
        <f t="shared" ref="F5:F7" si="1">(C5*D5)*$B$1</f>
        <v>0</v>
      </c>
    </row>
    <row r="6" spans="1:6" x14ac:dyDescent="0.2">
      <c r="A6" s="47" t="s">
        <v>57</v>
      </c>
      <c r="B6" s="50"/>
      <c r="C6" s="36">
        <v>15</v>
      </c>
      <c r="D6" s="12"/>
      <c r="E6" s="4">
        <f t="shared" si="0"/>
        <v>0</v>
      </c>
      <c r="F6" s="4">
        <f t="shared" si="1"/>
        <v>0</v>
      </c>
    </row>
    <row r="7" spans="1:6" x14ac:dyDescent="0.2">
      <c r="A7" s="47" t="s">
        <v>58</v>
      </c>
      <c r="B7" s="50"/>
      <c r="C7" s="36">
        <v>1</v>
      </c>
      <c r="D7" s="12"/>
      <c r="E7" s="4">
        <f t="shared" si="0"/>
        <v>0</v>
      </c>
      <c r="F7" s="4">
        <f t="shared" si="1"/>
        <v>0</v>
      </c>
    </row>
    <row r="8" spans="1:6" x14ac:dyDescent="0.2">
      <c r="A8" s="47" t="s">
        <v>62</v>
      </c>
      <c r="B8" s="50"/>
      <c r="C8" s="36">
        <v>12</v>
      </c>
      <c r="D8" s="60"/>
      <c r="E8" s="4">
        <f t="shared" ref="E8:E9" si="2">C8*D8</f>
        <v>0</v>
      </c>
      <c r="F8" s="4">
        <f t="shared" ref="F8:F9" si="3">(C8*D8)*$B$1</f>
        <v>0</v>
      </c>
    </row>
    <row r="9" spans="1:6" x14ac:dyDescent="0.2">
      <c r="A9" s="47" t="s">
        <v>63</v>
      </c>
      <c r="B9" s="50"/>
      <c r="C9" s="36">
        <v>1</v>
      </c>
      <c r="D9" s="60"/>
      <c r="E9" s="4">
        <f t="shared" si="2"/>
        <v>0</v>
      </c>
      <c r="F9" s="4">
        <f t="shared" si="3"/>
        <v>0</v>
      </c>
    </row>
    <row r="10" spans="1:6" x14ac:dyDescent="0.2">
      <c r="A10" s="48"/>
      <c r="B10" s="51"/>
      <c r="C10" s="37"/>
      <c r="D10" s="34"/>
      <c r="E10" s="35"/>
      <c r="F10" s="35"/>
    </row>
    <row r="11" spans="1:6" x14ac:dyDescent="0.2">
      <c r="A11" s="47" t="s">
        <v>18</v>
      </c>
      <c r="B11" s="50"/>
      <c r="C11" s="36">
        <v>141</v>
      </c>
      <c r="D11" s="12"/>
      <c r="E11" s="4">
        <f>C11*D11</f>
        <v>0</v>
      </c>
      <c r="F11" s="4">
        <f>(C11*D11)*$B$1</f>
        <v>0</v>
      </c>
    </row>
    <row r="12" spans="1:6" x14ac:dyDescent="0.2">
      <c r="A12" s="47" t="s">
        <v>55</v>
      </c>
      <c r="B12" s="50"/>
      <c r="C12" s="36">
        <v>137</v>
      </c>
      <c r="D12" s="12"/>
      <c r="E12" s="4">
        <f>C12*D12</f>
        <v>0</v>
      </c>
      <c r="F12" s="4">
        <f>(C12*D12)*$B$1</f>
        <v>0</v>
      </c>
    </row>
    <row r="13" spans="1:6" x14ac:dyDescent="0.2">
      <c r="A13" s="47" t="s">
        <v>56</v>
      </c>
      <c r="B13" s="50"/>
      <c r="C13" s="36">
        <v>6</v>
      </c>
      <c r="D13" s="12"/>
      <c r="E13" s="4">
        <f>C13*D13</f>
        <v>0</v>
      </c>
      <c r="F13" s="4">
        <f>(C13*D13)*$B$1</f>
        <v>0</v>
      </c>
    </row>
    <row r="14" spans="1:6" x14ac:dyDescent="0.2">
      <c r="A14" s="47" t="s">
        <v>64</v>
      </c>
      <c r="B14" s="50"/>
      <c r="C14" s="36">
        <v>1</v>
      </c>
      <c r="D14" s="12"/>
      <c r="E14" s="4">
        <f>C14*D14</f>
        <v>0</v>
      </c>
      <c r="F14" s="4">
        <f>(C14*D14)*$B$1</f>
        <v>0</v>
      </c>
    </row>
    <row r="15" spans="1:6" x14ac:dyDescent="0.2">
      <c r="A15" s="48"/>
      <c r="B15" s="51"/>
      <c r="C15" s="37"/>
      <c r="D15" s="34"/>
      <c r="E15" s="35"/>
      <c r="F15" s="35"/>
    </row>
    <row r="16" spans="1:6" x14ac:dyDescent="0.2">
      <c r="A16" s="47" t="s">
        <v>38</v>
      </c>
      <c r="B16" s="50"/>
      <c r="C16" s="36">
        <v>93</v>
      </c>
      <c r="D16" s="12"/>
      <c r="E16" s="4">
        <f>C16*D16</f>
        <v>0</v>
      </c>
      <c r="F16" s="4">
        <f>(C16*D16)*$B$1</f>
        <v>0</v>
      </c>
    </row>
    <row r="17" spans="1:7" x14ac:dyDescent="0.2">
      <c r="A17" s="47" t="s">
        <v>53</v>
      </c>
      <c r="B17" s="50"/>
      <c r="C17" s="36">
        <v>16</v>
      </c>
      <c r="D17" s="12"/>
      <c r="E17" s="4">
        <f>C17*D17</f>
        <v>0</v>
      </c>
      <c r="F17" s="4">
        <f>(C17*D17)*$B$1</f>
        <v>0</v>
      </c>
    </row>
    <row r="18" spans="1:7" x14ac:dyDescent="0.2">
      <c r="A18" s="47" t="s">
        <v>54</v>
      </c>
      <c r="B18" s="50"/>
      <c r="C18" s="36">
        <v>16</v>
      </c>
      <c r="D18" s="12"/>
      <c r="E18" s="4">
        <f>C18*D18</f>
        <v>0</v>
      </c>
      <c r="F18" s="4">
        <f>(C18*D18)*$B$1</f>
        <v>0</v>
      </c>
    </row>
    <row r="19" spans="1:7" x14ac:dyDescent="0.2">
      <c r="D19" s="41" t="s">
        <v>1</v>
      </c>
      <c r="E19" s="5">
        <f>SUM(E5:E18)</f>
        <v>0</v>
      </c>
      <c r="F19" s="5">
        <f>SUM(F5:F18)</f>
        <v>0</v>
      </c>
    </row>
    <row r="21" spans="1:7" ht="24" x14ac:dyDescent="0.2">
      <c r="A21" s="38" t="s">
        <v>25</v>
      </c>
      <c r="B21" s="39" t="s">
        <v>2</v>
      </c>
      <c r="C21" s="40" t="s">
        <v>39</v>
      </c>
      <c r="D21" s="40" t="s">
        <v>3</v>
      </c>
      <c r="E21" s="40" t="s">
        <v>10</v>
      </c>
      <c r="F21" s="40" t="str">
        <f>"Totaal over " &amp; B1 &amp; " maanden"</f>
        <v>Totaal over 60 maanden</v>
      </c>
    </row>
    <row r="22" spans="1:7" x14ac:dyDescent="0.2">
      <c r="A22" s="7" t="s">
        <v>36</v>
      </c>
      <c r="B22" s="30">
        <f>C5+C11+C16</f>
        <v>249</v>
      </c>
      <c r="C22" s="17"/>
      <c r="D22" s="17"/>
      <c r="E22" s="18">
        <f>B22*C22+D22/12</f>
        <v>0</v>
      </c>
      <c r="F22" s="18">
        <f>((B22*C22)*$B$1)+(D22*($B$1/12))</f>
        <v>0</v>
      </c>
    </row>
    <row r="23" spans="1:7" x14ac:dyDescent="0.2">
      <c r="A23" s="7" t="s">
        <v>59</v>
      </c>
      <c r="B23" s="30">
        <f>C5+C11+C16</f>
        <v>249</v>
      </c>
      <c r="C23" s="17"/>
      <c r="D23" s="17"/>
      <c r="E23" s="18">
        <f>B23*C23+D23/12</f>
        <v>0</v>
      </c>
      <c r="F23" s="18">
        <f>((B23*C23)*$B$1)+(D23*($B$1/12))</f>
        <v>0</v>
      </c>
    </row>
    <row r="24" spans="1:7" x14ac:dyDescent="0.2">
      <c r="A24" s="19"/>
      <c r="C24" s="9"/>
      <c r="D24" s="9" t="s">
        <v>1</v>
      </c>
      <c r="E24" s="20">
        <f>SUM(E22:E23)</f>
        <v>0</v>
      </c>
      <c r="F24" s="20">
        <f>SUM(F22:F23)</f>
        <v>0</v>
      </c>
    </row>
    <row r="26" spans="1:7" x14ac:dyDescent="0.2">
      <c r="A26" s="46" t="s">
        <v>35</v>
      </c>
      <c r="B26" s="49"/>
      <c r="C26" s="39" t="s">
        <v>4</v>
      </c>
      <c r="D26" s="40" t="s">
        <v>5</v>
      </c>
      <c r="E26" s="40" t="s">
        <v>6</v>
      </c>
      <c r="F26" s="40" t="str">
        <f>"Totaal over " &amp; B1 &amp; " maanden"</f>
        <v>Totaal over 60 maanden</v>
      </c>
    </row>
    <row r="27" spans="1:7" x14ac:dyDescent="0.2">
      <c r="A27" s="52" t="s">
        <v>42</v>
      </c>
      <c r="B27" s="54"/>
      <c r="C27" s="13">
        <v>273999</v>
      </c>
      <c r="D27" s="15"/>
      <c r="E27" s="8">
        <f>C27*D27</f>
        <v>0</v>
      </c>
      <c r="F27" s="8">
        <f>E27*$B$1</f>
        <v>0</v>
      </c>
    </row>
    <row r="28" spans="1:7" x14ac:dyDescent="0.2">
      <c r="A28" s="53" t="s">
        <v>41</v>
      </c>
      <c r="B28" s="55"/>
      <c r="C28" s="14">
        <v>437251</v>
      </c>
      <c r="D28" s="15"/>
      <c r="E28" s="4">
        <f>C28*D28</f>
        <v>0</v>
      </c>
      <c r="F28" s="8">
        <f>E28*$B$1</f>
        <v>0</v>
      </c>
    </row>
    <row r="29" spans="1:7" x14ac:dyDescent="0.2">
      <c r="D29" s="9" t="s">
        <v>1</v>
      </c>
      <c r="E29" s="5">
        <f>SUM(E27:E28)</f>
        <v>0</v>
      </c>
      <c r="F29" s="5">
        <f>SUM(F27:F28)</f>
        <v>0</v>
      </c>
      <c r="G29" s="10"/>
    </row>
    <row r="30" spans="1:7" x14ac:dyDescent="0.2">
      <c r="C30" s="9"/>
    </row>
    <row r="31" spans="1:7" ht="24" x14ac:dyDescent="0.2">
      <c r="A31" s="38" t="s">
        <v>19</v>
      </c>
      <c r="B31" s="39" t="s">
        <v>29</v>
      </c>
      <c r="C31" s="40" t="s">
        <v>30</v>
      </c>
      <c r="D31" s="40" t="str">
        <f>"Geprognotiseerd aantal interne verhuizingen in " &amp;B1+B2*B3&amp;" maanden"</f>
        <v>Geprognotiseerd aantal interne verhuizingen in 84 maanden</v>
      </c>
      <c r="E31" s="40" t="str">
        <f>"Geprognotiseerd aantal externe verhuizingen in " &amp;B1+B2*B3&amp;" maanden"</f>
        <v>Geprognotiseerd aantal externe verhuizingen in 84 maanden</v>
      </c>
      <c r="F31" s="40" t="str">
        <f>"Geprognotiseerde kosten in " &amp;B1+B2*B3&amp;" maanden"</f>
        <v>Geprognotiseerde kosten in 84 maanden</v>
      </c>
    </row>
    <row r="32" spans="1:7" x14ac:dyDescent="0.2">
      <c r="A32" s="31" t="s">
        <v>26</v>
      </c>
      <c r="B32" s="32"/>
      <c r="C32" s="32"/>
      <c r="D32" s="36">
        <v>5</v>
      </c>
      <c r="E32" s="36">
        <v>5</v>
      </c>
      <c r="F32" s="8">
        <f>D32*B32+E32*C32</f>
        <v>0</v>
      </c>
    </row>
    <row r="33" spans="1:6" x14ac:dyDescent="0.2">
      <c r="A33" s="31" t="s">
        <v>27</v>
      </c>
      <c r="B33" s="32"/>
      <c r="C33" s="32"/>
      <c r="D33" s="36">
        <v>5</v>
      </c>
      <c r="E33" s="36">
        <v>5</v>
      </c>
      <c r="F33" s="8">
        <f>D33*B33+E33*C33</f>
        <v>0</v>
      </c>
    </row>
    <row r="34" spans="1:6" x14ac:dyDescent="0.2">
      <c r="A34" s="31" t="s">
        <v>28</v>
      </c>
      <c r="B34" s="32"/>
      <c r="C34" s="32"/>
      <c r="D34" s="36">
        <v>5</v>
      </c>
      <c r="E34" s="36">
        <v>5</v>
      </c>
      <c r="F34" s="8">
        <f>D34*B34+E34*C34</f>
        <v>0</v>
      </c>
    </row>
    <row r="35" spans="1:6" x14ac:dyDescent="0.2">
      <c r="A35" s="33"/>
      <c r="E35" s="41" t="s">
        <v>1</v>
      </c>
      <c r="F35" s="5">
        <f>SUM(F32:F34)</f>
        <v>0</v>
      </c>
    </row>
    <row r="36" spans="1:6" x14ac:dyDescent="0.2">
      <c r="A36" s="33"/>
    </row>
    <row r="37" spans="1:6" ht="24" x14ac:dyDescent="0.2">
      <c r="A37" s="38" t="s">
        <v>32</v>
      </c>
      <c r="B37" s="39" t="s">
        <v>20</v>
      </c>
      <c r="C37" s="40" t="s">
        <v>31</v>
      </c>
      <c r="D37" s="40" t="str">
        <f>"Geprognotiseerd aantal uren 
in " &amp;B1+B2*B3&amp;" maanden"</f>
        <v>Geprognotiseerd aantal uren 
in 84 maanden</v>
      </c>
      <c r="E37" s="40" t="str">
        <f>"Geprognotiseerd aantal keer voorrijden in " &amp;B1+B2*B3&amp;" maanden"</f>
        <v>Geprognotiseerd aantal keer voorrijden in 84 maanden</v>
      </c>
      <c r="F37" s="40" t="str">
        <f>"Geprognotiseerde kosten in " &amp;B1+B2*B3&amp;" maanden"</f>
        <v>Geprognotiseerde kosten in 84 maanden</v>
      </c>
    </row>
    <row r="38" spans="1:6" x14ac:dyDescent="0.2">
      <c r="A38" s="31" t="s">
        <v>21</v>
      </c>
      <c r="B38" s="32"/>
      <c r="C38" s="32"/>
      <c r="D38" s="36">
        <v>20</v>
      </c>
      <c r="E38" s="36">
        <v>5</v>
      </c>
      <c r="F38" s="8">
        <f>D38*B38+E38*C38</f>
        <v>0</v>
      </c>
    </row>
    <row r="39" spans="1:6" x14ac:dyDescent="0.2">
      <c r="A39" s="31" t="s">
        <v>22</v>
      </c>
      <c r="B39" s="32"/>
      <c r="C39" s="32"/>
      <c r="D39" s="36">
        <v>20</v>
      </c>
      <c r="E39" s="36">
        <v>5</v>
      </c>
      <c r="F39" s="8">
        <f>D39*B39+E39*C39</f>
        <v>0</v>
      </c>
    </row>
    <row r="40" spans="1:6" x14ac:dyDescent="0.2">
      <c r="A40" s="31" t="s">
        <v>23</v>
      </c>
      <c r="B40" s="32"/>
      <c r="C40" s="32"/>
      <c r="D40" s="36">
        <v>20</v>
      </c>
      <c r="E40" s="36">
        <v>5</v>
      </c>
      <c r="F40" s="8">
        <f>D40*B40+E40*C40</f>
        <v>0</v>
      </c>
    </row>
    <row r="41" spans="1:6" x14ac:dyDescent="0.2">
      <c r="A41" s="33"/>
      <c r="B41" s="33"/>
      <c r="C41" s="9" t="s">
        <v>1</v>
      </c>
      <c r="E41" s="33"/>
      <c r="F41" s="5">
        <f>SUM(F38:F40)</f>
        <v>0</v>
      </c>
    </row>
    <row r="42" spans="1:6" x14ac:dyDescent="0.2">
      <c r="A42" s="33"/>
      <c r="B42" s="33"/>
      <c r="C42" s="33"/>
      <c r="D42" s="33"/>
      <c r="E42" s="33"/>
    </row>
    <row r="43" spans="1:6" ht="24" x14ac:dyDescent="0.2">
      <c r="A43" s="46" t="s">
        <v>24</v>
      </c>
      <c r="B43" s="49"/>
      <c r="C43" s="39" t="s">
        <v>33</v>
      </c>
      <c r="D43" s="40" t="s">
        <v>34</v>
      </c>
      <c r="E43" s="40" t="str">
        <f>"Geschat verbruik in " &amp;B1+B2*B3&amp;" maanden"</f>
        <v>Geschat verbruik in 84 maanden</v>
      </c>
      <c r="F43" s="40" t="str">
        <f>"Prijs aantal benodigde besteleenheden in " &amp;B1+B2*B3&amp;" maanden"</f>
        <v>Prijs aantal benodigde besteleenheden in 84 maanden</v>
      </c>
    </row>
    <row r="44" spans="1:6" x14ac:dyDescent="0.2">
      <c r="A44" s="56" t="s">
        <v>60</v>
      </c>
      <c r="B44" s="57"/>
      <c r="C44" s="45"/>
      <c r="D44" s="32"/>
      <c r="E44" s="42">
        <v>213375</v>
      </c>
      <c r="F44" s="8" t="str">
        <f>IF(C44=0,"",ROUNDUP(E44/C44,0)*D44)</f>
        <v/>
      </c>
    </row>
    <row r="45" spans="1:6" x14ac:dyDescent="0.2">
      <c r="A45" s="56" t="s">
        <v>61</v>
      </c>
      <c r="B45" s="57"/>
      <c r="C45" s="45"/>
      <c r="D45" s="32"/>
      <c r="E45" s="43">
        <v>213375</v>
      </c>
      <c r="F45" s="8" t="str">
        <f t="shared" ref="F45" si="4">IF(C45=0,"",ROUNDUP(E45/C45,0)*D45)</f>
        <v/>
      </c>
    </row>
    <row r="46" spans="1:6" x14ac:dyDescent="0.2">
      <c r="A46" s="33"/>
      <c r="C46" s="33"/>
      <c r="D46" s="9" t="s">
        <v>1</v>
      </c>
      <c r="E46" s="44">
        <f>SUM(E44:E45)</f>
        <v>426750</v>
      </c>
      <c r="F46" s="5">
        <f>SUM(F44:F45)</f>
        <v>0</v>
      </c>
    </row>
    <row r="47" spans="1:6" ht="12.75" thickBot="1" x14ac:dyDescent="0.25">
      <c r="A47" s="33"/>
      <c r="B47" s="33"/>
      <c r="C47" s="33"/>
      <c r="D47" s="33"/>
      <c r="E47" s="33"/>
    </row>
    <row r="48" spans="1:6" x14ac:dyDescent="0.2">
      <c r="A48" s="6" t="s">
        <v>7</v>
      </c>
      <c r="B48" s="40" t="s">
        <v>8</v>
      </c>
      <c r="E48" s="21"/>
      <c r="F48" s="22"/>
    </row>
    <row r="49" spans="1:6" x14ac:dyDescent="0.2">
      <c r="A49" s="7" t="s">
        <v>7</v>
      </c>
      <c r="B49" s="32"/>
      <c r="E49" s="23"/>
      <c r="F49" s="24"/>
    </row>
    <row r="50" spans="1:6" x14ac:dyDescent="0.2">
      <c r="A50" s="16" t="s">
        <v>15</v>
      </c>
      <c r="E50" s="23"/>
      <c r="F50" s="24"/>
    </row>
    <row r="51" spans="1:6" x14ac:dyDescent="0.2">
      <c r="A51" s="16" t="s">
        <v>16</v>
      </c>
      <c r="E51" s="23"/>
      <c r="F51" s="24"/>
    </row>
    <row r="52" spans="1:6" x14ac:dyDescent="0.2">
      <c r="A52" s="11"/>
      <c r="B52" s="10"/>
      <c r="E52" s="25" t="s">
        <v>9</v>
      </c>
      <c r="F52" s="24"/>
    </row>
    <row r="53" spans="1:6" x14ac:dyDescent="0.2">
      <c r="A53" s="1" t="s">
        <v>50</v>
      </c>
      <c r="B53" s="3" t="s">
        <v>10</v>
      </c>
      <c r="C53" s="3" t="s">
        <v>51</v>
      </c>
      <c r="D53" s="3" t="s">
        <v>52</v>
      </c>
      <c r="E53" s="26" t="s">
        <v>11</v>
      </c>
      <c r="F53" s="27"/>
    </row>
    <row r="54" spans="1:6" ht="12.75" thickBot="1" x14ac:dyDescent="0.25">
      <c r="A54" s="1"/>
      <c r="B54" s="5">
        <f>E19+E24+E29</f>
        <v>0</v>
      </c>
      <c r="C54" s="5">
        <f>B49</f>
        <v>0</v>
      </c>
      <c r="D54" s="5">
        <f>F35+F41+F46</f>
        <v>0</v>
      </c>
      <c r="E54" s="28" t="s">
        <v>12</v>
      </c>
      <c r="F54" s="29"/>
    </row>
    <row r="56" spans="1:6" ht="24" x14ac:dyDescent="0.2">
      <c r="A56" s="1" t="s">
        <v>13</v>
      </c>
      <c r="B56" s="39" t="str">
        <f>"Prijs " &amp; B1 &amp; " maanden"</f>
        <v>Prijs 60 maanden</v>
      </c>
      <c r="C56" s="39" t="str">
        <f>"Prijs verlenging 
" &amp; B2*B3 &amp; " maanden"</f>
        <v>Prijs verlenging 
24 maanden</v>
      </c>
      <c r="D56" s="40" t="s">
        <v>14</v>
      </c>
    </row>
    <row r="57" spans="1:6" x14ac:dyDescent="0.2">
      <c r="A57" s="1"/>
      <c r="B57" s="5">
        <f>IF(B54*$B$1+D54+B49&lt;&gt;F19+F24+F29+F35+F41+F46+C54,"FOUT: VERSCHIL",B54*$B$1+C54+(D54/($B$1+$B$2*$B$3)*$B$1))</f>
        <v>0</v>
      </c>
      <c r="C57" s="5">
        <f>Verlengingsperiode!C34*B2+(D54/84*$B$2*$B$3)</f>
        <v>0</v>
      </c>
      <c r="D57" s="5">
        <f>B57+C57</f>
        <v>0</v>
      </c>
    </row>
    <row r="58" spans="1:6" x14ac:dyDescent="0.2">
      <c r="B58" s="10"/>
      <c r="C58" s="10"/>
    </row>
  </sheetData>
  <phoneticPr fontId="14" type="noConversion"/>
  <printOptions horizontalCentered="1"/>
  <pageMargins left="0.70866141732283472" right="0.70866141732283472" top="0.5184375" bottom="0.74803149606299213" header="0.31496062992125984" footer="0.31496062992125984"/>
  <pageSetup paperSize="9" scale="57" orientation="landscape" r:id="rId1"/>
  <headerFooter>
    <oddHeader xml:space="preserve">&amp;L&amp;12Prijzenblad 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EF222-1C5A-4E15-89BC-24C90AFF3D87}">
  <sheetPr>
    <tabColor rgb="FFC0C0C0"/>
    <pageSetUpPr fitToPage="1"/>
  </sheetPr>
  <dimension ref="A1:F36"/>
  <sheetViews>
    <sheetView zoomScaleNormal="100" workbookViewId="0">
      <selection activeCell="D38" sqref="D38"/>
    </sheetView>
  </sheetViews>
  <sheetFormatPr defaultColWidth="9.140625" defaultRowHeight="12" x14ac:dyDescent="0.2"/>
  <cols>
    <col min="1" max="1" width="50" style="2" customWidth="1"/>
    <col min="2" max="3" width="18.7109375" style="2" customWidth="1"/>
    <col min="4" max="5" width="24.7109375" style="2" customWidth="1"/>
    <col min="6" max="6" width="26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59" t="s">
        <v>45</v>
      </c>
      <c r="B1" s="58">
        <f>'Initiële periode'!B3</f>
        <v>12</v>
      </c>
      <c r="C1" s="61" t="s">
        <v>44</v>
      </c>
      <c r="D1" s="62"/>
      <c r="E1" s="63"/>
      <c r="F1" s="58">
        <f>'Initiële periode'!B2</f>
        <v>2</v>
      </c>
    </row>
    <row r="3" spans="1:6" ht="24" customHeight="1" x14ac:dyDescent="0.2">
      <c r="A3" s="46" t="s">
        <v>37</v>
      </c>
      <c r="B3" s="49"/>
      <c r="C3" s="39" t="s">
        <v>0</v>
      </c>
      <c r="D3" s="40" t="str">
        <f>"Huurprijs unit/mnd bij " &amp; B1 &amp; " mnd"</f>
        <v>Huurprijs unit/mnd bij 12 mnd</v>
      </c>
      <c r="E3" s="40" t="s">
        <v>40</v>
      </c>
      <c r="F3" s="40" t="str">
        <f>"Totaal huurbedrag 
over " &amp; B1 &amp; " maanden"</f>
        <v>Totaal huurbedrag 
over 12 maanden</v>
      </c>
    </row>
    <row r="4" spans="1:6" x14ac:dyDescent="0.2">
      <c r="A4" s="47" t="str">
        <f>'Initiële periode'!A5</f>
        <v>Type 1: A3 MFP kleur 60 ppm</v>
      </c>
      <c r="B4" s="50"/>
      <c r="C4" s="36">
        <f>'Initiële periode'!C5</f>
        <v>15</v>
      </c>
      <c r="D4" s="12"/>
      <c r="E4" s="4">
        <f t="shared" ref="E4:E6" si="0">C4*D4</f>
        <v>0</v>
      </c>
      <c r="F4" s="4">
        <f t="shared" ref="F4:F6" si="1">(C4*D4)*$B$1</f>
        <v>0</v>
      </c>
    </row>
    <row r="5" spans="1:6" x14ac:dyDescent="0.2">
      <c r="A5" s="47" t="str">
        <f>'Initiële periode'!A6</f>
        <v>Interne finisher t.b.v. type 1</v>
      </c>
      <c r="B5" s="50"/>
      <c r="C5" s="36">
        <f>'Initiële periode'!C6</f>
        <v>15</v>
      </c>
      <c r="D5" s="12"/>
      <c r="E5" s="4">
        <f t="shared" si="0"/>
        <v>0</v>
      </c>
      <c r="F5" s="4">
        <f t="shared" si="1"/>
        <v>0</v>
      </c>
    </row>
    <row r="6" spans="1:6" x14ac:dyDescent="0.2">
      <c r="A6" s="47" t="str">
        <f>'Initiële periode'!A7</f>
        <v>Booklet finisher t.b.v. type 1</v>
      </c>
      <c r="B6" s="50"/>
      <c r="C6" s="36">
        <f>'Initiële periode'!C7</f>
        <v>1</v>
      </c>
      <c r="D6" s="12"/>
      <c r="E6" s="4">
        <f t="shared" si="0"/>
        <v>0</v>
      </c>
      <c r="F6" s="4">
        <f t="shared" si="1"/>
        <v>0</v>
      </c>
    </row>
    <row r="7" spans="1:6" x14ac:dyDescent="0.2">
      <c r="A7" s="47" t="s">
        <v>62</v>
      </c>
      <c r="B7" s="50"/>
      <c r="C7" s="36">
        <f>'Initiële periode'!C8</f>
        <v>12</v>
      </c>
      <c r="D7" s="60"/>
      <c r="E7" s="4">
        <f t="shared" ref="E7:E8" si="2">C7*D7</f>
        <v>0</v>
      </c>
      <c r="F7" s="4">
        <f t="shared" ref="F7:F8" si="3">(C7*D7)*$B$1</f>
        <v>0</v>
      </c>
    </row>
    <row r="8" spans="1:6" x14ac:dyDescent="0.2">
      <c r="A8" s="47" t="str">
        <f>'Initiële periode'!A9</f>
        <v>Perforatiekit 2/4 gaats t.b.v. type 1</v>
      </c>
      <c r="B8" s="50"/>
      <c r="C8" s="36">
        <f>'Initiële periode'!C9</f>
        <v>1</v>
      </c>
      <c r="D8" s="60"/>
      <c r="E8" s="4">
        <f t="shared" si="2"/>
        <v>0</v>
      </c>
      <c r="F8" s="4">
        <f t="shared" si="3"/>
        <v>0</v>
      </c>
    </row>
    <row r="9" spans="1:6" x14ac:dyDescent="0.2">
      <c r="A9" s="48"/>
      <c r="B9" s="51"/>
      <c r="C9" s="37"/>
      <c r="D9" s="34"/>
      <c r="E9" s="35"/>
      <c r="F9" s="35"/>
    </row>
    <row r="10" spans="1:6" x14ac:dyDescent="0.2">
      <c r="A10" s="47" t="str">
        <f>'Initiële periode'!A11</f>
        <v>Type 2: A3 MFP kleur 30 ppm</v>
      </c>
      <c r="B10" s="50"/>
      <c r="C10" s="36">
        <f>'Initiële periode'!C11</f>
        <v>141</v>
      </c>
      <c r="D10" s="12"/>
      <c r="E10" s="4">
        <f>C10*D10</f>
        <v>0</v>
      </c>
      <c r="F10" s="4">
        <f>(C10*D10)*$B$1</f>
        <v>0</v>
      </c>
    </row>
    <row r="11" spans="1:6" x14ac:dyDescent="0.2">
      <c r="A11" s="47" t="str">
        <f>'Initiële periode'!A12</f>
        <v>Interne finisher t.b.v. type 2</v>
      </c>
      <c r="B11" s="50"/>
      <c r="C11" s="36">
        <f>'Initiële periode'!C12</f>
        <v>137</v>
      </c>
      <c r="D11" s="12"/>
      <c r="E11" s="4">
        <f>C11*D11</f>
        <v>0</v>
      </c>
      <c r="F11" s="4">
        <f>(C11*D11)*$B$1</f>
        <v>0</v>
      </c>
    </row>
    <row r="12" spans="1:6" x14ac:dyDescent="0.2">
      <c r="A12" s="47" t="str">
        <f>'Initiële periode'!A13</f>
        <v>Booklet finisher t.b.v. type 2</v>
      </c>
      <c r="B12" s="50"/>
      <c r="C12" s="36">
        <f>'Initiële periode'!C13</f>
        <v>6</v>
      </c>
      <c r="D12" s="12"/>
      <c r="E12" s="4">
        <f>C12*D12</f>
        <v>0</v>
      </c>
      <c r="F12" s="4">
        <f>(C12*D12)*$B$1</f>
        <v>0</v>
      </c>
    </row>
    <row r="13" spans="1:6" x14ac:dyDescent="0.2">
      <c r="A13" s="47" t="str">
        <f>'Initiële periode'!A14</f>
        <v>Perforatiekit 2/4 gaats t.b.v. type 2</v>
      </c>
      <c r="B13" s="50"/>
      <c r="C13" s="36">
        <f>'Initiële periode'!C14</f>
        <v>1</v>
      </c>
      <c r="D13" s="12"/>
      <c r="E13" s="4">
        <f>C13*D13</f>
        <v>0</v>
      </c>
      <c r="F13" s="4">
        <f>(C13*D13)*$B$1</f>
        <v>0</v>
      </c>
    </row>
    <row r="14" spans="1:6" x14ac:dyDescent="0.2">
      <c r="A14" s="48"/>
      <c r="B14" s="51"/>
      <c r="C14" s="37"/>
      <c r="D14" s="34"/>
      <c r="E14" s="35"/>
      <c r="F14" s="35"/>
    </row>
    <row r="15" spans="1:6" x14ac:dyDescent="0.2">
      <c r="A15" s="47" t="str">
        <f>'Initiële periode'!A16</f>
        <v>Type 3: A4 MFP kleur 25 ppm</v>
      </c>
      <c r="B15" s="50"/>
      <c r="C15" s="36">
        <f>'Initiële periode'!C16</f>
        <v>93</v>
      </c>
      <c r="D15" s="12"/>
      <c r="E15" s="4">
        <f>C15*D15</f>
        <v>0</v>
      </c>
      <c r="F15" s="4">
        <f>(C15*D15)*$B$1</f>
        <v>0</v>
      </c>
    </row>
    <row r="16" spans="1:6" x14ac:dyDescent="0.2">
      <c r="A16" s="47" t="str">
        <f>'Initiële periode'!A17</f>
        <v>papierlade 500 vel</v>
      </c>
      <c r="B16" s="50"/>
      <c r="C16" s="36">
        <f>'Initiële periode'!C17</f>
        <v>16</v>
      </c>
      <c r="D16" s="12"/>
      <c r="E16" s="4">
        <f>C16*D16</f>
        <v>0</v>
      </c>
      <c r="F16" s="4">
        <f>(C16*D16)*$B$1</f>
        <v>0</v>
      </c>
    </row>
    <row r="17" spans="1:6" x14ac:dyDescent="0.2">
      <c r="A17" s="47" t="str">
        <f>'Initiële periode'!A18</f>
        <v>Onderzetkast</v>
      </c>
      <c r="B17" s="50"/>
      <c r="C17" s="36">
        <f>'Initiële periode'!C18</f>
        <v>16</v>
      </c>
      <c r="D17" s="12"/>
      <c r="E17" s="4">
        <f>C17*D17</f>
        <v>0</v>
      </c>
      <c r="F17" s="4">
        <f>(C17*D17)*$B$1</f>
        <v>0</v>
      </c>
    </row>
    <row r="18" spans="1:6" x14ac:dyDescent="0.2">
      <c r="A18" s="48"/>
      <c r="B18" s="51"/>
      <c r="C18" s="37"/>
      <c r="D18" s="34"/>
      <c r="E18" s="35"/>
      <c r="F18" s="35"/>
    </row>
    <row r="19" spans="1:6" x14ac:dyDescent="0.2">
      <c r="D19" s="41" t="s">
        <v>1</v>
      </c>
      <c r="E19" s="5">
        <f>SUM(E4:E18)</f>
        <v>0</v>
      </c>
      <c r="F19" s="5">
        <f>SUM(F4:F18)</f>
        <v>0</v>
      </c>
    </row>
    <row r="21" spans="1:6" ht="24" x14ac:dyDescent="0.2">
      <c r="A21" s="38" t="s">
        <v>25</v>
      </c>
      <c r="B21" s="39" t="s">
        <v>2</v>
      </c>
      <c r="C21" s="40" t="s">
        <v>39</v>
      </c>
      <c r="D21" s="40" t="s">
        <v>3</v>
      </c>
      <c r="E21" s="40" t="s">
        <v>10</v>
      </c>
      <c r="F21" s="40" t="str">
        <f>"Totaal over " &amp; B1 &amp; " maanden"</f>
        <v>Totaal over 12 maanden</v>
      </c>
    </row>
    <row r="22" spans="1:6" x14ac:dyDescent="0.2">
      <c r="A22" s="7" t="str">
        <f>'Initiële periode'!A22</f>
        <v>Licentie per device</v>
      </c>
      <c r="B22" s="30">
        <f>'Initiële periode'!B22</f>
        <v>249</v>
      </c>
      <c r="C22" s="12"/>
      <c r="D22" s="12"/>
      <c r="E22" s="18">
        <f>B22*C22+D22/12</f>
        <v>0</v>
      </c>
      <c r="F22" s="18">
        <f>((B22*C22)*$B$1)+(D22*($B$1/12))</f>
        <v>0</v>
      </c>
    </row>
    <row r="23" spans="1:6" x14ac:dyDescent="0.2">
      <c r="A23" s="7" t="str">
        <f>'Initiële periode'!A23</f>
        <v>Blanco pagina's verwijderen</v>
      </c>
      <c r="B23" s="30">
        <f>'Initiële periode'!B23</f>
        <v>249</v>
      </c>
      <c r="C23" s="17"/>
      <c r="D23" s="17"/>
      <c r="E23" s="18">
        <f>B23*C23+D23/12</f>
        <v>0</v>
      </c>
      <c r="F23" s="18">
        <f>((B23*C23)*$B$1)+(D23*($B$1/12))</f>
        <v>0</v>
      </c>
    </row>
    <row r="24" spans="1:6" x14ac:dyDescent="0.2">
      <c r="A24" s="19"/>
      <c r="C24" s="9"/>
      <c r="D24" s="9" t="s">
        <v>1</v>
      </c>
      <c r="E24" s="20">
        <f>SUM(E22:E23)</f>
        <v>0</v>
      </c>
      <c r="F24" s="20">
        <f>SUM(F22:F23)</f>
        <v>0</v>
      </c>
    </row>
    <row r="26" spans="1:6" ht="12.75" thickBot="1" x14ac:dyDescent="0.25">
      <c r="D26" s="33"/>
      <c r="E26" s="33"/>
    </row>
    <row r="27" spans="1:6" x14ac:dyDescent="0.2">
      <c r="A27" s="1" t="s">
        <v>48</v>
      </c>
      <c r="B27" s="3" t="s">
        <v>46</v>
      </c>
      <c r="C27" s="3" t="str">
        <f>"Per " &amp;$B$1 &amp;" maanden"</f>
        <v>Per 12 maanden</v>
      </c>
      <c r="E27" s="21"/>
      <c r="F27" s="22"/>
    </row>
    <row r="28" spans="1:6" x14ac:dyDescent="0.2">
      <c r="A28" s="1"/>
      <c r="B28" s="5">
        <f>E19+E24</f>
        <v>0</v>
      </c>
      <c r="C28" s="5">
        <f>IF(F19+F24&lt;&gt;B28*12,"FOUT: VERSCHIL",F19+F24)</f>
        <v>0</v>
      </c>
      <c r="E28" s="23"/>
      <c r="F28" s="24"/>
    </row>
    <row r="29" spans="1:6" x14ac:dyDescent="0.2">
      <c r="E29" s="23"/>
      <c r="F29" s="24"/>
    </row>
    <row r="30" spans="1:6" x14ac:dyDescent="0.2">
      <c r="A30" s="1" t="s">
        <v>49</v>
      </c>
      <c r="B30" s="3" t="s">
        <v>46</v>
      </c>
      <c r="C30" s="3" t="str">
        <f>"Per " &amp;$B$1 &amp;" maanden"</f>
        <v>Per 12 maanden</v>
      </c>
      <c r="E30" s="23"/>
      <c r="F30" s="24"/>
    </row>
    <row r="31" spans="1:6" x14ac:dyDescent="0.2">
      <c r="A31" s="1"/>
      <c r="B31" s="5">
        <f>'Initiële periode'!E29</f>
        <v>0</v>
      </c>
      <c r="C31" s="5">
        <f>B31*12</f>
        <v>0</v>
      </c>
      <c r="E31" s="25" t="s">
        <v>9</v>
      </c>
      <c r="F31" s="24"/>
    </row>
    <row r="32" spans="1:6" x14ac:dyDescent="0.2">
      <c r="E32" s="26" t="s">
        <v>11</v>
      </c>
      <c r="F32" s="27"/>
    </row>
    <row r="33" spans="1:6" ht="12.75" thickBot="1" x14ac:dyDescent="0.25">
      <c r="A33" s="1" t="s">
        <v>47</v>
      </c>
      <c r="B33" s="3" t="s">
        <v>46</v>
      </c>
      <c r="C33" s="3" t="str">
        <f>"Per " &amp;$B$1 &amp;" maanden"</f>
        <v>Per 12 maanden</v>
      </c>
      <c r="E33" s="28" t="s">
        <v>12</v>
      </c>
      <c r="F33" s="29"/>
    </row>
    <row r="34" spans="1:6" x14ac:dyDescent="0.2">
      <c r="A34" s="1"/>
      <c r="B34" s="5">
        <f>B28+B31</f>
        <v>0</v>
      </c>
      <c r="C34" s="5">
        <f>C28+C31</f>
        <v>0</v>
      </c>
    </row>
    <row r="36" spans="1:6" x14ac:dyDescent="0.2">
      <c r="B36" s="10"/>
    </row>
  </sheetData>
  <mergeCells count="1">
    <mergeCell ref="C1:E1"/>
  </mergeCells>
  <printOptions horizontalCentered="1"/>
  <pageMargins left="0.70866141732283472" right="0.70866141732283472" top="0.5184375" bottom="0.74803149606299213" header="0.31496062992125984" footer="0.31496062992125984"/>
  <pageSetup paperSize="9" scale="80" orientation="landscape" r:id="rId1"/>
  <headerFooter>
    <oddHeader>&amp;L&amp;12Prijzenblad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E14B3ABF931448AA606345CD6A4F1F" ma:contentTypeVersion="3" ma:contentTypeDescription="Een nieuw document maken." ma:contentTypeScope="" ma:versionID="943feeb43d61c952c6e886fc96ef162d">
  <xsd:schema xmlns:xsd="http://www.w3.org/2001/XMLSchema" xmlns:xs="http://www.w3.org/2001/XMLSchema" xmlns:p="http://schemas.microsoft.com/office/2006/metadata/properties" xmlns:ns2="0e79611f-8f65-484c-a703-ac19c22ca651" targetNamespace="http://schemas.microsoft.com/office/2006/metadata/properties" ma:root="true" ma:fieldsID="a95c1aa20510eca5651a3c36cb925c40" ns2:_="">
    <xsd:import namespace="0e79611f-8f65-484c-a703-ac19c22ca6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79611f-8f65-484c-a703-ac19c22ca6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3BD6F7-EF3E-4E22-8A29-6CA301A81B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79611f-8f65-484c-a703-ac19c22ca6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BD2BDA-F60A-4183-9ED5-AEE901FE3639}">
  <ds:schemaRefs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0e79611f-8f65-484c-a703-ac19c22ca65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Initiële periode</vt:lpstr>
      <vt:lpstr>Verlengingsperiode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 Dijkzeul | PrintScan BV</dc:creator>
  <cp:keywords/>
  <dc:description/>
  <cp:lastModifiedBy>Fred Rieken | PrintScan BV</cp:lastModifiedBy>
  <cp:revision/>
  <cp:lastPrinted>2025-08-21T09:04:03Z</cp:lastPrinted>
  <dcterms:created xsi:type="dcterms:W3CDTF">2014-04-04T09:08:18Z</dcterms:created>
  <dcterms:modified xsi:type="dcterms:W3CDTF">2026-06-05T10:27:55Z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0x010100ACE14B3ABF931448AA606345CD6A4F1F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