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Inkoop_HVS2022\1. Lopend\2026\2026 - 02 - Selectieprocedure Wmo\3. Selectiefase (Europees niet-openbaar)\1. Definitief TenderNed\"/>
    </mc:Choice>
  </mc:AlternateContent>
  <xr:revisionPtr revIDLastSave="0" documentId="13_ncr:1_{720E4040-A704-401D-8123-D6B717C9588D}" xr6:coauthVersionLast="47" xr6:coauthVersionMax="47" xr10:uidLastSave="{00000000-0000-0000-0000-000000000000}"/>
  <bookViews>
    <workbookView xWindow="-108" yWindow="-108" windowWidth="23256" windowHeight="12576" xr2:uid="{B10B7D3E-ABE6-433B-8B22-9BFB70198BD9}"/>
  </bookViews>
  <sheets>
    <sheet name="Adviestarieven 2024" sheetId="1" r:id="rId1"/>
    <sheet name="Toelichting" sheetId="21" r:id="rId2"/>
    <sheet name="Begeleiding ind. basis Wmo " sheetId="2" r:id="rId3"/>
    <sheet name="Begeleiding ind. intensief Wmo" sheetId="3" r:id="rId4"/>
    <sheet name="Dagbesteding basis Wmo" sheetId="4" r:id="rId5"/>
    <sheet name="Dagbesteding intensief Wmo" sheetId="5" r:id="rId6"/>
    <sheet name="Kortd. Verblijf &amp; Respijt Wmo" sheetId="6" r:id="rId7"/>
    <sheet name="Huishoudelijke ondersteuning" sheetId="7" r:id="rId8"/>
    <sheet name="Begeleiding ind. basis Jeugd" sheetId="8" r:id="rId9"/>
    <sheet name="Begeleiding ind. intensie Jeugd" sheetId="9" r:id="rId10"/>
    <sheet name="Begeleiding ind. complex Jeugd" sheetId="10" r:id="rId11"/>
    <sheet name="Behandeling chronische beperkin" sheetId="11" r:id="rId12"/>
    <sheet name="Behandeling laagcomplex SGGZ" sheetId="12" r:id="rId13"/>
    <sheet name="Medicatiecontrole" sheetId="13" r:id="rId14"/>
    <sheet name="Groepsbegeleiding Jeugd basis" sheetId="14" r:id="rId15"/>
    <sheet name="Groepsbegeleiding Jeugd intensi" sheetId="15" r:id="rId16"/>
    <sheet name="Arbeidsmatig dagbesteding Jeugd" sheetId="16" r:id="rId17"/>
    <sheet name="Kortdurend Verblijf basis Jeugd" sheetId="17" r:id="rId18"/>
    <sheet name="Kortdurend Verblijf inten Jeugd" sheetId="18" r:id="rId19"/>
    <sheet name="Persoonlijke verzorging" sheetId="19" r:id="rId20"/>
    <sheet name="Vervoer" sheetId="20"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1" l="1"/>
  <c r="N6" i="19"/>
  <c r="N7" i="19"/>
  <c r="M25" i="19"/>
  <c r="I6" i="13"/>
  <c r="I11" i="13" s="1"/>
  <c r="I5" i="13" s="1"/>
  <c r="I9" i="13" s="1"/>
  <c r="I13" i="13" s="1"/>
  <c r="I15" i="13" s="1"/>
  <c r="I17" i="13" s="1"/>
  <c r="I7" i="13"/>
  <c r="H25" i="13"/>
  <c r="I6" i="11"/>
  <c r="N6" i="11"/>
  <c r="S6" i="11"/>
  <c r="X6" i="11"/>
  <c r="AC6" i="11"/>
  <c r="AH6" i="11"/>
  <c r="I6" i="9"/>
  <c r="N6" i="9"/>
  <c r="S6" i="9"/>
  <c r="AC6" i="5"/>
  <c r="AC11" i="5" s="1"/>
  <c r="AC5" i="5" s="1"/>
  <c r="AC9" i="5" s="1"/>
  <c r="AC13" i="5" s="1"/>
  <c r="AC15" i="5" s="1"/>
  <c r="AC17" i="5" s="1"/>
  <c r="AC7" i="5"/>
  <c r="AB25" i="5"/>
  <c r="I6" i="5"/>
  <c r="I11" i="5" s="1"/>
  <c r="I5" i="5" s="1"/>
  <c r="I9" i="5" s="1"/>
  <c r="I13" i="5" s="1"/>
  <c r="I15" i="5" s="1"/>
  <c r="I17" i="5" s="1"/>
  <c r="I7" i="5"/>
  <c r="H25" i="5"/>
  <c r="N6" i="4"/>
  <c r="N7" i="4"/>
  <c r="N11" i="4"/>
  <c r="N5" i="4" s="1"/>
  <c r="N9" i="4" s="1"/>
  <c r="N13" i="4" s="1"/>
  <c r="N15" i="4" s="1"/>
  <c r="N17" i="4" s="1"/>
  <c r="M25" i="4"/>
  <c r="S5" i="4"/>
  <c r="X5" i="4"/>
  <c r="AC5" i="4"/>
  <c r="AH5" i="4"/>
  <c r="S6" i="4"/>
  <c r="X6" i="4"/>
  <c r="AC6" i="4"/>
  <c r="AH6" i="4"/>
  <c r="H25" i="4"/>
  <c r="I7" i="4"/>
  <c r="I6" i="4"/>
  <c r="I11" i="4" s="1"/>
  <c r="I5" i="4" s="1"/>
  <c r="I9" i="4" s="1"/>
  <c r="I13" i="4" s="1"/>
  <c r="I15" i="4" s="1"/>
  <c r="I17" i="4" s="1"/>
  <c r="I5" i="3"/>
  <c r="N5" i="3"/>
  <c r="S5" i="3"/>
  <c r="X5" i="3"/>
  <c r="AC5" i="3"/>
  <c r="AH5" i="3"/>
  <c r="I6" i="3"/>
  <c r="N6" i="3"/>
  <c r="S6" i="3"/>
  <c r="X6" i="3"/>
  <c r="AC6" i="3"/>
  <c r="AH6" i="3"/>
  <c r="I7" i="3"/>
  <c r="N7" i="3"/>
  <c r="S7" i="3"/>
  <c r="X7" i="3"/>
  <c r="AC7" i="3"/>
  <c r="AH7" i="3"/>
  <c r="I9" i="3"/>
  <c r="N9" i="3"/>
  <c r="S9" i="3"/>
  <c r="S13" i="3" s="1"/>
  <c r="S15" i="3" s="1"/>
  <c r="S17" i="3" s="1"/>
  <c r="X9" i="3"/>
  <c r="X13" i="3" s="1"/>
  <c r="X15" i="3" s="1"/>
  <c r="X17" i="3" s="1"/>
  <c r="AC9" i="3"/>
  <c r="AH9" i="3"/>
  <c r="I11" i="3"/>
  <c r="N11" i="3"/>
  <c r="S11" i="3"/>
  <c r="X11" i="3"/>
  <c r="AC11" i="3"/>
  <c r="AH11" i="3"/>
  <c r="I13" i="3"/>
  <c r="I15" i="3" s="1"/>
  <c r="I17" i="3" s="1"/>
  <c r="N13" i="3"/>
  <c r="N15" i="3" s="1"/>
  <c r="N17" i="3" s="1"/>
  <c r="AC13" i="3"/>
  <c r="AH13" i="3"/>
  <c r="AC15" i="3"/>
  <c r="AH15" i="3"/>
  <c r="AC17" i="3"/>
  <c r="AH17" i="3"/>
  <c r="H25" i="3"/>
  <c r="M25" i="3"/>
  <c r="R25" i="3"/>
  <c r="W25" i="3"/>
  <c r="AB25" i="3"/>
  <c r="AG25" i="3"/>
  <c r="D15" i="21"/>
  <c r="C15" i="21"/>
  <c r="D3" i="21"/>
  <c r="D13" i="21"/>
  <c r="K34" i="21"/>
  <c r="K7" i="21"/>
  <c r="K6" i="21"/>
  <c r="J26" i="21"/>
  <c r="I7" i="2"/>
  <c r="C3" i="2"/>
  <c r="C5" i="2"/>
  <c r="C7" i="2"/>
  <c r="C9" i="2"/>
  <c r="C11" i="2"/>
  <c r="C13" i="2"/>
  <c r="C7" i="19"/>
  <c r="H25" i="19"/>
  <c r="I7" i="19"/>
  <c r="I6" i="19"/>
  <c r="A5" i="19"/>
  <c r="A3" i="19"/>
  <c r="N5" i="19" l="1"/>
  <c r="N9" i="19" s="1"/>
  <c r="N13" i="19" s="1"/>
  <c r="N15" i="19" s="1"/>
  <c r="N17" i="19" s="1"/>
  <c r="N19" i="19" s="1"/>
  <c r="N11" i="19"/>
  <c r="I20" i="13"/>
  <c r="I19" i="13"/>
  <c r="AC19" i="5"/>
  <c r="AC20" i="5"/>
  <c r="AC22" i="5" s="1"/>
  <c r="AC26" i="5" s="1"/>
  <c r="I20" i="5"/>
  <c r="I19" i="5"/>
  <c r="I22" i="5" s="1"/>
  <c r="I26" i="5" s="1"/>
  <c r="N19" i="4"/>
  <c r="N20" i="4"/>
  <c r="N22" i="4"/>
  <c r="N26" i="4" s="1"/>
  <c r="I20" i="4"/>
  <c r="I19" i="4"/>
  <c r="I22" i="4" s="1"/>
  <c r="I26" i="4" s="1"/>
  <c r="N19" i="3"/>
  <c r="N20" i="3"/>
  <c r="N22" i="3"/>
  <c r="N26" i="3" s="1"/>
  <c r="X19" i="3"/>
  <c r="X22" i="3" s="1"/>
  <c r="X26" i="3" s="1"/>
  <c r="X20" i="3"/>
  <c r="S19" i="3"/>
  <c r="S22" i="3" s="1"/>
  <c r="S26" i="3" s="1"/>
  <c r="S20" i="3"/>
  <c r="I19" i="3"/>
  <c r="I22" i="3" s="1"/>
  <c r="I26" i="3" s="1"/>
  <c r="I20" i="3"/>
  <c r="AH20" i="3"/>
  <c r="AH22" i="3" s="1"/>
  <c r="AH26" i="3" s="1"/>
  <c r="AC20" i="3"/>
  <c r="AC22" i="3" s="1"/>
  <c r="AC26" i="3" s="1"/>
  <c r="AH19" i="3"/>
  <c r="AC19" i="3"/>
  <c r="D7" i="21"/>
  <c r="D11" i="21"/>
  <c r="D9" i="21"/>
  <c r="K11" i="21"/>
  <c r="K5" i="21" s="1"/>
  <c r="K9" i="21" s="1"/>
  <c r="K13" i="21" s="1"/>
  <c r="K16" i="21" s="1"/>
  <c r="K18" i="21" s="1"/>
  <c r="K21" i="21" s="1"/>
  <c r="I11" i="19"/>
  <c r="I5" i="19" s="1"/>
  <c r="I9" i="19" s="1"/>
  <c r="I13" i="19" s="1"/>
  <c r="I15" i="19" s="1"/>
  <c r="I17" i="19" s="1"/>
  <c r="I19" i="19" s="1"/>
  <c r="N20" i="19" l="1"/>
  <c r="N22" i="19" s="1"/>
  <c r="N26" i="19" s="1"/>
  <c r="N29" i="19" s="1"/>
  <c r="I22" i="13"/>
  <c r="I26" i="13" s="1"/>
  <c r="I28" i="13" s="1"/>
  <c r="AC28" i="5"/>
  <c r="AC29" i="5"/>
  <c r="I29" i="5"/>
  <c r="I28" i="5"/>
  <c r="I30" i="5" s="1"/>
  <c r="N28" i="4"/>
  <c r="N29" i="4"/>
  <c r="N30" i="4"/>
  <c r="I29" i="4"/>
  <c r="I28" i="4"/>
  <c r="I30" i="4" s="1"/>
  <c r="AC28" i="3"/>
  <c r="AC29" i="3"/>
  <c r="AC30" i="3"/>
  <c r="S28" i="3"/>
  <c r="S29" i="3"/>
  <c r="S30" i="3"/>
  <c r="I29" i="3"/>
  <c r="I28" i="3"/>
  <c r="I30" i="3" s="1"/>
  <c r="AH28" i="3"/>
  <c r="AH30" i="3" s="1"/>
  <c r="AH29" i="3"/>
  <c r="X28" i="3"/>
  <c r="X30" i="3" s="1"/>
  <c r="X29" i="3"/>
  <c r="N29" i="3"/>
  <c r="N30" i="3" s="1"/>
  <c r="N28" i="3"/>
  <c r="K20" i="21"/>
  <c r="K23" i="21" s="1"/>
  <c r="K27" i="21" s="1"/>
  <c r="K30" i="21" s="1"/>
  <c r="I20" i="19"/>
  <c r="I22" i="19" s="1"/>
  <c r="I26" i="19" s="1"/>
  <c r="I29" i="19" s="1"/>
  <c r="N28" i="19" l="1"/>
  <c r="N30" i="19" s="1"/>
  <c r="B5" i="19" s="1"/>
  <c r="D5" i="19" s="1"/>
  <c r="I28" i="19"/>
  <c r="I30" i="19" s="1"/>
  <c r="B3" i="19" s="1"/>
  <c r="D3" i="19" s="1"/>
  <c r="I29" i="13"/>
  <c r="AC30" i="5"/>
  <c r="K29" i="21"/>
  <c r="K31" i="21" s="1"/>
  <c r="K38" i="21" s="1"/>
  <c r="D7" i="19" l="1"/>
  <c r="M25" i="18"/>
  <c r="H25" i="18"/>
  <c r="N7" i="18"/>
  <c r="I7" i="18"/>
  <c r="C7" i="18"/>
  <c r="N6" i="18"/>
  <c r="N11" i="18" s="1"/>
  <c r="N5" i="18" s="1"/>
  <c r="N9" i="18" s="1"/>
  <c r="N13" i="18" s="1"/>
  <c r="N15" i="18" s="1"/>
  <c r="N17" i="18" s="1"/>
  <c r="I6" i="18"/>
  <c r="I11" i="18" s="1"/>
  <c r="I5" i="18" s="1"/>
  <c r="I9" i="18" s="1"/>
  <c r="I13" i="18" s="1"/>
  <c r="I15" i="18" s="1"/>
  <c r="I17" i="18" s="1"/>
  <c r="A5" i="18"/>
  <c r="A3" i="18"/>
  <c r="C7" i="17"/>
  <c r="M25" i="17"/>
  <c r="N7" i="17"/>
  <c r="N6" i="17"/>
  <c r="I19" i="18" l="1"/>
  <c r="I20" i="18"/>
  <c r="N20" i="18"/>
  <c r="N19" i="18"/>
  <c r="N22" i="18" s="1"/>
  <c r="N26" i="18" s="1"/>
  <c r="N11" i="17"/>
  <c r="N5" i="17" s="1"/>
  <c r="N9" i="17" s="1"/>
  <c r="N13" i="17" s="1"/>
  <c r="N15" i="17" s="1"/>
  <c r="N17" i="17" s="1"/>
  <c r="N19" i="17" s="1"/>
  <c r="I22" i="18" l="1"/>
  <c r="I26" i="18" s="1"/>
  <c r="I29" i="18" s="1"/>
  <c r="N28" i="18"/>
  <c r="N30" i="18" s="1"/>
  <c r="B5" i="18" s="1"/>
  <c r="D5" i="18" s="1"/>
  <c r="N29" i="18"/>
  <c r="I28" i="18"/>
  <c r="N20" i="17"/>
  <c r="N22" i="17" s="1"/>
  <c r="N26" i="17" s="1"/>
  <c r="N29" i="17" s="1"/>
  <c r="I30" i="18" l="1"/>
  <c r="B3" i="18" s="1"/>
  <c r="D3" i="18" s="1"/>
  <c r="D7" i="18" s="1"/>
  <c r="D12" i="18" s="1"/>
  <c r="D14" i="18" s="1"/>
  <c r="N28" i="17"/>
  <c r="N30" i="17" s="1"/>
  <c r="D17" i="18" l="1"/>
  <c r="D20" i="18" s="1"/>
  <c r="D22" i="18" l="1"/>
  <c r="D23" i="18" s="1"/>
  <c r="H25" i="17" l="1"/>
  <c r="I7" i="17"/>
  <c r="I11" i="17" s="1"/>
  <c r="I5" i="17" s="1"/>
  <c r="I9" i="17" s="1"/>
  <c r="I13" i="17" s="1"/>
  <c r="I15" i="17" s="1"/>
  <c r="I17" i="17" s="1"/>
  <c r="I6" i="17"/>
  <c r="A5" i="17"/>
  <c r="A3" i="17"/>
  <c r="M25" i="16"/>
  <c r="X33" i="16"/>
  <c r="W25" i="16"/>
  <c r="X7" i="16"/>
  <c r="X6" i="16"/>
  <c r="N33" i="16"/>
  <c r="N7" i="16"/>
  <c r="N11" i="16" s="1"/>
  <c r="N6" i="16"/>
  <c r="S33" i="16"/>
  <c r="I33" i="16"/>
  <c r="R25" i="16"/>
  <c r="H25" i="16"/>
  <c r="C11" i="16"/>
  <c r="A9" i="16"/>
  <c r="S7" i="16"/>
  <c r="I7" i="16"/>
  <c r="A7" i="16"/>
  <c r="S6" i="16"/>
  <c r="S11" i="16" s="1"/>
  <c r="I6" i="16"/>
  <c r="A5" i="16"/>
  <c r="A3" i="16"/>
  <c r="I20" i="17" l="1"/>
  <c r="I19" i="17"/>
  <c r="I22" i="17" s="1"/>
  <c r="I26" i="17" s="1"/>
  <c r="N5" i="16"/>
  <c r="N9" i="16" s="1"/>
  <c r="N13" i="16" s="1"/>
  <c r="N15" i="16" s="1"/>
  <c r="N17" i="16" s="1"/>
  <c r="N19" i="16" s="1"/>
  <c r="I11" i="16"/>
  <c r="I5" i="16" s="1"/>
  <c r="I9" i="16" s="1"/>
  <c r="I13" i="16" s="1"/>
  <c r="I15" i="16" s="1"/>
  <c r="I17" i="16" s="1"/>
  <c r="S5" i="16"/>
  <c r="S9" i="16" s="1"/>
  <c r="S13" i="16" s="1"/>
  <c r="S15" i="16" s="1"/>
  <c r="S17" i="16" s="1"/>
  <c r="I28" i="17" l="1"/>
  <c r="I29" i="17"/>
  <c r="N20" i="16"/>
  <c r="N22" i="16" s="1"/>
  <c r="N26" i="16" s="1"/>
  <c r="I19" i="16"/>
  <c r="I20" i="16"/>
  <c r="S19" i="16"/>
  <c r="S22" i="16" s="1"/>
  <c r="S26" i="16" s="1"/>
  <c r="S20" i="16"/>
  <c r="I30" i="17" l="1"/>
  <c r="B3" i="17" s="1"/>
  <c r="D3" i="17" s="1"/>
  <c r="I22" i="16"/>
  <c r="I26" i="16" s="1"/>
  <c r="B5" i="17"/>
  <c r="D5" i="17" s="1"/>
  <c r="N29" i="16"/>
  <c r="N28" i="16"/>
  <c r="I29" i="16"/>
  <c r="I28" i="16"/>
  <c r="S29" i="16"/>
  <c r="S28" i="16"/>
  <c r="S30" i="16" s="1"/>
  <c r="S37" i="16" s="1"/>
  <c r="B7" i="16" s="1"/>
  <c r="D7" i="16" s="1"/>
  <c r="D7" i="17" l="1"/>
  <c r="I30" i="16"/>
  <c r="I37" i="16" s="1"/>
  <c r="B3" i="16" s="1"/>
  <c r="D3" i="16" s="1"/>
  <c r="N30" i="16"/>
  <c r="N37" i="16" s="1"/>
  <c r="B5" i="16" s="1"/>
  <c r="D5" i="16" l="1"/>
  <c r="X11" i="16" l="1"/>
  <c r="X5" i="16" s="1"/>
  <c r="X9" i="16" s="1"/>
  <c r="X13" i="16" s="1"/>
  <c r="X15" i="16" s="1"/>
  <c r="X17" i="16" s="1"/>
  <c r="X19" i="16" l="1"/>
  <c r="X22" i="16" s="1"/>
  <c r="X26" i="16" s="1"/>
  <c r="X20" i="16"/>
  <c r="X29" i="16" l="1"/>
  <c r="X28" i="16"/>
  <c r="X30" i="16" l="1"/>
  <c r="X37" i="16" s="1"/>
  <c r="B9" i="16" s="1"/>
  <c r="D9" i="16" s="1"/>
  <c r="D11" i="16" s="1"/>
  <c r="X35" i="15" l="1"/>
  <c r="N35" i="15"/>
  <c r="S33" i="15"/>
  <c r="I33" i="15"/>
  <c r="W25" i="15"/>
  <c r="R25" i="15"/>
  <c r="M25" i="15"/>
  <c r="H25" i="15"/>
  <c r="C11" i="15"/>
  <c r="A9" i="15"/>
  <c r="S7" i="15"/>
  <c r="I7" i="15"/>
  <c r="A7" i="15"/>
  <c r="X6" i="15"/>
  <c r="S6" i="15"/>
  <c r="S11" i="15" s="1"/>
  <c r="N6" i="15"/>
  <c r="N7" i="15" s="1"/>
  <c r="I6" i="15"/>
  <c r="I11" i="15" s="1"/>
  <c r="A5" i="15"/>
  <c r="A3" i="15"/>
  <c r="X7" i="15" l="1"/>
  <c r="X11" i="15" s="1"/>
  <c r="N11" i="15"/>
  <c r="I5" i="15"/>
  <c r="I9" i="15" s="1"/>
  <c r="I13" i="15" s="1"/>
  <c r="I15" i="15" s="1"/>
  <c r="I17" i="15" s="1"/>
  <c r="S5" i="15"/>
  <c r="S9" i="15" s="1"/>
  <c r="S13" i="15" s="1"/>
  <c r="S15" i="15" s="1"/>
  <c r="S17" i="15" s="1"/>
  <c r="N5" i="15"/>
  <c r="N9" i="15" s="1"/>
  <c r="X5" i="15" l="1"/>
  <c r="X9" i="15" s="1"/>
  <c r="X13" i="15" s="1"/>
  <c r="X15" i="15" s="1"/>
  <c r="X17" i="15" s="1"/>
  <c r="N13" i="15"/>
  <c r="N15" i="15" s="1"/>
  <c r="N17" i="15" s="1"/>
  <c r="S20" i="15"/>
  <c r="S19" i="15"/>
  <c r="S22" i="15" s="1"/>
  <c r="S26" i="15" s="1"/>
  <c r="I19" i="15"/>
  <c r="I20" i="15"/>
  <c r="X30" i="15" l="1"/>
  <c r="N30" i="15"/>
  <c r="I22" i="15"/>
  <c r="I26" i="15" s="1"/>
  <c r="I28" i="15"/>
  <c r="I29" i="15"/>
  <c r="I30" i="15"/>
  <c r="I37" i="15" s="1"/>
  <c r="B3" i="15" s="1"/>
  <c r="D3" i="15" s="1"/>
  <c r="S28" i="15"/>
  <c r="S29" i="15"/>
  <c r="S30" i="15"/>
  <c r="S37" i="15" s="1"/>
  <c r="B7" i="15" s="1"/>
  <c r="D7" i="15" s="1"/>
  <c r="N19" i="15"/>
  <c r="N20" i="15"/>
  <c r="X19" i="15"/>
  <c r="X20" i="15"/>
  <c r="N31" i="15" l="1"/>
  <c r="N22" i="15"/>
  <c r="N26" i="15" s="1"/>
  <c r="N28" i="15"/>
  <c r="N32" i="15"/>
  <c r="N39" i="15" s="1"/>
  <c r="B5" i="15" s="1"/>
  <c r="D5" i="15" s="1"/>
  <c r="N29" i="15"/>
  <c r="X31" i="15"/>
  <c r="X22" i="15"/>
  <c r="X26" i="15" s="1"/>
  <c r="X32" i="15" l="1"/>
  <c r="X39" i="15" s="1"/>
  <c r="B9" i="15" s="1"/>
  <c r="D9" i="15" s="1"/>
  <c r="D11" i="15" s="1"/>
  <c r="X29" i="15"/>
  <c r="X28" i="15"/>
  <c r="X35" i="14" l="1"/>
  <c r="W25" i="14"/>
  <c r="A9" i="14"/>
  <c r="R25" i="14"/>
  <c r="S7" i="14"/>
  <c r="M25" i="14"/>
  <c r="N6" i="14"/>
  <c r="N7" i="14" s="1"/>
  <c r="A5" i="14"/>
  <c r="N35" i="14"/>
  <c r="H25" i="14"/>
  <c r="I33" i="14"/>
  <c r="I7" i="14"/>
  <c r="I6" i="14"/>
  <c r="C11" i="14"/>
  <c r="S33" i="14"/>
  <c r="A7" i="14"/>
  <c r="X6" i="14"/>
  <c r="X7" i="14" s="1"/>
  <c r="A3" i="14"/>
  <c r="S6" i="14" l="1"/>
  <c r="N11" i="14"/>
  <c r="I11" i="14"/>
  <c r="I5" i="14" s="1"/>
  <c r="I9" i="14" s="1"/>
  <c r="I13" i="14" s="1"/>
  <c r="I15" i="14" s="1"/>
  <c r="I17" i="14" s="1"/>
  <c r="S11" i="14" l="1"/>
  <c r="S5" i="14" s="1"/>
  <c r="S9" i="14" s="1"/>
  <c r="S13" i="14" s="1"/>
  <c r="S15" i="14" s="1"/>
  <c r="S17" i="14" s="1"/>
  <c r="N5" i="14"/>
  <c r="N9" i="14" s="1"/>
  <c r="N13" i="14" s="1"/>
  <c r="N15" i="14" s="1"/>
  <c r="N17" i="14" s="1"/>
  <c r="N20" i="14" s="1"/>
  <c r="I19" i="14"/>
  <c r="I20" i="14"/>
  <c r="I22" i="14" l="1"/>
  <c r="I26" i="14" s="1"/>
  <c r="S19" i="14"/>
  <c r="S20" i="14"/>
  <c r="N30" i="14"/>
  <c r="N19" i="14"/>
  <c r="N31" i="14" s="1"/>
  <c r="I29" i="14"/>
  <c r="I28" i="14"/>
  <c r="I30" i="14" s="1"/>
  <c r="I37" i="14" s="1"/>
  <c r="B3" i="14" s="1"/>
  <c r="D3" i="14" s="1"/>
  <c r="S22" i="14" l="1"/>
  <c r="S26" i="14" s="1"/>
  <c r="S28" i="14" s="1"/>
  <c r="N22" i="14"/>
  <c r="N26" i="14" s="1"/>
  <c r="N32" i="14" s="1"/>
  <c r="N39" i="14" s="1"/>
  <c r="B5" i="14" s="1"/>
  <c r="S29" i="14" l="1"/>
  <c r="S30" i="14"/>
  <c r="S37" i="14" s="1"/>
  <c r="B7" i="14" s="1"/>
  <c r="D7" i="14" s="1"/>
  <c r="N28" i="14"/>
  <c r="D5" i="14" s="1"/>
  <c r="N29" i="14"/>
  <c r="X11" i="14" l="1"/>
  <c r="X5" i="14" s="1"/>
  <c r="X9" i="14" s="1"/>
  <c r="X13" i="14" l="1"/>
  <c r="X15" i="14" s="1"/>
  <c r="X17" i="14" s="1"/>
  <c r="X20" i="14" s="1"/>
  <c r="X19" i="14" l="1"/>
  <c r="X31" i="14" s="1"/>
  <c r="X30" i="14"/>
  <c r="X22" i="14" l="1"/>
  <c r="X26" i="14" s="1"/>
  <c r="X29" i="14" s="1"/>
  <c r="X28" i="14" l="1"/>
  <c r="D9" i="14" s="1"/>
  <c r="D11" i="14" s="1"/>
  <c r="X32" i="14"/>
  <c r="X39" i="14" s="1"/>
  <c r="B9" i="14" s="1"/>
  <c r="R25" i="13"/>
  <c r="M25" i="13"/>
  <c r="N7" i="13"/>
  <c r="N6" i="13"/>
  <c r="N11" i="13" s="1"/>
  <c r="N5" i="13" s="1"/>
  <c r="N9" i="13" s="1"/>
  <c r="N13" i="13" s="1"/>
  <c r="N15" i="13" s="1"/>
  <c r="N17" i="13" s="1"/>
  <c r="W25" i="13"/>
  <c r="C11" i="13"/>
  <c r="A9" i="13"/>
  <c r="X7" i="13"/>
  <c r="S7" i="13"/>
  <c r="A7" i="13"/>
  <c r="X6" i="13"/>
  <c r="X11" i="13" s="1"/>
  <c r="S6" i="13"/>
  <c r="A5" i="13"/>
  <c r="A3" i="13"/>
  <c r="S11" i="13" l="1"/>
  <c r="S5" i="13" s="1"/>
  <c r="S9" i="13" s="1"/>
  <c r="S13" i="13" s="1"/>
  <c r="S15" i="13" s="1"/>
  <c r="S17" i="13" s="1"/>
  <c r="S20" i="13" s="1"/>
  <c r="N19" i="13"/>
  <c r="N20" i="13"/>
  <c r="X5" i="13"/>
  <c r="X9" i="13" s="1"/>
  <c r="X13" i="13" s="1"/>
  <c r="X15" i="13" s="1"/>
  <c r="X17" i="13" s="1"/>
  <c r="N22" i="13" l="1"/>
  <c r="N26" i="13" s="1"/>
  <c r="S19" i="13"/>
  <c r="S22" i="13" s="1"/>
  <c r="S26" i="13" s="1"/>
  <c r="S28" i="13" s="1"/>
  <c r="N29" i="13"/>
  <c r="N28" i="13"/>
  <c r="I30" i="13"/>
  <c r="B3" i="13" s="1"/>
  <c r="D3" i="13" s="1"/>
  <c r="X20" i="13"/>
  <c r="X19" i="13"/>
  <c r="X22" i="13" s="1"/>
  <c r="X26" i="13" s="1"/>
  <c r="X30" i="13" s="1"/>
  <c r="N30" i="13" l="1"/>
  <c r="B5" i="13" s="1"/>
  <c r="D5" i="13" s="1"/>
  <c r="S29" i="13"/>
  <c r="S30" i="13" s="1"/>
  <c r="B7" i="13" s="1"/>
  <c r="D7" i="13" s="1"/>
  <c r="X28" i="13"/>
  <c r="X29" i="13"/>
  <c r="B9" i="13" l="1"/>
  <c r="D9" i="13" s="1"/>
  <c r="D11" i="13" s="1"/>
  <c r="C11" i="12" l="1"/>
  <c r="X7" i="12"/>
  <c r="R25" i="12"/>
  <c r="S6" i="12"/>
  <c r="M25" i="12"/>
  <c r="N7" i="12"/>
  <c r="H25" i="12"/>
  <c r="I7" i="12"/>
  <c r="W25" i="12"/>
  <c r="A9" i="12"/>
  <c r="A7" i="12"/>
  <c r="N6" i="12"/>
  <c r="I6" i="12"/>
  <c r="A5" i="12"/>
  <c r="A3" i="12"/>
  <c r="X6" i="12" l="1"/>
  <c r="S7" i="12"/>
  <c r="S11" i="12" s="1"/>
  <c r="S5" i="12" s="1"/>
  <c r="S9" i="12" s="1"/>
  <c r="S13" i="12" s="1"/>
  <c r="S15" i="12" s="1"/>
  <c r="S17" i="12" s="1"/>
  <c r="S19" i="12" s="1"/>
  <c r="N11" i="12"/>
  <c r="N5" i="12" s="1"/>
  <c r="N9" i="12" s="1"/>
  <c r="N13" i="12" s="1"/>
  <c r="N15" i="12" s="1"/>
  <c r="N17" i="12" s="1"/>
  <c r="N20" i="12" s="1"/>
  <c r="S20" i="12" l="1"/>
  <c r="S22" i="12" s="1"/>
  <c r="S26" i="12" s="1"/>
  <c r="S28" i="12" s="1"/>
  <c r="N19" i="12"/>
  <c r="N22" i="12" s="1"/>
  <c r="N26" i="12" s="1"/>
  <c r="N28" i="12" s="1"/>
  <c r="S29" i="12" l="1"/>
  <c r="S30" i="12" s="1"/>
  <c r="B7" i="12" s="1"/>
  <c r="D7" i="12" s="1"/>
  <c r="N29" i="12"/>
  <c r="N30" i="12" s="1"/>
  <c r="B5" i="12" s="1"/>
  <c r="D5" i="12" s="1"/>
  <c r="X11" i="12" l="1"/>
  <c r="X5" i="12" s="1"/>
  <c r="X9" i="12" s="1"/>
  <c r="X13" i="12" s="1"/>
  <c r="X15" i="12" s="1"/>
  <c r="X17" i="12" s="1"/>
  <c r="X19" i="12" l="1"/>
  <c r="X20" i="12"/>
  <c r="X22" i="12" l="1"/>
  <c r="X26" i="12" s="1"/>
  <c r="X28" i="12" s="1"/>
  <c r="X29" i="12" l="1"/>
  <c r="X30" i="12" s="1"/>
  <c r="B9" i="12" s="1"/>
  <c r="D9" i="12" s="1"/>
  <c r="I11" i="12" l="1"/>
  <c r="I5" i="12" s="1"/>
  <c r="I9" i="12" s="1"/>
  <c r="I13" i="12" s="1"/>
  <c r="I15" i="12" s="1"/>
  <c r="I17" i="12" s="1"/>
  <c r="I20" i="12" l="1"/>
  <c r="I19" i="12"/>
  <c r="I22" i="12" s="1"/>
  <c r="I26" i="12" s="1"/>
  <c r="I28" i="12" l="1"/>
  <c r="I29" i="12"/>
  <c r="I30" i="12" l="1"/>
  <c r="B3" i="12" s="1"/>
  <c r="D3" i="12" s="1"/>
  <c r="D11" i="12" s="1"/>
  <c r="AG25" i="11" l="1"/>
  <c r="AB25" i="11"/>
  <c r="W25" i="11"/>
  <c r="R25" i="11"/>
  <c r="M25" i="11"/>
  <c r="H25" i="11"/>
  <c r="A13" i="11"/>
  <c r="A11" i="11"/>
  <c r="A9" i="11"/>
  <c r="S7" i="11"/>
  <c r="N7" i="11"/>
  <c r="I7" i="11"/>
  <c r="A7" i="11"/>
  <c r="A5" i="11"/>
  <c r="C15" i="11"/>
  <c r="A3" i="11"/>
  <c r="S11" i="11" l="1"/>
  <c r="S9" i="11" s="1"/>
  <c r="S13" i="11" s="1"/>
  <c r="S15" i="11" s="1"/>
  <c r="S17" i="11" s="1"/>
  <c r="S20" i="11" s="1"/>
  <c r="S5" i="11"/>
  <c r="AH7" i="11"/>
  <c r="AC7" i="11"/>
  <c r="X7" i="11"/>
  <c r="I11" i="11"/>
  <c r="S19" i="11"/>
  <c r="N11" i="11"/>
  <c r="R25" i="10"/>
  <c r="M25" i="10"/>
  <c r="H25" i="10"/>
  <c r="C9" i="10"/>
  <c r="A7" i="10"/>
  <c r="S6" i="10"/>
  <c r="N6" i="10"/>
  <c r="I6" i="10"/>
  <c r="A5" i="10"/>
  <c r="A3" i="10"/>
  <c r="AH11" i="11" l="1"/>
  <c r="AH5" i="11"/>
  <c r="AH9" i="11" s="1"/>
  <c r="AH13" i="11" s="1"/>
  <c r="AH15" i="11" s="1"/>
  <c r="AH17" i="11" s="1"/>
  <c r="AH19" i="11" s="1"/>
  <c r="AC11" i="11"/>
  <c r="AC5" i="11"/>
  <c r="AC9" i="11" s="1"/>
  <c r="AC13" i="11" s="1"/>
  <c r="AC15" i="11" s="1"/>
  <c r="AC17" i="11" s="1"/>
  <c r="X11" i="11"/>
  <c r="X5" i="11"/>
  <c r="N5" i="11"/>
  <c r="N9" i="11" s="1"/>
  <c r="N13" i="11" s="1"/>
  <c r="N15" i="11" s="1"/>
  <c r="N17" i="11" s="1"/>
  <c r="I5" i="11"/>
  <c r="I9" i="11" s="1"/>
  <c r="I13" i="11" s="1"/>
  <c r="I15" i="11" s="1"/>
  <c r="I17" i="11" s="1"/>
  <c r="S7" i="10"/>
  <c r="S11" i="10" s="1"/>
  <c r="S22" i="11"/>
  <c r="S26" i="11" s="1"/>
  <c r="S29" i="11" s="1"/>
  <c r="I7" i="10"/>
  <c r="I11" i="10" s="1"/>
  <c r="N7" i="10"/>
  <c r="N11" i="10" s="1"/>
  <c r="X9" i="11" l="1"/>
  <c r="N20" i="11"/>
  <c r="N19" i="11"/>
  <c r="N22" i="11" s="1"/>
  <c r="N26" i="11" s="1"/>
  <c r="N28" i="11" s="1"/>
  <c r="I20" i="11"/>
  <c r="I19" i="11"/>
  <c r="I22" i="11" s="1"/>
  <c r="I26" i="11" s="1"/>
  <c r="I29" i="11" s="1"/>
  <c r="S5" i="10"/>
  <c r="S9" i="10" s="1"/>
  <c r="S13" i="10" s="1"/>
  <c r="S15" i="10" s="1"/>
  <c r="S17" i="10" s="1"/>
  <c r="S19" i="10" s="1"/>
  <c r="AH20" i="11"/>
  <c r="AH22" i="11" s="1"/>
  <c r="AH26" i="11" s="1"/>
  <c r="AH28" i="11" s="1"/>
  <c r="AC20" i="11"/>
  <c r="AC19" i="11"/>
  <c r="AC22" i="11" s="1"/>
  <c r="AC26" i="11" s="1"/>
  <c r="AC29" i="11" s="1"/>
  <c r="AH30" i="11"/>
  <c r="AH31" i="11"/>
  <c r="AC30" i="11"/>
  <c r="S28" i="11"/>
  <c r="S30" i="11" s="1"/>
  <c r="B7" i="11" s="1"/>
  <c r="D7" i="11" s="1"/>
  <c r="I28" i="11"/>
  <c r="I30" i="11" s="1"/>
  <c r="B3" i="11" s="1"/>
  <c r="D3" i="11" s="1"/>
  <c r="N5" i="10"/>
  <c r="N9" i="10" s="1"/>
  <c r="I5" i="10"/>
  <c r="I9" i="10" s="1"/>
  <c r="X13" i="11" l="1"/>
  <c r="X15" i="11" s="1"/>
  <c r="X17" i="11" s="1"/>
  <c r="X30" i="11"/>
  <c r="N29" i="11"/>
  <c r="N30" i="11" s="1"/>
  <c r="B5" i="11" s="1"/>
  <c r="D5" i="11" s="1"/>
  <c r="S20" i="10"/>
  <c r="S31" i="10" s="1"/>
  <c r="S30" i="10"/>
  <c r="AC31" i="11"/>
  <c r="AC32" i="11" s="1"/>
  <c r="B11" i="11" s="1"/>
  <c r="AC28" i="11"/>
  <c r="AH29" i="11"/>
  <c r="AH32" i="11"/>
  <c r="B13" i="11" s="1"/>
  <c r="D13" i="11" s="1"/>
  <c r="D11" i="11"/>
  <c r="I13" i="10"/>
  <c r="I15" i="10" s="1"/>
  <c r="I17" i="10" s="1"/>
  <c r="N13" i="10"/>
  <c r="N15" i="10" s="1"/>
  <c r="N17" i="10" s="1"/>
  <c r="N30" i="10"/>
  <c r="S22" i="10"/>
  <c r="S26" i="10" s="1"/>
  <c r="X20" i="11" l="1"/>
  <c r="X19" i="11"/>
  <c r="X31" i="11" s="1"/>
  <c r="S32" i="10"/>
  <c r="B7" i="10" s="1"/>
  <c r="D7" i="10" s="1"/>
  <c r="S29" i="10"/>
  <c r="S28" i="10"/>
  <c r="N20" i="10"/>
  <c r="N19" i="10"/>
  <c r="N31" i="10" s="1"/>
  <c r="I19" i="10"/>
  <c r="I20" i="10"/>
  <c r="I30" i="10"/>
  <c r="X22" i="11" l="1"/>
  <c r="X26" i="11" s="1"/>
  <c r="I31" i="10"/>
  <c r="N22" i="10"/>
  <c r="N26" i="10" s="1"/>
  <c r="I22" i="10"/>
  <c r="I26" i="10" s="1"/>
  <c r="X28" i="11" l="1"/>
  <c r="X32" i="11"/>
  <c r="B9" i="11" s="1"/>
  <c r="D9" i="11" s="1"/>
  <c r="D15" i="11" s="1"/>
  <c r="X29" i="11"/>
  <c r="N28" i="10"/>
  <c r="N32" i="10"/>
  <c r="B5" i="10" s="1"/>
  <c r="D5" i="10" s="1"/>
  <c r="N29" i="10"/>
  <c r="I29" i="10"/>
  <c r="I28" i="10"/>
  <c r="I32" i="10"/>
  <c r="B3" i="10" s="1"/>
  <c r="D3" i="10" s="1"/>
  <c r="D9" i="10" s="1"/>
  <c r="A7" i="9" l="1"/>
  <c r="N7" i="9"/>
  <c r="M25" i="9"/>
  <c r="I7" i="9"/>
  <c r="H25" i="9"/>
  <c r="R25" i="9"/>
  <c r="C9" i="9"/>
  <c r="A5" i="9"/>
  <c r="A3" i="9"/>
  <c r="N11" i="9" l="1"/>
  <c r="N5" i="9" l="1"/>
  <c r="N9" i="9" s="1"/>
  <c r="N13" i="9" s="1"/>
  <c r="N15" i="9" s="1"/>
  <c r="N17" i="9" s="1"/>
  <c r="N19" i="9" s="1"/>
  <c r="S7" i="9"/>
  <c r="S11" i="9" l="1"/>
  <c r="S5" i="9"/>
  <c r="S9" i="9" s="1"/>
  <c r="S13" i="9" s="1"/>
  <c r="S15" i="9" s="1"/>
  <c r="S17" i="9" s="1"/>
  <c r="N20" i="9"/>
  <c r="N22" i="9" s="1"/>
  <c r="N26" i="9" s="1"/>
  <c r="N29" i="9" s="1"/>
  <c r="N30" i="9"/>
  <c r="S30" i="9" l="1"/>
  <c r="S20" i="9"/>
  <c r="S19" i="9"/>
  <c r="N28" i="9"/>
  <c r="N31" i="9"/>
  <c r="N32" i="9" s="1"/>
  <c r="B5" i="9" s="1"/>
  <c r="D5" i="9" l="1"/>
  <c r="S31" i="9"/>
  <c r="S22" i="9"/>
  <c r="S26" i="9" s="1"/>
  <c r="S29" i="9" l="1"/>
  <c r="S28" i="9"/>
  <c r="S32" i="9"/>
  <c r="B7" i="9" s="1"/>
  <c r="D7" i="9" s="1"/>
  <c r="I11" i="9" l="1"/>
  <c r="I5" i="9" l="1"/>
  <c r="I9" i="9" s="1"/>
  <c r="I13" i="9" s="1"/>
  <c r="I15" i="9" s="1"/>
  <c r="I17" i="9" s="1"/>
  <c r="I20" i="9" s="1"/>
  <c r="I19" i="9" l="1"/>
  <c r="I30" i="9"/>
  <c r="I22" i="9" l="1"/>
  <c r="I26" i="9" s="1"/>
  <c r="I31" i="9"/>
  <c r="I29" i="9"/>
  <c r="I28" i="9" l="1"/>
  <c r="I32" i="9"/>
  <c r="B3" i="9" s="1"/>
  <c r="D3" i="9" s="1"/>
  <c r="D9" i="9" s="1"/>
  <c r="C9" i="8"/>
  <c r="R25" i="8" l="1"/>
  <c r="M25" i="8"/>
  <c r="H25" i="8"/>
  <c r="S7" i="8"/>
  <c r="N7" i="8"/>
  <c r="I7" i="8"/>
  <c r="A7" i="8"/>
  <c r="S6" i="8"/>
  <c r="S11" i="8" s="1"/>
  <c r="S5" i="8" s="1"/>
  <c r="S9" i="8" s="1"/>
  <c r="S13" i="8" s="1"/>
  <c r="S15" i="8" s="1"/>
  <c r="S17" i="8" s="1"/>
  <c r="N6" i="8"/>
  <c r="I6" i="8"/>
  <c r="A5" i="8"/>
  <c r="A3" i="8"/>
  <c r="N11" i="8" l="1"/>
  <c r="N5" i="8" s="1"/>
  <c r="N9" i="8" s="1"/>
  <c r="N13" i="8" s="1"/>
  <c r="N15" i="8" s="1"/>
  <c r="N17" i="8" s="1"/>
  <c r="N19" i="8" s="1"/>
  <c r="I11" i="8"/>
  <c r="I5" i="8" s="1"/>
  <c r="I9" i="8" s="1"/>
  <c r="I13" i="8" s="1"/>
  <c r="I15" i="8" s="1"/>
  <c r="I17" i="8" s="1"/>
  <c r="S19" i="8"/>
  <c r="S20" i="8"/>
  <c r="S22" i="8" s="1"/>
  <c r="S26" i="8" s="1"/>
  <c r="AG25" i="7"/>
  <c r="AB25" i="7"/>
  <c r="W25" i="7"/>
  <c r="R25" i="7"/>
  <c r="M25" i="7"/>
  <c r="H25" i="7"/>
  <c r="A13" i="7"/>
  <c r="A11" i="7"/>
  <c r="A9" i="7"/>
  <c r="AH7" i="7"/>
  <c r="AC7" i="7"/>
  <c r="X7" i="7"/>
  <c r="A7" i="7"/>
  <c r="AH6" i="7"/>
  <c r="AC6" i="7"/>
  <c r="X6" i="7"/>
  <c r="S6" i="7"/>
  <c r="A5" i="7"/>
  <c r="C15" i="7"/>
  <c r="A3" i="7"/>
  <c r="C13" i="6"/>
  <c r="C11" i="6"/>
  <c r="C9" i="6"/>
  <c r="C7" i="6"/>
  <c r="C5" i="6"/>
  <c r="C3" i="6"/>
  <c r="C15" i="6" s="1"/>
  <c r="AB25" i="6"/>
  <c r="W25" i="6"/>
  <c r="R25" i="6"/>
  <c r="M25" i="6"/>
  <c r="H25" i="6"/>
  <c r="AG25" i="6"/>
  <c r="A13" i="6"/>
  <c r="A11" i="6"/>
  <c r="A9" i="6"/>
  <c r="AH7" i="6"/>
  <c r="AC7" i="6"/>
  <c r="X7" i="6"/>
  <c r="X11" i="6" s="1"/>
  <c r="X5" i="6" s="1"/>
  <c r="X9" i="6" s="1"/>
  <c r="X13" i="6" s="1"/>
  <c r="X15" i="6" s="1"/>
  <c r="X17" i="6" s="1"/>
  <c r="S7" i="6"/>
  <c r="S11" i="6" s="1"/>
  <c r="S5" i="6" s="1"/>
  <c r="S9" i="6" s="1"/>
  <c r="S13" i="6" s="1"/>
  <c r="S15" i="6" s="1"/>
  <c r="S17" i="6" s="1"/>
  <c r="N7" i="6"/>
  <c r="N11" i="6" s="1"/>
  <c r="I7" i="6"/>
  <c r="A7" i="6"/>
  <c r="AH6" i="6"/>
  <c r="AC6" i="6"/>
  <c r="X6" i="6"/>
  <c r="S6" i="6"/>
  <c r="N6" i="6"/>
  <c r="I6" i="6"/>
  <c r="A5" i="6"/>
  <c r="A3" i="6"/>
  <c r="X11" i="7" l="1"/>
  <c r="I19" i="8"/>
  <c r="I20" i="8"/>
  <c r="N20" i="8"/>
  <c r="N22" i="8" s="1"/>
  <c r="N26" i="8" s="1"/>
  <c r="S29" i="8"/>
  <c r="S28" i="8"/>
  <c r="AH11" i="7"/>
  <c r="AH5" i="7" s="1"/>
  <c r="AH9" i="7" s="1"/>
  <c r="AH13" i="7" s="1"/>
  <c r="AH15" i="7" s="1"/>
  <c r="AH17" i="7" s="1"/>
  <c r="AC11" i="7"/>
  <c r="AC5" i="7" s="1"/>
  <c r="AC9" i="7" s="1"/>
  <c r="AC13" i="7" s="1"/>
  <c r="AC15" i="7" s="1"/>
  <c r="AC17" i="7" s="1"/>
  <c r="AC19" i="7" s="1"/>
  <c r="X5" i="7"/>
  <c r="X9" i="7" s="1"/>
  <c r="X13" i="7" s="1"/>
  <c r="X15" i="7" s="1"/>
  <c r="X17" i="7" s="1"/>
  <c r="X19" i="7" s="1"/>
  <c r="S11" i="7"/>
  <c r="S5" i="7" s="1"/>
  <c r="S9" i="7" s="1"/>
  <c r="S13" i="7" s="1"/>
  <c r="S15" i="7" s="1"/>
  <c r="S17" i="7" s="1"/>
  <c r="N11" i="7"/>
  <c r="N5" i="7" s="1"/>
  <c r="N9" i="7" s="1"/>
  <c r="N13" i="7" s="1"/>
  <c r="N15" i="7" s="1"/>
  <c r="N17" i="7" s="1"/>
  <c r="I11" i="7"/>
  <c r="I5" i="7" s="1"/>
  <c r="I9" i="7" s="1"/>
  <c r="I13" i="7" s="1"/>
  <c r="I15" i="7" s="1"/>
  <c r="I17" i="7" s="1"/>
  <c r="AH11" i="6"/>
  <c r="AH5" i="6" s="1"/>
  <c r="AH9" i="6" s="1"/>
  <c r="AH13" i="6" s="1"/>
  <c r="AH15" i="6" s="1"/>
  <c r="AH17" i="6" s="1"/>
  <c r="N5" i="6"/>
  <c r="N9" i="6" s="1"/>
  <c r="N13" i="6" s="1"/>
  <c r="N15" i="6" s="1"/>
  <c r="N17" i="6" s="1"/>
  <c r="N20" i="6" s="1"/>
  <c r="I11" i="6"/>
  <c r="I5" i="6" s="1"/>
  <c r="I9" i="6" s="1"/>
  <c r="I13" i="6" s="1"/>
  <c r="I15" i="6" s="1"/>
  <c r="I17" i="6" s="1"/>
  <c r="S19" i="6"/>
  <c r="S20" i="6"/>
  <c r="X19" i="6"/>
  <c r="X20" i="6"/>
  <c r="AC11" i="6"/>
  <c r="AC5" i="6" s="1"/>
  <c r="AC9" i="6" s="1"/>
  <c r="AC13" i="6" s="1"/>
  <c r="AC15" i="6" s="1"/>
  <c r="AC17" i="6" s="1"/>
  <c r="I19" i="6" l="1"/>
  <c r="I20" i="6"/>
  <c r="I22" i="8"/>
  <c r="I26" i="8" s="1"/>
  <c r="S30" i="8"/>
  <c r="B7" i="8" s="1"/>
  <c r="D7" i="8" s="1"/>
  <c r="N29" i="8"/>
  <c r="N28" i="8"/>
  <c r="N30" i="8" s="1"/>
  <c r="B5" i="8" s="1"/>
  <c r="D5" i="8" s="1"/>
  <c r="AH19" i="7"/>
  <c r="AH20" i="7"/>
  <c r="AC20" i="7"/>
  <c r="AC22" i="7" s="1"/>
  <c r="AC26" i="7" s="1"/>
  <c r="AC28" i="7" s="1"/>
  <c r="X20" i="7"/>
  <c r="X22" i="7" s="1"/>
  <c r="X26" i="7" s="1"/>
  <c r="X28" i="7" s="1"/>
  <c r="S19" i="7"/>
  <c r="S20" i="7"/>
  <c r="I19" i="7"/>
  <c r="I20" i="7"/>
  <c r="N19" i="7"/>
  <c r="N20" i="7"/>
  <c r="X22" i="6"/>
  <c r="X26" i="6" s="1"/>
  <c r="N19" i="6"/>
  <c r="N22" i="6" s="1"/>
  <c r="N26" i="6" s="1"/>
  <c r="N29" i="6" s="1"/>
  <c r="S22" i="6"/>
  <c r="S26" i="6" s="1"/>
  <c r="S28" i="6" s="1"/>
  <c r="I22" i="6"/>
  <c r="I26" i="6" s="1"/>
  <c r="I29" i="6" s="1"/>
  <c r="AC19" i="6"/>
  <c r="AC20" i="6"/>
  <c r="S29" i="6"/>
  <c r="N28" i="6"/>
  <c r="X29" i="6"/>
  <c r="X28" i="6"/>
  <c r="AH19" i="6"/>
  <c r="AH20" i="6"/>
  <c r="X30" i="6" l="1"/>
  <c r="B9" i="6" s="1"/>
  <c r="D9" i="6" s="1"/>
  <c r="I29" i="8"/>
  <c r="I28" i="8"/>
  <c r="AH22" i="7"/>
  <c r="AH26" i="7" s="1"/>
  <c r="AH28" i="7" s="1"/>
  <c r="AH29" i="7"/>
  <c r="AH30" i="7" s="1"/>
  <c r="B13" i="7" s="1"/>
  <c r="D13" i="7" s="1"/>
  <c r="X29" i="7"/>
  <c r="X30" i="7" s="1"/>
  <c r="B9" i="7" s="1"/>
  <c r="D9" i="7" s="1"/>
  <c r="S22" i="7"/>
  <c r="S26" i="7" s="1"/>
  <c r="S28" i="7" s="1"/>
  <c r="AC29" i="7"/>
  <c r="AC30" i="7" s="1"/>
  <c r="B11" i="7" s="1"/>
  <c r="D11" i="7" s="1"/>
  <c r="S29" i="7"/>
  <c r="S30" i="7" s="1"/>
  <c r="B7" i="7" s="1"/>
  <c r="D7" i="7" s="1"/>
  <c r="N22" i="7"/>
  <c r="N26" i="7" s="1"/>
  <c r="I22" i="7"/>
  <c r="I26" i="7" s="1"/>
  <c r="I28" i="7" s="1"/>
  <c r="AC22" i="6"/>
  <c r="AC26" i="6" s="1"/>
  <c r="AC28" i="6" s="1"/>
  <c r="AH22" i="6"/>
  <c r="AH26" i="6" s="1"/>
  <c r="AH28" i="6" s="1"/>
  <c r="S30" i="6"/>
  <c r="B7" i="6" s="1"/>
  <c r="D7" i="6" s="1"/>
  <c r="N30" i="6"/>
  <c r="B5" i="6" s="1"/>
  <c r="D5" i="6" s="1"/>
  <c r="I28" i="6"/>
  <c r="I30" i="6" s="1"/>
  <c r="B3" i="6" s="1"/>
  <c r="D3" i="6" s="1"/>
  <c r="I30" i="8" l="1"/>
  <c r="B3" i="8" s="1"/>
  <c r="D3" i="8" s="1"/>
  <c r="D9" i="8" s="1"/>
  <c r="AC29" i="6"/>
  <c r="I29" i="7"/>
  <c r="I30" i="7" s="1"/>
  <c r="B3" i="7" s="1"/>
  <c r="D3" i="7" s="1"/>
  <c r="N29" i="7"/>
  <c r="N28" i="7"/>
  <c r="AH29" i="6"/>
  <c r="AC30" i="6"/>
  <c r="B11" i="6" s="1"/>
  <c r="D11" i="6" s="1"/>
  <c r="AH30" i="6"/>
  <c r="B13" i="6" s="1"/>
  <c r="D13" i="6" s="1"/>
  <c r="D15" i="6" s="1"/>
  <c r="D19" i="6" s="1"/>
  <c r="D21" i="6" l="1"/>
  <c r="N30" i="7"/>
  <c r="B5" i="7" s="1"/>
  <c r="D5" i="7" s="1"/>
  <c r="D15" i="7" s="1"/>
  <c r="AH33" i="5"/>
  <c r="AC33" i="5"/>
  <c r="X33" i="5"/>
  <c r="S33" i="5"/>
  <c r="N33" i="5"/>
  <c r="I33" i="5"/>
  <c r="AG25" i="5"/>
  <c r="W25" i="5"/>
  <c r="R25" i="5"/>
  <c r="M25" i="5"/>
  <c r="C13" i="5"/>
  <c r="A13" i="5"/>
  <c r="C11" i="5"/>
  <c r="A11" i="5"/>
  <c r="C9" i="5"/>
  <c r="A9" i="5"/>
  <c r="AH7" i="5"/>
  <c r="X7" i="5"/>
  <c r="S7" i="5"/>
  <c r="N7" i="5"/>
  <c r="C7" i="5"/>
  <c r="A7" i="5"/>
  <c r="AH6" i="5"/>
  <c r="AH11" i="5" s="1"/>
  <c r="AH5" i="5" s="1"/>
  <c r="AH9" i="5" s="1"/>
  <c r="AH13" i="5" s="1"/>
  <c r="AH15" i="5" s="1"/>
  <c r="AH17" i="5" s="1"/>
  <c r="X6" i="5"/>
  <c r="X11" i="5" s="1"/>
  <c r="X5" i="5" s="1"/>
  <c r="X9" i="5" s="1"/>
  <c r="X13" i="5" s="1"/>
  <c r="X15" i="5" s="1"/>
  <c r="X17" i="5" s="1"/>
  <c r="S6" i="5"/>
  <c r="N6" i="5"/>
  <c r="N11" i="5" s="1"/>
  <c r="C5" i="5"/>
  <c r="A5" i="5"/>
  <c r="C3" i="5"/>
  <c r="C15" i="5" s="1"/>
  <c r="A3" i="5"/>
  <c r="AB25" i="4"/>
  <c r="W25" i="4"/>
  <c r="R25" i="4"/>
  <c r="C13" i="4"/>
  <c r="C11" i="4"/>
  <c r="C9" i="4"/>
  <c r="C7" i="4"/>
  <c r="C5" i="4"/>
  <c r="C3" i="4"/>
  <c r="I33" i="4"/>
  <c r="I37" i="4" s="1"/>
  <c r="B3" i="4" s="1"/>
  <c r="AH33" i="4"/>
  <c r="AC33" i="4"/>
  <c r="X33" i="4"/>
  <c r="S33" i="4"/>
  <c r="N33" i="4"/>
  <c r="AG25" i="4"/>
  <c r="AH7" i="4"/>
  <c r="AH11" i="4"/>
  <c r="AH9" i="4" s="1"/>
  <c r="AH13" i="4" s="1"/>
  <c r="AH15" i="4" s="1"/>
  <c r="AH17" i="4" s="1"/>
  <c r="A13" i="4"/>
  <c r="A11" i="4"/>
  <c r="A9" i="4"/>
  <c r="AC7" i="4"/>
  <c r="X7" i="4"/>
  <c r="S7" i="4"/>
  <c r="A7" i="4"/>
  <c r="A5" i="4"/>
  <c r="A3" i="4"/>
  <c r="D24" i="6" l="1"/>
  <c r="D27" i="6" s="1"/>
  <c r="S11" i="5"/>
  <c r="S5" i="5" s="1"/>
  <c r="S9" i="5" s="1"/>
  <c r="S13" i="5" s="1"/>
  <c r="S15" i="5" s="1"/>
  <c r="S17" i="5" s="1"/>
  <c r="X19" i="5"/>
  <c r="X22" i="5" s="1"/>
  <c r="X26" i="5" s="1"/>
  <c r="X20" i="5"/>
  <c r="AH20" i="5"/>
  <c r="AH22" i="5" s="1"/>
  <c r="AH26" i="5" s="1"/>
  <c r="AH19" i="5"/>
  <c r="N5" i="5"/>
  <c r="N9" i="5" s="1"/>
  <c r="N13" i="5" s="1"/>
  <c r="N15" i="5" s="1"/>
  <c r="N17" i="5" s="1"/>
  <c r="X11" i="4"/>
  <c r="X9" i="4" s="1"/>
  <c r="X13" i="4" s="1"/>
  <c r="X15" i="4" s="1"/>
  <c r="X17" i="4" s="1"/>
  <c r="X20" i="4" s="1"/>
  <c r="S11" i="4"/>
  <c r="S9" i="4" s="1"/>
  <c r="S13" i="4" s="1"/>
  <c r="S15" i="4" s="1"/>
  <c r="S17" i="4" s="1"/>
  <c r="AH20" i="4"/>
  <c r="AH19" i="4"/>
  <c r="X19" i="4"/>
  <c r="C15" i="4"/>
  <c r="AC11" i="4"/>
  <c r="AC9" i="4"/>
  <c r="AC13" i="4" s="1"/>
  <c r="AC15" i="4" s="1"/>
  <c r="AC17" i="4" s="1"/>
  <c r="D29" i="6" l="1"/>
  <c r="D30" i="6" s="1"/>
  <c r="S20" i="5"/>
  <c r="S19" i="5"/>
  <c r="AC37" i="5"/>
  <c r="B11" i="5" s="1"/>
  <c r="D11" i="5" s="1"/>
  <c r="X28" i="5"/>
  <c r="X29" i="5"/>
  <c r="X30" i="5" s="1"/>
  <c r="X37" i="5" s="1"/>
  <c r="B9" i="5" s="1"/>
  <c r="D9" i="5" s="1"/>
  <c r="AH28" i="5"/>
  <c r="AH29" i="5"/>
  <c r="AH30" i="5" s="1"/>
  <c r="AH37" i="5" s="1"/>
  <c r="B13" i="5" s="1"/>
  <c r="D13" i="5" s="1"/>
  <c r="N19" i="5"/>
  <c r="N22" i="5" s="1"/>
  <c r="N26" i="5" s="1"/>
  <c r="N20" i="5"/>
  <c r="AH22" i="4"/>
  <c r="AH26" i="4" s="1"/>
  <c r="AH29" i="4" s="1"/>
  <c r="X22" i="4"/>
  <c r="X26" i="4" s="1"/>
  <c r="X29" i="4" s="1"/>
  <c r="S19" i="4"/>
  <c r="S20" i="4"/>
  <c r="AC19" i="4"/>
  <c r="AC20" i="4"/>
  <c r="S22" i="5" l="1"/>
  <c r="S26" i="5" s="1"/>
  <c r="I37" i="5"/>
  <c r="B3" i="5" s="1"/>
  <c r="D3" i="5" s="1"/>
  <c r="N29" i="5"/>
  <c r="N28" i="5"/>
  <c r="N30" i="5" s="1"/>
  <c r="N37" i="5" s="1"/>
  <c r="B5" i="5" s="1"/>
  <c r="D5" i="5" s="1"/>
  <c r="AH28" i="4"/>
  <c r="X28" i="4"/>
  <c r="X30" i="4" s="1"/>
  <c r="X37" i="4" s="1"/>
  <c r="B9" i="4" s="1"/>
  <c r="D9" i="4" s="1"/>
  <c r="AH30" i="4"/>
  <c r="AH37" i="4" s="1"/>
  <c r="B13" i="4" s="1"/>
  <c r="D13" i="4" s="1"/>
  <c r="N37" i="4"/>
  <c r="B5" i="4" s="1"/>
  <c r="D5" i="4" s="1"/>
  <c r="AC22" i="4"/>
  <c r="AC26" i="4" s="1"/>
  <c r="S22" i="4"/>
  <c r="S26" i="4" s="1"/>
  <c r="D3" i="4"/>
  <c r="S28" i="5" l="1"/>
  <c r="S30" i="5" s="1"/>
  <c r="S37" i="5" s="1"/>
  <c r="B7" i="5" s="1"/>
  <c r="D7" i="5" s="1"/>
  <c r="D15" i="5" s="1"/>
  <c r="S29" i="5"/>
  <c r="AC28" i="4"/>
  <c r="AC29" i="4"/>
  <c r="S28" i="4"/>
  <c r="S29" i="4"/>
  <c r="AC30" i="4" l="1"/>
  <c r="AC37" i="4" s="1"/>
  <c r="B11" i="4" s="1"/>
  <c r="D11" i="4" s="1"/>
  <c r="S30" i="4"/>
  <c r="S37" i="4" s="1"/>
  <c r="B7" i="4" s="1"/>
  <c r="D7" i="4" s="1"/>
  <c r="D15" i="4" s="1"/>
  <c r="D21" i="3" l="1"/>
  <c r="C21" i="3"/>
  <c r="C19" i="3"/>
  <c r="C17" i="3"/>
  <c r="C15" i="3"/>
  <c r="C13" i="3"/>
  <c r="C11" i="3"/>
  <c r="C9" i="3"/>
  <c r="C7" i="3"/>
  <c r="C5" i="3"/>
  <c r="C3" i="3"/>
  <c r="B19" i="3"/>
  <c r="D19" i="3" s="1"/>
  <c r="B17" i="3"/>
  <c r="B15" i="3"/>
  <c r="D15" i="3" s="1"/>
  <c r="A19" i="3"/>
  <c r="A17" i="3"/>
  <c r="A15" i="3"/>
  <c r="AL25" i="3"/>
  <c r="AM7" i="3"/>
  <c r="A9" i="3"/>
  <c r="AV25" i="3"/>
  <c r="AQ25" i="3"/>
  <c r="AW7" i="3"/>
  <c r="AR7" i="3"/>
  <c r="AW6" i="3"/>
  <c r="AR6" i="3"/>
  <c r="AR11" i="3" s="1"/>
  <c r="AR5" i="3" s="1"/>
  <c r="AR9" i="3" s="1"/>
  <c r="AR13" i="3" s="1"/>
  <c r="AR15" i="3" s="1"/>
  <c r="AR17" i="3" s="1"/>
  <c r="AM6" i="3"/>
  <c r="A13" i="3"/>
  <c r="A11" i="3"/>
  <c r="A7" i="3"/>
  <c r="A5" i="3"/>
  <c r="A3" i="3"/>
  <c r="D17" i="3" l="1"/>
  <c r="AW11" i="3"/>
  <c r="AW5" i="3" s="1"/>
  <c r="AW9" i="3" s="1"/>
  <c r="AW13" i="3" s="1"/>
  <c r="AW15" i="3" s="1"/>
  <c r="AW17" i="3" s="1"/>
  <c r="AM11" i="3"/>
  <c r="AM5" i="3" s="1"/>
  <c r="AM9" i="3" s="1"/>
  <c r="AM13" i="3" s="1"/>
  <c r="AM15" i="3" s="1"/>
  <c r="AM17" i="3" s="1"/>
  <c r="AM20" i="3" s="1"/>
  <c r="AR20" i="3"/>
  <c r="AR19" i="3"/>
  <c r="AR22" i="3" s="1"/>
  <c r="AR26" i="3" s="1"/>
  <c r="AM19" i="3" l="1"/>
  <c r="AM22" i="3" s="1"/>
  <c r="AM26" i="3" s="1"/>
  <c r="AR29" i="3"/>
  <c r="AR28" i="3"/>
  <c r="AR30" i="3" s="1"/>
  <c r="AW19" i="3"/>
  <c r="AW20" i="3"/>
  <c r="B7" i="3"/>
  <c r="D7" i="3" s="1"/>
  <c r="B3" i="3"/>
  <c r="D3" i="3" s="1"/>
  <c r="B5" i="3"/>
  <c r="D5" i="3" s="1"/>
  <c r="AW22" i="3" l="1"/>
  <c r="AW26" i="3" s="1"/>
  <c r="AW29" i="3" s="1"/>
  <c r="AM28" i="3"/>
  <c r="AM29" i="3"/>
  <c r="AM30" i="3" s="1"/>
  <c r="AW28" i="3" l="1"/>
  <c r="AW30" i="3" s="1"/>
  <c r="B13" i="3"/>
  <c r="D13" i="3" s="1"/>
  <c r="B11" i="3"/>
  <c r="D11" i="3" s="1"/>
  <c r="B9" i="3" l="1"/>
  <c r="D9" i="3" s="1"/>
  <c r="B7" i="2" l="1"/>
  <c r="B9" i="2"/>
  <c r="D9" i="2" s="1"/>
  <c r="B11" i="2"/>
  <c r="D11" i="2" s="1"/>
  <c r="B13" i="2"/>
  <c r="AH6" i="2"/>
  <c r="A13" i="2"/>
  <c r="A9" i="2"/>
  <c r="R25" i="2"/>
  <c r="S7" i="2"/>
  <c r="A11" i="2"/>
  <c r="A7" i="2"/>
  <c r="A5" i="2"/>
  <c r="A3" i="2"/>
  <c r="C15" i="2"/>
  <c r="D7" i="2"/>
  <c r="AG25" i="2"/>
  <c r="AH7" i="2"/>
  <c r="AB25" i="2"/>
  <c r="AC7" i="2"/>
  <c r="AC6" i="2"/>
  <c r="W25" i="2"/>
  <c r="X7" i="2"/>
  <c r="X6" i="2"/>
  <c r="S6" i="2"/>
  <c r="M25" i="2"/>
  <c r="N15" i="2"/>
  <c r="N17" i="2" s="1"/>
  <c r="D13" i="2" l="1"/>
  <c r="AH11" i="2"/>
  <c r="AH5" i="2" s="1"/>
  <c r="AH9" i="2" s="1"/>
  <c r="AH13" i="2" s="1"/>
  <c r="AH15" i="2" s="1"/>
  <c r="AH17" i="2" s="1"/>
  <c r="AH20" i="2" s="1"/>
  <c r="AC11" i="2"/>
  <c r="AC5" i="2" s="1"/>
  <c r="AC9" i="2" s="1"/>
  <c r="AC13" i="2" s="1"/>
  <c r="AC15" i="2" s="1"/>
  <c r="AC17" i="2" s="1"/>
  <c r="AC19" i="2" s="1"/>
  <c r="S11" i="2"/>
  <c r="S5" i="2" s="1"/>
  <c r="S9" i="2" s="1"/>
  <c r="S13" i="2" s="1"/>
  <c r="S15" i="2" s="1"/>
  <c r="S17" i="2" s="1"/>
  <c r="S19" i="2" s="1"/>
  <c r="N20" i="2"/>
  <c r="N19" i="2"/>
  <c r="AH19" i="2" l="1"/>
  <c r="AH22" i="2" s="1"/>
  <c r="AH26" i="2" s="1"/>
  <c r="AH28" i="2" s="1"/>
  <c r="AC20" i="2"/>
  <c r="AC22" i="2" s="1"/>
  <c r="AC26" i="2" s="1"/>
  <c r="S20" i="2"/>
  <c r="S22" i="2" s="1"/>
  <c r="S26" i="2" s="1"/>
  <c r="S29" i="2" s="1"/>
  <c r="N22" i="2"/>
  <c r="N26" i="2" s="1"/>
  <c r="N29" i="2" s="1"/>
  <c r="AH29" i="2" l="1"/>
  <c r="AH30" i="2" s="1"/>
  <c r="AC29" i="2"/>
  <c r="AC28" i="2"/>
  <c r="AC30" i="2" s="1"/>
  <c r="S28" i="2"/>
  <c r="S30" i="2" s="1"/>
  <c r="N28" i="2"/>
  <c r="N30" i="2" s="1"/>
  <c r="X11" i="2" l="1"/>
  <c r="X5" i="2" s="1"/>
  <c r="X9" i="2" s="1"/>
  <c r="X13" i="2" s="1"/>
  <c r="X15" i="2" s="1"/>
  <c r="X17" i="2" s="1"/>
  <c r="X20" i="2" l="1"/>
  <c r="X19" i="2"/>
  <c r="X22" i="2" l="1"/>
  <c r="X26" i="2" s="1"/>
  <c r="X28" i="2" s="1"/>
  <c r="X29" i="2" l="1"/>
  <c r="X30" i="2" s="1"/>
  <c r="H25" i="2" l="1"/>
  <c r="I6" i="2" l="1"/>
  <c r="I11" i="2" l="1"/>
  <c r="I5" i="2" s="1"/>
  <c r="I9" i="2" s="1"/>
  <c r="I13" i="2" s="1"/>
  <c r="I15" i="2" s="1"/>
  <c r="I17" i="2" s="1"/>
  <c r="I20" i="2" l="1"/>
  <c r="I19" i="2"/>
  <c r="I22" i="2" l="1"/>
  <c r="I26" i="2" s="1"/>
  <c r="I29" i="2" s="1"/>
  <c r="I28" i="2" l="1"/>
  <c r="I30" i="2" s="1"/>
  <c r="B3" i="2" s="1"/>
  <c r="D3" i="2" s="1"/>
  <c r="N6" i="2"/>
  <c r="N11" i="2" s="1"/>
  <c r="N7" i="2"/>
  <c r="N5" i="2" l="1"/>
  <c r="N9" i="2" s="1"/>
  <c r="N13" i="2" s="1"/>
  <c r="B5" i="2" l="1"/>
  <c r="D5" i="2" s="1"/>
  <c r="D15" i="2" s="1"/>
  <c r="D12" i="17"/>
  <c r="D14" i="17" s="1"/>
  <c r="D17" i="17" l="1"/>
  <c r="D20" i="17" s="1"/>
  <c r="D22" i="17" l="1"/>
  <c r="D23" i="17" s="1"/>
</calcChain>
</file>

<file path=xl/sharedStrings.xml><?xml version="1.0" encoding="utf-8"?>
<sst xmlns="http://schemas.openxmlformats.org/spreadsheetml/2006/main" count="2123" uniqueCount="258">
  <si>
    <t>Jeugd/Wmo</t>
  </si>
  <si>
    <t>Productnaam</t>
  </si>
  <si>
    <t>Productcode</t>
  </si>
  <si>
    <t>Wmo</t>
  </si>
  <si>
    <t>Begeleiding individueel basis</t>
  </si>
  <si>
    <t>02G03</t>
  </si>
  <si>
    <t>Begeleiding individueel intensief</t>
  </si>
  <si>
    <t>02G16</t>
  </si>
  <si>
    <t>Dagbesteding basis</t>
  </si>
  <si>
    <t>07G03</t>
  </si>
  <si>
    <t>Dagbesteding intensief</t>
  </si>
  <si>
    <t>07G04</t>
  </si>
  <si>
    <t>Kortdurend verblijf Wmo / Respijtzorg aan huis</t>
  </si>
  <si>
    <t>04G02 / 04G88</t>
  </si>
  <si>
    <t>HH</t>
  </si>
  <si>
    <t>Huishoudelijke ondersteuning basisuren</t>
  </si>
  <si>
    <t>01G00</t>
  </si>
  <si>
    <t>Jeugdzorg</t>
  </si>
  <si>
    <t>45G48</t>
  </si>
  <si>
    <t>45G50</t>
  </si>
  <si>
    <t>Begeleiding individueel complex</t>
  </si>
  <si>
    <t>45G53</t>
  </si>
  <si>
    <t>Behandeling chronische beperking</t>
  </si>
  <si>
    <t>45G65</t>
  </si>
  <si>
    <t>Behandeling laagcomplex specialistische GGZ</t>
  </si>
  <si>
    <t>45G67</t>
  </si>
  <si>
    <t>Medicatiecontrole</t>
  </si>
  <si>
    <t>45G52</t>
  </si>
  <si>
    <t>Groepsbegeleiding Jeugd basis</t>
  </si>
  <si>
    <t>41G22</t>
  </si>
  <si>
    <t>Groepsbegeleiding Jeugd intensief</t>
  </si>
  <si>
    <t>41G24</t>
  </si>
  <si>
    <t>Arbeidsmatige dagbesteding jeugd vanaf 16 jaar</t>
  </si>
  <si>
    <t>41G23</t>
  </si>
  <si>
    <t>Kortdurend verblijf basis</t>
  </si>
  <si>
    <t>43G11</t>
  </si>
  <si>
    <t>Kortdurend verblijf intensief</t>
  </si>
  <si>
    <t>43G66</t>
  </si>
  <si>
    <t>Persoonlijke verzorging jeugd</t>
  </si>
  <si>
    <t>40G11</t>
  </si>
  <si>
    <t>Vervoer Wmo</t>
  </si>
  <si>
    <t>VV 00-05 Groep, volwassene</t>
  </si>
  <si>
    <t>08G01</t>
  </si>
  <si>
    <t>VV 00-05 Groep, volwassene rolstoel</t>
  </si>
  <si>
    <t>08G11</t>
  </si>
  <si>
    <t>VV 00-05 Individueel</t>
  </si>
  <si>
    <t>08G21</t>
  </si>
  <si>
    <t>VV 05-10 Groep, volwassene</t>
  </si>
  <si>
    <t>08G02</t>
  </si>
  <si>
    <t>VV 05-10 Groep, volwassene rolstoel</t>
  </si>
  <si>
    <t>08G12</t>
  </si>
  <si>
    <t>VV 05-10 Individueel</t>
  </si>
  <si>
    <t>08G22</t>
  </si>
  <si>
    <t>VV 10-20 Groep, volwassene</t>
  </si>
  <si>
    <t>08G03</t>
  </si>
  <si>
    <t>VV 10-20 Groep, volwassene rolstoel</t>
  </si>
  <si>
    <t>08G13</t>
  </si>
  <si>
    <t>VV 10-20 Individueel</t>
  </si>
  <si>
    <t>08G23</t>
  </si>
  <si>
    <t>VV 20-30 Groep, volwassene</t>
  </si>
  <si>
    <t>08G04</t>
  </si>
  <si>
    <t>VV 20-30 Groep, volwassene rolstoel</t>
  </si>
  <si>
    <t>08G14</t>
  </si>
  <si>
    <t>VV 20-30 Individueel</t>
  </si>
  <si>
    <t>08G24</t>
  </si>
  <si>
    <t>VV 30-50 Groep, volwassene</t>
  </si>
  <si>
    <t>08G05</t>
  </si>
  <si>
    <t>VV 30-50 Groep, volwassene rolstoel</t>
  </si>
  <si>
    <t>08G15</t>
  </si>
  <si>
    <t>VV 30-50 Individueel</t>
  </si>
  <si>
    <t>08G25</t>
  </si>
  <si>
    <t>VV 50-99 Groep, volwassene</t>
  </si>
  <si>
    <t>08G06</t>
  </si>
  <si>
    <t>VV 50-99 Groep, volwassene rolstoel</t>
  </si>
  <si>
    <t>08G16</t>
  </si>
  <si>
    <t>VV 50-99 Individueel</t>
  </si>
  <si>
    <t>08G26</t>
  </si>
  <si>
    <t>Vervoer Jeugd</t>
  </si>
  <si>
    <t>VV 00-05 Groep, jeugd</t>
  </si>
  <si>
    <t>42G11</t>
  </si>
  <si>
    <t>VV 00-05 Groep, jeugd rolstoel</t>
  </si>
  <si>
    <t>42G21</t>
  </si>
  <si>
    <t>42G31</t>
  </si>
  <si>
    <t>VV 05-10 Groep, jeugd</t>
  </si>
  <si>
    <t>42G12</t>
  </si>
  <si>
    <t>VV 05-10 Groep, jeugd rolstoel</t>
  </si>
  <si>
    <t>42G22</t>
  </si>
  <si>
    <t>42G32</t>
  </si>
  <si>
    <t>VV 10-20 Groep, jeugd</t>
  </si>
  <si>
    <t>42G13</t>
  </si>
  <si>
    <t>VV 10-20 Groep, jeugd rolstoel</t>
  </si>
  <si>
    <t>42G23</t>
  </si>
  <si>
    <t>42G33</t>
  </si>
  <si>
    <t>VV 20-30 Groep, jeugd</t>
  </si>
  <si>
    <t>42G14</t>
  </si>
  <si>
    <t>VV 20-30 Groep, jeugd rolstoel</t>
  </si>
  <si>
    <t>42G24</t>
  </si>
  <si>
    <t>42G34</t>
  </si>
  <si>
    <t>VV 30-50 Groep, jeugd</t>
  </si>
  <si>
    <t>42G15</t>
  </si>
  <si>
    <t>VV 30-50 Groep, jeugd rolstoel</t>
  </si>
  <si>
    <t>42G25</t>
  </si>
  <si>
    <t>42G35</t>
  </si>
  <si>
    <t>VV 50-99 Groep, jeugd</t>
  </si>
  <si>
    <t>42G16</t>
  </si>
  <si>
    <t>VV 50-99 Groep, jeugd rolstoel</t>
  </si>
  <si>
    <t>42G26</t>
  </si>
  <si>
    <t>42G36</t>
  </si>
  <si>
    <t>Tarief 2024</t>
  </si>
  <si>
    <t>Eenheid</t>
  </si>
  <si>
    <t>Uur</t>
  </si>
  <si>
    <t>Dagdeel</t>
  </si>
  <si>
    <t>Etmaal</t>
  </si>
  <si>
    <t xml:space="preserve">Etmaal </t>
  </si>
  <si>
    <t>Tarief Ambulant</t>
  </si>
  <si>
    <t>Aandeel</t>
  </si>
  <si>
    <t>Gewogen tarief</t>
  </si>
  <si>
    <t>Totaal</t>
  </si>
  <si>
    <t>Functie 1 Jeugdzorg Schaal 7</t>
  </si>
  <si>
    <t>Functie 2 Jeugdzorg Schaal 9</t>
  </si>
  <si>
    <t>Loonkosten (obv CAO) per jaar</t>
  </si>
  <si>
    <t>ORT</t>
  </si>
  <si>
    <t>Vakantiegeld</t>
  </si>
  <si>
    <t>Eindejaarsuitkering</t>
  </si>
  <si>
    <t>Bruto Loonkosten</t>
  </si>
  <si>
    <t>Werkgeverslasten</t>
  </si>
  <si>
    <t>Totale Loonkosten</t>
  </si>
  <si>
    <t>Overhead</t>
  </si>
  <si>
    <t>Totale personeelskosten</t>
  </si>
  <si>
    <t>Materiële kosten</t>
  </si>
  <si>
    <t>Kapitaallasten</t>
  </si>
  <si>
    <t>Totale personeelskosten incl. mat. kosten en kap. lasten</t>
  </si>
  <si>
    <t>Productiviteit (%)</t>
  </si>
  <si>
    <t>Productiviteit (uren)</t>
  </si>
  <si>
    <t>Kosten per uur</t>
  </si>
  <si>
    <t>Opleiding</t>
  </si>
  <si>
    <t>Marge (innovatie/opleiding/…)</t>
  </si>
  <si>
    <t>Tarief per uur</t>
  </si>
  <si>
    <t>Functie 1 GHZ FWG 35</t>
  </si>
  <si>
    <t>Functie 3 VVT FWG 35</t>
  </si>
  <si>
    <t>Functie 2 GGZ FWG 35</t>
  </si>
  <si>
    <t>Functie 4 GHZ FWG 40</t>
  </si>
  <si>
    <t>Functie 5 GGZ FWG 40</t>
  </si>
  <si>
    <t>Functie 6 VVT FWG 40</t>
  </si>
  <si>
    <t>Functie 1 GGZ FWG 40</t>
  </si>
  <si>
    <t>Functie 2 GHZ FWG 40</t>
  </si>
  <si>
    <t>Functie 3 VVT FWG 40</t>
  </si>
  <si>
    <t>Functie 4 GGZ FWG 45</t>
  </si>
  <si>
    <t>Functie 5 GHZ FWG 45</t>
  </si>
  <si>
    <t>Functie 7 GGZ FWG 50</t>
  </si>
  <si>
    <t>Functie 8 GHZ FWG 50</t>
  </si>
  <si>
    <t>Functie 9 VVT FWG 50</t>
  </si>
  <si>
    <t>Functie 6 VVT FWG 45</t>
  </si>
  <si>
    <t>Functie 2 VVT FWG 40</t>
  </si>
  <si>
    <t>Functie 1 VVT FWG 35</t>
  </si>
  <si>
    <t>No-Show</t>
  </si>
  <si>
    <t>Maaltijdvergoeding</t>
  </si>
  <si>
    <t>Gemiddelde groepsgrootte</t>
  </si>
  <si>
    <t>Uren per dagdeel</t>
  </si>
  <si>
    <t>Tarief per dagdeel</t>
  </si>
  <si>
    <t>Tarief Groep</t>
  </si>
  <si>
    <t>Functie 3 GHZ FWG 35</t>
  </si>
  <si>
    <t>Functie 6 GGZ FWG 45</t>
  </si>
  <si>
    <t>Kosten per bed per uur</t>
  </si>
  <si>
    <t>Aantal uur per dag</t>
  </si>
  <si>
    <t>Totale zorgkosten per dag</t>
  </si>
  <si>
    <t>Voeding</t>
  </si>
  <si>
    <t>Huisvesting en hotelmatige kosten</t>
  </si>
  <si>
    <t>Aantal bedden</t>
  </si>
  <si>
    <t>Totale verblijfskosten per etmaal</t>
  </si>
  <si>
    <t>Marge</t>
  </si>
  <si>
    <t>Verblijfsproduct</t>
  </si>
  <si>
    <t>Functie 2 VVT HBH trede 1</t>
  </si>
  <si>
    <t>Functie 1 VVT HBH trede 0</t>
  </si>
  <si>
    <t>Functie 3 VVT HBH trede 2</t>
  </si>
  <si>
    <t>Functie 4 VVT HBH trede 3</t>
  </si>
  <si>
    <t>Functie 5 VVT HBH trede 4</t>
  </si>
  <si>
    <t>Functie 6 VVT HBH trede 5</t>
  </si>
  <si>
    <t>Functie 2 GHZ FWG 50</t>
  </si>
  <si>
    <t>Functie 3 GHZ FWG 60</t>
  </si>
  <si>
    <t>Indexatiepercentage personeel (2024 voorlopig)</t>
  </si>
  <si>
    <t>Indexatiepercentage materieel (2024 voorlopig)</t>
  </si>
  <si>
    <t>Functie 3 Jeugdzorg Schaal 11</t>
  </si>
  <si>
    <t>Functie 1 GHZ FWG 55</t>
  </si>
  <si>
    <t>Functie 2 GHZ FWG 60</t>
  </si>
  <si>
    <t>Functie 3 GHZ FWG 50</t>
  </si>
  <si>
    <t>Functie 4 Jeugdzorg Schaal 9</t>
  </si>
  <si>
    <t>Functie 5 Jeugdzorg Schaal 8</t>
  </si>
  <si>
    <t>Functie 6 Jeugdzorg Schaal 11</t>
  </si>
  <si>
    <t>Functie 1 GGZ FWG 55</t>
  </si>
  <si>
    <t>Functie 2 GGZ FWG 60</t>
  </si>
  <si>
    <t>Functie 3 GGZ FWG 65</t>
  </si>
  <si>
    <t>Functie 4 GGZ FWG MSP</t>
  </si>
  <si>
    <t>Functie 2 GGZ FWG 65</t>
  </si>
  <si>
    <t>Functie 3 GGZ FWG 75</t>
  </si>
  <si>
    <t>Functie 2 Jeugdzorg Schaal 7</t>
  </si>
  <si>
    <t>Functie 3 GHZ FWG 45</t>
  </si>
  <si>
    <t>Functie 4 Jeugdzorg Schaal 10</t>
  </si>
  <si>
    <t>Functie 1 GHZ FWG 40</t>
  </si>
  <si>
    <t xml:space="preserve">De gemeente heeft een apart segment voor vervoer. Er zijn 3 vervoersproducten mogelijk: Regulier vervoer Groep en Vervoer met rolstoel Groep en Individueel vervoer. Daarnaast wordt er een onderscheid gemaakt tussen Jeugd en Wmo. Bij de opbouw van de vervoerstarieven wordt aangesloten bij de NZA-richtlijnen en tarieven.
De tarieven conform NZA voor 2024 zijn te vinden op: https://puc.overheid.nl/nza/doc/PUC_750693_22/1/
</t>
  </si>
  <si>
    <t xml:space="preserve">Groep </t>
  </si>
  <si>
    <t xml:space="preserve">Individueel </t>
  </si>
  <si>
    <t>Niet rolstoel</t>
  </si>
  <si>
    <t>Rolstoel</t>
  </si>
  <si>
    <t xml:space="preserve">Volwassene </t>
  </si>
  <si>
    <t xml:space="preserve">05-10 km </t>
  </si>
  <si>
    <t xml:space="preserve">10-20 km </t>
  </si>
  <si>
    <t>Volwassene</t>
  </si>
  <si>
    <t xml:space="preserve">20-30 km </t>
  </si>
  <si>
    <t xml:space="preserve">30 – 40 km </t>
  </si>
  <si>
    <t xml:space="preserve">Groter dan 40 km </t>
  </si>
  <si>
    <t>Jeugd</t>
  </si>
  <si>
    <t>Functie 1</t>
  </si>
  <si>
    <t>Toelichting</t>
  </si>
  <si>
    <t xml:space="preserve">Vul hier het percentage voor het vakantiegeld in. Dit percentage is te vinden in de CAO. Op basis van de loonkosten per jaar en het ingevulde percentage wordt automatisch een bedrag voor het vakantiegeld berekend. </t>
  </si>
  <si>
    <t>Hier hoeft niets te worden ingevuld. Dit bedrag wordt automatisch berekend op basis van de loonkosten, ORT, vakantiegeld en de eindejaarsuitkering.</t>
  </si>
  <si>
    <t xml:space="preserve">Hier hoeft niets te worden ingevuld. Dit bedrag wordt automatisch berekend op basis van bovenstaande bedragen. </t>
  </si>
  <si>
    <t>Hier hoeft niets te worden ingevuld. Dit bedrag wordt automatisch berekend op basis van bovenstaande bedragen</t>
  </si>
  <si>
    <t>Vul hier het percentage in voor de materiële kosten. Hieronder vallen de kosten voor energie, onderhoud, apparaatskosten etc. Het bijbehorende bedrag wordt automatisch berekend</t>
  </si>
  <si>
    <t>Vul hier het percentage in voor de kapitaallasten. Hieronder vallen o.a. rentekosten, afschrijvingskosten etc. Het bijbehorende bedrag wordt automatisch berekend.</t>
  </si>
  <si>
    <t xml:space="preserve">Vul hier het percentage in voor productiviteit. Dit is het percentage van het totaal aantal jaarlijkse uren (1878) dat daadwerkelijk wordt besteed aan de levering van zorg voor een bepaald product. </t>
  </si>
  <si>
    <t xml:space="preserve">Hier hoeft niets te worden ingevuld. Op basis van het ingevulde percentage voor productiviteit wordt hier automatisch het bijbehorend aantal productieve uren (op jaarbasis) berekend. </t>
  </si>
  <si>
    <t>Hier hoeft niets te worden ingevuld. Dit bedrag wordt automatisch berekend op basis van bovenstaande gegevens. Om tot dit tarief te komen wordt het bedrag voor de totale personeelskosten gedeeld door het aantal productieve uren.</t>
  </si>
  <si>
    <t xml:space="preserve">Vul hier het percentage in voor opleidingskosten. Hieronder vallen bijvoorbeeld kosten voor de extra eisen (bijv. SKJ-registratie) of het behalen van bepaalde voorgeschreven certificaten. Het bijbehorende bedrag wordt op basis van het invgevulde percentage automatisch berekend. </t>
  </si>
  <si>
    <t xml:space="preserve">Hier hoeft niets te worden ingevuld. Dit bedrag wordt automatisch berekend op basis van bovenstaande bedragen, waarbij de bedragen voor opleidingskosten en de marge worden opgeteld bij de kosten per uur. </t>
  </si>
  <si>
    <t xml:space="preserve">Vul hier het percentage in voor no-show. </t>
  </si>
  <si>
    <t xml:space="preserve">Vul hier de gemiddelde groepsgrootte in waar bij het product van wordt uitgegaan. Let op: Deze draaiknop is alleen relevant voor groepsproducten. </t>
  </si>
  <si>
    <t xml:space="preserve">Vul hier het aantal uren per dagdeel in. Tenzij anders vastgesteld in de productomschrijving kan worden uitgegaan van 4 uur voor 1 dagdeel. </t>
  </si>
  <si>
    <t xml:space="preserve">Op basis van bovenstaande parameterwaarden wordt het tarief berekend. </t>
  </si>
  <si>
    <t xml:space="preserve">Vul hier (links) het bedrag in voor de maaltijdvergoeding, in €. </t>
  </si>
  <si>
    <t xml:space="preserve">Vul hier het percentage in voor de overhead. Dit zijn de kosten voor de personele overhead als opslag. Hieronder valt personeel dat die niet direct bij de levering van zorg betrokken is. Dit zijn bijvoorbeeld management, administratie en receptie, maar ook reiskosten vallen hieronder. Het bijbehorende bedrag wordt automatisch berekend. </t>
  </si>
  <si>
    <t>Functie X</t>
  </si>
  <si>
    <t xml:space="preserve">Vul hier het percentage in voor de marge. Dit is een risico-opslag met het oog op de continuïteit van de organisatie. Aanbieders zouden hiermee een weerstandvermogen kunnen creëren. Het bijbehorende bedrag wordt op basis van het ingevulde percentage automatisch berekend. </t>
  </si>
  <si>
    <t>Waar is deze info te vinden?</t>
  </si>
  <si>
    <t xml:space="preserve">De informatie over de ORT is te vinden in ofwel de CAO of in de productomschrijvingen. </t>
  </si>
  <si>
    <t>-</t>
  </si>
  <si>
    <t>Dit veld wordt ingevuld op basis van landelijke onderzoeken en/of benchmarks</t>
  </si>
  <si>
    <t>Functie 2</t>
  </si>
  <si>
    <t xml:space="preserve">Tarief </t>
  </si>
  <si>
    <t>Functie 3</t>
  </si>
  <si>
    <t>Functie 4</t>
  </si>
  <si>
    <t>Functie 5</t>
  </si>
  <si>
    <t>Functie 6</t>
  </si>
  <si>
    <t>Waar te vinden?</t>
  </si>
  <si>
    <t>De informatie over de no-show is te vinden in de inkoopdocumenten/productbeschrijvingen.</t>
  </si>
  <si>
    <t>De informatie over de maaltijdvergoeding is te vinden in de inkoopdocumenten/productbeschrijvingen.</t>
  </si>
  <si>
    <t>De informatie over de gemiddelde groepsgrootte is te vinden in de inkoopdocumenten/productbeschrijvingen.</t>
  </si>
  <si>
    <t>De informatie over het aantal uren per dagdeel is te vinden in de inkoopdocumenten/productbeschrijvingen.</t>
  </si>
  <si>
    <t>De informatie over de functiemix is grotendeels te vinden in de inkoopdocumenten/product-beschrijvingen voor de producten waar hierover iets beschreven staat over de eisen qua opleidingsniveau. Iedere FWG of schaal is namelijk een vertaling van een bepaald opleidingsniveau. Daarnaast kan hiervoor gekeken worden naar regionale en landelijke vacatures qua FWG en schaal.</t>
  </si>
  <si>
    <t xml:space="preserve">Per functie kan hier worden ingevuld voor hoeveel % een specifieke functie deel uitmaakt van het totaal van 100% aan in te zetten medewerkers. Op basis van de ingevulde tariefmodellen per functie (zie rechts) wordt een tarief ingevuld onder het kopje tarief. Dit tarief wordt vermenigvuldigd met het percentage waarvoor de functie meetelt. Hieronder worden alle gewogen tarieven opgeteld om te komen tot het uiteindelijke tarief per product. </t>
  </si>
  <si>
    <t>Vul hier de loonkosten (in €) per jaar in. Dit getal wordt berekend door de van de gekozen CAO - FGW het bruto maandloon te vermenigvuldigen met 12. Hierbij wordt geen vooraf vastgestelde trede gekozen, maar wordt de volgende methodiek toegepast: 
- 50% van de medewerkers binnen een organisatie in de maximale periodiek zit en 50% van de medewerkers verspreid zit over alle treden binnen een schaal. 
- Voor de schaarse beroepen, vanwege arbeidsmarktkrapte en inhuur van personeel, gaan wij uit van een gemiddelde, waarbij 50% van de medewerkers binnen een organisatie in de maximale periodiek zit en 50% van de medewerkers verspreid zit over de bovenste helft van de schaal. Dit geldt voor alle medewerkers in schaal 11 en hoger of FWG 60 en hoger, afhankelijk van de gehanteerde Cao. 
- Daarnaast wordt voor de GGZ FWG MSP standaard de maximale periodiek gehanteerd.</t>
  </si>
  <si>
    <t>Vul hier het gekozen percentage in voor de ORT. Op basis van dit percentage wordt een automatisch een prijs berekend aan de hand van de som van de loonkosten per jaar, het vakantiegeld en de eindejaarsuitkering. De van toepassing zijnde ORT is afhankelijk van het feit of er bijvoorbeeld een wakende wacht of slaapwacht wordt geëisd in de productomschrijvingen.</t>
  </si>
  <si>
    <t>Vul hier het percentage voor de eindejaarsuitkering in. Dit percentage is te vinden in de CAO. Op basis van de loonkosten per jaar en het ingevulde percentage wordt automatisch een bedrag voor de eindejaarsuitkering berekend. Voor de Cao Jeugdzorg geldt een afwijking in de berekening, omdat daar de EJU ook berekend dient te worden over het vakantiegeld. In de formule is dit echter al door TransitiePartners opgenomen, dus dit hoeft niet verder bewerkt te worden door Voorne aan Zee.</t>
  </si>
  <si>
    <t xml:space="preserve">Dit veld wordt ingevuld op basis van de CAO. </t>
  </si>
  <si>
    <t xml:space="preserve">Dit veld wordt ingevuld op basis van de CAO en FWG of schaal. </t>
  </si>
  <si>
    <t>Dit veld wordt ingevuld op basis van landelijke vastgestelde wettelijke percentages. Deze worden jaarlijks rond Prinsjesdag vastgesteld.</t>
  </si>
  <si>
    <t xml:space="preserve">Vul hier het percentage werkgeverslasten in. Dit zijn de kosten die bovenop het brutoloon betaald moeten worden (o.a. pensioenbijdrage, premie verzekeringen etc.). Deze bedragen zijn deels in de wet vastgelegd en deels afhankelijk van de CAO en het functieniveau, dit geldt voor de pensioenpremie. Het bijbehorende bedrag wordt dan automatisch berekend. </t>
  </si>
  <si>
    <t>De informatie over de productiviteit is te vinden in deels de CAO, denk aan verlofuren en feestdagen en in de productomschrijvingen, zoals reistijd en eventuele indirect cliëntgebonden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</si>
</sst>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_ * #,##0.0_ ;_ * \-#,##0.0_ ;_ * &quot;-&quot;??_ ;_ @_ "/>
    <numFmt numFmtId="166" formatCode="_ * #,##0_ ;_ * \-#,##0_ ;_ * &quot;-&quot;??_ ;_ @_ "/>
  </numFmts>
  <fonts count="21">
    <font>
      <sz val="11"/>
      <color theme="1"/>
      <name val="Calibri"/>
      <family val="2"/>
      <scheme val="minor"/>
    </font>
    <font>
      <sz val="11"/>
      <color theme="1"/>
      <name val="Calibri"/>
      <family val="2"/>
      <scheme val="minor"/>
    </font>
    <font>
      <sz val="9"/>
      <color rgb="FFFB9303"/>
      <name val="Calibri"/>
      <family val="2"/>
    </font>
    <font>
      <sz val="10"/>
      <color theme="1"/>
      <name val="Arial"/>
      <family val="2"/>
    </font>
    <font>
      <b/>
      <sz val="11"/>
      <color rgb="FFFB9309"/>
      <name val="Avenir"/>
    </font>
    <font>
      <sz val="11"/>
      <color rgb="FF01154D"/>
      <name val="Avenir"/>
    </font>
    <font>
      <b/>
      <sz val="11"/>
      <color rgb="FFFB9309"/>
      <name val="Arial"/>
      <family val="2"/>
    </font>
    <font>
      <b/>
      <sz val="16"/>
      <color rgb="FFFB9309"/>
      <name val="Avenir"/>
    </font>
    <font>
      <b/>
      <sz val="11"/>
      <color rgb="FF01154D"/>
      <name val="Avenir"/>
    </font>
    <font>
      <b/>
      <sz val="11"/>
      <color theme="1"/>
      <name val="Avenir"/>
    </font>
    <font>
      <sz val="11"/>
      <name val="Arial"/>
      <family val="2"/>
    </font>
    <font>
      <sz val="11"/>
      <color theme="1"/>
      <name val="Arial"/>
      <family val="2"/>
    </font>
    <font>
      <b/>
      <sz val="11"/>
      <name val="Arial"/>
      <family val="2"/>
    </font>
    <font>
      <sz val="11"/>
      <color theme="1"/>
      <name val="Avenir"/>
    </font>
    <font>
      <u/>
      <sz val="11"/>
      <color theme="10"/>
      <name val="Calibri"/>
      <family val="2"/>
      <scheme val="minor"/>
    </font>
    <font>
      <b/>
      <sz val="9"/>
      <color rgb="FFFB940B"/>
      <name val="Arial"/>
      <family val="2"/>
    </font>
    <font>
      <sz val="9"/>
      <color rgb="FF02164E"/>
      <name val="Arial"/>
      <family val="2"/>
    </font>
    <font>
      <sz val="11"/>
      <color theme="0"/>
      <name val="Calibri"/>
      <family val="2"/>
      <scheme val="minor"/>
    </font>
    <font>
      <sz val="10"/>
      <color theme="1"/>
      <name val="Calibri"/>
      <family val="2"/>
      <scheme val="minor"/>
    </font>
    <font>
      <sz val="10"/>
      <color theme="0"/>
      <name val="Calibri"/>
      <family val="2"/>
      <scheme val="minor"/>
    </font>
    <font>
      <sz val="10"/>
      <color rgb="FF01154D"/>
      <name val="Avenir"/>
    </font>
  </fonts>
  <fills count="20">
    <fill>
      <patternFill patternType="none"/>
    </fill>
    <fill>
      <patternFill patternType="gray125"/>
    </fill>
    <fill>
      <patternFill patternType="solid">
        <fgColor rgb="FF01154D"/>
        <bgColor rgb="FF01154D"/>
      </patternFill>
    </fill>
    <fill>
      <patternFill patternType="solid">
        <fgColor rgb="FFFFFFFF"/>
        <bgColor rgb="FFFFFFFF"/>
      </patternFill>
    </fill>
    <fill>
      <patternFill patternType="solid">
        <fgColor rgb="FFFB9303"/>
        <bgColor rgb="FFFB9303"/>
      </patternFill>
    </fill>
    <fill>
      <patternFill patternType="solid">
        <fgColor rgb="FF01154D"/>
        <bgColor rgb="FFFFFFFF"/>
      </patternFill>
    </fill>
    <fill>
      <patternFill patternType="solid">
        <fgColor rgb="FF01154D"/>
        <bgColor rgb="FF000000"/>
      </patternFill>
    </fill>
    <fill>
      <patternFill patternType="solid">
        <fgColor theme="2" tint="-0.14999847407452621"/>
        <bgColor theme="0"/>
      </patternFill>
    </fill>
    <fill>
      <patternFill patternType="solid">
        <fgColor theme="0"/>
        <bgColor theme="0"/>
      </patternFill>
    </fill>
    <fill>
      <patternFill patternType="solid">
        <fgColor rgb="FF02164E"/>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01154D"/>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s>
  <borders count="49">
    <border>
      <left/>
      <right/>
      <top/>
      <bottom/>
      <diagonal/>
    </border>
    <border>
      <left style="dotted">
        <color rgb="FF01154D"/>
      </left>
      <right style="dotted">
        <color rgb="FF01154D"/>
      </right>
      <top style="dotted">
        <color rgb="FF01154D"/>
      </top>
      <bottom style="dotted">
        <color rgb="FF01154D"/>
      </bottom>
      <diagonal/>
    </border>
    <border>
      <left style="dotted">
        <color rgb="FF01154D"/>
      </left>
      <right/>
      <top style="dotted">
        <color rgb="FF01154D"/>
      </top>
      <bottom style="dotted">
        <color rgb="FF01154D"/>
      </bottom>
      <diagonal/>
    </border>
    <border>
      <left style="thin">
        <color rgb="FF000000"/>
      </left>
      <right style="thin">
        <color rgb="FF000000"/>
      </right>
      <top style="thin">
        <color rgb="FF000000"/>
      </top>
      <bottom style="thin">
        <color rgb="FF000000"/>
      </bottom>
      <diagonal/>
    </border>
    <border>
      <left/>
      <right style="dotted">
        <color rgb="FF01154D"/>
      </right>
      <top style="dotted">
        <color rgb="FF01154D"/>
      </top>
      <bottom style="dotted">
        <color rgb="FF01154D"/>
      </bottom>
      <diagonal/>
    </border>
    <border>
      <left style="dotted">
        <color rgb="FF01154D"/>
      </left>
      <right style="medium">
        <color indexed="64"/>
      </right>
      <top style="dotted">
        <color rgb="FF01154D"/>
      </top>
      <bottom style="dotted">
        <color rgb="FF01154D"/>
      </bottom>
      <diagonal/>
    </border>
    <border>
      <left style="thin">
        <color rgb="FF000000"/>
      </left>
      <right style="thin">
        <color indexed="64"/>
      </right>
      <top style="thin">
        <color rgb="FF01154D"/>
      </top>
      <bottom style="thin">
        <color rgb="FF01154D"/>
      </bottom>
      <diagonal/>
    </border>
    <border>
      <left/>
      <right style="medium">
        <color indexed="64"/>
      </right>
      <top style="thin">
        <color rgb="FF01154D"/>
      </top>
      <bottom style="thin">
        <color rgb="FF01154D"/>
      </bottom>
      <diagonal/>
    </border>
    <border>
      <left style="thin">
        <color indexed="64"/>
      </left>
      <right style="thin">
        <color indexed="64"/>
      </right>
      <top style="thin">
        <color rgb="FF01154D"/>
      </top>
      <bottom style="thin">
        <color rgb="FF01154D"/>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top style="thin">
        <color rgb="FF000000"/>
      </top>
      <bottom style="thin">
        <color rgb="FF000000"/>
      </bottom>
      <diagonal/>
    </border>
    <border>
      <left style="thin">
        <color indexed="64"/>
      </left>
      <right/>
      <top/>
      <bottom/>
      <diagonal/>
    </border>
    <border>
      <left/>
      <right style="thin">
        <color rgb="FF000000"/>
      </right>
      <top/>
      <bottom/>
      <diagonal/>
    </border>
    <border>
      <left style="medium">
        <color rgb="FF02164E"/>
      </left>
      <right style="medium">
        <color rgb="FFFB940B"/>
      </right>
      <top style="medium">
        <color rgb="FF02164E"/>
      </top>
      <bottom style="medium">
        <color rgb="FF02164E"/>
      </bottom>
      <diagonal/>
    </border>
    <border>
      <left/>
      <right style="medium">
        <color rgb="FFFB940B"/>
      </right>
      <top style="medium">
        <color rgb="FF02164E"/>
      </top>
      <bottom style="medium">
        <color rgb="FF02164E"/>
      </bottom>
      <diagonal/>
    </border>
    <border>
      <left/>
      <right style="medium">
        <color rgb="FF02164E"/>
      </right>
      <top/>
      <bottom style="medium">
        <color rgb="FFFB940B"/>
      </bottom>
      <diagonal/>
    </border>
    <border>
      <left style="medium">
        <color rgb="FF02164E"/>
      </left>
      <right style="medium">
        <color rgb="FFFB940B"/>
      </right>
      <top/>
      <bottom style="medium">
        <color rgb="FFFB940B"/>
      </bottom>
      <diagonal/>
    </border>
    <border>
      <left/>
      <right style="medium">
        <color rgb="FFFB940B"/>
      </right>
      <top/>
      <bottom style="medium">
        <color rgb="FFFB940B"/>
      </bottom>
      <diagonal/>
    </border>
    <border>
      <left style="medium">
        <color rgb="FF02164E"/>
      </left>
      <right style="medium">
        <color rgb="FFFB940B"/>
      </right>
      <top/>
      <bottom style="medium">
        <color rgb="FF02164E"/>
      </bottom>
      <diagonal/>
    </border>
    <border>
      <left/>
      <right style="medium">
        <color rgb="FF02164E"/>
      </right>
      <top/>
      <bottom style="medium">
        <color rgb="FF02164E"/>
      </bottom>
      <diagonal/>
    </border>
    <border>
      <left/>
      <right style="medium">
        <color rgb="FFFB940B"/>
      </right>
      <top/>
      <bottom style="medium">
        <color rgb="FF02164E"/>
      </bottom>
      <diagonal/>
    </border>
    <border>
      <left style="medium">
        <color rgb="FFFB940B"/>
      </left>
      <right/>
      <top style="medium">
        <color rgb="FF02164E"/>
      </top>
      <bottom style="medium">
        <color rgb="FF02164E"/>
      </bottom>
      <diagonal/>
    </border>
    <border>
      <left style="medium">
        <color rgb="FFFB940B"/>
      </left>
      <right style="medium">
        <color rgb="FF02164E"/>
      </right>
      <top style="medium">
        <color rgb="FF02164E"/>
      </top>
      <bottom/>
      <diagonal/>
    </border>
    <border>
      <left style="medium">
        <color rgb="FFFB940B"/>
      </left>
      <right style="medium">
        <color rgb="FF02164E"/>
      </right>
      <top/>
      <bottom style="medium">
        <color rgb="FFFB940B"/>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thin">
        <color rgb="FF000000"/>
      </bottom>
      <diagonal/>
    </border>
    <border>
      <left style="thin">
        <color rgb="FF000000"/>
      </left>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style="double">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rgb="FF000000"/>
      </top>
      <bottom style="thin">
        <color indexed="64"/>
      </bottom>
      <diagonal/>
    </border>
    <border>
      <left style="thin">
        <color rgb="FF000000"/>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cellStyleXfs>
  <cellXfs count="168">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3" fillId="3" borderId="3" xfId="0" applyFont="1" applyFill="1" applyBorder="1"/>
    <xf numFmtId="0" fontId="3" fillId="4" borderId="3" xfId="0" applyFont="1" applyFill="1" applyBorder="1"/>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3" fillId="3" borderId="6" xfId="0" applyFont="1" applyFill="1" applyBorder="1"/>
    <xf numFmtId="0" fontId="3" fillId="4" borderId="6" xfId="0" applyFont="1" applyFill="1" applyBorder="1"/>
    <xf numFmtId="0" fontId="3" fillId="3" borderId="7" xfId="0" applyFont="1" applyFill="1" applyBorder="1"/>
    <xf numFmtId="0" fontId="3" fillId="4" borderId="7" xfId="0" applyFont="1" applyFill="1" applyBorder="1"/>
    <xf numFmtId="164" fontId="3" fillId="3" borderId="8" xfId="3" applyNumberFormat="1" applyFont="1" applyFill="1" applyBorder="1"/>
    <xf numFmtId="164" fontId="3" fillId="4" borderId="8" xfId="3" applyNumberFormat="1" applyFont="1" applyFill="1" applyBorder="1"/>
    <xf numFmtId="164" fontId="3" fillId="3" borderId="8" xfId="0" applyNumberFormat="1" applyFont="1" applyFill="1" applyBorder="1"/>
    <xf numFmtId="164" fontId="3" fillId="4" borderId="8" xfId="0" applyNumberFormat="1" applyFont="1" applyFill="1" applyBorder="1"/>
    <xf numFmtId="0" fontId="4" fillId="5" borderId="9" xfId="0" applyFont="1" applyFill="1" applyBorder="1"/>
    <xf numFmtId="0" fontId="4" fillId="5" borderId="10" xfId="0" applyFont="1" applyFill="1" applyBorder="1"/>
    <xf numFmtId="10" fontId="4" fillId="5" borderId="11" xfId="3" applyNumberFormat="1" applyFont="1" applyFill="1" applyBorder="1"/>
    <xf numFmtId="44" fontId="4" fillId="5" borderId="11" xfId="0" applyNumberFormat="1" applyFont="1" applyFill="1" applyBorder="1"/>
    <xf numFmtId="0" fontId="5" fillId="3" borderId="12" xfId="0" applyFont="1" applyFill="1" applyBorder="1"/>
    <xf numFmtId="10" fontId="5" fillId="3" borderId="12" xfId="3" applyNumberFormat="1" applyFont="1" applyFill="1" applyBorder="1"/>
    <xf numFmtId="44" fontId="5" fillId="3" borderId="12" xfId="0" applyNumberFormat="1" applyFont="1" applyFill="1" applyBorder="1" applyAlignment="1">
      <alignment wrapText="1"/>
    </xf>
    <xf numFmtId="0" fontId="5" fillId="0" borderId="12" xfId="0" applyFont="1" applyBorder="1" applyAlignment="1">
      <alignment horizontal="left"/>
    </xf>
    <xf numFmtId="44" fontId="5" fillId="3" borderId="12" xfId="0" applyNumberFormat="1" applyFont="1" applyFill="1" applyBorder="1"/>
    <xf numFmtId="0" fontId="6" fillId="6" borderId="12" xfId="0" applyFont="1" applyFill="1" applyBorder="1"/>
    <xf numFmtId="10" fontId="6" fillId="6" borderId="12" xfId="3" applyNumberFormat="1" applyFont="1" applyFill="1" applyBorder="1" applyAlignment="1"/>
    <xf numFmtId="44" fontId="6" fillId="6" borderId="12" xfId="0" applyNumberFormat="1" applyFont="1" applyFill="1" applyBorder="1"/>
    <xf numFmtId="0" fontId="8" fillId="0" borderId="18" xfId="0" applyFont="1" applyBorder="1" applyAlignment="1">
      <alignment horizontal="left"/>
    </xf>
    <xf numFmtId="0" fontId="5" fillId="0" borderId="3" xfId="0" applyFont="1" applyBorder="1"/>
    <xf numFmtId="44" fontId="8" fillId="0" borderId="20" xfId="0" applyNumberFormat="1" applyFont="1" applyBorder="1"/>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10" fontId="5" fillId="0" borderId="3" xfId="0" applyNumberFormat="1" applyFont="1" applyBorder="1"/>
    <xf numFmtId="44" fontId="5" fillId="0" borderId="3" xfId="0" applyNumberFormat="1" applyFont="1" applyBorder="1"/>
    <xf numFmtId="9" fontId="5" fillId="0" borderId="3" xfId="0" applyNumberFormat="1" applyFont="1" applyBorder="1"/>
    <xf numFmtId="44" fontId="4" fillId="2" borderId="20" xfId="0" applyNumberFormat="1" applyFont="1" applyFill="1" applyBorder="1"/>
    <xf numFmtId="0" fontId="10" fillId="0" borderId="19" xfId="0" applyFont="1" applyBorder="1"/>
    <xf numFmtId="10" fontId="5" fillId="7" borderId="12" xfId="3" applyNumberFormat="1" applyFont="1" applyFill="1" applyBorder="1"/>
    <xf numFmtId="10" fontId="5" fillId="8" borderId="12" xfId="3" applyNumberFormat="1" applyFont="1" applyFill="1" applyBorder="1"/>
    <xf numFmtId="9" fontId="5" fillId="0" borderId="3" xfId="3" applyFont="1" applyBorder="1"/>
    <xf numFmtId="165" fontId="5" fillId="0" borderId="3" xfId="1" applyNumberFormat="1" applyFont="1" applyBorder="1"/>
    <xf numFmtId="166" fontId="5" fillId="0" borderId="3" xfId="1" applyNumberFormat="1" applyFont="1" applyBorder="1"/>
    <xf numFmtId="166" fontId="5" fillId="0" borderId="3" xfId="0" applyNumberFormat="1" applyFont="1" applyBorder="1"/>
    <xf numFmtId="44" fontId="8" fillId="0" borderId="3" xfId="0" applyNumberFormat="1" applyFont="1" applyBorder="1"/>
    <xf numFmtId="0" fontId="12" fillId="0" borderId="19" xfId="0" applyFont="1" applyBorder="1"/>
    <xf numFmtId="0" fontId="4" fillId="5" borderId="22" xfId="0" applyFont="1" applyFill="1" applyBorder="1" applyAlignment="1">
      <alignment horizontal="center"/>
    </xf>
    <xf numFmtId="0" fontId="4" fillId="5" borderId="0" xfId="0" applyFont="1" applyFill="1" applyAlignment="1">
      <alignment horizontal="center"/>
    </xf>
    <xf numFmtId="0" fontId="4" fillId="5" borderId="23" xfId="0" applyFont="1" applyFill="1" applyBorder="1" applyAlignment="1">
      <alignment horizontal="center"/>
    </xf>
    <xf numFmtId="44" fontId="5" fillId="0" borderId="3" xfId="2" applyFont="1" applyBorder="1"/>
    <xf numFmtId="0" fontId="14" fillId="3" borderId="3" xfId="4" applyFill="1" applyBorder="1" applyAlignment="1">
      <alignment horizontal="left" vertical="top"/>
    </xf>
    <xf numFmtId="0" fontId="14" fillId="4" borderId="3" xfId="4" applyFill="1" applyBorder="1" applyAlignment="1">
      <alignment horizontal="left" vertical="top"/>
    </xf>
    <xf numFmtId="44" fontId="6" fillId="6" borderId="12" xfId="2" applyFont="1" applyFill="1" applyBorder="1" applyAlignment="1"/>
    <xf numFmtId="0" fontId="11" fillId="9" borderId="24" xfId="0" applyFont="1" applyFill="1" applyBorder="1" applyAlignment="1">
      <alignment vertical="top" wrapText="1" indent="1"/>
    </xf>
    <xf numFmtId="0" fontId="11" fillId="9" borderId="27" xfId="0" applyFont="1" applyFill="1" applyBorder="1" applyAlignment="1">
      <alignment vertical="top" wrapText="1" indent="1"/>
    </xf>
    <xf numFmtId="0" fontId="15" fillId="9" borderId="26" xfId="0" applyFont="1" applyFill="1" applyBorder="1" applyAlignment="1">
      <alignment horizontal="center" vertical="center" wrapText="1"/>
    </xf>
    <xf numFmtId="0" fontId="15" fillId="9" borderId="28" xfId="0" applyFont="1" applyFill="1" applyBorder="1" applyAlignment="1">
      <alignment horizontal="center" vertical="center" wrapText="1"/>
    </xf>
    <xf numFmtId="0" fontId="16" fillId="0" borderId="29" xfId="0" applyFont="1" applyBorder="1" applyAlignment="1">
      <alignment horizontal="left" vertical="center" wrapText="1" indent="1"/>
    </xf>
    <xf numFmtId="0" fontId="16" fillId="0" borderId="30" xfId="0" applyFont="1" applyBorder="1" applyAlignment="1">
      <alignment horizontal="left" vertical="center" wrapText="1" indent="1"/>
    </xf>
    <xf numFmtId="0" fontId="16" fillId="0" borderId="31" xfId="0" applyFont="1" applyBorder="1" applyAlignment="1">
      <alignment horizontal="left" vertical="center" wrapText="1" indent="1"/>
    </xf>
    <xf numFmtId="0" fontId="16" fillId="0" borderId="27" xfId="0" applyFont="1" applyBorder="1" applyAlignment="1">
      <alignment horizontal="left" vertical="center" wrapText="1" indent="1"/>
    </xf>
    <xf numFmtId="0" fontId="16" fillId="0" borderId="26" xfId="0" applyFont="1" applyBorder="1" applyAlignment="1">
      <alignment horizontal="left" vertical="center" wrapText="1" indent="1"/>
    </xf>
    <xf numFmtId="0" fontId="16" fillId="0" borderId="28" xfId="0" applyFont="1" applyBorder="1" applyAlignment="1">
      <alignment horizontal="left" vertical="center" wrapText="1" indent="1"/>
    </xf>
    <xf numFmtId="0" fontId="7" fillId="2" borderId="10" xfId="0" applyFont="1" applyFill="1" applyBorder="1" applyAlignment="1">
      <alignment horizontal="center" vertical="center"/>
    </xf>
    <xf numFmtId="0" fontId="7" fillId="2" borderId="17" xfId="0" applyFont="1" applyFill="1" applyBorder="1" applyAlignment="1">
      <alignment horizontal="center" vertical="center"/>
    </xf>
    <xf numFmtId="44" fontId="0" fillId="0" borderId="0" xfId="0" applyNumberFormat="1"/>
    <xf numFmtId="0" fontId="5" fillId="0" borderId="3" xfId="0" applyFont="1" applyBorder="1" applyAlignment="1">
      <alignment wrapText="1"/>
    </xf>
    <xf numFmtId="44" fontId="8" fillId="0" borderId="20" xfId="0" applyNumberFormat="1" applyFont="1" applyBorder="1" applyAlignment="1">
      <alignment wrapText="1"/>
    </xf>
    <xf numFmtId="0" fontId="8" fillId="0" borderId="15" xfId="0" applyFont="1" applyBorder="1" applyAlignment="1">
      <alignment horizontal="center" wrapText="1"/>
    </xf>
    <xf numFmtId="0" fontId="8" fillId="0" borderId="16" xfId="0" applyFont="1" applyBorder="1" applyAlignment="1">
      <alignment horizontal="center" wrapText="1"/>
    </xf>
    <xf numFmtId="10" fontId="5" fillId="0" borderId="3" xfId="0" applyNumberFormat="1" applyFont="1" applyBorder="1" applyAlignment="1">
      <alignment wrapText="1"/>
    </xf>
    <xf numFmtId="44" fontId="5" fillId="0" borderId="3" xfId="0" applyNumberFormat="1" applyFont="1" applyBorder="1" applyAlignment="1">
      <alignment wrapText="1"/>
    </xf>
    <xf numFmtId="44" fontId="4" fillId="2" borderId="20" xfId="0" applyNumberFormat="1" applyFont="1" applyFill="1" applyBorder="1" applyAlignment="1">
      <alignment wrapText="1"/>
    </xf>
    <xf numFmtId="44" fontId="8" fillId="0" borderId="13" xfId="0" applyNumberFormat="1" applyFont="1" applyBorder="1" applyAlignment="1">
      <alignment wrapText="1"/>
    </xf>
    <xf numFmtId="44" fontId="5" fillId="0" borderId="18" xfId="0" applyNumberFormat="1" applyFont="1" applyBorder="1" applyAlignment="1">
      <alignment wrapText="1"/>
    </xf>
    <xf numFmtId="44" fontId="5" fillId="0" borderId="0" xfId="0" applyNumberFormat="1" applyFont="1" applyAlignment="1">
      <alignment wrapText="1"/>
    </xf>
    <xf numFmtId="0" fontId="5" fillId="0" borderId="0" xfId="0" applyFont="1" applyAlignment="1">
      <alignment wrapText="1"/>
    </xf>
    <xf numFmtId="44" fontId="8" fillId="0" borderId="38" xfId="0" applyNumberFormat="1" applyFont="1" applyBorder="1" applyAlignment="1">
      <alignment wrapText="1"/>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18" fillId="0" borderId="41" xfId="0" applyFont="1" applyBorder="1" applyAlignment="1">
      <alignment wrapText="1"/>
    </xf>
    <xf numFmtId="0" fontId="18" fillId="0" borderId="42" xfId="0" applyFont="1" applyBorder="1" applyAlignment="1">
      <alignment wrapText="1"/>
    </xf>
    <xf numFmtId="0" fontId="18" fillId="0" borderId="43" xfId="0" applyFont="1" applyBorder="1" applyAlignment="1">
      <alignment wrapText="1"/>
    </xf>
    <xf numFmtId="0" fontId="18" fillId="0" borderId="44" xfId="0" applyFont="1" applyBorder="1" applyAlignment="1">
      <alignment wrapText="1"/>
    </xf>
    <xf numFmtId="0" fontId="18" fillId="0" borderId="45" xfId="0" applyFont="1" applyBorder="1" applyAlignment="1">
      <alignment wrapText="1"/>
    </xf>
    <xf numFmtId="0" fontId="0" fillId="0" borderId="22" xfId="0" applyBorder="1"/>
    <xf numFmtId="0" fontId="0" fillId="14" borderId="14" xfId="0" applyFill="1" applyBorder="1" applyAlignment="1">
      <alignment horizontal="center" vertical="center"/>
    </xf>
    <xf numFmtId="0" fontId="0" fillId="14" borderId="16" xfId="0" applyFill="1" applyBorder="1" applyAlignment="1">
      <alignment horizontal="center" vertical="center"/>
    </xf>
    <xf numFmtId="0" fontId="0" fillId="0" borderId="43" xfId="0" applyBorder="1"/>
    <xf numFmtId="44" fontId="4" fillId="0" borderId="38" xfId="0" applyNumberFormat="1" applyFont="1" applyBorder="1" applyAlignment="1">
      <alignment wrapText="1"/>
    </xf>
    <xf numFmtId="44" fontId="4" fillId="0" borderId="13" xfId="0" applyNumberFormat="1" applyFont="1" applyBorder="1" applyAlignment="1">
      <alignment wrapText="1"/>
    </xf>
    <xf numFmtId="44" fontId="8" fillId="0" borderId="46" xfId="0" applyNumberFormat="1" applyFont="1" applyBorder="1" applyAlignment="1">
      <alignment wrapText="1"/>
    </xf>
    <xf numFmtId="0" fontId="0" fillId="0" borderId="12" xfId="0" applyBorder="1"/>
    <xf numFmtId="0" fontId="0" fillId="0" borderId="48" xfId="0" applyBorder="1"/>
    <xf numFmtId="0" fontId="19" fillId="10" borderId="41" xfId="5" applyFont="1" applyBorder="1" applyAlignment="1">
      <alignment wrapText="1"/>
    </xf>
    <xf numFmtId="0" fontId="19" fillId="13" borderId="9" xfId="8" applyFont="1" applyBorder="1" applyAlignment="1">
      <alignment wrapText="1"/>
    </xf>
    <xf numFmtId="0" fontId="19" fillId="12" borderId="42" xfId="7" applyFont="1" applyBorder="1" applyAlignment="1">
      <alignment wrapText="1"/>
    </xf>
    <xf numFmtId="0" fontId="19" fillId="11" borderId="42" xfId="6" applyFont="1" applyBorder="1" applyAlignment="1">
      <alignment wrapText="1"/>
    </xf>
    <xf numFmtId="10" fontId="5" fillId="0" borderId="12" xfId="3" applyNumberFormat="1" applyFont="1" applyFill="1" applyBorder="1"/>
    <xf numFmtId="0" fontId="8" fillId="0" borderId="0" xfId="0" applyFont="1" applyAlignment="1">
      <alignment horizontal="center" wrapText="1"/>
    </xf>
    <xf numFmtId="0" fontId="8" fillId="0" borderId="36" xfId="0" applyFont="1" applyBorder="1" applyAlignment="1">
      <alignment horizontal="center" wrapText="1"/>
    </xf>
    <xf numFmtId="0" fontId="6" fillId="0" borderId="0" xfId="0" applyFont="1"/>
    <xf numFmtId="10" fontId="6" fillId="0" borderId="0" xfId="3" applyNumberFormat="1" applyFont="1" applyFill="1" applyBorder="1" applyAlignment="1"/>
    <xf numFmtId="44" fontId="6" fillId="0" borderId="0" xfId="0" applyNumberFormat="1" applyFont="1"/>
    <xf numFmtId="44" fontId="8" fillId="15" borderId="20" xfId="0" applyNumberFormat="1" applyFont="1" applyFill="1" applyBorder="1" applyAlignment="1">
      <alignment wrapText="1"/>
    </xf>
    <xf numFmtId="10" fontId="5" fillId="15" borderId="3" xfId="0" applyNumberFormat="1" applyFont="1" applyFill="1" applyBorder="1" applyAlignment="1">
      <alignment wrapText="1"/>
    </xf>
    <xf numFmtId="10" fontId="5" fillId="16" borderId="3" xfId="0" applyNumberFormat="1" applyFont="1" applyFill="1" applyBorder="1" applyAlignment="1">
      <alignment wrapText="1"/>
    </xf>
    <xf numFmtId="10" fontId="5" fillId="17" borderId="3" xfId="0" applyNumberFormat="1" applyFont="1" applyFill="1" applyBorder="1" applyAlignment="1">
      <alignment wrapText="1"/>
    </xf>
    <xf numFmtId="0" fontId="19" fillId="17" borderId="41" xfId="5" applyFont="1" applyFill="1" applyBorder="1" applyAlignment="1">
      <alignment wrapText="1"/>
    </xf>
    <xf numFmtId="10" fontId="5" fillId="18" borderId="3" xfId="0" applyNumberFormat="1" applyFont="1" applyFill="1" applyBorder="1" applyAlignment="1">
      <alignment wrapText="1"/>
    </xf>
    <xf numFmtId="9" fontId="5" fillId="16" borderId="3" xfId="0" applyNumberFormat="1" applyFont="1" applyFill="1" applyBorder="1" applyAlignment="1">
      <alignment wrapText="1"/>
    </xf>
    <xf numFmtId="9" fontId="5" fillId="18" borderId="3" xfId="0" applyNumberFormat="1" applyFont="1" applyFill="1" applyBorder="1" applyAlignment="1">
      <alignment wrapText="1"/>
    </xf>
    <xf numFmtId="9" fontId="5" fillId="19" borderId="3" xfId="0" applyNumberFormat="1" applyFont="1" applyFill="1" applyBorder="1" applyAlignment="1">
      <alignment wrapText="1"/>
    </xf>
    <xf numFmtId="44" fontId="5" fillId="19" borderId="3" xfId="0" applyNumberFormat="1" applyFont="1" applyFill="1" applyBorder="1" applyAlignment="1">
      <alignment wrapText="1"/>
    </xf>
    <xf numFmtId="166" fontId="5" fillId="19" borderId="3" xfId="1" applyNumberFormat="1" applyFont="1" applyFill="1" applyBorder="1" applyAlignment="1">
      <alignment wrapText="1"/>
    </xf>
    <xf numFmtId="165" fontId="5" fillId="19" borderId="3" xfId="1" applyNumberFormat="1" applyFont="1" applyFill="1" applyBorder="1" applyAlignment="1">
      <alignment wrapText="1"/>
    </xf>
    <xf numFmtId="10" fontId="5" fillId="19" borderId="12" xfId="3" applyNumberFormat="1" applyFont="1" applyFill="1" applyBorder="1"/>
    <xf numFmtId="0" fontId="5" fillId="19" borderId="12" xfId="0" applyFont="1" applyFill="1" applyBorder="1" applyAlignment="1">
      <alignment horizontal="left"/>
    </xf>
    <xf numFmtId="0" fontId="8" fillId="0" borderId="15" xfId="0" applyFont="1" applyBorder="1" applyAlignment="1">
      <alignment horizontal="center" wrapText="1"/>
    </xf>
    <xf numFmtId="0" fontId="8" fillId="0" borderId="16" xfId="0" applyFont="1" applyBorder="1" applyAlignment="1">
      <alignment horizontal="center" wrapText="1"/>
    </xf>
    <xf numFmtId="0" fontId="8" fillId="0" borderId="35" xfId="0" applyFont="1" applyBorder="1" applyAlignment="1">
      <alignment horizontal="center" wrapText="1"/>
    </xf>
    <xf numFmtId="0" fontId="8" fillId="0" borderId="18" xfId="0" applyFont="1" applyBorder="1" applyAlignment="1">
      <alignment horizontal="left" wrapText="1"/>
    </xf>
    <xf numFmtId="0" fontId="8" fillId="0" borderId="19" xfId="0" applyFont="1" applyBorder="1" applyAlignment="1">
      <alignment horizontal="left" wrapText="1"/>
    </xf>
    <xf numFmtId="0" fontId="19" fillId="11" borderId="9" xfId="6" applyNumberFormat="1" applyFont="1" applyBorder="1" applyAlignment="1">
      <alignment vertical="top" wrapText="1"/>
    </xf>
    <xf numFmtId="0" fontId="19" fillId="11" borderId="43" xfId="6" applyNumberFormat="1" applyFont="1" applyBorder="1" applyAlignment="1">
      <alignment vertical="top"/>
    </xf>
    <xf numFmtId="0" fontId="19" fillId="11" borderId="47" xfId="6" applyNumberFormat="1" applyFont="1" applyBorder="1" applyAlignment="1">
      <alignment vertical="top"/>
    </xf>
    <xf numFmtId="0" fontId="20" fillId="3" borderId="9" xfId="0" applyFont="1" applyFill="1" applyBorder="1" applyAlignment="1">
      <alignment vertical="top" wrapText="1"/>
    </xf>
    <xf numFmtId="0" fontId="18" fillId="0" borderId="43" xfId="0" applyFont="1" applyBorder="1" applyAlignment="1">
      <alignment vertical="top" wrapText="1"/>
    </xf>
    <xf numFmtId="0" fontId="18" fillId="0" borderId="47" xfId="0" applyFont="1" applyBorder="1" applyAlignment="1">
      <alignment vertical="top" wrapText="1"/>
    </xf>
    <xf numFmtId="0" fontId="7" fillId="2" borderId="13"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9" fillId="0" borderId="18" xfId="0" applyFont="1" applyBorder="1" applyAlignment="1">
      <alignment horizontal="left" wrapText="1"/>
    </xf>
    <xf numFmtId="0" fontId="9" fillId="0" borderId="19" xfId="0" applyFont="1" applyBorder="1" applyAlignment="1">
      <alignment horizontal="left" wrapText="1"/>
    </xf>
    <xf numFmtId="0" fontId="13" fillId="0" borderId="18" xfId="0" applyFont="1" applyBorder="1" applyAlignment="1">
      <alignment horizontal="center" wrapText="1"/>
    </xf>
    <xf numFmtId="0" fontId="13" fillId="0" borderId="21" xfId="0" applyFont="1" applyBorder="1" applyAlignment="1">
      <alignment horizontal="center" wrapText="1"/>
    </xf>
    <xf numFmtId="0" fontId="13" fillId="0" borderId="37" xfId="0" applyFont="1" applyBorder="1" applyAlignment="1">
      <alignment horizontal="center" wrapText="1"/>
    </xf>
    <xf numFmtId="0" fontId="8" fillId="0" borderId="18" xfId="0" applyFont="1" applyBorder="1" applyAlignment="1">
      <alignment horizontal="center" wrapText="1"/>
    </xf>
    <xf numFmtId="0" fontId="8" fillId="0" borderId="21" xfId="0" applyFont="1" applyBorder="1" applyAlignment="1">
      <alignment horizontal="center" wrapText="1"/>
    </xf>
    <xf numFmtId="0" fontId="8" fillId="0" borderId="37" xfId="0" applyFont="1" applyBorder="1" applyAlignment="1">
      <alignment horizontal="center" wrapText="1"/>
    </xf>
    <xf numFmtId="0" fontId="8" fillId="0" borderId="18" xfId="0" applyFont="1" applyBorder="1" applyAlignment="1">
      <alignment horizontal="left"/>
    </xf>
    <xf numFmtId="0" fontId="8" fillId="0" borderId="19" xfId="0" applyFont="1" applyBorder="1" applyAlignment="1">
      <alignment horizontal="left"/>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9" fillId="0" borderId="18" xfId="0" applyFont="1" applyBorder="1" applyAlignment="1">
      <alignment horizontal="left"/>
    </xf>
    <xf numFmtId="0" fontId="9" fillId="0" borderId="19" xfId="0" applyFont="1" applyBorder="1" applyAlignment="1">
      <alignment horizontal="left"/>
    </xf>
    <xf numFmtId="0" fontId="8" fillId="0" borderId="18" xfId="0" applyFont="1" applyBorder="1" applyAlignment="1">
      <alignment horizontal="center"/>
    </xf>
    <xf numFmtId="0" fontId="8" fillId="0" borderId="21" xfId="0" applyFont="1" applyBorder="1" applyAlignment="1">
      <alignment horizontal="center"/>
    </xf>
    <xf numFmtId="0" fontId="8" fillId="0" borderId="19" xfId="0" applyFont="1" applyBorder="1" applyAlignment="1">
      <alignment horizontal="center"/>
    </xf>
    <xf numFmtId="0" fontId="7" fillId="2" borderId="14"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10" fillId="0" borderId="19" xfId="0" applyFont="1" applyBorder="1"/>
    <xf numFmtId="0" fontId="13" fillId="0" borderId="18" xfId="0" applyFont="1" applyBorder="1" applyAlignment="1">
      <alignment horizontal="center"/>
    </xf>
    <xf numFmtId="0" fontId="10" fillId="0" borderId="21" xfId="0" applyFont="1" applyBorder="1"/>
    <xf numFmtId="0" fontId="12" fillId="0" borderId="19" xfId="0" applyFont="1" applyBorder="1"/>
    <xf numFmtId="0" fontId="4" fillId="5" borderId="22" xfId="0" applyFont="1" applyFill="1" applyBorder="1" applyAlignment="1">
      <alignment horizontal="center"/>
    </xf>
    <xf numFmtId="0" fontId="4" fillId="5" borderId="0" xfId="0" applyFont="1" applyFill="1" applyAlignment="1">
      <alignment horizontal="center"/>
    </xf>
    <xf numFmtId="0" fontId="4" fillId="5" borderId="23" xfId="0" applyFont="1" applyFill="1" applyBorder="1" applyAlignment="1">
      <alignment horizontal="center"/>
    </xf>
    <xf numFmtId="0" fontId="0" fillId="0" borderId="0" xfId="0" applyAlignment="1">
      <alignment horizontal="left" vertical="top" wrapText="1"/>
    </xf>
    <xf numFmtId="0" fontId="15" fillId="9" borderId="32"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5" fillId="9" borderId="33" xfId="0" applyFont="1" applyFill="1" applyBorder="1" applyAlignment="1">
      <alignment horizontal="center" vertical="center" wrapText="1"/>
    </xf>
    <xf numFmtId="0" fontId="15" fillId="9" borderId="34" xfId="0" applyFont="1" applyFill="1" applyBorder="1" applyAlignment="1">
      <alignment horizontal="center" vertical="center" wrapText="1"/>
    </xf>
  </cellXfs>
  <cellStyles count="9">
    <cellStyle name="Accent2" xfId="5" builtinId="33"/>
    <cellStyle name="Accent3" xfId="6" builtinId="37"/>
    <cellStyle name="Accent5" xfId="7" builtinId="45"/>
    <cellStyle name="Accent6" xfId="8" builtinId="49"/>
    <cellStyle name="Hyperlink" xfId="4" builtinId="8"/>
    <cellStyle name="Komma" xfId="1" builtinId="3"/>
    <cellStyle name="Procent" xfId="3" builtinId="5"/>
    <cellStyle name="Standaard" xfId="0" builtinId="0"/>
    <cellStyle name="Valuta" xfId="2" builtinId="4"/>
  </cellStyles>
  <dxfs count="875">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5"/>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5"/>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5"/>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patternFill>
      </fill>
    </dxf>
    <dxf>
      <fill>
        <patternFill>
          <bgColor theme="5"/>
        </patternFill>
      </fill>
    </dxf>
    <dxf>
      <fill>
        <patternFill>
          <bgColor theme="8"/>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5"/>
        </patternFill>
      </fill>
    </dxf>
    <dxf>
      <fill>
        <patternFill>
          <bgColor theme="5"/>
        </patternFill>
      </fill>
    </dxf>
    <dxf>
      <fill>
        <patternFill>
          <bgColor theme="9"/>
        </patternFill>
      </fill>
    </dxf>
    <dxf>
      <fill>
        <patternFill>
          <bgColor theme="8"/>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5"/>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9"/>
        </patternFill>
      </fill>
    </dxf>
    <dxf>
      <fill>
        <patternFill>
          <bgColor theme="8"/>
        </patternFill>
      </fill>
    </dxf>
    <dxf>
      <fill>
        <patternFill>
          <bgColor theme="5"/>
        </patternFill>
      </fill>
    </dxf>
    <dxf>
      <fill>
        <patternFill>
          <bgColor theme="7"/>
        </patternFill>
      </fill>
    </dxf>
    <dxf>
      <fill>
        <patternFill>
          <bgColor theme="5"/>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7"/>
        </patternFill>
      </fill>
    </dxf>
    <dxf>
      <fill>
        <patternFill>
          <bgColor theme="8"/>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5"/>
        </patternFill>
      </fill>
    </dxf>
    <dxf>
      <fill>
        <patternFill>
          <bgColor theme="9"/>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5"/>
        </patternFill>
      </fill>
    </dxf>
    <dxf>
      <fill>
        <patternFill>
          <bgColor theme="8"/>
        </patternFill>
      </fill>
    </dxf>
    <dxf>
      <fill>
        <patternFill>
          <bgColor theme="5"/>
        </patternFill>
      </fill>
    </dxf>
    <dxf>
      <fill>
        <patternFill>
          <bgColor theme="5"/>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s>
  <tableStyles count="0" defaultTableStyle="TableStyleMedium2" defaultPivotStyle="PivotStyleLight16"/>
  <colors>
    <mruColors>
      <color rgb="FF0115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4D27-45D6-4850-8192-47CF03ACAB95}">
  <dimension ref="A1:E56"/>
  <sheetViews>
    <sheetView tabSelected="1" workbookViewId="0">
      <selection activeCell="F2" sqref="F2"/>
    </sheetView>
  </sheetViews>
  <sheetFormatPr defaultRowHeight="14.4"/>
  <cols>
    <col min="1" max="1" width="12.88671875" bestFit="1" customWidth="1"/>
    <col min="2" max="2" width="41.88671875" bestFit="1" customWidth="1"/>
    <col min="3" max="3" width="13.44140625" bestFit="1" customWidth="1"/>
    <col min="4" max="4" width="13.109375" customWidth="1"/>
    <col min="5" max="5" width="22.5546875" bestFit="1" customWidth="1"/>
  </cols>
  <sheetData>
    <row r="1" spans="1:5">
      <c r="A1" s="1" t="s">
        <v>0</v>
      </c>
      <c r="B1" s="1" t="s">
        <v>1</v>
      </c>
      <c r="C1" s="2" t="s">
        <v>2</v>
      </c>
      <c r="D1" s="5" t="s">
        <v>108</v>
      </c>
      <c r="E1" s="6" t="s">
        <v>109</v>
      </c>
    </row>
    <row r="2" spans="1:5">
      <c r="A2" s="3" t="s">
        <v>3</v>
      </c>
      <c r="B2" s="50" t="s">
        <v>4</v>
      </c>
      <c r="C2" s="7" t="s">
        <v>5</v>
      </c>
      <c r="D2" s="11">
        <v>72.849999999999994</v>
      </c>
      <c r="E2" s="9" t="s">
        <v>110</v>
      </c>
    </row>
    <row r="3" spans="1:5">
      <c r="A3" s="4" t="s">
        <v>3</v>
      </c>
      <c r="B3" s="51" t="s">
        <v>6</v>
      </c>
      <c r="C3" s="8" t="s">
        <v>7</v>
      </c>
      <c r="D3" s="12">
        <v>85.53</v>
      </c>
      <c r="E3" s="10" t="s">
        <v>110</v>
      </c>
    </row>
    <row r="4" spans="1:5">
      <c r="A4" s="3" t="s">
        <v>3</v>
      </c>
      <c r="B4" s="50" t="s">
        <v>8</v>
      </c>
      <c r="C4" s="7" t="s">
        <v>9</v>
      </c>
      <c r="D4" s="11">
        <v>40.4</v>
      </c>
      <c r="E4" s="9" t="s">
        <v>111</v>
      </c>
    </row>
    <row r="5" spans="1:5">
      <c r="A5" s="4" t="s">
        <v>3</v>
      </c>
      <c r="B5" s="51" t="s">
        <v>10</v>
      </c>
      <c r="C5" s="8" t="s">
        <v>11</v>
      </c>
      <c r="D5" s="12">
        <v>52.51</v>
      </c>
      <c r="E5" s="10" t="s">
        <v>111</v>
      </c>
    </row>
    <row r="6" spans="1:5">
      <c r="A6" s="3" t="s">
        <v>3</v>
      </c>
      <c r="B6" s="50" t="s">
        <v>12</v>
      </c>
      <c r="C6" s="7" t="s">
        <v>13</v>
      </c>
      <c r="D6" s="13">
        <v>210.76727998113159</v>
      </c>
      <c r="E6" s="9" t="s">
        <v>112</v>
      </c>
    </row>
    <row r="7" spans="1:5">
      <c r="A7" s="4" t="s">
        <v>14</v>
      </c>
      <c r="B7" s="51" t="s">
        <v>15</v>
      </c>
      <c r="C7" s="8" t="s">
        <v>16</v>
      </c>
      <c r="D7" s="14">
        <v>40.263559892336446</v>
      </c>
      <c r="E7" s="10" t="s">
        <v>110</v>
      </c>
    </row>
    <row r="8" spans="1:5">
      <c r="A8" s="3" t="s">
        <v>17</v>
      </c>
      <c r="B8" s="50" t="s">
        <v>4</v>
      </c>
      <c r="C8" s="7" t="s">
        <v>18</v>
      </c>
      <c r="D8" s="11">
        <v>70.86</v>
      </c>
      <c r="E8" s="9" t="s">
        <v>110</v>
      </c>
    </row>
    <row r="9" spans="1:5">
      <c r="A9" s="4" t="s">
        <v>17</v>
      </c>
      <c r="B9" s="51" t="s">
        <v>6</v>
      </c>
      <c r="C9" s="8" t="s">
        <v>19</v>
      </c>
      <c r="D9" s="12">
        <v>82.83</v>
      </c>
      <c r="E9" s="10" t="s">
        <v>110</v>
      </c>
    </row>
    <row r="10" spans="1:5">
      <c r="A10" s="3" t="s">
        <v>17</v>
      </c>
      <c r="B10" s="50" t="s">
        <v>20</v>
      </c>
      <c r="C10" s="7" t="s">
        <v>21</v>
      </c>
      <c r="D10" s="11">
        <v>88.97</v>
      </c>
      <c r="E10" s="9" t="s">
        <v>110</v>
      </c>
    </row>
    <row r="11" spans="1:5">
      <c r="A11" s="4" t="s">
        <v>17</v>
      </c>
      <c r="B11" s="51" t="s">
        <v>22</v>
      </c>
      <c r="C11" s="8" t="s">
        <v>23</v>
      </c>
      <c r="D11" s="12">
        <v>103.2</v>
      </c>
      <c r="E11" s="10" t="s">
        <v>110</v>
      </c>
    </row>
    <row r="12" spans="1:5">
      <c r="A12" s="3" t="s">
        <v>17</v>
      </c>
      <c r="B12" s="50" t="s">
        <v>24</v>
      </c>
      <c r="C12" s="7" t="s">
        <v>25</v>
      </c>
      <c r="D12" s="11">
        <v>131.78</v>
      </c>
      <c r="E12" s="9" t="s">
        <v>110</v>
      </c>
    </row>
    <row r="13" spans="1:5">
      <c r="A13" s="4" t="s">
        <v>17</v>
      </c>
      <c r="B13" s="51" t="s">
        <v>26</v>
      </c>
      <c r="C13" s="8" t="s">
        <v>27</v>
      </c>
      <c r="D13" s="12">
        <v>177.87</v>
      </c>
      <c r="E13" s="10" t="s">
        <v>110</v>
      </c>
    </row>
    <row r="14" spans="1:5">
      <c r="A14" s="3" t="s">
        <v>17</v>
      </c>
      <c r="B14" s="50" t="s">
        <v>28</v>
      </c>
      <c r="C14" s="7" t="s">
        <v>29</v>
      </c>
      <c r="D14" s="11">
        <v>52.17</v>
      </c>
      <c r="E14" s="9" t="s">
        <v>111</v>
      </c>
    </row>
    <row r="15" spans="1:5">
      <c r="A15" s="4" t="s">
        <v>17</v>
      </c>
      <c r="B15" s="51" t="s">
        <v>30</v>
      </c>
      <c r="C15" s="8" t="s">
        <v>31</v>
      </c>
      <c r="D15" s="12">
        <v>78.25</v>
      </c>
      <c r="E15" s="10" t="s">
        <v>111</v>
      </c>
    </row>
    <row r="16" spans="1:5">
      <c r="A16" s="3" t="s">
        <v>17</v>
      </c>
      <c r="B16" s="50" t="s">
        <v>32</v>
      </c>
      <c r="C16" s="7" t="s">
        <v>33</v>
      </c>
      <c r="D16" s="11">
        <v>49.14</v>
      </c>
      <c r="E16" s="9" t="s">
        <v>111</v>
      </c>
    </row>
    <row r="17" spans="1:5">
      <c r="A17" s="4" t="s">
        <v>17</v>
      </c>
      <c r="B17" s="51" t="s">
        <v>34</v>
      </c>
      <c r="C17" s="8" t="s">
        <v>35</v>
      </c>
      <c r="D17" s="12">
        <v>204.98037181311238</v>
      </c>
      <c r="E17" s="10" t="s">
        <v>112</v>
      </c>
    </row>
    <row r="18" spans="1:5">
      <c r="A18" s="3" t="s">
        <v>17</v>
      </c>
      <c r="B18" s="50" t="s">
        <v>36</v>
      </c>
      <c r="C18" s="7" t="s">
        <v>37</v>
      </c>
      <c r="D18" s="13">
        <v>286.58946601433547</v>
      </c>
      <c r="E18" s="9" t="s">
        <v>113</v>
      </c>
    </row>
    <row r="19" spans="1:5">
      <c r="A19" s="4" t="s">
        <v>17</v>
      </c>
      <c r="B19" s="51" t="s">
        <v>38</v>
      </c>
      <c r="C19" s="8" t="s">
        <v>39</v>
      </c>
      <c r="D19" s="14">
        <v>65.540000000000006</v>
      </c>
      <c r="E19" s="10" t="s">
        <v>110</v>
      </c>
    </row>
    <row r="20" spans="1:5">
      <c r="A20" s="3" t="s">
        <v>40</v>
      </c>
      <c r="B20" s="50" t="s">
        <v>41</v>
      </c>
      <c r="C20" s="7" t="s">
        <v>42</v>
      </c>
      <c r="D20" s="11">
        <v>20.98</v>
      </c>
      <c r="E20" s="9" t="s">
        <v>112</v>
      </c>
    </row>
    <row r="21" spans="1:5">
      <c r="A21" s="4" t="s">
        <v>40</v>
      </c>
      <c r="B21" s="51" t="s">
        <v>43</v>
      </c>
      <c r="C21" s="8" t="s">
        <v>44</v>
      </c>
      <c r="D21" s="14">
        <v>20.98</v>
      </c>
      <c r="E21" s="10" t="s">
        <v>112</v>
      </c>
    </row>
    <row r="22" spans="1:5">
      <c r="A22" s="3" t="s">
        <v>40</v>
      </c>
      <c r="B22" s="50" t="s">
        <v>45</v>
      </c>
      <c r="C22" s="7" t="s">
        <v>46</v>
      </c>
      <c r="D22" s="13">
        <v>28.7</v>
      </c>
      <c r="E22" s="9" t="s">
        <v>112</v>
      </c>
    </row>
    <row r="23" spans="1:5">
      <c r="A23" s="4" t="s">
        <v>40</v>
      </c>
      <c r="B23" s="51" t="s">
        <v>47</v>
      </c>
      <c r="C23" s="8" t="s">
        <v>48</v>
      </c>
      <c r="D23" s="14">
        <v>20.98</v>
      </c>
      <c r="E23" s="10" t="s">
        <v>112</v>
      </c>
    </row>
    <row r="24" spans="1:5">
      <c r="A24" s="3" t="s">
        <v>40</v>
      </c>
      <c r="B24" s="50" t="s">
        <v>49</v>
      </c>
      <c r="C24" s="7" t="s">
        <v>50</v>
      </c>
      <c r="D24" s="13">
        <v>28.7</v>
      </c>
      <c r="E24" s="9" t="s">
        <v>112</v>
      </c>
    </row>
    <row r="25" spans="1:5">
      <c r="A25" s="4" t="s">
        <v>40</v>
      </c>
      <c r="B25" s="51" t="s">
        <v>51</v>
      </c>
      <c r="C25" s="8" t="s">
        <v>52</v>
      </c>
      <c r="D25" s="14">
        <v>39.590000000000003</v>
      </c>
      <c r="E25" s="10" t="s">
        <v>112</v>
      </c>
    </row>
    <row r="26" spans="1:5">
      <c r="A26" s="3" t="s">
        <v>40</v>
      </c>
      <c r="B26" s="50" t="s">
        <v>53</v>
      </c>
      <c r="C26" s="7" t="s">
        <v>54</v>
      </c>
      <c r="D26" s="13">
        <v>28.7</v>
      </c>
      <c r="E26" s="9" t="s">
        <v>112</v>
      </c>
    </row>
    <row r="27" spans="1:5">
      <c r="A27" s="4" t="s">
        <v>40</v>
      </c>
      <c r="B27" s="51" t="s">
        <v>55</v>
      </c>
      <c r="C27" s="8" t="s">
        <v>56</v>
      </c>
      <c r="D27" s="14">
        <v>39.590000000000003</v>
      </c>
      <c r="E27" s="10" t="s">
        <v>112</v>
      </c>
    </row>
    <row r="28" spans="1:5">
      <c r="A28" s="3" t="s">
        <v>40</v>
      </c>
      <c r="B28" s="50" t="s">
        <v>57</v>
      </c>
      <c r="C28" s="7" t="s">
        <v>58</v>
      </c>
      <c r="D28" s="13">
        <v>55.31</v>
      </c>
      <c r="E28" s="9" t="s">
        <v>112</v>
      </c>
    </row>
    <row r="29" spans="1:5">
      <c r="A29" s="4" t="s">
        <v>40</v>
      </c>
      <c r="B29" s="51" t="s">
        <v>59</v>
      </c>
      <c r="C29" s="8" t="s">
        <v>60</v>
      </c>
      <c r="D29" s="14">
        <v>39.590000000000003</v>
      </c>
      <c r="E29" s="10" t="s">
        <v>112</v>
      </c>
    </row>
    <row r="30" spans="1:5">
      <c r="A30" s="3" t="s">
        <v>40</v>
      </c>
      <c r="B30" s="50" t="s">
        <v>61</v>
      </c>
      <c r="C30" s="7" t="s">
        <v>62</v>
      </c>
      <c r="D30" s="13">
        <v>39.590000000000003</v>
      </c>
      <c r="E30" s="9" t="s">
        <v>112</v>
      </c>
    </row>
    <row r="31" spans="1:5">
      <c r="A31" s="4" t="s">
        <v>40</v>
      </c>
      <c r="B31" s="51" t="s">
        <v>63</v>
      </c>
      <c r="C31" s="8" t="s">
        <v>64</v>
      </c>
      <c r="D31" s="14">
        <v>55.31</v>
      </c>
      <c r="E31" s="10" t="s">
        <v>112</v>
      </c>
    </row>
    <row r="32" spans="1:5">
      <c r="A32" s="3" t="s">
        <v>40</v>
      </c>
      <c r="B32" s="50" t="s">
        <v>65</v>
      </c>
      <c r="C32" s="7" t="s">
        <v>66</v>
      </c>
      <c r="D32" s="13">
        <v>39.590000000000003</v>
      </c>
      <c r="E32" s="9" t="s">
        <v>112</v>
      </c>
    </row>
    <row r="33" spans="1:5">
      <c r="A33" s="4" t="s">
        <v>40</v>
      </c>
      <c r="B33" s="51" t="s">
        <v>67</v>
      </c>
      <c r="C33" s="8" t="s">
        <v>68</v>
      </c>
      <c r="D33" s="14">
        <v>55.31</v>
      </c>
      <c r="E33" s="10" t="s">
        <v>112</v>
      </c>
    </row>
    <row r="34" spans="1:5">
      <c r="A34" s="3" t="s">
        <v>40</v>
      </c>
      <c r="B34" s="50" t="s">
        <v>69</v>
      </c>
      <c r="C34" s="7" t="s">
        <v>70</v>
      </c>
      <c r="D34" s="13">
        <v>76.55</v>
      </c>
      <c r="E34" s="9" t="s">
        <v>112</v>
      </c>
    </row>
    <row r="35" spans="1:5">
      <c r="A35" s="4" t="s">
        <v>40</v>
      </c>
      <c r="B35" s="51" t="s">
        <v>71</v>
      </c>
      <c r="C35" s="8" t="s">
        <v>72</v>
      </c>
      <c r="D35" s="14">
        <v>55.31</v>
      </c>
      <c r="E35" s="10" t="s">
        <v>112</v>
      </c>
    </row>
    <row r="36" spans="1:5">
      <c r="A36" s="3" t="s">
        <v>40</v>
      </c>
      <c r="B36" s="50" t="s">
        <v>73</v>
      </c>
      <c r="C36" s="7" t="s">
        <v>74</v>
      </c>
      <c r="D36" s="13">
        <v>76.55</v>
      </c>
      <c r="E36" s="9" t="s">
        <v>112</v>
      </c>
    </row>
    <row r="37" spans="1:5">
      <c r="A37" s="4" t="s">
        <v>40</v>
      </c>
      <c r="B37" s="51" t="s">
        <v>75</v>
      </c>
      <c r="C37" s="8" t="s">
        <v>76</v>
      </c>
      <c r="D37" s="14">
        <v>113.33</v>
      </c>
      <c r="E37" s="10" t="s">
        <v>112</v>
      </c>
    </row>
    <row r="38" spans="1:5">
      <c r="A38" s="3" t="s">
        <v>77</v>
      </c>
      <c r="B38" s="50" t="s">
        <v>78</v>
      </c>
      <c r="C38" s="7" t="s">
        <v>79</v>
      </c>
      <c r="D38" s="13">
        <v>20.98</v>
      </c>
      <c r="E38" s="9" t="s">
        <v>112</v>
      </c>
    </row>
    <row r="39" spans="1:5">
      <c r="A39" s="4" t="s">
        <v>77</v>
      </c>
      <c r="B39" s="51" t="s">
        <v>80</v>
      </c>
      <c r="C39" s="8" t="s">
        <v>81</v>
      </c>
      <c r="D39" s="14">
        <v>28.7</v>
      </c>
      <c r="E39" s="10" t="s">
        <v>112</v>
      </c>
    </row>
    <row r="40" spans="1:5">
      <c r="A40" s="3" t="s">
        <v>77</v>
      </c>
      <c r="B40" s="50" t="s">
        <v>45</v>
      </c>
      <c r="C40" s="7" t="s">
        <v>82</v>
      </c>
      <c r="D40" s="13">
        <v>28.7</v>
      </c>
      <c r="E40" s="9" t="s">
        <v>112</v>
      </c>
    </row>
    <row r="41" spans="1:5">
      <c r="A41" s="4" t="s">
        <v>77</v>
      </c>
      <c r="B41" s="51" t="s">
        <v>83</v>
      </c>
      <c r="C41" s="8" t="s">
        <v>84</v>
      </c>
      <c r="D41" s="14">
        <v>28.7</v>
      </c>
      <c r="E41" s="10" t="s">
        <v>112</v>
      </c>
    </row>
    <row r="42" spans="1:5">
      <c r="A42" s="3" t="s">
        <v>77</v>
      </c>
      <c r="B42" s="50" t="s">
        <v>85</v>
      </c>
      <c r="C42" s="7" t="s">
        <v>86</v>
      </c>
      <c r="D42" s="13">
        <v>28.7</v>
      </c>
      <c r="E42" s="9" t="s">
        <v>112</v>
      </c>
    </row>
    <row r="43" spans="1:5">
      <c r="A43" s="4" t="s">
        <v>77</v>
      </c>
      <c r="B43" s="51" t="s">
        <v>51</v>
      </c>
      <c r="C43" s="8" t="s">
        <v>87</v>
      </c>
      <c r="D43" s="14">
        <v>39.590000000000003</v>
      </c>
      <c r="E43" s="10" t="s">
        <v>112</v>
      </c>
    </row>
    <row r="44" spans="1:5">
      <c r="A44" s="3" t="s">
        <v>77</v>
      </c>
      <c r="B44" s="50" t="s">
        <v>88</v>
      </c>
      <c r="C44" s="7" t="s">
        <v>89</v>
      </c>
      <c r="D44" s="13">
        <v>39.590000000000003</v>
      </c>
      <c r="E44" s="9" t="s">
        <v>112</v>
      </c>
    </row>
    <row r="45" spans="1:5">
      <c r="A45" s="4" t="s">
        <v>77</v>
      </c>
      <c r="B45" s="51" t="s">
        <v>90</v>
      </c>
      <c r="C45" s="8" t="s">
        <v>91</v>
      </c>
      <c r="D45" s="14">
        <v>39.590000000000003</v>
      </c>
      <c r="E45" s="10" t="s">
        <v>112</v>
      </c>
    </row>
    <row r="46" spans="1:5">
      <c r="A46" s="3" t="s">
        <v>77</v>
      </c>
      <c r="B46" s="50" t="s">
        <v>57</v>
      </c>
      <c r="C46" s="7" t="s">
        <v>92</v>
      </c>
      <c r="D46" s="13">
        <v>55.31</v>
      </c>
      <c r="E46" s="9" t="s">
        <v>112</v>
      </c>
    </row>
    <row r="47" spans="1:5">
      <c r="A47" s="4" t="s">
        <v>77</v>
      </c>
      <c r="B47" s="51" t="s">
        <v>93</v>
      </c>
      <c r="C47" s="8" t="s">
        <v>94</v>
      </c>
      <c r="D47" s="14">
        <v>39.590000000000003</v>
      </c>
      <c r="E47" s="10" t="s">
        <v>112</v>
      </c>
    </row>
    <row r="48" spans="1:5">
      <c r="A48" s="3" t="s">
        <v>77</v>
      </c>
      <c r="B48" s="50" t="s">
        <v>95</v>
      </c>
      <c r="C48" s="7" t="s">
        <v>96</v>
      </c>
      <c r="D48" s="13">
        <v>55.31</v>
      </c>
      <c r="E48" s="9" t="s">
        <v>112</v>
      </c>
    </row>
    <row r="49" spans="1:5">
      <c r="A49" s="4" t="s">
        <v>77</v>
      </c>
      <c r="B49" s="51" t="s">
        <v>63</v>
      </c>
      <c r="C49" s="8" t="s">
        <v>97</v>
      </c>
      <c r="D49" s="14">
        <v>55.31</v>
      </c>
      <c r="E49" s="10" t="s">
        <v>112</v>
      </c>
    </row>
    <row r="50" spans="1:5">
      <c r="A50" s="3" t="s">
        <v>77</v>
      </c>
      <c r="B50" s="50" t="s">
        <v>98</v>
      </c>
      <c r="C50" s="7" t="s">
        <v>99</v>
      </c>
      <c r="D50" s="13">
        <v>55.31</v>
      </c>
      <c r="E50" s="9" t="s">
        <v>112</v>
      </c>
    </row>
    <row r="51" spans="1:5">
      <c r="A51" s="4" t="s">
        <v>77</v>
      </c>
      <c r="B51" s="51" t="s">
        <v>100</v>
      </c>
      <c r="C51" s="8" t="s">
        <v>101</v>
      </c>
      <c r="D51" s="14">
        <v>76.55</v>
      </c>
      <c r="E51" s="10" t="s">
        <v>112</v>
      </c>
    </row>
    <row r="52" spans="1:5">
      <c r="A52" s="3" t="s">
        <v>77</v>
      </c>
      <c r="B52" s="50" t="s">
        <v>69</v>
      </c>
      <c r="C52" s="7" t="s">
        <v>102</v>
      </c>
      <c r="D52" s="13">
        <v>76.55</v>
      </c>
      <c r="E52" s="9" t="s">
        <v>112</v>
      </c>
    </row>
    <row r="53" spans="1:5">
      <c r="A53" s="4" t="s">
        <v>77</v>
      </c>
      <c r="B53" s="51" t="s">
        <v>103</v>
      </c>
      <c r="C53" s="8" t="s">
        <v>104</v>
      </c>
      <c r="D53" s="14">
        <v>76.55</v>
      </c>
      <c r="E53" s="10" t="s">
        <v>112</v>
      </c>
    </row>
    <row r="54" spans="1:5">
      <c r="A54" s="3" t="s">
        <v>77</v>
      </c>
      <c r="B54" s="50" t="s">
        <v>105</v>
      </c>
      <c r="C54" s="7" t="s">
        <v>106</v>
      </c>
      <c r="D54" s="13">
        <v>113.33</v>
      </c>
      <c r="E54" s="9" t="s">
        <v>112</v>
      </c>
    </row>
    <row r="55" spans="1:5">
      <c r="A55" s="4" t="s">
        <v>77</v>
      </c>
      <c r="B55" s="51" t="s">
        <v>75</v>
      </c>
      <c r="C55" s="8" t="s">
        <v>107</v>
      </c>
      <c r="D55" s="14">
        <v>113.33</v>
      </c>
      <c r="E55" s="10" t="s">
        <v>112</v>
      </c>
    </row>
    <row r="56" spans="1:5">
      <c r="A56" s="3" t="s">
        <v>77</v>
      </c>
      <c r="B56" s="50" t="s">
        <v>75</v>
      </c>
      <c r="C56" s="7" t="s">
        <v>107</v>
      </c>
      <c r="D56" s="13">
        <v>113.33</v>
      </c>
      <c r="E56" s="9" t="s">
        <v>112</v>
      </c>
    </row>
  </sheetData>
  <hyperlinks>
    <hyperlink ref="B2" location="'Begeleiding ind. basis Wmo '!A1" display="Begeleiding individueel basis" xr:uid="{22688FA9-9CFF-4FEF-990D-BC9474C2CB62}"/>
    <hyperlink ref="B3" location="'Begeleiding ind. intensief Wmo'!A1" display="Begeleiding individueel intensief" xr:uid="{1AE27822-0B6E-45F4-A729-E3DE471E9823}"/>
    <hyperlink ref="B4" location="'Dagbesteding basis Wmo'!A1" display="Dagbesteding basis" xr:uid="{3647B57E-A582-4C79-928B-E78F916399D4}"/>
    <hyperlink ref="B5" location="'Dagbesteding intensief Wmo'!A1" display="Dagbesteding intensief" xr:uid="{5A733A3B-B95E-4DC9-BF66-CDBCD257C303}"/>
    <hyperlink ref="B6" location="'Kortd. Verblijf &amp; Respijt Wmo'!A1" display="Kortdurend verblijf Wmo / Respijtzorg aan huis" xr:uid="{7430D525-5F61-4C6F-A19C-67DF9D3172A0}"/>
    <hyperlink ref="B7" location="'Huishoudelijke ondersteuning'!A1" display="Huishoudelijke ondersteuning basisuren" xr:uid="{EF5538C4-378E-4846-A3D9-2B8E8037BCDA}"/>
    <hyperlink ref="B8" location="'Begeleiding ind. basis Jeugd'!A1" display="Begeleiding individueel basis" xr:uid="{7D7188B1-8908-4B00-94A7-AA27DB1E53BB}"/>
    <hyperlink ref="B9" location="'Begeleiding ind. intensie Jeugd'!A1" display="Begeleiding individueel intensief" xr:uid="{46C4D543-B634-45EC-B9B1-D8CDEAD53ABA}"/>
    <hyperlink ref="B10" location="'Begeleiding ind. complex Jeugd'!A1" display="Begeleiding individueel complex" xr:uid="{7C918B49-E031-4ADD-8D17-F3896E83C515}"/>
    <hyperlink ref="B11" location="'Behandeling chronische beperkin'!A1" display="Behandeling chronische beperking" xr:uid="{A1C28625-AEAA-4021-B3EF-2D8E4A630DD5}"/>
    <hyperlink ref="B12" location="'Behandeling laagcomplex SGGZ'!A1" display="Behandeling laagcomplex specialistische GGZ" xr:uid="{718B843E-4925-4570-A885-77EE57A37317}"/>
    <hyperlink ref="B13" location="Medicatiecontrole!A1" display="Medicatiecontrole" xr:uid="{D5F41E9C-893B-403A-B1B3-461CD16FCE6E}"/>
    <hyperlink ref="B14" location="'Groepsbegeleiding Jeugd basis'!A1" display="Groepsbegeleiding Jeugd basis" xr:uid="{CBF19246-7575-4179-856E-51B24D7038FC}"/>
    <hyperlink ref="B15" location="'Groepsbegeleiding Jeugd intensi'!A1" display="Groepsbegeleiding Jeugd intensief" xr:uid="{E26F97AC-9512-401B-9ED5-B3385843EB92}"/>
    <hyperlink ref="B16" location="'Arbeidsmatig dagbesteding Jeugd'!A1" display="Arbeidsmatige dagbesteding jeugd vanaf 16 jaar" xr:uid="{CF7E7CF0-518A-44AA-ACD1-3970A6E55DD3}"/>
    <hyperlink ref="B17" location="'Kortdurend Verblijf basis Jeugd'!A1" display="Kortdurend verblijf basis" xr:uid="{4243BB7C-49A9-48DF-8C1E-78C9F3C284B3}"/>
    <hyperlink ref="B18" location="'Kortdurend Verblijf inten Jeugd'!A1" display="Kortdurend verblijf intensief" xr:uid="{4E0E903D-4B15-4783-9B84-BC17F39A1EE4}"/>
    <hyperlink ref="B19" location="'Persoonlijke verzorging'!A1" display="Persoonlijke verzorging jeugd" xr:uid="{30235D32-972D-45F2-84CC-256ED667EB17}"/>
    <hyperlink ref="B20:B56" location="Vervoer!A1" display="VV 00-05 Groep, volwassene" xr:uid="{8BC91B50-6240-4EA3-BDFE-9866110A5A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64EE-9A70-4307-B869-FA4EF5675F86}">
  <dimension ref="A1:S33"/>
  <sheetViews>
    <sheetView topLeftCell="E1" workbookViewId="0">
      <selection activeCell="P3" sqref="P3:S29"/>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8.6640625" bestFit="1" customWidth="1"/>
    <col min="11" max="11" width="8.77734375" customWidth="1"/>
    <col min="12" max="12" width="46.6640625" customWidth="1"/>
    <col min="13" max="13" width="13.33203125" bestFit="1" customWidth="1"/>
    <col min="14" max="14" width="13.88671875" bestFit="1" customWidth="1"/>
    <col min="17" max="17" width="46.6640625" customWidth="1"/>
    <col min="18" max="18" width="13.33203125" bestFit="1" customWidth="1"/>
    <col min="19" max="19" width="13.88671875" bestFit="1" customWidth="1"/>
  </cols>
  <sheetData>
    <row r="1" spans="1:19" ht="14.4" customHeight="1">
      <c r="A1" s="15"/>
      <c r="B1" s="16" t="s">
        <v>114</v>
      </c>
      <c r="C1" s="17" t="s">
        <v>115</v>
      </c>
      <c r="D1" s="18" t="s">
        <v>116</v>
      </c>
      <c r="F1" s="129" t="s">
        <v>118</v>
      </c>
      <c r="G1" s="151"/>
      <c r="H1" s="151"/>
      <c r="I1" s="152"/>
      <c r="K1" s="129" t="s">
        <v>119</v>
      </c>
      <c r="L1" s="151"/>
      <c r="M1" s="151"/>
      <c r="N1" s="152"/>
      <c r="P1" s="129" t="s">
        <v>182</v>
      </c>
      <c r="Q1" s="151"/>
      <c r="R1" s="151"/>
      <c r="S1" s="152"/>
    </row>
    <row r="2" spans="1:19">
      <c r="A2" s="19"/>
      <c r="B2" s="19"/>
      <c r="C2" s="20"/>
      <c r="D2" s="21"/>
      <c r="F2" s="153"/>
      <c r="G2" s="154"/>
      <c r="H2" s="154"/>
      <c r="I2" s="155"/>
      <c r="K2" s="153"/>
      <c r="L2" s="154"/>
      <c r="M2" s="154"/>
      <c r="N2" s="155"/>
      <c r="P2" s="153"/>
      <c r="Q2" s="154"/>
      <c r="R2" s="154"/>
      <c r="S2" s="155"/>
    </row>
    <row r="3" spans="1:19" ht="15" thickBot="1">
      <c r="A3" s="117" t="str">
        <f>F1</f>
        <v>Functie 1 Jeugdzorg Schaal 7</v>
      </c>
      <c r="B3" s="23">
        <f>I32</f>
        <v>72.217166570879527</v>
      </c>
      <c r="C3" s="38">
        <v>0.4</v>
      </c>
      <c r="D3" s="23">
        <f>B3*C3</f>
        <v>28.886866628351811</v>
      </c>
      <c r="F3" s="141" t="s">
        <v>120</v>
      </c>
      <c r="G3" s="142"/>
      <c r="H3" s="28"/>
      <c r="I3" s="29">
        <v>39288.536300000007</v>
      </c>
      <c r="K3" s="141" t="s">
        <v>120</v>
      </c>
      <c r="L3" s="142"/>
      <c r="M3" s="28"/>
      <c r="N3" s="29">
        <v>46068.172984615383</v>
      </c>
      <c r="P3" s="141" t="s">
        <v>120</v>
      </c>
      <c r="Q3" s="142"/>
      <c r="R3" s="28"/>
      <c r="S3" s="29">
        <v>60530.857542857149</v>
      </c>
    </row>
    <row r="4" spans="1:19" ht="15" thickTop="1">
      <c r="A4" s="19"/>
      <c r="B4" s="19"/>
      <c r="C4" s="39"/>
      <c r="D4" s="19"/>
      <c r="F4" s="143"/>
      <c r="G4" s="144"/>
      <c r="H4" s="144"/>
      <c r="I4" s="145"/>
      <c r="K4" s="143"/>
      <c r="L4" s="144"/>
      <c r="M4" s="144"/>
      <c r="N4" s="145"/>
      <c r="P4" s="143"/>
      <c r="Q4" s="144"/>
      <c r="R4" s="144"/>
      <c r="S4" s="145"/>
    </row>
    <row r="5" spans="1:19">
      <c r="A5" s="117" t="str">
        <f>K1</f>
        <v>Functie 2 Jeugdzorg Schaal 9</v>
      </c>
      <c r="B5" s="23">
        <f>N32</f>
        <v>87.164139421592125</v>
      </c>
      <c r="C5" s="38">
        <v>0.55000000000000004</v>
      </c>
      <c r="D5" s="23">
        <f>C5*B5</f>
        <v>47.940276681875673</v>
      </c>
      <c r="F5" s="141" t="s">
        <v>121</v>
      </c>
      <c r="G5" s="142"/>
      <c r="H5" s="33">
        <v>7.4999999999999997E-3</v>
      </c>
      <c r="I5" s="34">
        <f>H5*(I3+I6+I7+I11)</f>
        <v>443.78947399125207</v>
      </c>
      <c r="K5" s="141" t="s">
        <v>121</v>
      </c>
      <c r="L5" s="142"/>
      <c r="M5" s="33">
        <v>7.4999999999999997E-3</v>
      </c>
      <c r="N5" s="34">
        <f>M5*(N3+N6+N7+N11)</f>
        <v>523.43286130111971</v>
      </c>
      <c r="P5" s="141" t="s">
        <v>121</v>
      </c>
      <c r="Q5" s="142"/>
      <c r="R5" s="33">
        <v>7.4999999999999997E-3</v>
      </c>
      <c r="S5" s="34">
        <f>R5*(S3+S6+S7+S11)</f>
        <v>693.33240627619682</v>
      </c>
    </row>
    <row r="6" spans="1:19">
      <c r="A6" s="19"/>
      <c r="B6" s="19"/>
      <c r="C6" s="39"/>
      <c r="D6" s="19"/>
      <c r="F6" s="141" t="s">
        <v>122</v>
      </c>
      <c r="G6" s="142"/>
      <c r="H6" s="33">
        <v>0.08</v>
      </c>
      <c r="I6" s="34">
        <f>H6*I3</f>
        <v>3143.0829040000008</v>
      </c>
      <c r="K6" s="141" t="s">
        <v>122</v>
      </c>
      <c r="L6" s="142"/>
      <c r="M6" s="33">
        <v>0.08</v>
      </c>
      <c r="N6" s="34">
        <f>M6*N3</f>
        <v>3685.4538387692305</v>
      </c>
      <c r="P6" s="141" t="s">
        <v>122</v>
      </c>
      <c r="Q6" s="142"/>
      <c r="R6" s="33">
        <v>0.08</v>
      </c>
      <c r="S6" s="34">
        <f>R6*S3</f>
        <v>4842.4686034285724</v>
      </c>
    </row>
    <row r="7" spans="1:19">
      <c r="A7" s="117" t="str">
        <f>P1</f>
        <v>Functie 3 Jeugdzorg Schaal 11</v>
      </c>
      <c r="B7" s="23">
        <f>S32</f>
        <v>120.12632395352075</v>
      </c>
      <c r="C7" s="38">
        <v>0.05</v>
      </c>
      <c r="D7" s="23">
        <f>C7*B7</f>
        <v>6.0063161976760382</v>
      </c>
      <c r="F7" s="141" t="s">
        <v>123</v>
      </c>
      <c r="G7" s="142"/>
      <c r="H7" s="33">
        <v>8.3000000000000004E-2</v>
      </c>
      <c r="I7" s="34">
        <f>H7*(I3+I6)</f>
        <v>3521.8243939320009</v>
      </c>
      <c r="K7" s="141" t="s">
        <v>123</v>
      </c>
      <c r="L7" s="142"/>
      <c r="M7" s="33">
        <v>8.3000000000000004E-2</v>
      </c>
      <c r="N7" s="34">
        <f>M7*(N3+N6)</f>
        <v>4129.5510263409233</v>
      </c>
      <c r="P7" s="141" t="s">
        <v>123</v>
      </c>
      <c r="Q7" s="142"/>
      <c r="R7" s="33">
        <v>8.3000000000000004E-2</v>
      </c>
      <c r="S7" s="34">
        <f>R7*(S3+S6)</f>
        <v>5425.9860701417147</v>
      </c>
    </row>
    <row r="8" spans="1:19">
      <c r="A8" s="19"/>
      <c r="B8" s="19"/>
      <c r="C8" s="39"/>
      <c r="D8" s="19"/>
      <c r="F8" s="148"/>
      <c r="G8" s="149"/>
      <c r="H8" s="149"/>
      <c r="I8" s="150"/>
      <c r="K8" s="148"/>
      <c r="L8" s="149"/>
      <c r="M8" s="149"/>
      <c r="N8" s="150"/>
      <c r="P8" s="148"/>
      <c r="Q8" s="149"/>
      <c r="R8" s="149"/>
      <c r="S8" s="150"/>
    </row>
    <row r="9" spans="1:19" ht="15" thickBot="1">
      <c r="A9" s="24" t="s">
        <v>117</v>
      </c>
      <c r="B9" s="24"/>
      <c r="C9" s="25">
        <f>SUM(C3:C7)</f>
        <v>1</v>
      </c>
      <c r="D9" s="52">
        <f>SUM(D3:D7)</f>
        <v>82.833459507903527</v>
      </c>
      <c r="F9" s="141" t="s">
        <v>124</v>
      </c>
      <c r="G9" s="142"/>
      <c r="H9" s="28"/>
      <c r="I9" s="29">
        <f>I3+SUM(I5:I7)</f>
        <v>46397.233071923263</v>
      </c>
      <c r="K9" s="141" t="s">
        <v>124</v>
      </c>
      <c r="L9" s="142"/>
      <c r="M9" s="28"/>
      <c r="N9" s="29">
        <f>N3+SUM(N5:N7)</f>
        <v>54406.61071102666</v>
      </c>
      <c r="P9" s="141" t="s">
        <v>124</v>
      </c>
      <c r="Q9" s="142"/>
      <c r="R9" s="28"/>
      <c r="S9" s="29">
        <f>S3+SUM(S5:S7)</f>
        <v>71492.644622703636</v>
      </c>
    </row>
    <row r="10" spans="1:19" ht="15" thickTop="1">
      <c r="F10" s="143"/>
      <c r="G10" s="144"/>
      <c r="H10" s="144"/>
      <c r="I10" s="145"/>
      <c r="K10" s="143"/>
      <c r="L10" s="144"/>
      <c r="M10" s="144"/>
      <c r="N10" s="145"/>
      <c r="P10" s="143"/>
      <c r="Q10" s="144"/>
      <c r="R10" s="144"/>
      <c r="S10" s="145"/>
    </row>
    <row r="11" spans="1:19">
      <c r="F11" s="141" t="s">
        <v>125</v>
      </c>
      <c r="G11" s="142"/>
      <c r="H11" s="33">
        <v>0.28764952596856364</v>
      </c>
      <c r="I11" s="34">
        <f>H11*(I3+I6+I7)</f>
        <v>13218.486267568269</v>
      </c>
      <c r="K11" s="141" t="s">
        <v>125</v>
      </c>
      <c r="L11" s="142"/>
      <c r="M11" s="33">
        <v>0.29522888141680254</v>
      </c>
      <c r="N11" s="34">
        <f>M11*(N3+N6+N7)</f>
        <v>15907.870323757101</v>
      </c>
      <c r="P11" s="141" t="s">
        <v>125</v>
      </c>
      <c r="Q11" s="142"/>
      <c r="R11" s="33">
        <v>0.30572343067729058</v>
      </c>
      <c r="S11" s="34">
        <f>R11*(S3+S6+S7)</f>
        <v>21645.008620398807</v>
      </c>
    </row>
    <row r="12" spans="1:19">
      <c r="F12" s="148"/>
      <c r="G12" s="149"/>
      <c r="H12" s="149"/>
      <c r="I12" s="150"/>
      <c r="K12" s="148"/>
      <c r="L12" s="149"/>
      <c r="M12" s="149"/>
      <c r="N12" s="150"/>
      <c r="P12" s="148"/>
      <c r="Q12" s="149"/>
      <c r="R12" s="149"/>
      <c r="S12" s="150"/>
    </row>
    <row r="13" spans="1:19" ht="15" thickBot="1">
      <c r="F13" s="141" t="s">
        <v>126</v>
      </c>
      <c r="G13" s="142"/>
      <c r="H13" s="28"/>
      <c r="I13" s="29">
        <f>I9+I11</f>
        <v>59615.71933949153</v>
      </c>
      <c r="K13" s="141" t="s">
        <v>126</v>
      </c>
      <c r="L13" s="142"/>
      <c r="M13" s="28"/>
      <c r="N13" s="29">
        <f>N9+N11</f>
        <v>70314.481034783763</v>
      </c>
      <c r="P13" s="141" t="s">
        <v>126</v>
      </c>
      <c r="Q13" s="142"/>
      <c r="R13" s="28"/>
      <c r="S13" s="29">
        <f>S9+S11</f>
        <v>93137.653243102439</v>
      </c>
    </row>
    <row r="14" spans="1:19" ht="15" thickTop="1">
      <c r="F14" s="143"/>
      <c r="G14" s="144"/>
      <c r="H14" s="144"/>
      <c r="I14" s="145"/>
      <c r="K14" s="143"/>
      <c r="L14" s="144"/>
      <c r="M14" s="144"/>
      <c r="N14" s="145"/>
      <c r="P14" s="143"/>
      <c r="Q14" s="144"/>
      <c r="R14" s="144"/>
      <c r="S14" s="145"/>
    </row>
    <row r="15" spans="1:19">
      <c r="F15" s="141" t="s">
        <v>127</v>
      </c>
      <c r="G15" s="142"/>
      <c r="H15" s="33">
        <v>0.17799999999999999</v>
      </c>
      <c r="I15" s="34">
        <f>(H15/(1-H15))*I13</f>
        <v>12909.486669622253</v>
      </c>
      <c r="K15" s="141" t="s">
        <v>127</v>
      </c>
      <c r="L15" s="142"/>
      <c r="M15" s="33">
        <v>0.17799999999999999</v>
      </c>
      <c r="N15" s="34">
        <f>(M15/(1-M15))*N13</f>
        <v>15226.250151084561</v>
      </c>
      <c r="P15" s="141" t="s">
        <v>127</v>
      </c>
      <c r="Q15" s="142"/>
      <c r="R15" s="33">
        <v>0.17799999999999999</v>
      </c>
      <c r="S15" s="34">
        <f>(R15/(1-R15))*S13</f>
        <v>20168.494254589092</v>
      </c>
    </row>
    <row r="16" spans="1:19">
      <c r="F16" s="148"/>
      <c r="G16" s="149"/>
      <c r="H16" s="149"/>
      <c r="I16" s="150"/>
      <c r="K16" s="148"/>
      <c r="L16" s="149"/>
      <c r="M16" s="149"/>
      <c r="N16" s="150"/>
      <c r="P16" s="148"/>
      <c r="Q16" s="149"/>
      <c r="R16" s="149"/>
      <c r="S16" s="150"/>
    </row>
    <row r="17" spans="6:19" ht="15" thickBot="1">
      <c r="F17" s="141" t="s">
        <v>128</v>
      </c>
      <c r="G17" s="142"/>
      <c r="H17" s="28"/>
      <c r="I17" s="29">
        <f>I15+I13</f>
        <v>72525.206009113783</v>
      </c>
      <c r="K17" s="141" t="s">
        <v>128</v>
      </c>
      <c r="L17" s="142"/>
      <c r="M17" s="28"/>
      <c r="N17" s="29">
        <f>N15+N13</f>
        <v>85540.731185868324</v>
      </c>
      <c r="P17" s="141" t="s">
        <v>128</v>
      </c>
      <c r="Q17" s="142"/>
      <c r="R17" s="28"/>
      <c r="S17" s="29">
        <f>S15+S13</f>
        <v>113306.14749769153</v>
      </c>
    </row>
    <row r="18" spans="6:19" ht="15" thickTop="1">
      <c r="F18" s="143"/>
      <c r="G18" s="144"/>
      <c r="H18" s="144"/>
      <c r="I18" s="145"/>
      <c r="K18" s="143"/>
      <c r="L18" s="144"/>
      <c r="M18" s="144"/>
      <c r="N18" s="145"/>
      <c r="P18" s="143"/>
      <c r="Q18" s="144"/>
      <c r="R18" s="144"/>
      <c r="S18" s="145"/>
    </row>
    <row r="19" spans="6:19">
      <c r="F19" s="141" t="s">
        <v>129</v>
      </c>
      <c r="G19" s="142"/>
      <c r="H19" s="33">
        <v>6.855E-2</v>
      </c>
      <c r="I19" s="34">
        <f>(H19/(1-H19-H20))*I17</f>
        <v>5621.1237174795069</v>
      </c>
      <c r="K19" s="141" t="s">
        <v>129</v>
      </c>
      <c r="L19" s="142"/>
      <c r="M19" s="33">
        <v>6.855E-2</v>
      </c>
      <c r="N19" s="34">
        <f>(M19/(1-M19-M20))*N17</f>
        <v>6629.9023379402724</v>
      </c>
      <c r="P19" s="141" t="s">
        <v>129</v>
      </c>
      <c r="Q19" s="142"/>
      <c r="R19" s="33">
        <v>6.855E-2</v>
      </c>
      <c r="S19" s="34">
        <f>(R19/(1-R19-R20))*S17</f>
        <v>8781.8829905215171</v>
      </c>
    </row>
    <row r="20" spans="6:19">
      <c r="F20" s="141" t="s">
        <v>130</v>
      </c>
      <c r="G20" s="142"/>
      <c r="H20" s="33">
        <v>4.7E-2</v>
      </c>
      <c r="I20" s="34">
        <f>(H20/(1-H19-H20))*I17</f>
        <v>3854.0162614374449</v>
      </c>
      <c r="K20" s="141" t="s">
        <v>130</v>
      </c>
      <c r="L20" s="142"/>
      <c r="M20" s="33">
        <v>4.7E-2</v>
      </c>
      <c r="N20" s="34">
        <f>(M20/(1-M19-M20))*N17</f>
        <v>4545.6660814470142</v>
      </c>
      <c r="P20" s="141" t="s">
        <v>130</v>
      </c>
      <c r="Q20" s="142"/>
      <c r="R20" s="33">
        <v>4.7E-2</v>
      </c>
      <c r="S20" s="34">
        <f>(R20/(1-R19-R20))*S17</f>
        <v>6021.1305697229946</v>
      </c>
    </row>
    <row r="21" spans="6:19">
      <c r="F21" s="148"/>
      <c r="G21" s="149"/>
      <c r="H21" s="149"/>
      <c r="I21" s="150"/>
      <c r="K21" s="148"/>
      <c r="L21" s="149"/>
      <c r="M21" s="149"/>
      <c r="N21" s="150"/>
      <c r="P21" s="148"/>
      <c r="Q21" s="149"/>
      <c r="R21" s="149"/>
      <c r="S21" s="150"/>
    </row>
    <row r="22" spans="6:19" ht="15" thickBot="1">
      <c r="F22" s="141" t="s">
        <v>131</v>
      </c>
      <c r="G22" s="142"/>
      <c r="H22" s="33"/>
      <c r="I22" s="29">
        <f>I17+I19+I20</f>
        <v>82000.345988030735</v>
      </c>
      <c r="K22" s="141" t="s">
        <v>131</v>
      </c>
      <c r="L22" s="142"/>
      <c r="M22" s="33"/>
      <c r="N22" s="29">
        <f>N17+N19+N20</f>
        <v>96716.299605255612</v>
      </c>
      <c r="P22" s="141" t="s">
        <v>131</v>
      </c>
      <c r="Q22" s="142"/>
      <c r="R22" s="33"/>
      <c r="S22" s="29">
        <f>S17+S19+S20</f>
        <v>128109.16105793606</v>
      </c>
    </row>
    <row r="23" spans="6:19" ht="15" thickTop="1">
      <c r="F23" s="143"/>
      <c r="G23" s="144"/>
      <c r="H23" s="144"/>
      <c r="I23" s="145"/>
      <c r="K23" s="143"/>
      <c r="L23" s="144"/>
      <c r="M23" s="144"/>
      <c r="N23" s="145"/>
      <c r="P23" s="143"/>
      <c r="Q23" s="144"/>
      <c r="R23" s="144"/>
      <c r="S23" s="145"/>
    </row>
    <row r="24" spans="6:19">
      <c r="F24" s="141" t="s">
        <v>132</v>
      </c>
      <c r="G24" s="142"/>
      <c r="H24" s="35">
        <v>0.65809782883280499</v>
      </c>
      <c r="I24" s="28"/>
      <c r="K24" s="141" t="s">
        <v>132</v>
      </c>
      <c r="L24" s="142"/>
      <c r="M24" s="35">
        <v>0.64309782883280497</v>
      </c>
      <c r="N24" s="28"/>
      <c r="P24" s="141" t="s">
        <v>132</v>
      </c>
      <c r="Q24" s="142"/>
      <c r="R24" s="35">
        <v>0.61809782883280495</v>
      </c>
      <c r="S24" s="28"/>
    </row>
    <row r="25" spans="6:19">
      <c r="F25" s="141" t="s">
        <v>133</v>
      </c>
      <c r="G25" s="142"/>
      <c r="H25" s="28">
        <f>1878*H24</f>
        <v>1235.9077225480078</v>
      </c>
      <c r="I25" s="28"/>
      <c r="K25" s="141" t="s">
        <v>133</v>
      </c>
      <c r="L25" s="142"/>
      <c r="M25" s="28">
        <f>1878*M24</f>
        <v>1207.7377225480077</v>
      </c>
      <c r="N25" s="28"/>
      <c r="P25" s="141" t="s">
        <v>133</v>
      </c>
      <c r="Q25" s="142"/>
      <c r="R25" s="28">
        <f>1878*R24</f>
        <v>1160.7877225480077</v>
      </c>
      <c r="S25" s="28"/>
    </row>
    <row r="26" spans="6:19" ht="15" thickBot="1">
      <c r="F26" s="141" t="s">
        <v>134</v>
      </c>
      <c r="G26" s="142"/>
      <c r="H26" s="28"/>
      <c r="I26" s="29">
        <f>I22/H25</f>
        <v>66.348275435139129</v>
      </c>
      <c r="K26" s="141" t="s">
        <v>134</v>
      </c>
      <c r="L26" s="142"/>
      <c r="M26" s="28"/>
      <c r="N26" s="29">
        <f>N22/M25</f>
        <v>80.080548781079514</v>
      </c>
      <c r="P26" s="141" t="s">
        <v>134</v>
      </c>
      <c r="Q26" s="142"/>
      <c r="R26" s="28"/>
      <c r="S26" s="29">
        <f>S22/R25</f>
        <v>110.36398694563015</v>
      </c>
    </row>
    <row r="27" spans="6:19" ht="15" thickTop="1">
      <c r="F27" s="143"/>
      <c r="G27" s="144"/>
      <c r="H27" s="144"/>
      <c r="I27" s="145"/>
      <c r="K27" s="143"/>
      <c r="L27" s="144"/>
      <c r="M27" s="144"/>
      <c r="N27" s="145"/>
      <c r="P27" s="143"/>
      <c r="Q27" s="144"/>
      <c r="R27" s="144"/>
      <c r="S27" s="145"/>
    </row>
    <row r="28" spans="6:19">
      <c r="F28" s="141" t="s">
        <v>135</v>
      </c>
      <c r="G28" s="142"/>
      <c r="H28" s="35">
        <v>0.02</v>
      </c>
      <c r="I28" s="34">
        <f>H28*I26</f>
        <v>1.3269655087027825</v>
      </c>
      <c r="K28" s="141" t="s">
        <v>135</v>
      </c>
      <c r="L28" s="142"/>
      <c r="M28" s="35">
        <v>0.02</v>
      </c>
      <c r="N28" s="34">
        <f>M28*N26</f>
        <v>1.6016109756215904</v>
      </c>
      <c r="P28" s="141" t="s">
        <v>135</v>
      </c>
      <c r="Q28" s="142"/>
      <c r="R28" s="35">
        <v>0.02</v>
      </c>
      <c r="S28" s="34">
        <f>R28*S26</f>
        <v>2.2072797389126029</v>
      </c>
    </row>
    <row r="29" spans="6:19">
      <c r="F29" s="141" t="s">
        <v>136</v>
      </c>
      <c r="G29" s="142"/>
      <c r="H29" s="35">
        <v>0.02</v>
      </c>
      <c r="I29" s="34">
        <f>H29*I26</f>
        <v>1.3269655087027825</v>
      </c>
      <c r="K29" s="141" t="s">
        <v>136</v>
      </c>
      <c r="L29" s="142"/>
      <c r="M29" s="35">
        <v>0.02</v>
      </c>
      <c r="N29" s="34">
        <f>M29*N26</f>
        <v>1.6016109756215904</v>
      </c>
      <c r="P29" s="141" t="s">
        <v>136</v>
      </c>
      <c r="Q29" s="142"/>
      <c r="R29" s="35">
        <v>0.02</v>
      </c>
      <c r="S29" s="34">
        <f>R29*S26</f>
        <v>2.2072797389126029</v>
      </c>
    </row>
    <row r="30" spans="6:19">
      <c r="F30" s="141" t="s">
        <v>180</v>
      </c>
      <c r="G30" s="142"/>
      <c r="H30" s="33">
        <v>4.9399999999999999E-2</v>
      </c>
      <c r="I30" s="34">
        <f>H30*(I9+I11+I15)</f>
        <v>3582.745176850221</v>
      </c>
      <c r="K30" s="141" t="s">
        <v>180</v>
      </c>
      <c r="L30" s="142"/>
      <c r="M30" s="33">
        <v>4.9399999999999999E-2</v>
      </c>
      <c r="N30" s="34">
        <f>M30*(N9+N11+N15)</f>
        <v>4225.7121205818949</v>
      </c>
      <c r="P30" s="141" t="s">
        <v>180</v>
      </c>
      <c r="Q30" s="142"/>
      <c r="R30" s="33">
        <v>4.9399999999999999E-2</v>
      </c>
      <c r="S30" s="34">
        <f>R30*(S9+S11+S15)</f>
        <v>5597.323686385962</v>
      </c>
    </row>
    <row r="31" spans="6:19">
      <c r="F31" s="141" t="s">
        <v>181</v>
      </c>
      <c r="G31" s="142"/>
      <c r="H31" s="33">
        <v>2.5100000000000001E-2</v>
      </c>
      <c r="I31" s="34">
        <f>H31*(I19+I20)</f>
        <v>237.8260134708155</v>
      </c>
      <c r="K31" s="141" t="s">
        <v>181</v>
      </c>
      <c r="L31" s="142"/>
      <c r="M31" s="33">
        <v>2.5100000000000001E-2</v>
      </c>
      <c r="N31" s="34">
        <f>M31*(N19+N20)</f>
        <v>280.50676732662095</v>
      </c>
      <c r="P31" s="141" t="s">
        <v>181</v>
      </c>
      <c r="Q31" s="142"/>
      <c r="R31" s="33">
        <v>2.5100000000000001E-2</v>
      </c>
      <c r="S31" s="34">
        <f>R31*(S19+S20)</f>
        <v>371.55564036213724</v>
      </c>
    </row>
    <row r="32" spans="6:19" ht="15" thickBot="1">
      <c r="F32" s="146" t="s">
        <v>137</v>
      </c>
      <c r="G32" s="147"/>
      <c r="H32" s="28"/>
      <c r="I32" s="36">
        <f>I26+(I30/H25)+(I31/H25)+(I26+(I30/H25)+(I31/H25))*H28+(I26+(I30/H25)+(I31/H25))*H29</f>
        <v>72.217166570879527</v>
      </c>
      <c r="K32" s="146" t="s">
        <v>137</v>
      </c>
      <c r="L32" s="147"/>
      <c r="M32" s="28"/>
      <c r="N32" s="36">
        <f>N26+(N30/M25)+(N31/M25)+(N26+(N30/M25)+(N31/M25))*M28+(N26+(N30/M25)+(N31/M25))*M29</f>
        <v>87.164139421592125</v>
      </c>
      <c r="P32" s="146" t="s">
        <v>137</v>
      </c>
      <c r="Q32" s="147"/>
      <c r="R32" s="28"/>
      <c r="S32" s="36">
        <f>S26+(S30/R25)+(S31/R25)+(S26+(S30/R25)+(S31/R25))*R28+(S26+(S30/R25)+(S31/R25))*R29</f>
        <v>120.12632395352075</v>
      </c>
    </row>
    <row r="33" ht="15" thickTop="1"/>
  </sheetData>
  <mergeCells count="93">
    <mergeCell ref="F1:I2"/>
    <mergeCell ref="K1:N2"/>
    <mergeCell ref="P1:S2"/>
    <mergeCell ref="F3:G3"/>
    <mergeCell ref="K3:L3"/>
    <mergeCell ref="P3:Q3"/>
    <mergeCell ref="F4:I4"/>
    <mergeCell ref="K4:N4"/>
    <mergeCell ref="P4:S4"/>
    <mergeCell ref="F5:G5"/>
    <mergeCell ref="K5:L5"/>
    <mergeCell ref="P5:Q5"/>
    <mergeCell ref="F6:G6"/>
    <mergeCell ref="K6:L6"/>
    <mergeCell ref="P6:Q6"/>
    <mergeCell ref="F7:G7"/>
    <mergeCell ref="K7:L7"/>
    <mergeCell ref="P7:Q7"/>
    <mergeCell ref="F8:I8"/>
    <mergeCell ref="K8:N8"/>
    <mergeCell ref="P8:S8"/>
    <mergeCell ref="F9:G9"/>
    <mergeCell ref="K9:L9"/>
    <mergeCell ref="P9:Q9"/>
    <mergeCell ref="F10:I10"/>
    <mergeCell ref="K10:N10"/>
    <mergeCell ref="P10:S10"/>
    <mergeCell ref="F11:G11"/>
    <mergeCell ref="K11:L11"/>
    <mergeCell ref="P11:Q11"/>
    <mergeCell ref="F12:I12"/>
    <mergeCell ref="K12:N12"/>
    <mergeCell ref="P12:S12"/>
    <mergeCell ref="F13:G13"/>
    <mergeCell ref="K13:L13"/>
    <mergeCell ref="P13:Q13"/>
    <mergeCell ref="F14:I14"/>
    <mergeCell ref="K14:N14"/>
    <mergeCell ref="P14:S14"/>
    <mergeCell ref="F15:G15"/>
    <mergeCell ref="K15:L15"/>
    <mergeCell ref="P15:Q15"/>
    <mergeCell ref="F16:I16"/>
    <mergeCell ref="K16:N16"/>
    <mergeCell ref="P16:S16"/>
    <mergeCell ref="F17:G17"/>
    <mergeCell ref="K17:L17"/>
    <mergeCell ref="P17:Q17"/>
    <mergeCell ref="F18:I18"/>
    <mergeCell ref="K18:N18"/>
    <mergeCell ref="P18:S18"/>
    <mergeCell ref="F19:G19"/>
    <mergeCell ref="K19:L19"/>
    <mergeCell ref="P19:Q19"/>
    <mergeCell ref="F20:G20"/>
    <mergeCell ref="K20:L20"/>
    <mergeCell ref="P20:Q20"/>
    <mergeCell ref="F21:I21"/>
    <mergeCell ref="K21:N21"/>
    <mergeCell ref="P21:S21"/>
    <mergeCell ref="F22:G22"/>
    <mergeCell ref="K22:L22"/>
    <mergeCell ref="P22:Q22"/>
    <mergeCell ref="F23:I23"/>
    <mergeCell ref="K23:N23"/>
    <mergeCell ref="P23:S23"/>
    <mergeCell ref="F24:G24"/>
    <mergeCell ref="K24:L24"/>
    <mergeCell ref="P24:Q24"/>
    <mergeCell ref="F25:G25"/>
    <mergeCell ref="K25:L25"/>
    <mergeCell ref="P25:Q25"/>
    <mergeCell ref="F26:G26"/>
    <mergeCell ref="K26:L26"/>
    <mergeCell ref="P26:Q26"/>
    <mergeCell ref="F27:I27"/>
    <mergeCell ref="K27:N27"/>
    <mergeCell ref="P27:S27"/>
    <mergeCell ref="F28:G28"/>
    <mergeCell ref="K28:L28"/>
    <mergeCell ref="P28:Q28"/>
    <mergeCell ref="F29:G29"/>
    <mergeCell ref="K29:L29"/>
    <mergeCell ref="P29:Q29"/>
    <mergeCell ref="F32:G32"/>
    <mergeCell ref="K30:L30"/>
    <mergeCell ref="P30:Q30"/>
    <mergeCell ref="F30:G30"/>
    <mergeCell ref="F31:G31"/>
    <mergeCell ref="K31:L31"/>
    <mergeCell ref="K32:L32"/>
    <mergeCell ref="P31:Q31"/>
    <mergeCell ref="P32:Q32"/>
  </mergeCells>
  <conditionalFormatting sqref="F29:G29">
    <cfRule type="cellIs" dxfId="467" priority="47" operator="equal">
      <formula>"Marge (innovatie/opleiding/…)"</formula>
    </cfRule>
  </conditionalFormatting>
  <conditionalFormatting sqref="F3:I28 H29:I29">
    <cfRule type="cellIs" dxfId="466" priority="58" operator="equal">
      <formula>"Marge"</formula>
    </cfRule>
  </conditionalFormatting>
  <conditionalFormatting sqref="F3:I29">
    <cfRule type="cellIs" dxfId="465" priority="54" operator="equal">
      <formula>"ORT"</formula>
    </cfRule>
    <cfRule type="cellIs" dxfId="464" priority="53" operator="equal">
      <formula>"Vakantiegeld"</formula>
    </cfRule>
    <cfRule type="cellIs" dxfId="463" priority="52" operator="equal">
      <formula>"Eindejaarsuitkering"</formula>
    </cfRule>
    <cfRule type="cellIs" dxfId="462" priority="51" operator="equal">
      <formula>"Productiviteit (%)"</formula>
    </cfRule>
    <cfRule type="cellIs" dxfId="461" priority="50" operator="equal">
      <formula>"Kapitaallasten"</formula>
    </cfRule>
    <cfRule type="cellIs" dxfId="460" priority="49" operator="equal">
      <formula>"Materiële kosten"</formula>
    </cfRule>
    <cfRule type="cellIs" dxfId="459" priority="48" operator="equal">
      <formula>"Opleiding"</formula>
    </cfRule>
    <cfRule type="cellIs" dxfId="458" priority="46" operator="equal">
      <formula>"Werkgeverslasten"</formula>
    </cfRule>
    <cfRule type="cellIs" dxfId="457" priority="45" operator="equal">
      <formula>"Overhead"</formula>
    </cfRule>
    <cfRule type="cellIs" dxfId="456" priority="55" operator="equal">
      <formula>"Loonkosten (obv CAO) per jaar"</formula>
    </cfRule>
  </conditionalFormatting>
  <conditionalFormatting sqref="K29:L29">
    <cfRule type="cellIs" dxfId="455" priority="25" operator="equal">
      <formula>"Marge (innovatie/opleiding/…)"</formula>
    </cfRule>
  </conditionalFormatting>
  <conditionalFormatting sqref="K3:N28 M29:N29">
    <cfRule type="cellIs" dxfId="454" priority="36" operator="equal">
      <formula>"Marge"</formula>
    </cfRule>
  </conditionalFormatting>
  <conditionalFormatting sqref="K3:N29">
    <cfRule type="cellIs" dxfId="453" priority="24" operator="equal">
      <formula>"Werkgeverslasten"</formula>
    </cfRule>
    <cfRule type="cellIs" dxfId="452" priority="26" operator="equal">
      <formula>"Opleiding"</formula>
    </cfRule>
    <cfRule type="cellIs" dxfId="451" priority="27" operator="equal">
      <formula>"Materiële kosten"</formula>
    </cfRule>
    <cfRule type="cellIs" dxfId="450" priority="28" operator="equal">
      <formula>"Kapitaallasten"</formula>
    </cfRule>
    <cfRule type="cellIs" dxfId="449" priority="29" operator="equal">
      <formula>"Productiviteit (%)"</formula>
    </cfRule>
    <cfRule type="cellIs" dxfId="448" priority="30" operator="equal">
      <formula>"Eindejaarsuitkering"</formula>
    </cfRule>
    <cfRule type="cellIs" dxfId="447" priority="31" operator="equal">
      <formula>"Vakantiegeld"</formula>
    </cfRule>
    <cfRule type="cellIs" dxfId="446" priority="32" operator="equal">
      <formula>"ORT"</formula>
    </cfRule>
    <cfRule type="cellIs" dxfId="445" priority="33" operator="equal">
      <formula>"Loonkosten (obv CAO) per jaar"</formula>
    </cfRule>
    <cfRule type="cellIs" dxfId="444" priority="23" operator="equal">
      <formula>"Overhead"</formula>
    </cfRule>
  </conditionalFormatting>
  <conditionalFormatting sqref="P29:Q29">
    <cfRule type="cellIs" dxfId="443" priority="3" operator="equal">
      <formula>"Marge (innovatie/opleiding/…)"</formula>
    </cfRule>
  </conditionalFormatting>
  <conditionalFormatting sqref="P3:S28 R29:S29">
    <cfRule type="cellIs" dxfId="442" priority="14" operator="equal">
      <formula>"Marge"</formula>
    </cfRule>
  </conditionalFormatting>
  <conditionalFormatting sqref="P3:S29">
    <cfRule type="cellIs" dxfId="441" priority="11" operator="equal">
      <formula>"Loonkosten (obv CAO) per jaar"</formula>
    </cfRule>
    <cfRule type="cellIs" dxfId="440" priority="10" operator="equal">
      <formula>"ORT"</formula>
    </cfRule>
    <cfRule type="cellIs" dxfId="439" priority="9" operator="equal">
      <formula>"Vakantiegeld"</formula>
    </cfRule>
    <cfRule type="cellIs" dxfId="438" priority="8" operator="equal">
      <formula>"Eindejaarsuitkering"</formula>
    </cfRule>
    <cfRule type="cellIs" dxfId="437" priority="7" operator="equal">
      <formula>"Productiviteit (%)"</formula>
    </cfRule>
    <cfRule type="cellIs" dxfId="436" priority="6" operator="equal">
      <formula>"Kapitaallasten"</formula>
    </cfRule>
    <cfRule type="cellIs" dxfId="435" priority="5" operator="equal">
      <formula>"Materiële kosten"</formula>
    </cfRule>
    <cfRule type="cellIs" dxfId="434" priority="4" operator="equal">
      <formula>"Opleiding"</formula>
    </cfRule>
    <cfRule type="cellIs" dxfId="433" priority="2" operator="equal">
      <formula>"Werkgeverslasten"</formula>
    </cfRule>
    <cfRule type="cellIs" dxfId="432" priority="1" operator="equal">
      <formula>"Overhead"</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C51C-C86A-407D-927F-C585179B51E3}">
  <dimension ref="A1:S33"/>
  <sheetViews>
    <sheetView workbookViewId="0">
      <selection activeCell="L41" sqref="L41"/>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8.6640625" bestFit="1" customWidth="1"/>
    <col min="11" max="11" width="8.77734375" customWidth="1"/>
    <col min="12" max="12" width="46.6640625" customWidth="1"/>
    <col min="13" max="13" width="13.33203125" bestFit="1" customWidth="1"/>
    <col min="14" max="14" width="13.88671875" bestFit="1" customWidth="1"/>
    <col min="17" max="17" width="46.6640625" customWidth="1"/>
    <col min="18" max="18" width="13.33203125" bestFit="1" customWidth="1"/>
    <col min="19" max="19" width="13.88671875" bestFit="1" customWidth="1"/>
  </cols>
  <sheetData>
    <row r="1" spans="1:19" ht="14.4" customHeight="1">
      <c r="A1" s="15"/>
      <c r="B1" s="16" t="s">
        <v>114</v>
      </c>
      <c r="C1" s="17" t="s">
        <v>115</v>
      </c>
      <c r="D1" s="18" t="s">
        <v>116</v>
      </c>
      <c r="F1" s="129" t="s">
        <v>118</v>
      </c>
      <c r="G1" s="151"/>
      <c r="H1" s="151"/>
      <c r="I1" s="152"/>
      <c r="K1" s="129" t="s">
        <v>119</v>
      </c>
      <c r="L1" s="151"/>
      <c r="M1" s="151"/>
      <c r="N1" s="152"/>
      <c r="P1" s="129" t="s">
        <v>182</v>
      </c>
      <c r="Q1" s="151"/>
      <c r="R1" s="151"/>
      <c r="S1" s="152"/>
    </row>
    <row r="2" spans="1:19">
      <c r="A2" s="19"/>
      <c r="B2" s="19"/>
      <c r="C2" s="20"/>
      <c r="D2" s="21"/>
      <c r="F2" s="153"/>
      <c r="G2" s="154"/>
      <c r="H2" s="154"/>
      <c r="I2" s="155"/>
      <c r="K2" s="153"/>
      <c r="L2" s="154"/>
      <c r="M2" s="154"/>
      <c r="N2" s="155"/>
      <c r="P2" s="153"/>
      <c r="Q2" s="154"/>
      <c r="R2" s="154"/>
      <c r="S2" s="155"/>
    </row>
    <row r="3" spans="1:19" ht="15" thickBot="1">
      <c r="A3" s="117" t="str">
        <f>F1</f>
        <v>Functie 1 Jeugdzorg Schaal 7</v>
      </c>
      <c r="B3" s="23">
        <f>I32</f>
        <v>72.217166570879527</v>
      </c>
      <c r="C3" s="38">
        <v>0.1</v>
      </c>
      <c r="D3" s="23">
        <f>B3*C3</f>
        <v>7.2217166570879527</v>
      </c>
      <c r="F3" s="141" t="s">
        <v>120</v>
      </c>
      <c r="G3" s="142"/>
      <c r="H3" s="28"/>
      <c r="I3" s="29">
        <v>39288.536300000007</v>
      </c>
      <c r="K3" s="141" t="s">
        <v>120</v>
      </c>
      <c r="L3" s="142"/>
      <c r="M3" s="28"/>
      <c r="N3" s="29">
        <v>46068.172984615383</v>
      </c>
      <c r="P3" s="141" t="s">
        <v>120</v>
      </c>
      <c r="Q3" s="142"/>
      <c r="R3" s="28"/>
      <c r="S3" s="29">
        <v>60530.857542857149</v>
      </c>
    </row>
    <row r="4" spans="1:19" ht="15" thickTop="1">
      <c r="A4" s="19"/>
      <c r="B4" s="19"/>
      <c r="C4" s="39"/>
      <c r="D4" s="19"/>
      <c r="F4" s="143"/>
      <c r="G4" s="144"/>
      <c r="H4" s="144"/>
      <c r="I4" s="145"/>
      <c r="K4" s="143"/>
      <c r="L4" s="144"/>
      <c r="M4" s="144"/>
      <c r="N4" s="145"/>
      <c r="P4" s="143"/>
      <c r="Q4" s="144"/>
      <c r="R4" s="144"/>
      <c r="S4" s="145"/>
    </row>
    <row r="5" spans="1:19">
      <c r="A5" s="117" t="str">
        <f>K1</f>
        <v>Functie 2 Jeugdzorg Schaal 9</v>
      </c>
      <c r="B5" s="23">
        <f>N32</f>
        <v>87.164139421592125</v>
      </c>
      <c r="C5" s="38">
        <v>0.8</v>
      </c>
      <c r="D5" s="23">
        <f>C5*B5</f>
        <v>69.731311537273697</v>
      </c>
      <c r="F5" s="141" t="s">
        <v>121</v>
      </c>
      <c r="G5" s="142"/>
      <c r="H5" s="33">
        <v>7.4999999999999997E-3</v>
      </c>
      <c r="I5" s="34">
        <f>H5*(I3+I6+I7+I11)</f>
        <v>443.78947399125207</v>
      </c>
      <c r="K5" s="141" t="s">
        <v>121</v>
      </c>
      <c r="L5" s="142"/>
      <c r="M5" s="33">
        <v>7.4999999999999997E-3</v>
      </c>
      <c r="N5" s="34">
        <f>M5*(N3+N6+N7+N11)</f>
        <v>523.43286130111971</v>
      </c>
      <c r="P5" s="141" t="s">
        <v>121</v>
      </c>
      <c r="Q5" s="142"/>
      <c r="R5" s="33">
        <v>7.4999999999999997E-3</v>
      </c>
      <c r="S5" s="34">
        <f>R5*(S3+S6+S7+S11)</f>
        <v>693.33240627619682</v>
      </c>
    </row>
    <row r="6" spans="1:19">
      <c r="A6" s="19"/>
      <c r="B6" s="19"/>
      <c r="C6" s="39"/>
      <c r="D6" s="19"/>
      <c r="F6" s="141" t="s">
        <v>122</v>
      </c>
      <c r="G6" s="142"/>
      <c r="H6" s="33">
        <v>0.08</v>
      </c>
      <c r="I6" s="34">
        <f>H6*I3</f>
        <v>3143.0829040000008</v>
      </c>
      <c r="K6" s="141" t="s">
        <v>122</v>
      </c>
      <c r="L6" s="142"/>
      <c r="M6" s="33">
        <v>0.08</v>
      </c>
      <c r="N6" s="34">
        <f>M6*N3</f>
        <v>3685.4538387692305</v>
      </c>
      <c r="P6" s="141" t="s">
        <v>122</v>
      </c>
      <c r="Q6" s="142"/>
      <c r="R6" s="33">
        <v>0.08</v>
      </c>
      <c r="S6" s="34">
        <f>R6*S3</f>
        <v>4842.4686034285724</v>
      </c>
    </row>
    <row r="7" spans="1:19">
      <c r="A7" s="117" t="str">
        <f>P1</f>
        <v>Functie 3 Jeugdzorg Schaal 11</v>
      </c>
      <c r="B7" s="23">
        <f>S32</f>
        <v>120.12632395352075</v>
      </c>
      <c r="C7" s="38">
        <v>0.1</v>
      </c>
      <c r="D7" s="23">
        <f>C7*B7</f>
        <v>12.012632395352076</v>
      </c>
      <c r="F7" s="141" t="s">
        <v>123</v>
      </c>
      <c r="G7" s="142"/>
      <c r="H7" s="33">
        <v>8.3000000000000004E-2</v>
      </c>
      <c r="I7" s="34">
        <f>H7*(I3+I6)</f>
        <v>3521.8243939320009</v>
      </c>
      <c r="K7" s="141" t="s">
        <v>123</v>
      </c>
      <c r="L7" s="142"/>
      <c r="M7" s="33">
        <v>8.3000000000000004E-2</v>
      </c>
      <c r="N7" s="34">
        <f>M7*(N3+N6)</f>
        <v>4129.5510263409233</v>
      </c>
      <c r="P7" s="141" t="s">
        <v>123</v>
      </c>
      <c r="Q7" s="142"/>
      <c r="R7" s="33">
        <v>8.3000000000000004E-2</v>
      </c>
      <c r="S7" s="34">
        <f>R7*(S3+S6)</f>
        <v>5425.9860701417147</v>
      </c>
    </row>
    <row r="8" spans="1:19">
      <c r="A8" s="19"/>
      <c r="B8" s="19"/>
      <c r="C8" s="39"/>
      <c r="D8" s="19"/>
      <c r="F8" s="148"/>
      <c r="G8" s="149"/>
      <c r="H8" s="149"/>
      <c r="I8" s="150"/>
      <c r="K8" s="148"/>
      <c r="L8" s="149"/>
      <c r="M8" s="149"/>
      <c r="N8" s="150"/>
      <c r="P8" s="148"/>
      <c r="Q8" s="149"/>
      <c r="R8" s="149"/>
      <c r="S8" s="150"/>
    </row>
    <row r="9" spans="1:19" ht="15" thickBot="1">
      <c r="A9" s="24" t="s">
        <v>117</v>
      </c>
      <c r="B9" s="24"/>
      <c r="C9" s="25">
        <f>SUM(C3:C7)</f>
        <v>1</v>
      </c>
      <c r="D9" s="52">
        <f>SUM(D3:D7)</f>
        <v>88.965660589713721</v>
      </c>
      <c r="F9" s="141" t="s">
        <v>124</v>
      </c>
      <c r="G9" s="142"/>
      <c r="H9" s="28"/>
      <c r="I9" s="29">
        <f>I3+SUM(I5:I7)</f>
        <v>46397.233071923263</v>
      </c>
      <c r="K9" s="141" t="s">
        <v>124</v>
      </c>
      <c r="L9" s="142"/>
      <c r="M9" s="28"/>
      <c r="N9" s="29">
        <f>N3+SUM(N5:N7)</f>
        <v>54406.61071102666</v>
      </c>
      <c r="P9" s="141" t="s">
        <v>124</v>
      </c>
      <c r="Q9" s="142"/>
      <c r="R9" s="28"/>
      <c r="S9" s="29">
        <f>S3+SUM(S5:S7)</f>
        <v>71492.644622703636</v>
      </c>
    </row>
    <row r="10" spans="1:19" ht="15" thickTop="1">
      <c r="F10" s="143"/>
      <c r="G10" s="144"/>
      <c r="H10" s="144"/>
      <c r="I10" s="145"/>
      <c r="K10" s="143"/>
      <c r="L10" s="144"/>
      <c r="M10" s="144"/>
      <c r="N10" s="145"/>
      <c r="P10" s="143"/>
      <c r="Q10" s="144"/>
      <c r="R10" s="144"/>
      <c r="S10" s="145"/>
    </row>
    <row r="11" spans="1:19">
      <c r="F11" s="141" t="s">
        <v>125</v>
      </c>
      <c r="G11" s="142"/>
      <c r="H11" s="33">
        <v>0.28764952596856364</v>
      </c>
      <c r="I11" s="34">
        <f>H11*(I3+I6+I7)</f>
        <v>13218.486267568269</v>
      </c>
      <c r="K11" s="141" t="s">
        <v>125</v>
      </c>
      <c r="L11" s="142"/>
      <c r="M11" s="33">
        <v>0.29522888141680254</v>
      </c>
      <c r="N11" s="34">
        <f>M11*(N3+N6+N7)</f>
        <v>15907.870323757101</v>
      </c>
      <c r="P11" s="141" t="s">
        <v>125</v>
      </c>
      <c r="Q11" s="142"/>
      <c r="R11" s="33">
        <v>0.30572343067729058</v>
      </c>
      <c r="S11" s="34">
        <f>R11*(S3+S6+S7)</f>
        <v>21645.008620398807</v>
      </c>
    </row>
    <row r="12" spans="1:19">
      <c r="F12" s="148"/>
      <c r="G12" s="149"/>
      <c r="H12" s="149"/>
      <c r="I12" s="150"/>
      <c r="K12" s="148"/>
      <c r="L12" s="149"/>
      <c r="M12" s="149"/>
      <c r="N12" s="150"/>
      <c r="P12" s="148"/>
      <c r="Q12" s="149"/>
      <c r="R12" s="149"/>
      <c r="S12" s="150"/>
    </row>
    <row r="13" spans="1:19" ht="15" thickBot="1">
      <c r="F13" s="141" t="s">
        <v>126</v>
      </c>
      <c r="G13" s="142"/>
      <c r="H13" s="28"/>
      <c r="I13" s="29">
        <f>I9+I11</f>
        <v>59615.71933949153</v>
      </c>
      <c r="K13" s="141" t="s">
        <v>126</v>
      </c>
      <c r="L13" s="142"/>
      <c r="M13" s="28"/>
      <c r="N13" s="29">
        <f>N9+N11</f>
        <v>70314.481034783763</v>
      </c>
      <c r="P13" s="141" t="s">
        <v>126</v>
      </c>
      <c r="Q13" s="142"/>
      <c r="R13" s="28"/>
      <c r="S13" s="29">
        <f>S9+S11</f>
        <v>93137.653243102439</v>
      </c>
    </row>
    <row r="14" spans="1:19" ht="15" thickTop="1">
      <c r="F14" s="143"/>
      <c r="G14" s="144"/>
      <c r="H14" s="144"/>
      <c r="I14" s="145"/>
      <c r="K14" s="143"/>
      <c r="L14" s="144"/>
      <c r="M14" s="144"/>
      <c r="N14" s="145"/>
      <c r="P14" s="143"/>
      <c r="Q14" s="144"/>
      <c r="R14" s="144"/>
      <c r="S14" s="145"/>
    </row>
    <row r="15" spans="1:19">
      <c r="F15" s="141" t="s">
        <v>127</v>
      </c>
      <c r="G15" s="142"/>
      <c r="H15" s="33">
        <v>0.17799999999999999</v>
      </c>
      <c r="I15" s="34">
        <f>(H15/(1-H15))*I13</f>
        <v>12909.486669622253</v>
      </c>
      <c r="K15" s="141" t="s">
        <v>127</v>
      </c>
      <c r="L15" s="142"/>
      <c r="M15" s="33">
        <v>0.17799999999999999</v>
      </c>
      <c r="N15" s="34">
        <f>(M15/(1-M15))*N13</f>
        <v>15226.250151084561</v>
      </c>
      <c r="P15" s="141" t="s">
        <v>127</v>
      </c>
      <c r="Q15" s="142"/>
      <c r="R15" s="33">
        <v>0.17799999999999999</v>
      </c>
      <c r="S15" s="34">
        <f>(R15/(1-R15))*S13</f>
        <v>20168.494254589092</v>
      </c>
    </row>
    <row r="16" spans="1:19">
      <c r="F16" s="148"/>
      <c r="G16" s="149"/>
      <c r="H16" s="149"/>
      <c r="I16" s="150"/>
      <c r="K16" s="148"/>
      <c r="L16" s="149"/>
      <c r="M16" s="149"/>
      <c r="N16" s="150"/>
      <c r="P16" s="148"/>
      <c r="Q16" s="149"/>
      <c r="R16" s="149"/>
      <c r="S16" s="150"/>
    </row>
    <row r="17" spans="6:19" ht="15" thickBot="1">
      <c r="F17" s="141" t="s">
        <v>128</v>
      </c>
      <c r="G17" s="142"/>
      <c r="H17" s="28"/>
      <c r="I17" s="29">
        <f>I15+I13</f>
        <v>72525.206009113783</v>
      </c>
      <c r="K17" s="141" t="s">
        <v>128</v>
      </c>
      <c r="L17" s="142"/>
      <c r="M17" s="28"/>
      <c r="N17" s="29">
        <f>N15+N13</f>
        <v>85540.731185868324</v>
      </c>
      <c r="P17" s="141" t="s">
        <v>128</v>
      </c>
      <c r="Q17" s="142"/>
      <c r="R17" s="28"/>
      <c r="S17" s="29">
        <f>S15+S13</f>
        <v>113306.14749769153</v>
      </c>
    </row>
    <row r="18" spans="6:19" ht="15" thickTop="1">
      <c r="F18" s="143"/>
      <c r="G18" s="144"/>
      <c r="H18" s="144"/>
      <c r="I18" s="145"/>
      <c r="K18" s="143"/>
      <c r="L18" s="144"/>
      <c r="M18" s="144"/>
      <c r="N18" s="145"/>
      <c r="P18" s="143"/>
      <c r="Q18" s="144"/>
      <c r="R18" s="144"/>
      <c r="S18" s="145"/>
    </row>
    <row r="19" spans="6:19">
      <c r="F19" s="141" t="s">
        <v>129</v>
      </c>
      <c r="G19" s="142"/>
      <c r="H19" s="33">
        <v>6.855E-2</v>
      </c>
      <c r="I19" s="34">
        <f>(H19/(1-H19-H20))*I17</f>
        <v>5621.1237174795069</v>
      </c>
      <c r="K19" s="141" t="s">
        <v>129</v>
      </c>
      <c r="L19" s="142"/>
      <c r="M19" s="33">
        <v>6.855E-2</v>
      </c>
      <c r="N19" s="34">
        <f>(M19/(1-M19-M20))*N17</f>
        <v>6629.9023379402724</v>
      </c>
      <c r="P19" s="141" t="s">
        <v>129</v>
      </c>
      <c r="Q19" s="142"/>
      <c r="R19" s="33">
        <v>6.855E-2</v>
      </c>
      <c r="S19" s="34">
        <f>(R19/(1-R19-R20))*S17</f>
        <v>8781.8829905215171</v>
      </c>
    </row>
    <row r="20" spans="6:19">
      <c r="F20" s="141" t="s">
        <v>130</v>
      </c>
      <c r="G20" s="142"/>
      <c r="H20" s="33">
        <v>4.7E-2</v>
      </c>
      <c r="I20" s="34">
        <f>(H20/(1-H19-H20))*I17</f>
        <v>3854.0162614374449</v>
      </c>
      <c r="K20" s="141" t="s">
        <v>130</v>
      </c>
      <c r="L20" s="142"/>
      <c r="M20" s="33">
        <v>4.7E-2</v>
      </c>
      <c r="N20" s="34">
        <f>(M20/(1-M19-M20))*N17</f>
        <v>4545.6660814470142</v>
      </c>
      <c r="P20" s="141" t="s">
        <v>130</v>
      </c>
      <c r="Q20" s="142"/>
      <c r="R20" s="33">
        <v>4.7E-2</v>
      </c>
      <c r="S20" s="34">
        <f>(R20/(1-R19-R20))*S17</f>
        <v>6021.1305697229946</v>
      </c>
    </row>
    <row r="21" spans="6:19">
      <c r="F21" s="148"/>
      <c r="G21" s="149"/>
      <c r="H21" s="149"/>
      <c r="I21" s="150"/>
      <c r="K21" s="148"/>
      <c r="L21" s="149"/>
      <c r="M21" s="149"/>
      <c r="N21" s="150"/>
      <c r="P21" s="148"/>
      <c r="Q21" s="149"/>
      <c r="R21" s="149"/>
      <c r="S21" s="150"/>
    </row>
    <row r="22" spans="6:19" ht="15" thickBot="1">
      <c r="F22" s="141" t="s">
        <v>131</v>
      </c>
      <c r="G22" s="142"/>
      <c r="H22" s="33"/>
      <c r="I22" s="29">
        <f>I17+I19+I20</f>
        <v>82000.345988030735</v>
      </c>
      <c r="K22" s="141" t="s">
        <v>131</v>
      </c>
      <c r="L22" s="142"/>
      <c r="M22" s="33"/>
      <c r="N22" s="29">
        <f>N17+N19+N20</f>
        <v>96716.299605255612</v>
      </c>
      <c r="P22" s="141" t="s">
        <v>131</v>
      </c>
      <c r="Q22" s="142"/>
      <c r="R22" s="33"/>
      <c r="S22" s="29">
        <f>S17+S19+S20</f>
        <v>128109.16105793606</v>
      </c>
    </row>
    <row r="23" spans="6:19" ht="15" thickTop="1">
      <c r="F23" s="143"/>
      <c r="G23" s="144"/>
      <c r="H23" s="144"/>
      <c r="I23" s="145"/>
      <c r="K23" s="143"/>
      <c r="L23" s="144"/>
      <c r="M23" s="144"/>
      <c r="N23" s="145"/>
      <c r="P23" s="143"/>
      <c r="Q23" s="144"/>
      <c r="R23" s="144"/>
      <c r="S23" s="145"/>
    </row>
    <row r="24" spans="6:19">
      <c r="F24" s="141" t="s">
        <v>132</v>
      </c>
      <c r="G24" s="142"/>
      <c r="H24" s="35">
        <v>0.65809782883280499</v>
      </c>
      <c r="I24" s="28"/>
      <c r="K24" s="141" t="s">
        <v>132</v>
      </c>
      <c r="L24" s="142"/>
      <c r="M24" s="35">
        <v>0.64309782883280497</v>
      </c>
      <c r="N24" s="28"/>
      <c r="P24" s="141" t="s">
        <v>132</v>
      </c>
      <c r="Q24" s="142"/>
      <c r="R24" s="35">
        <v>0.61809782883280495</v>
      </c>
      <c r="S24" s="28"/>
    </row>
    <row r="25" spans="6:19">
      <c r="F25" s="141" t="s">
        <v>133</v>
      </c>
      <c r="G25" s="142"/>
      <c r="H25" s="28">
        <f>1878*H24</f>
        <v>1235.9077225480078</v>
      </c>
      <c r="I25" s="28"/>
      <c r="K25" s="141" t="s">
        <v>133</v>
      </c>
      <c r="L25" s="142"/>
      <c r="M25" s="28">
        <f>1878*M24</f>
        <v>1207.7377225480077</v>
      </c>
      <c r="N25" s="28"/>
      <c r="P25" s="141" t="s">
        <v>133</v>
      </c>
      <c r="Q25" s="142"/>
      <c r="R25" s="28">
        <f>1878*R24</f>
        <v>1160.7877225480077</v>
      </c>
      <c r="S25" s="28"/>
    </row>
    <row r="26" spans="6:19" ht="15" thickBot="1">
      <c r="F26" s="141" t="s">
        <v>134</v>
      </c>
      <c r="G26" s="142"/>
      <c r="H26" s="28"/>
      <c r="I26" s="29">
        <f>I22/H25</f>
        <v>66.348275435139129</v>
      </c>
      <c r="K26" s="141" t="s">
        <v>134</v>
      </c>
      <c r="L26" s="142"/>
      <c r="M26" s="28"/>
      <c r="N26" s="29">
        <f>N22/M25</f>
        <v>80.080548781079514</v>
      </c>
      <c r="P26" s="141" t="s">
        <v>134</v>
      </c>
      <c r="Q26" s="142"/>
      <c r="R26" s="28"/>
      <c r="S26" s="29">
        <f>S22/R25</f>
        <v>110.36398694563015</v>
      </c>
    </row>
    <row r="27" spans="6:19" ht="15" thickTop="1">
      <c r="F27" s="143"/>
      <c r="G27" s="144"/>
      <c r="H27" s="144"/>
      <c r="I27" s="145"/>
      <c r="K27" s="143"/>
      <c r="L27" s="144"/>
      <c r="M27" s="144"/>
      <c r="N27" s="145"/>
      <c r="P27" s="143"/>
      <c r="Q27" s="144"/>
      <c r="R27" s="144"/>
      <c r="S27" s="145"/>
    </row>
    <row r="28" spans="6:19">
      <c r="F28" s="141" t="s">
        <v>135</v>
      </c>
      <c r="G28" s="142"/>
      <c r="H28" s="35">
        <v>0.02</v>
      </c>
      <c r="I28" s="34">
        <f>H28*I26</f>
        <v>1.3269655087027825</v>
      </c>
      <c r="K28" s="141" t="s">
        <v>135</v>
      </c>
      <c r="L28" s="142"/>
      <c r="M28" s="35">
        <v>0.02</v>
      </c>
      <c r="N28" s="34">
        <f>M28*N26</f>
        <v>1.6016109756215904</v>
      </c>
      <c r="P28" s="141" t="s">
        <v>135</v>
      </c>
      <c r="Q28" s="142"/>
      <c r="R28" s="35">
        <v>0.02</v>
      </c>
      <c r="S28" s="34">
        <f>R28*S26</f>
        <v>2.2072797389126029</v>
      </c>
    </row>
    <row r="29" spans="6:19">
      <c r="F29" s="141" t="s">
        <v>136</v>
      </c>
      <c r="G29" s="142"/>
      <c r="H29" s="35">
        <v>0.02</v>
      </c>
      <c r="I29" s="34">
        <f>H29*I26</f>
        <v>1.3269655087027825</v>
      </c>
      <c r="K29" s="141" t="s">
        <v>136</v>
      </c>
      <c r="L29" s="142"/>
      <c r="M29" s="35">
        <v>0.02</v>
      </c>
      <c r="N29" s="34">
        <f>M29*N26</f>
        <v>1.6016109756215904</v>
      </c>
      <c r="P29" s="141" t="s">
        <v>136</v>
      </c>
      <c r="Q29" s="142"/>
      <c r="R29" s="35">
        <v>0.02</v>
      </c>
      <c r="S29" s="34">
        <f>R29*S26</f>
        <v>2.2072797389126029</v>
      </c>
    </row>
    <row r="30" spans="6:19">
      <c r="F30" s="141" t="s">
        <v>180</v>
      </c>
      <c r="G30" s="142"/>
      <c r="H30" s="33">
        <v>4.9399999999999999E-2</v>
      </c>
      <c r="I30" s="34">
        <f>H30*(I9+I11+I15)</f>
        <v>3582.745176850221</v>
      </c>
      <c r="K30" s="141" t="s">
        <v>180</v>
      </c>
      <c r="L30" s="142"/>
      <c r="M30" s="33">
        <v>4.9399999999999999E-2</v>
      </c>
      <c r="N30" s="34">
        <f>M30*(N9+N11+N15)</f>
        <v>4225.7121205818949</v>
      </c>
      <c r="P30" s="141" t="s">
        <v>180</v>
      </c>
      <c r="Q30" s="142"/>
      <c r="R30" s="33">
        <v>4.9399999999999999E-2</v>
      </c>
      <c r="S30" s="34">
        <f>R30*(S9+S11+S15)</f>
        <v>5597.323686385962</v>
      </c>
    </row>
    <row r="31" spans="6:19">
      <c r="F31" s="141" t="s">
        <v>181</v>
      </c>
      <c r="G31" s="142"/>
      <c r="H31" s="33">
        <v>2.5100000000000001E-2</v>
      </c>
      <c r="I31" s="34">
        <f>H31*(I19+I20)</f>
        <v>237.8260134708155</v>
      </c>
      <c r="K31" s="141" t="s">
        <v>181</v>
      </c>
      <c r="L31" s="142"/>
      <c r="M31" s="33">
        <v>2.5100000000000001E-2</v>
      </c>
      <c r="N31" s="34">
        <f>M31*(N19+N20)</f>
        <v>280.50676732662095</v>
      </c>
      <c r="P31" s="141" t="s">
        <v>181</v>
      </c>
      <c r="Q31" s="142"/>
      <c r="R31" s="33">
        <v>2.5100000000000001E-2</v>
      </c>
      <c r="S31" s="34">
        <f>R31*(S19+S20)</f>
        <v>371.55564036213724</v>
      </c>
    </row>
    <row r="32" spans="6:19" ht="15" thickBot="1">
      <c r="F32" s="146" t="s">
        <v>137</v>
      </c>
      <c r="G32" s="147"/>
      <c r="H32" s="28"/>
      <c r="I32" s="36">
        <f>I26+(I30/H25)+(I31/H25)+(I26+(I30/H25)+(I31/H25))*H28+(I26+(I30/H25)+(I31/H25))*H29</f>
        <v>72.217166570879527</v>
      </c>
      <c r="K32" s="146" t="s">
        <v>137</v>
      </c>
      <c r="L32" s="147"/>
      <c r="M32" s="28"/>
      <c r="N32" s="36">
        <f>N26+(N30/M25)+(N31/M25)+(N26+(N30/M25)+(N31/M25))*M28+(N26+(N30/M25)+(N31/M25))*M29</f>
        <v>87.164139421592125</v>
      </c>
      <c r="P32" s="146" t="s">
        <v>137</v>
      </c>
      <c r="Q32" s="147"/>
      <c r="R32" s="28"/>
      <c r="S32" s="36">
        <f>S26+(S30/R25)+(S31/R25)+(S26+(S30/R25)+(S31/R25))*R28+(S26+(S30/R25)+(S31/R25))*R29</f>
        <v>120.12632395352075</v>
      </c>
    </row>
    <row r="33" ht="15" thickTop="1"/>
  </sheetData>
  <mergeCells count="93">
    <mergeCell ref="F1:I2"/>
    <mergeCell ref="K1:N2"/>
    <mergeCell ref="P1:S2"/>
    <mergeCell ref="F3:G3"/>
    <mergeCell ref="K3:L3"/>
    <mergeCell ref="P3:Q3"/>
    <mergeCell ref="F4:I4"/>
    <mergeCell ref="K4:N4"/>
    <mergeCell ref="P4:S4"/>
    <mergeCell ref="F5:G5"/>
    <mergeCell ref="K5:L5"/>
    <mergeCell ref="P5:Q5"/>
    <mergeCell ref="F6:G6"/>
    <mergeCell ref="K6:L6"/>
    <mergeCell ref="P6:Q6"/>
    <mergeCell ref="F7:G7"/>
    <mergeCell ref="K7:L7"/>
    <mergeCell ref="P7:Q7"/>
    <mergeCell ref="F8:I8"/>
    <mergeCell ref="K8:N8"/>
    <mergeCell ref="P8:S8"/>
    <mergeCell ref="F9:G9"/>
    <mergeCell ref="K9:L9"/>
    <mergeCell ref="P9:Q9"/>
    <mergeCell ref="F10:I10"/>
    <mergeCell ref="K10:N10"/>
    <mergeCell ref="P10:S10"/>
    <mergeCell ref="F11:G11"/>
    <mergeCell ref="K11:L11"/>
    <mergeCell ref="P11:Q11"/>
    <mergeCell ref="F12:I12"/>
    <mergeCell ref="K12:N12"/>
    <mergeCell ref="P12:S12"/>
    <mergeCell ref="F13:G13"/>
    <mergeCell ref="K13:L13"/>
    <mergeCell ref="P13:Q13"/>
    <mergeCell ref="F14:I14"/>
    <mergeCell ref="K14:N14"/>
    <mergeCell ref="P14:S14"/>
    <mergeCell ref="F15:G15"/>
    <mergeCell ref="K15:L15"/>
    <mergeCell ref="P15:Q15"/>
    <mergeCell ref="F16:I16"/>
    <mergeCell ref="K16:N16"/>
    <mergeCell ref="P16:S16"/>
    <mergeCell ref="F17:G17"/>
    <mergeCell ref="K17:L17"/>
    <mergeCell ref="P17:Q17"/>
    <mergeCell ref="F18:I18"/>
    <mergeCell ref="K18:N18"/>
    <mergeCell ref="P18:S18"/>
    <mergeCell ref="F19:G19"/>
    <mergeCell ref="K19:L19"/>
    <mergeCell ref="P19:Q19"/>
    <mergeCell ref="F20:G20"/>
    <mergeCell ref="K20:L20"/>
    <mergeCell ref="P20:Q20"/>
    <mergeCell ref="F21:I21"/>
    <mergeCell ref="K21:N21"/>
    <mergeCell ref="P21:S21"/>
    <mergeCell ref="F22:G22"/>
    <mergeCell ref="K22:L22"/>
    <mergeCell ref="P22:Q22"/>
    <mergeCell ref="F23:I23"/>
    <mergeCell ref="K23:N23"/>
    <mergeCell ref="P23:S23"/>
    <mergeCell ref="F24:G24"/>
    <mergeCell ref="K24:L24"/>
    <mergeCell ref="P24:Q24"/>
    <mergeCell ref="F25:G25"/>
    <mergeCell ref="K25:L25"/>
    <mergeCell ref="P25:Q25"/>
    <mergeCell ref="F26:G26"/>
    <mergeCell ref="K26:L26"/>
    <mergeCell ref="P26:Q26"/>
    <mergeCell ref="F27:I27"/>
    <mergeCell ref="K27:N27"/>
    <mergeCell ref="P27:S27"/>
    <mergeCell ref="F28:G28"/>
    <mergeCell ref="K28:L28"/>
    <mergeCell ref="P28:Q28"/>
    <mergeCell ref="F29:G29"/>
    <mergeCell ref="K29:L29"/>
    <mergeCell ref="P29:Q29"/>
    <mergeCell ref="F32:G32"/>
    <mergeCell ref="K32:L32"/>
    <mergeCell ref="P32:Q32"/>
    <mergeCell ref="F30:G30"/>
    <mergeCell ref="K30:L30"/>
    <mergeCell ref="P30:Q30"/>
    <mergeCell ref="F31:G31"/>
    <mergeCell ref="K31:L31"/>
    <mergeCell ref="P31:Q31"/>
  </mergeCells>
  <conditionalFormatting sqref="F29:G29">
    <cfRule type="cellIs" dxfId="431" priority="47" operator="equal">
      <formula>"Marge (innovatie/opleiding/…)"</formula>
    </cfRule>
  </conditionalFormatting>
  <conditionalFormatting sqref="F3:I28 H29:I29">
    <cfRule type="cellIs" dxfId="430" priority="58" operator="equal">
      <formula>"Marge"</formula>
    </cfRule>
  </conditionalFormatting>
  <conditionalFormatting sqref="F3:I29">
    <cfRule type="cellIs" dxfId="429" priority="54" operator="equal">
      <formula>"ORT"</formula>
    </cfRule>
    <cfRule type="cellIs" dxfId="428" priority="53" operator="equal">
      <formula>"Vakantiegeld"</formula>
    </cfRule>
    <cfRule type="cellIs" dxfId="427" priority="52" operator="equal">
      <formula>"Eindejaarsuitkering"</formula>
    </cfRule>
    <cfRule type="cellIs" dxfId="426" priority="51" operator="equal">
      <formula>"Productiviteit (%)"</formula>
    </cfRule>
    <cfRule type="cellIs" dxfId="425" priority="50" operator="equal">
      <formula>"Kapitaallasten"</formula>
    </cfRule>
    <cfRule type="cellIs" dxfId="424" priority="49" operator="equal">
      <formula>"Materiële kosten"</formula>
    </cfRule>
    <cfRule type="cellIs" dxfId="423" priority="48" operator="equal">
      <formula>"Opleiding"</formula>
    </cfRule>
    <cfRule type="cellIs" dxfId="422" priority="46" operator="equal">
      <formula>"Werkgeverslasten"</formula>
    </cfRule>
    <cfRule type="cellIs" dxfId="421" priority="45" operator="equal">
      <formula>"Overhead"</formula>
    </cfRule>
    <cfRule type="cellIs" dxfId="420" priority="55" operator="equal">
      <formula>"Loonkosten (obv CAO) per jaar"</formula>
    </cfRule>
  </conditionalFormatting>
  <conditionalFormatting sqref="K29:L29">
    <cfRule type="cellIs" dxfId="419" priority="25" operator="equal">
      <formula>"Marge (innovatie/opleiding/…)"</formula>
    </cfRule>
  </conditionalFormatting>
  <conditionalFormatting sqref="K3:N28 M29:N29">
    <cfRule type="cellIs" dxfId="418" priority="36" operator="equal">
      <formula>"Marge"</formula>
    </cfRule>
  </conditionalFormatting>
  <conditionalFormatting sqref="K3:N29">
    <cfRule type="cellIs" dxfId="417" priority="24" operator="equal">
      <formula>"Werkgeverslasten"</formula>
    </cfRule>
    <cfRule type="cellIs" dxfId="416" priority="26" operator="equal">
      <formula>"Opleiding"</formula>
    </cfRule>
    <cfRule type="cellIs" dxfId="415" priority="27" operator="equal">
      <formula>"Materiële kosten"</formula>
    </cfRule>
    <cfRule type="cellIs" dxfId="414" priority="28" operator="equal">
      <formula>"Kapitaallasten"</formula>
    </cfRule>
    <cfRule type="cellIs" dxfId="413" priority="29" operator="equal">
      <formula>"Productiviteit (%)"</formula>
    </cfRule>
    <cfRule type="cellIs" dxfId="412" priority="30" operator="equal">
      <formula>"Eindejaarsuitkering"</formula>
    </cfRule>
    <cfRule type="cellIs" dxfId="411" priority="31" operator="equal">
      <formula>"Vakantiegeld"</formula>
    </cfRule>
    <cfRule type="cellIs" dxfId="410" priority="32" operator="equal">
      <formula>"ORT"</formula>
    </cfRule>
    <cfRule type="cellIs" dxfId="409" priority="33" operator="equal">
      <formula>"Loonkosten (obv CAO) per jaar"</formula>
    </cfRule>
    <cfRule type="cellIs" dxfId="408" priority="23" operator="equal">
      <formula>"Overhead"</formula>
    </cfRule>
  </conditionalFormatting>
  <conditionalFormatting sqref="P29:Q29">
    <cfRule type="cellIs" dxfId="407" priority="3" operator="equal">
      <formula>"Marge (innovatie/opleiding/…)"</formula>
    </cfRule>
  </conditionalFormatting>
  <conditionalFormatting sqref="P3:S28 R29:S29">
    <cfRule type="cellIs" dxfId="406" priority="14" operator="equal">
      <formula>"Marge"</formula>
    </cfRule>
  </conditionalFormatting>
  <conditionalFormatting sqref="P3:S29">
    <cfRule type="cellIs" dxfId="405" priority="11" operator="equal">
      <formula>"Loonkosten (obv CAO) per jaar"</formula>
    </cfRule>
    <cfRule type="cellIs" dxfId="404" priority="10" operator="equal">
      <formula>"ORT"</formula>
    </cfRule>
    <cfRule type="cellIs" dxfId="403" priority="9" operator="equal">
      <formula>"Vakantiegeld"</formula>
    </cfRule>
    <cfRule type="cellIs" dxfId="402" priority="8" operator="equal">
      <formula>"Eindejaarsuitkering"</formula>
    </cfRule>
    <cfRule type="cellIs" dxfId="401" priority="7" operator="equal">
      <formula>"Productiviteit (%)"</formula>
    </cfRule>
    <cfRule type="cellIs" dxfId="400" priority="6" operator="equal">
      <formula>"Kapitaallasten"</formula>
    </cfRule>
    <cfRule type="cellIs" dxfId="399" priority="5" operator="equal">
      <formula>"Materiële kosten"</formula>
    </cfRule>
    <cfRule type="cellIs" dxfId="398" priority="4" operator="equal">
      <formula>"Opleiding"</formula>
    </cfRule>
    <cfRule type="cellIs" dxfId="397" priority="2" operator="equal">
      <formula>"Werkgeverslasten"</formula>
    </cfRule>
    <cfRule type="cellIs" dxfId="396" priority="1" operator="equal">
      <formula>"Overhead"</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4BE42-DEA4-48E5-A3D0-A8753C8E2E70}">
  <dimension ref="A1:AH33"/>
  <sheetViews>
    <sheetView workbookViewId="0">
      <selection activeCell="AE3" sqref="AE3:AH29"/>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3.88671875" bestFit="1" customWidth="1"/>
    <col min="11" max="11" width="8.77734375" customWidth="1"/>
    <col min="12" max="12" width="46.6640625" customWidth="1"/>
    <col min="13" max="13" width="13.33203125" bestFit="1" customWidth="1"/>
    <col min="14" max="14" width="13.8867187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2.6640625" bestFit="1" customWidth="1"/>
    <col min="26" max="26" width="12.44140625" customWidth="1"/>
    <col min="27" max="27" width="46.6640625" customWidth="1"/>
    <col min="28" max="28" width="13.33203125" bestFit="1" customWidth="1"/>
    <col min="29" max="29" width="12.6640625" bestFit="1" customWidth="1"/>
    <col min="32" max="32" width="46.6640625" customWidth="1"/>
    <col min="33" max="33" width="13.33203125" bestFit="1" customWidth="1"/>
    <col min="34" max="34" width="13.88671875" bestFit="1" customWidth="1"/>
  </cols>
  <sheetData>
    <row r="1" spans="1:34" ht="14.4" customHeight="1">
      <c r="A1" s="15"/>
      <c r="B1" s="16" t="s">
        <v>114</v>
      </c>
      <c r="C1" s="17" t="s">
        <v>115</v>
      </c>
      <c r="D1" s="18" t="s">
        <v>116</v>
      </c>
      <c r="F1" s="129" t="s">
        <v>183</v>
      </c>
      <c r="G1" s="151"/>
      <c r="H1" s="151"/>
      <c r="I1" s="152"/>
      <c r="K1" s="129" t="s">
        <v>184</v>
      </c>
      <c r="L1" s="151"/>
      <c r="M1" s="151"/>
      <c r="N1" s="152"/>
      <c r="P1" s="129" t="s">
        <v>185</v>
      </c>
      <c r="Q1" s="151"/>
      <c r="R1" s="151"/>
      <c r="S1" s="152"/>
      <c r="U1" s="129" t="s">
        <v>186</v>
      </c>
      <c r="V1" s="151"/>
      <c r="W1" s="151"/>
      <c r="X1" s="152"/>
      <c r="Z1" s="129" t="s">
        <v>187</v>
      </c>
      <c r="AA1" s="151"/>
      <c r="AB1" s="151"/>
      <c r="AC1" s="152"/>
      <c r="AE1" s="129" t="s">
        <v>188</v>
      </c>
      <c r="AF1" s="151"/>
      <c r="AG1" s="151"/>
      <c r="AH1" s="152"/>
    </row>
    <row r="2" spans="1:34">
      <c r="A2" s="19"/>
      <c r="B2" s="19"/>
      <c r="C2" s="20"/>
      <c r="D2" s="21"/>
      <c r="F2" s="153"/>
      <c r="G2" s="154"/>
      <c r="H2" s="154"/>
      <c r="I2" s="155"/>
      <c r="K2" s="153"/>
      <c r="L2" s="154"/>
      <c r="M2" s="154"/>
      <c r="N2" s="155"/>
      <c r="P2" s="153"/>
      <c r="Q2" s="154"/>
      <c r="R2" s="154"/>
      <c r="S2" s="155"/>
      <c r="U2" s="153"/>
      <c r="V2" s="154"/>
      <c r="W2" s="154"/>
      <c r="X2" s="155"/>
      <c r="Z2" s="153"/>
      <c r="AA2" s="154"/>
      <c r="AB2" s="154"/>
      <c r="AC2" s="155"/>
      <c r="AE2" s="153"/>
      <c r="AF2" s="154"/>
      <c r="AG2" s="154"/>
      <c r="AH2" s="155"/>
    </row>
    <row r="3" spans="1:34" ht="15" thickBot="1">
      <c r="A3" s="117" t="str">
        <f>F1</f>
        <v>Functie 1 GHZ FWG 55</v>
      </c>
      <c r="B3" s="23">
        <f>I30</f>
        <v>95.786970945049305</v>
      </c>
      <c r="C3" s="38">
        <v>0.1</v>
      </c>
      <c r="D3" s="23">
        <f>B3*C3</f>
        <v>9.5786970945049301</v>
      </c>
      <c r="F3" s="141" t="s">
        <v>120</v>
      </c>
      <c r="G3" s="142"/>
      <c r="H3" s="28"/>
      <c r="I3" s="29">
        <v>53359.692307692305</v>
      </c>
      <c r="K3" s="141" t="s">
        <v>120</v>
      </c>
      <c r="L3" s="142"/>
      <c r="M3" s="28"/>
      <c r="N3" s="29">
        <v>63636.571428571442</v>
      </c>
      <c r="P3" s="141" t="s">
        <v>120</v>
      </c>
      <c r="Q3" s="142"/>
      <c r="R3" s="28"/>
      <c r="S3" s="29">
        <v>48534.461538461546</v>
      </c>
      <c r="U3" s="141" t="s">
        <v>120</v>
      </c>
      <c r="V3" s="142"/>
      <c r="W3" s="28"/>
      <c r="X3" s="29">
        <v>46068.172984615383</v>
      </c>
      <c r="Z3" s="141" t="s">
        <v>120</v>
      </c>
      <c r="AA3" s="142"/>
      <c r="AB3" s="28"/>
      <c r="AC3" s="29">
        <v>42333.014261538468</v>
      </c>
      <c r="AE3" s="141" t="s">
        <v>120</v>
      </c>
      <c r="AF3" s="142"/>
      <c r="AG3" s="28"/>
      <c r="AH3" s="29">
        <v>60530.857542857149</v>
      </c>
    </row>
    <row r="4" spans="1:34" ht="15" thickTop="1">
      <c r="A4" s="19"/>
      <c r="B4" s="19"/>
      <c r="C4" s="39"/>
      <c r="D4" s="19"/>
      <c r="F4" s="143"/>
      <c r="G4" s="144"/>
      <c r="H4" s="144"/>
      <c r="I4" s="145"/>
      <c r="K4" s="143"/>
      <c r="L4" s="144"/>
      <c r="M4" s="144"/>
      <c r="N4" s="145"/>
      <c r="P4" s="143"/>
      <c r="Q4" s="144"/>
      <c r="R4" s="144"/>
      <c r="S4" s="145"/>
      <c r="U4" s="143"/>
      <c r="V4" s="144"/>
      <c r="W4" s="144"/>
      <c r="X4" s="145"/>
      <c r="Z4" s="143"/>
      <c r="AA4" s="144"/>
      <c r="AB4" s="144"/>
      <c r="AC4" s="145"/>
      <c r="AE4" s="143"/>
      <c r="AF4" s="144"/>
      <c r="AG4" s="144"/>
      <c r="AH4" s="145"/>
    </row>
    <row r="5" spans="1:34">
      <c r="A5" s="117" t="str">
        <f>K1</f>
        <v>Functie 2 GHZ FWG 60</v>
      </c>
      <c r="B5" s="23">
        <f>N30</f>
        <v>119.46667655338833</v>
      </c>
      <c r="C5" s="38">
        <v>0.25</v>
      </c>
      <c r="D5" s="23">
        <f>C5*B5</f>
        <v>29.866669138347081</v>
      </c>
      <c r="F5" s="141" t="s">
        <v>121</v>
      </c>
      <c r="G5" s="142"/>
      <c r="H5" s="33">
        <v>7.4999999999999997E-3</v>
      </c>
      <c r="I5" s="34">
        <f>H5*(I3+I6+I7+I11)</f>
        <v>605.78800765665335</v>
      </c>
      <c r="K5" s="141" t="s">
        <v>121</v>
      </c>
      <c r="L5" s="142"/>
      <c r="M5" s="33">
        <v>7.4999999999999997E-3</v>
      </c>
      <c r="N5" s="34">
        <f>M5*(N3+N6+N7+N11)</f>
        <v>725.86064946592785</v>
      </c>
      <c r="P5" s="141" t="s">
        <v>121</v>
      </c>
      <c r="Q5" s="142"/>
      <c r="R5" s="33">
        <v>7.4999999999999997E-3</v>
      </c>
      <c r="S5" s="34">
        <f>R5*(S3+S6+S7+S11)</f>
        <v>549.41114470184493</v>
      </c>
      <c r="U5" s="141" t="s">
        <v>121</v>
      </c>
      <c r="V5" s="142"/>
      <c r="W5" s="33">
        <v>7.4999999999999997E-3</v>
      </c>
      <c r="X5" s="34">
        <f>W5*(X3+X6+X7+X11)</f>
        <v>523.43286130111971</v>
      </c>
      <c r="Z5" s="141" t="s">
        <v>121</v>
      </c>
      <c r="AA5" s="142"/>
      <c r="AB5" s="33">
        <v>7.4999999999999997E-3</v>
      </c>
      <c r="AC5" s="34">
        <f>AB5*(AC3+AC6+AC7+AC11)</f>
        <v>479.554301625363</v>
      </c>
      <c r="AE5" s="141" t="s">
        <v>121</v>
      </c>
      <c r="AF5" s="142"/>
      <c r="AG5" s="33">
        <v>7.4999999999999997E-3</v>
      </c>
      <c r="AH5" s="34">
        <f>AG5*(AH3+AH6+AH7+AH11)</f>
        <v>693.33240627619682</v>
      </c>
    </row>
    <row r="6" spans="1:34">
      <c r="A6" s="19"/>
      <c r="B6" s="19"/>
      <c r="C6" s="39"/>
      <c r="D6" s="19"/>
      <c r="F6" s="141" t="s">
        <v>122</v>
      </c>
      <c r="G6" s="142"/>
      <c r="H6" s="33">
        <v>0.08</v>
      </c>
      <c r="I6" s="34">
        <f>H6*I3</f>
        <v>4268.7753846153846</v>
      </c>
      <c r="K6" s="141" t="s">
        <v>122</v>
      </c>
      <c r="L6" s="142"/>
      <c r="M6" s="33">
        <v>0.08</v>
      </c>
      <c r="N6" s="34">
        <f>M6*N3</f>
        <v>5090.9257142857159</v>
      </c>
      <c r="P6" s="141" t="s">
        <v>122</v>
      </c>
      <c r="Q6" s="142"/>
      <c r="R6" s="33">
        <v>0.08</v>
      </c>
      <c r="S6" s="34">
        <f>R6*S3</f>
        <v>3882.7569230769236</v>
      </c>
      <c r="U6" s="141" t="s">
        <v>122</v>
      </c>
      <c r="V6" s="142"/>
      <c r="W6" s="33">
        <v>0.08</v>
      </c>
      <c r="X6" s="34">
        <f>W6*X3</f>
        <v>3685.4538387692305</v>
      </c>
      <c r="Z6" s="141" t="s">
        <v>122</v>
      </c>
      <c r="AA6" s="142"/>
      <c r="AB6" s="33">
        <v>0.08</v>
      </c>
      <c r="AC6" s="34">
        <f>AB6*AC3</f>
        <v>3386.6411409230777</v>
      </c>
      <c r="AE6" s="141" t="s">
        <v>122</v>
      </c>
      <c r="AF6" s="142"/>
      <c r="AG6" s="33">
        <v>0.08</v>
      </c>
      <c r="AH6" s="34">
        <f>AG6*AH3</f>
        <v>4842.4686034285724</v>
      </c>
    </row>
    <row r="7" spans="1:34">
      <c r="A7" s="117" t="str">
        <f>P1</f>
        <v>Functie 3 GHZ FWG 50</v>
      </c>
      <c r="B7" s="23">
        <f>S30</f>
        <v>86.872682669989956</v>
      </c>
      <c r="C7" s="38">
        <v>0.15</v>
      </c>
      <c r="D7" s="23">
        <f>C7*B7</f>
        <v>13.030902400498492</v>
      </c>
      <c r="F7" s="141" t="s">
        <v>123</v>
      </c>
      <c r="G7" s="142"/>
      <c r="H7" s="33">
        <v>8.3299999999999999E-2</v>
      </c>
      <c r="I7" s="34">
        <f>H7*I3</f>
        <v>4444.8623692307692</v>
      </c>
      <c r="K7" s="141" t="s">
        <v>123</v>
      </c>
      <c r="L7" s="142"/>
      <c r="M7" s="33">
        <v>8.3299999999999999E-2</v>
      </c>
      <c r="N7" s="34">
        <f>M7*N3</f>
        <v>5300.9264000000012</v>
      </c>
      <c r="P7" s="141" t="s">
        <v>123</v>
      </c>
      <c r="Q7" s="142"/>
      <c r="R7" s="33">
        <v>8.3299999999999999E-2</v>
      </c>
      <c r="S7" s="34">
        <f>R7*S3</f>
        <v>4042.920646153847</v>
      </c>
      <c r="U7" s="141" t="s">
        <v>123</v>
      </c>
      <c r="V7" s="142"/>
      <c r="W7" s="33">
        <v>8.3000000000000004E-2</v>
      </c>
      <c r="X7" s="34">
        <f>W7*(X3+X6)</f>
        <v>4129.5510263409233</v>
      </c>
      <c r="Z7" s="141" t="s">
        <v>123</v>
      </c>
      <c r="AA7" s="142"/>
      <c r="AB7" s="33">
        <v>8.3000000000000004E-2</v>
      </c>
      <c r="AC7" s="34">
        <f>AB7*(AC3+AC6)</f>
        <v>3794.7313984043085</v>
      </c>
      <c r="AE7" s="141" t="s">
        <v>123</v>
      </c>
      <c r="AF7" s="142"/>
      <c r="AG7" s="33">
        <v>8.3000000000000004E-2</v>
      </c>
      <c r="AH7" s="34">
        <f>AG7*(AH3+AH6)</f>
        <v>5425.9860701417147</v>
      </c>
    </row>
    <row r="8" spans="1:34">
      <c r="A8" s="19"/>
      <c r="B8" s="19"/>
      <c r="C8" s="39"/>
      <c r="D8" s="19"/>
      <c r="F8" s="148"/>
      <c r="G8" s="149"/>
      <c r="H8" s="149"/>
      <c r="I8" s="150"/>
      <c r="K8" s="148"/>
      <c r="L8" s="149"/>
      <c r="M8" s="149"/>
      <c r="N8" s="150"/>
      <c r="P8" s="148"/>
      <c r="Q8" s="149"/>
      <c r="R8" s="149"/>
      <c r="S8" s="150"/>
      <c r="U8" s="148"/>
      <c r="V8" s="149"/>
      <c r="W8" s="149"/>
      <c r="X8" s="150"/>
      <c r="Z8" s="148"/>
      <c r="AA8" s="149"/>
      <c r="AB8" s="149"/>
      <c r="AC8" s="150"/>
      <c r="AE8" s="148"/>
      <c r="AF8" s="149"/>
      <c r="AG8" s="149"/>
      <c r="AH8" s="150"/>
    </row>
    <row r="9" spans="1:34" ht="15" thickBot="1">
      <c r="A9" s="117" t="str">
        <f>U1</f>
        <v>Functie 4 Jeugdzorg Schaal 9</v>
      </c>
      <c r="B9" s="23">
        <f>X32</f>
        <v>87.164139421592125</v>
      </c>
      <c r="C9" s="38">
        <v>0.1</v>
      </c>
      <c r="D9" s="23">
        <f>C9*B9</f>
        <v>8.7164139421592122</v>
      </c>
      <c r="F9" s="141" t="s">
        <v>124</v>
      </c>
      <c r="G9" s="142"/>
      <c r="H9" s="28"/>
      <c r="I9" s="29">
        <f>I3+SUM(I5:I7)</f>
        <v>62679.118069195116</v>
      </c>
      <c r="K9" s="141" t="s">
        <v>124</v>
      </c>
      <c r="L9" s="142"/>
      <c r="M9" s="28"/>
      <c r="N9" s="29">
        <f>N3+SUM(N5:N7)</f>
        <v>74754.284192323088</v>
      </c>
      <c r="P9" s="141" t="s">
        <v>124</v>
      </c>
      <c r="Q9" s="142"/>
      <c r="R9" s="28"/>
      <c r="S9" s="29">
        <f>S3+SUM(S5:S7)</f>
        <v>57009.550252394161</v>
      </c>
      <c r="U9" s="141" t="s">
        <v>124</v>
      </c>
      <c r="V9" s="142"/>
      <c r="W9" s="28"/>
      <c r="X9" s="29">
        <f>X3+SUM(X5:X7)</f>
        <v>54406.61071102666</v>
      </c>
      <c r="Z9" s="141" t="s">
        <v>124</v>
      </c>
      <c r="AA9" s="142"/>
      <c r="AB9" s="28"/>
      <c r="AC9" s="29">
        <f>AC3+SUM(AC5:AC7)</f>
        <v>49993.941102491219</v>
      </c>
      <c r="AE9" s="141" t="s">
        <v>124</v>
      </c>
      <c r="AF9" s="142"/>
      <c r="AG9" s="28"/>
      <c r="AH9" s="29">
        <f>AH3+SUM(AH5:AH7)</f>
        <v>71492.644622703636</v>
      </c>
    </row>
    <row r="10" spans="1:34" ht="15" thickTop="1">
      <c r="A10" s="19"/>
      <c r="B10" s="19"/>
      <c r="C10" s="39"/>
      <c r="D10" s="19"/>
      <c r="F10" s="143"/>
      <c r="G10" s="144"/>
      <c r="H10" s="144"/>
      <c r="I10" s="145"/>
      <c r="K10" s="143"/>
      <c r="L10" s="144"/>
      <c r="M10" s="144"/>
      <c r="N10" s="145"/>
      <c r="P10" s="143"/>
      <c r="Q10" s="144"/>
      <c r="R10" s="144"/>
      <c r="S10" s="145"/>
      <c r="U10" s="143"/>
      <c r="V10" s="144"/>
      <c r="W10" s="144"/>
      <c r="X10" s="145"/>
      <c r="Z10" s="143"/>
      <c r="AA10" s="144"/>
      <c r="AB10" s="144"/>
      <c r="AC10" s="145"/>
      <c r="AE10" s="143"/>
      <c r="AF10" s="144"/>
      <c r="AG10" s="144"/>
      <c r="AH10" s="145"/>
    </row>
    <row r="11" spans="1:34">
      <c r="A11" s="117" t="str">
        <f>Z1</f>
        <v>Functie 5 Jeugdzorg Schaal 8</v>
      </c>
      <c r="B11" s="23">
        <f>AC32</f>
        <v>79.857305678503764</v>
      </c>
      <c r="C11" s="38">
        <v>0.15</v>
      </c>
      <c r="D11" s="23">
        <f>C11*B11</f>
        <v>11.978595851775564</v>
      </c>
      <c r="F11" s="141" t="s">
        <v>125</v>
      </c>
      <c r="G11" s="142"/>
      <c r="H11" s="33">
        <v>0.30123088730932768</v>
      </c>
      <c r="I11" s="34">
        <f>H11*(I3+I6+I7)</f>
        <v>18698.404292681993</v>
      </c>
      <c r="K11" s="141" t="s">
        <v>125</v>
      </c>
      <c r="L11" s="142"/>
      <c r="M11" s="33">
        <v>0.30735486853587901</v>
      </c>
      <c r="N11" s="34">
        <f>M11*(N3+N6+N7)</f>
        <v>22752.996385933231</v>
      </c>
      <c r="P11" s="141" t="s">
        <v>125</v>
      </c>
      <c r="Q11" s="142"/>
      <c r="R11" s="33">
        <v>0.29746083611045959</v>
      </c>
      <c r="S11" s="34">
        <f>R11*(S3+S6+S7)</f>
        <v>16794.680185887013</v>
      </c>
      <c r="U11" s="141" t="s">
        <v>125</v>
      </c>
      <c r="V11" s="142"/>
      <c r="W11" s="33">
        <v>0.29522888141680254</v>
      </c>
      <c r="X11" s="34">
        <f>W11*(X3+X6+X7)</f>
        <v>15907.870323757101</v>
      </c>
      <c r="Z11" s="141" t="s">
        <v>125</v>
      </c>
      <c r="AA11" s="142"/>
      <c r="AB11" s="33">
        <v>0.29135343647091827</v>
      </c>
      <c r="AC11" s="34">
        <f>AB11*(AC3+AC6+AC7)</f>
        <v>14426.186749182543</v>
      </c>
      <c r="AE11" s="141" t="s">
        <v>125</v>
      </c>
      <c r="AF11" s="142"/>
      <c r="AG11" s="33">
        <v>0.30572343067729058</v>
      </c>
      <c r="AH11" s="34">
        <f>AG11*(AH3+AH6+AH7)</f>
        <v>21645.008620398807</v>
      </c>
    </row>
    <row r="12" spans="1:34">
      <c r="A12" s="19"/>
      <c r="B12" s="19"/>
      <c r="C12" s="39"/>
      <c r="D12" s="19"/>
      <c r="F12" s="148"/>
      <c r="G12" s="149"/>
      <c r="H12" s="149"/>
      <c r="I12" s="150"/>
      <c r="K12" s="148"/>
      <c r="L12" s="149"/>
      <c r="M12" s="149"/>
      <c r="N12" s="150"/>
      <c r="P12" s="148"/>
      <c r="Q12" s="149"/>
      <c r="R12" s="149"/>
      <c r="S12" s="150"/>
      <c r="U12" s="148"/>
      <c r="V12" s="149"/>
      <c r="W12" s="149"/>
      <c r="X12" s="150"/>
      <c r="Z12" s="148"/>
      <c r="AA12" s="149"/>
      <c r="AB12" s="149"/>
      <c r="AC12" s="150"/>
      <c r="AE12" s="148"/>
      <c r="AF12" s="149"/>
      <c r="AG12" s="149"/>
      <c r="AH12" s="150"/>
    </row>
    <row r="13" spans="1:34" ht="15" thickBot="1">
      <c r="A13" s="117" t="str">
        <f>AE1</f>
        <v>Functie 6 Jeugdzorg Schaal 11</v>
      </c>
      <c r="B13" s="23">
        <f>AH32</f>
        <v>120.12632395352075</v>
      </c>
      <c r="C13" s="38">
        <v>0.25</v>
      </c>
      <c r="D13" s="23">
        <f>C13*B13</f>
        <v>30.031580988380188</v>
      </c>
      <c r="F13" s="141" t="s">
        <v>126</v>
      </c>
      <c r="G13" s="142"/>
      <c r="H13" s="28"/>
      <c r="I13" s="29">
        <f>I9+I11</f>
        <v>81377.522361877112</v>
      </c>
      <c r="K13" s="141" t="s">
        <v>126</v>
      </c>
      <c r="L13" s="142"/>
      <c r="M13" s="28"/>
      <c r="N13" s="29">
        <f>N9+N11</f>
        <v>97507.280578256323</v>
      </c>
      <c r="P13" s="141" t="s">
        <v>126</v>
      </c>
      <c r="Q13" s="142"/>
      <c r="R13" s="28"/>
      <c r="S13" s="29">
        <f>S9+S11</f>
        <v>73804.230438281171</v>
      </c>
      <c r="U13" s="141" t="s">
        <v>126</v>
      </c>
      <c r="V13" s="142"/>
      <c r="W13" s="28"/>
      <c r="X13" s="29">
        <f>X9+X11</f>
        <v>70314.481034783763</v>
      </c>
      <c r="Z13" s="141" t="s">
        <v>126</v>
      </c>
      <c r="AA13" s="142"/>
      <c r="AB13" s="28"/>
      <c r="AC13" s="29">
        <f>AC9+AC11</f>
        <v>64420.127851673766</v>
      </c>
      <c r="AE13" s="141" t="s">
        <v>126</v>
      </c>
      <c r="AF13" s="142"/>
      <c r="AG13" s="28"/>
      <c r="AH13" s="29">
        <f>AH9+AH11</f>
        <v>93137.653243102439</v>
      </c>
    </row>
    <row r="14" spans="1:34" ht="15" thickTop="1">
      <c r="A14" s="19"/>
      <c r="B14" s="19"/>
      <c r="C14" s="20"/>
      <c r="D14" s="19"/>
      <c r="F14" s="143"/>
      <c r="G14" s="144"/>
      <c r="H14" s="144"/>
      <c r="I14" s="145"/>
      <c r="K14" s="143"/>
      <c r="L14" s="144"/>
      <c r="M14" s="144"/>
      <c r="N14" s="145"/>
      <c r="P14" s="143"/>
      <c r="Q14" s="144"/>
      <c r="R14" s="144"/>
      <c r="S14" s="145"/>
      <c r="U14" s="143"/>
      <c r="V14" s="144"/>
      <c r="W14" s="144"/>
      <c r="X14" s="145"/>
      <c r="Z14" s="143"/>
      <c r="AA14" s="144"/>
      <c r="AB14" s="144"/>
      <c r="AC14" s="145"/>
      <c r="AE14" s="143"/>
      <c r="AF14" s="144"/>
      <c r="AG14" s="144"/>
      <c r="AH14" s="145"/>
    </row>
    <row r="15" spans="1:34">
      <c r="A15" s="24" t="s">
        <v>117</v>
      </c>
      <c r="B15" s="24"/>
      <c r="C15" s="25">
        <f>SUM(C3:C13)</f>
        <v>1</v>
      </c>
      <c r="D15" s="26">
        <f>SUM(D3:D13)</f>
        <v>103.20285941566546</v>
      </c>
      <c r="F15" s="141" t="s">
        <v>127</v>
      </c>
      <c r="G15" s="142"/>
      <c r="H15" s="33">
        <v>0.16400000000000001</v>
      </c>
      <c r="I15" s="34">
        <f>(H15/(1-H15))*I13</f>
        <v>15964.011563813216</v>
      </c>
      <c r="K15" s="141" t="s">
        <v>127</v>
      </c>
      <c r="L15" s="142"/>
      <c r="M15" s="33">
        <v>0.16400000000000001</v>
      </c>
      <c r="N15" s="34">
        <f>(M15/(1-M15))*N13</f>
        <v>19128.222505782342</v>
      </c>
      <c r="P15" s="141" t="s">
        <v>127</v>
      </c>
      <c r="Q15" s="142"/>
      <c r="R15" s="33">
        <v>0.16400000000000001</v>
      </c>
      <c r="S15" s="34">
        <f>(R15/(1-R15))*S13</f>
        <v>14478.341856313533</v>
      </c>
      <c r="U15" s="141" t="s">
        <v>127</v>
      </c>
      <c r="V15" s="142"/>
      <c r="W15" s="33">
        <v>0.17799999999999999</v>
      </c>
      <c r="X15" s="34">
        <f>(W15/(1-W15))*X13</f>
        <v>15226.250151084561</v>
      </c>
      <c r="Z15" s="141" t="s">
        <v>127</v>
      </c>
      <c r="AA15" s="142"/>
      <c r="AB15" s="33">
        <v>0.17799999999999999</v>
      </c>
      <c r="AC15" s="34">
        <f>(AB15/(1-AB15))*AC13</f>
        <v>13949.857369340547</v>
      </c>
      <c r="AE15" s="141" t="s">
        <v>127</v>
      </c>
      <c r="AF15" s="142"/>
      <c r="AG15" s="33">
        <v>0.17799999999999999</v>
      </c>
      <c r="AH15" s="34">
        <f>(AG15/(1-AG15))*AH13</f>
        <v>20168.494254589092</v>
      </c>
    </row>
    <row r="16" spans="1:34">
      <c r="F16" s="148"/>
      <c r="G16" s="149"/>
      <c r="H16" s="149"/>
      <c r="I16" s="150"/>
      <c r="K16" s="148"/>
      <c r="L16" s="149"/>
      <c r="M16" s="149"/>
      <c r="N16" s="150"/>
      <c r="P16" s="148"/>
      <c r="Q16" s="149"/>
      <c r="R16" s="149"/>
      <c r="S16" s="150"/>
      <c r="U16" s="148"/>
      <c r="V16" s="149"/>
      <c r="W16" s="149"/>
      <c r="X16" s="150"/>
      <c r="Z16" s="148"/>
      <c r="AA16" s="149"/>
      <c r="AB16" s="149"/>
      <c r="AC16" s="150"/>
      <c r="AE16" s="148"/>
      <c r="AF16" s="149"/>
      <c r="AG16" s="149"/>
      <c r="AH16" s="150"/>
    </row>
    <row r="17" spans="6:34" ht="15" thickBot="1">
      <c r="F17" s="141" t="s">
        <v>128</v>
      </c>
      <c r="G17" s="142"/>
      <c r="H17" s="28"/>
      <c r="I17" s="29">
        <f>I15+I13</f>
        <v>97341.533925690324</v>
      </c>
      <c r="K17" s="141" t="s">
        <v>128</v>
      </c>
      <c r="L17" s="142"/>
      <c r="M17" s="28"/>
      <c r="N17" s="29">
        <f>N15+N13</f>
        <v>116635.50308403866</v>
      </c>
      <c r="P17" s="141" t="s">
        <v>128</v>
      </c>
      <c r="Q17" s="142"/>
      <c r="R17" s="28"/>
      <c r="S17" s="29">
        <f>S15+S13</f>
        <v>88282.572294594705</v>
      </c>
      <c r="U17" s="141" t="s">
        <v>128</v>
      </c>
      <c r="V17" s="142"/>
      <c r="W17" s="28"/>
      <c r="X17" s="29">
        <f>X15+X13</f>
        <v>85540.731185868324</v>
      </c>
      <c r="Z17" s="141" t="s">
        <v>128</v>
      </c>
      <c r="AA17" s="142"/>
      <c r="AB17" s="28"/>
      <c r="AC17" s="29">
        <f>AC15+AC13</f>
        <v>78369.985221014314</v>
      </c>
      <c r="AE17" s="141" t="s">
        <v>128</v>
      </c>
      <c r="AF17" s="142"/>
      <c r="AG17" s="28"/>
      <c r="AH17" s="29">
        <f>AH15+AH13</f>
        <v>113306.14749769153</v>
      </c>
    </row>
    <row r="18" spans="6:34" ht="15" thickTop="1">
      <c r="F18" s="143"/>
      <c r="G18" s="144"/>
      <c r="H18" s="144"/>
      <c r="I18" s="145"/>
      <c r="K18" s="143"/>
      <c r="L18" s="144"/>
      <c r="M18" s="144"/>
      <c r="N18" s="145"/>
      <c r="P18" s="143"/>
      <c r="Q18" s="144"/>
      <c r="R18" s="144"/>
      <c r="S18" s="145"/>
      <c r="U18" s="143"/>
      <c r="V18" s="144"/>
      <c r="W18" s="144"/>
      <c r="X18" s="145"/>
      <c r="Z18" s="143"/>
      <c r="AA18" s="144"/>
      <c r="AB18" s="144"/>
      <c r="AC18" s="145"/>
      <c r="AE18" s="143"/>
      <c r="AF18" s="144"/>
      <c r="AG18" s="144"/>
      <c r="AH18" s="145"/>
    </row>
    <row r="19" spans="6:34">
      <c r="F19" s="141" t="s">
        <v>129</v>
      </c>
      <c r="G19" s="142"/>
      <c r="H19" s="33">
        <v>6.855E-2</v>
      </c>
      <c r="I19" s="34">
        <f>(H19/(1-H19-H20))*I17</f>
        <v>7544.5329307547881</v>
      </c>
      <c r="K19" s="141" t="s">
        <v>129</v>
      </c>
      <c r="L19" s="142"/>
      <c r="M19" s="33">
        <v>6.855E-2</v>
      </c>
      <c r="N19" s="34">
        <f>(M19/(1-M19-M20))*N17</f>
        <v>9039.9273406194261</v>
      </c>
      <c r="P19" s="141" t="s">
        <v>129</v>
      </c>
      <c r="Q19" s="142"/>
      <c r="R19" s="33">
        <v>6.855E-2</v>
      </c>
      <c r="S19" s="34">
        <f>(R19/(1-R19-R20))*S17</f>
        <v>6842.4109116337468</v>
      </c>
      <c r="U19" s="141" t="s">
        <v>129</v>
      </c>
      <c r="V19" s="142"/>
      <c r="W19" s="33">
        <v>6.855E-2</v>
      </c>
      <c r="X19" s="34">
        <f>(W19/(1-W19-W20))*X17</f>
        <v>6629.9023379402724</v>
      </c>
      <c r="Z19" s="141" t="s">
        <v>129</v>
      </c>
      <c r="AA19" s="142"/>
      <c r="AB19" s="33">
        <v>6.855E-2</v>
      </c>
      <c r="AC19" s="34">
        <f>(AB19/(1-AB19-AB20))*AC17</f>
        <v>6074.1279743349332</v>
      </c>
      <c r="AE19" s="141" t="s">
        <v>129</v>
      </c>
      <c r="AF19" s="142"/>
      <c r="AG19" s="33">
        <v>6.855E-2</v>
      </c>
      <c r="AH19" s="34">
        <f>(AG19/(1-AG19-AG20))*AH17</f>
        <v>8781.8829905215171</v>
      </c>
    </row>
    <row r="20" spans="6:34">
      <c r="F20" s="141" t="s">
        <v>130</v>
      </c>
      <c r="G20" s="142"/>
      <c r="H20" s="33">
        <v>4.7E-2</v>
      </c>
      <c r="I20" s="34">
        <f>(H20/(1-H19-H20))*I17</f>
        <v>5172.7651020492349</v>
      </c>
      <c r="K20" s="141" t="s">
        <v>130</v>
      </c>
      <c r="L20" s="142"/>
      <c r="M20" s="33">
        <v>4.7E-2</v>
      </c>
      <c r="N20" s="34">
        <f>(M20/(1-M19-M20))*N17</f>
        <v>6198.0537565151417</v>
      </c>
      <c r="P20" s="141" t="s">
        <v>130</v>
      </c>
      <c r="Q20" s="142"/>
      <c r="R20" s="33">
        <v>4.7E-2</v>
      </c>
      <c r="S20" s="34">
        <f>(R20/(1-R19-R20))*S17</f>
        <v>4691.368531681781</v>
      </c>
      <c r="U20" s="141" t="s">
        <v>130</v>
      </c>
      <c r="V20" s="142"/>
      <c r="W20" s="33">
        <v>4.7E-2</v>
      </c>
      <c r="X20" s="34">
        <f>(W20/(1-W19-W20))*X17</f>
        <v>4545.6660814470142</v>
      </c>
      <c r="Z20" s="141" t="s">
        <v>130</v>
      </c>
      <c r="AA20" s="142"/>
      <c r="AB20" s="33">
        <v>4.7E-2</v>
      </c>
      <c r="AC20" s="34">
        <f>(AB20/(1-AB19-AB20))*AC17</f>
        <v>4164.6099896971828</v>
      </c>
      <c r="AE20" s="141" t="s">
        <v>130</v>
      </c>
      <c r="AF20" s="142"/>
      <c r="AG20" s="33">
        <v>4.7E-2</v>
      </c>
      <c r="AH20" s="34">
        <f>(AG20/(1-AG19-AG20))*AH17</f>
        <v>6021.1305697229946</v>
      </c>
    </row>
    <row r="21" spans="6:34">
      <c r="F21" s="148"/>
      <c r="G21" s="149"/>
      <c r="H21" s="149"/>
      <c r="I21" s="150"/>
      <c r="K21" s="148"/>
      <c r="L21" s="149"/>
      <c r="M21" s="149"/>
      <c r="N21" s="150"/>
      <c r="P21" s="148"/>
      <c r="Q21" s="149"/>
      <c r="R21" s="149"/>
      <c r="S21" s="150"/>
      <c r="U21" s="148"/>
      <c r="V21" s="149"/>
      <c r="W21" s="149"/>
      <c r="X21" s="150"/>
      <c r="Z21" s="148"/>
      <c r="AA21" s="149"/>
      <c r="AB21" s="149"/>
      <c r="AC21" s="150"/>
      <c r="AE21" s="148"/>
      <c r="AF21" s="149"/>
      <c r="AG21" s="149"/>
      <c r="AH21" s="150"/>
    </row>
    <row r="22" spans="6:34" ht="15" thickBot="1">
      <c r="F22" s="141" t="s">
        <v>131</v>
      </c>
      <c r="G22" s="142"/>
      <c r="H22" s="33"/>
      <c r="I22" s="29">
        <f>I17+I19+I20</f>
        <v>110058.83195849435</v>
      </c>
      <c r="K22" s="141" t="s">
        <v>131</v>
      </c>
      <c r="L22" s="142"/>
      <c r="M22" s="33"/>
      <c r="N22" s="29">
        <f>N17+N19+N20</f>
        <v>131873.48418117323</v>
      </c>
      <c r="P22" s="141" t="s">
        <v>131</v>
      </c>
      <c r="Q22" s="142"/>
      <c r="R22" s="33"/>
      <c r="S22" s="29">
        <f>S17+S19+S20</f>
        <v>99816.351737910241</v>
      </c>
      <c r="U22" s="141" t="s">
        <v>131</v>
      </c>
      <c r="V22" s="142"/>
      <c r="W22" s="33"/>
      <c r="X22" s="29">
        <f>X17+X19+X20</f>
        <v>96716.299605255612</v>
      </c>
      <c r="Z22" s="141" t="s">
        <v>131</v>
      </c>
      <c r="AA22" s="142"/>
      <c r="AB22" s="33"/>
      <c r="AC22" s="29">
        <f>AC17+AC19+AC20</f>
        <v>88608.72318504643</v>
      </c>
      <c r="AE22" s="141" t="s">
        <v>131</v>
      </c>
      <c r="AF22" s="142"/>
      <c r="AG22" s="33"/>
      <c r="AH22" s="29">
        <f>AH17+AH19+AH20</f>
        <v>128109.16105793606</v>
      </c>
    </row>
    <row r="23" spans="6:34" ht="15" thickTop="1">
      <c r="F23" s="143"/>
      <c r="G23" s="144"/>
      <c r="H23" s="144"/>
      <c r="I23" s="145"/>
      <c r="K23" s="143"/>
      <c r="L23" s="144"/>
      <c r="M23" s="144"/>
      <c r="N23" s="145"/>
      <c r="P23" s="143"/>
      <c r="Q23" s="144"/>
      <c r="R23" s="144"/>
      <c r="S23" s="145"/>
      <c r="U23" s="143"/>
      <c r="V23" s="144"/>
      <c r="W23" s="144"/>
      <c r="X23" s="145"/>
      <c r="Z23" s="143"/>
      <c r="AA23" s="144"/>
      <c r="AB23" s="144"/>
      <c r="AC23" s="145"/>
      <c r="AE23" s="143"/>
      <c r="AF23" s="144"/>
      <c r="AG23" s="144"/>
      <c r="AH23" s="145"/>
    </row>
    <row r="24" spans="6:34">
      <c r="F24" s="141" t="s">
        <v>132</v>
      </c>
      <c r="G24" s="142"/>
      <c r="H24" s="35">
        <v>0.63629163070519101</v>
      </c>
      <c r="I24" s="28"/>
      <c r="K24" s="141" t="s">
        <v>132</v>
      </c>
      <c r="L24" s="142"/>
      <c r="M24" s="35">
        <v>0.61129163070519099</v>
      </c>
      <c r="N24" s="28"/>
      <c r="P24" s="141" t="s">
        <v>132</v>
      </c>
      <c r="Q24" s="142"/>
      <c r="R24" s="35">
        <v>0.63629163070519101</v>
      </c>
      <c r="S24" s="28"/>
      <c r="U24" s="141" t="s">
        <v>132</v>
      </c>
      <c r="V24" s="142"/>
      <c r="W24" s="35">
        <v>0.64309782883280497</v>
      </c>
      <c r="X24" s="28"/>
      <c r="Z24" s="141" t="s">
        <v>132</v>
      </c>
      <c r="AA24" s="142"/>
      <c r="AB24" s="35">
        <v>0.64309782883280497</v>
      </c>
      <c r="AC24" s="28"/>
      <c r="AE24" s="141" t="s">
        <v>132</v>
      </c>
      <c r="AF24" s="142"/>
      <c r="AG24" s="35">
        <v>0.61809782883280495</v>
      </c>
      <c r="AH24" s="28"/>
    </row>
    <row r="25" spans="6:34">
      <c r="F25" s="141" t="s">
        <v>133</v>
      </c>
      <c r="G25" s="142"/>
      <c r="H25" s="28">
        <f>1878*H24</f>
        <v>1194.9556824643487</v>
      </c>
      <c r="I25" s="28"/>
      <c r="K25" s="141" t="s">
        <v>133</v>
      </c>
      <c r="L25" s="142"/>
      <c r="M25" s="28">
        <f>1878*M24</f>
        <v>1148.0056824643486</v>
      </c>
      <c r="N25" s="28"/>
      <c r="P25" s="141" t="s">
        <v>133</v>
      </c>
      <c r="Q25" s="142"/>
      <c r="R25" s="28">
        <f>1878*R24</f>
        <v>1194.9556824643487</v>
      </c>
      <c r="S25" s="28"/>
      <c r="U25" s="141" t="s">
        <v>133</v>
      </c>
      <c r="V25" s="142"/>
      <c r="W25" s="28">
        <f>1878*W24</f>
        <v>1207.7377225480077</v>
      </c>
      <c r="X25" s="28"/>
      <c r="Z25" s="141" t="s">
        <v>133</v>
      </c>
      <c r="AA25" s="142"/>
      <c r="AB25" s="28">
        <f>1878*AB24</f>
        <v>1207.7377225480077</v>
      </c>
      <c r="AC25" s="28"/>
      <c r="AE25" s="141" t="s">
        <v>133</v>
      </c>
      <c r="AF25" s="142"/>
      <c r="AG25" s="28">
        <f>1878*AG24</f>
        <v>1160.7877225480077</v>
      </c>
      <c r="AH25" s="28"/>
    </row>
    <row r="26" spans="6:34" ht="15" thickBot="1">
      <c r="F26" s="141" t="s">
        <v>134</v>
      </c>
      <c r="G26" s="142"/>
      <c r="H26" s="28"/>
      <c r="I26" s="29">
        <f>I22/H25</f>
        <v>92.102856677932024</v>
      </c>
      <c r="K26" s="141" t="s">
        <v>134</v>
      </c>
      <c r="L26" s="142"/>
      <c r="M26" s="28"/>
      <c r="N26" s="29">
        <f>N22/M25</f>
        <v>114.87180437825801</v>
      </c>
      <c r="P26" s="141" t="s">
        <v>134</v>
      </c>
      <c r="Q26" s="142"/>
      <c r="R26" s="28"/>
      <c r="S26" s="29">
        <f>S22/R25</f>
        <v>83.531425644221116</v>
      </c>
      <c r="U26" s="141" t="s">
        <v>134</v>
      </c>
      <c r="V26" s="142"/>
      <c r="W26" s="28"/>
      <c r="X26" s="29">
        <f>X22/W25</f>
        <v>80.080548781079514</v>
      </c>
      <c r="Z26" s="141" t="s">
        <v>134</v>
      </c>
      <c r="AA26" s="142"/>
      <c r="AB26" s="28"/>
      <c r="AC26" s="29">
        <f>AC22/AB25</f>
        <v>73.367521383786396</v>
      </c>
      <c r="AE26" s="141" t="s">
        <v>134</v>
      </c>
      <c r="AF26" s="142"/>
      <c r="AG26" s="28"/>
      <c r="AH26" s="29">
        <f>AH22/AG25</f>
        <v>110.36398694563015</v>
      </c>
    </row>
    <row r="27" spans="6:34" ht="15" thickTop="1">
      <c r="F27" s="143"/>
      <c r="G27" s="144"/>
      <c r="H27" s="144"/>
      <c r="I27" s="145"/>
      <c r="K27" s="143"/>
      <c r="L27" s="144"/>
      <c r="M27" s="144"/>
      <c r="N27" s="145"/>
      <c r="P27" s="143"/>
      <c r="Q27" s="144"/>
      <c r="R27" s="144"/>
      <c r="S27" s="145"/>
      <c r="U27" s="143"/>
      <c r="V27" s="144"/>
      <c r="W27" s="144"/>
      <c r="X27" s="145"/>
      <c r="Z27" s="143"/>
      <c r="AA27" s="144"/>
      <c r="AB27" s="144"/>
      <c r="AC27" s="145"/>
      <c r="AE27" s="143"/>
      <c r="AF27" s="144"/>
      <c r="AG27" s="144"/>
      <c r="AH27" s="145"/>
    </row>
    <row r="28" spans="6:34">
      <c r="F28" s="141" t="s">
        <v>135</v>
      </c>
      <c r="G28" s="142"/>
      <c r="H28" s="35">
        <v>0.02</v>
      </c>
      <c r="I28" s="34">
        <f>H28*I26</f>
        <v>1.8420571335586404</v>
      </c>
      <c r="K28" s="141" t="s">
        <v>135</v>
      </c>
      <c r="L28" s="142"/>
      <c r="M28" s="35">
        <v>0.02</v>
      </c>
      <c r="N28" s="34">
        <f>M28*N26</f>
        <v>2.2974360875651603</v>
      </c>
      <c r="P28" s="141" t="s">
        <v>135</v>
      </c>
      <c r="Q28" s="142"/>
      <c r="R28" s="35">
        <v>0.02</v>
      </c>
      <c r="S28" s="34">
        <f>R28*S26</f>
        <v>1.6706285128844223</v>
      </c>
      <c r="U28" s="141" t="s">
        <v>135</v>
      </c>
      <c r="V28" s="142"/>
      <c r="W28" s="35">
        <v>0.02</v>
      </c>
      <c r="X28" s="34">
        <f>W28*X26</f>
        <v>1.6016109756215904</v>
      </c>
      <c r="Z28" s="141" t="s">
        <v>135</v>
      </c>
      <c r="AA28" s="142"/>
      <c r="AB28" s="35">
        <v>0.02</v>
      </c>
      <c r="AC28" s="34">
        <f>AB28*AC26</f>
        <v>1.4673504276757279</v>
      </c>
      <c r="AE28" s="141" t="s">
        <v>135</v>
      </c>
      <c r="AF28" s="142"/>
      <c r="AG28" s="35">
        <v>0.02</v>
      </c>
      <c r="AH28" s="34">
        <f>AG28*AH26</f>
        <v>2.2072797389126029</v>
      </c>
    </row>
    <row r="29" spans="6:34">
      <c r="F29" s="141" t="s">
        <v>136</v>
      </c>
      <c r="G29" s="142"/>
      <c r="H29" s="35">
        <v>0.02</v>
      </c>
      <c r="I29" s="34">
        <f>H29*I26</f>
        <v>1.8420571335586404</v>
      </c>
      <c r="K29" s="141" t="s">
        <v>136</v>
      </c>
      <c r="L29" s="142"/>
      <c r="M29" s="35">
        <v>0.02</v>
      </c>
      <c r="N29" s="34">
        <f>M29*N26</f>
        <v>2.2974360875651603</v>
      </c>
      <c r="P29" s="141" t="s">
        <v>136</v>
      </c>
      <c r="Q29" s="142"/>
      <c r="R29" s="35">
        <v>0.02</v>
      </c>
      <c r="S29" s="34">
        <f>R29*S26</f>
        <v>1.6706285128844223</v>
      </c>
      <c r="U29" s="141" t="s">
        <v>136</v>
      </c>
      <c r="V29" s="142"/>
      <c r="W29" s="35">
        <v>0.02</v>
      </c>
      <c r="X29" s="34">
        <f>W29*X26</f>
        <v>1.6016109756215904</v>
      </c>
      <c r="Z29" s="141" t="s">
        <v>136</v>
      </c>
      <c r="AA29" s="142"/>
      <c r="AB29" s="35">
        <v>0.02</v>
      </c>
      <c r="AC29" s="34">
        <f>AB29*AC26</f>
        <v>1.4673504276757279</v>
      </c>
      <c r="AE29" s="141" t="s">
        <v>136</v>
      </c>
      <c r="AF29" s="142"/>
      <c r="AG29" s="35">
        <v>0.02</v>
      </c>
      <c r="AH29" s="34">
        <f>AG29*AH26</f>
        <v>2.2072797389126029</v>
      </c>
    </row>
    <row r="30" spans="6:34" ht="15" thickBot="1">
      <c r="F30" s="146" t="s">
        <v>137</v>
      </c>
      <c r="G30" s="147"/>
      <c r="H30" s="28"/>
      <c r="I30" s="36">
        <f>I26+I28+I29</f>
        <v>95.786970945049305</v>
      </c>
      <c r="K30" s="146" t="s">
        <v>137</v>
      </c>
      <c r="L30" s="147"/>
      <c r="M30" s="28"/>
      <c r="N30" s="36">
        <f>N26+N28+N29</f>
        <v>119.46667655338833</v>
      </c>
      <c r="P30" s="146" t="s">
        <v>137</v>
      </c>
      <c r="Q30" s="147"/>
      <c r="R30" s="28"/>
      <c r="S30" s="36">
        <f>S26+S28+S29</f>
        <v>86.872682669989956</v>
      </c>
      <c r="U30" s="141" t="s">
        <v>180</v>
      </c>
      <c r="V30" s="142"/>
      <c r="W30" s="33">
        <v>4.9399999999999999E-2</v>
      </c>
      <c r="X30" s="34">
        <f>W30*(X9+X11+X15)</f>
        <v>4225.7121205818949</v>
      </c>
      <c r="Z30" s="141" t="s">
        <v>180</v>
      </c>
      <c r="AA30" s="142"/>
      <c r="AB30" s="33">
        <v>4.9399999999999999E-2</v>
      </c>
      <c r="AC30" s="34">
        <f>AB30*(AC9+AC11+AC15)</f>
        <v>3871.4772699181071</v>
      </c>
      <c r="AE30" s="141" t="s">
        <v>180</v>
      </c>
      <c r="AF30" s="142"/>
      <c r="AG30" s="33">
        <v>4.9399999999999999E-2</v>
      </c>
      <c r="AH30" s="34">
        <f>AG30*(AH9+AH11+AH15)</f>
        <v>5597.323686385962</v>
      </c>
    </row>
    <row r="31" spans="6:34" ht="15" thickTop="1">
      <c r="U31" s="141" t="s">
        <v>181</v>
      </c>
      <c r="V31" s="142"/>
      <c r="W31" s="33">
        <v>2.5100000000000001E-2</v>
      </c>
      <c r="X31" s="34">
        <f>W31*(X19+X20)</f>
        <v>280.50676732662095</v>
      </c>
      <c r="Z31" s="141" t="s">
        <v>181</v>
      </c>
      <c r="AA31" s="142"/>
      <c r="AB31" s="33">
        <v>2.5100000000000001E-2</v>
      </c>
      <c r="AC31" s="34">
        <f>AB31*(AC19+AC20)</f>
        <v>256.99232289720612</v>
      </c>
      <c r="AE31" s="141" t="s">
        <v>181</v>
      </c>
      <c r="AF31" s="142"/>
      <c r="AG31" s="33">
        <v>2.5100000000000001E-2</v>
      </c>
      <c r="AH31" s="34">
        <f>AG31*(AH19+AH20)</f>
        <v>371.55564036213724</v>
      </c>
    </row>
    <row r="32" spans="6:34" ht="15" thickBot="1">
      <c r="U32" s="146" t="s">
        <v>137</v>
      </c>
      <c r="V32" s="147"/>
      <c r="W32" s="28"/>
      <c r="X32" s="36">
        <f>X26+(X30/W25)+(X31/W25)+(X26+(X30/W25)+(X31/W25))*W28+(X26+(X30/W25)+(X31/W25))*W29</f>
        <v>87.164139421592125</v>
      </c>
      <c r="Z32" s="146" t="s">
        <v>137</v>
      </c>
      <c r="AA32" s="147"/>
      <c r="AB32" s="28"/>
      <c r="AC32" s="36">
        <f>AC26+(AC30/AB25)+(AC31/AB25)+(AC26+(AC30/AB25)+(AC31/AB25))*AB28+(AC26+(AC30/AB25)+(AC31/AB25))*AB29</f>
        <v>79.857305678503764</v>
      </c>
      <c r="AE32" s="146" t="s">
        <v>137</v>
      </c>
      <c r="AF32" s="147"/>
      <c r="AG32" s="28"/>
      <c r="AH32" s="36">
        <f>AH26+(AH30/AG25)+(AH31/AG25)+(AH26+(AH30/AG25)+(AH31/AG25))*AG28+(AH26+(AH30/AG25)+(AH31/AG25))*AG29</f>
        <v>120.12632395352075</v>
      </c>
    </row>
    <row r="33" ht="15" thickTop="1"/>
  </sheetData>
  <mergeCells count="180">
    <mergeCell ref="F3:G3"/>
    <mergeCell ref="K3:L3"/>
    <mergeCell ref="P3:Q3"/>
    <mergeCell ref="U3:V3"/>
    <mergeCell ref="Z3:AA3"/>
    <mergeCell ref="AE3:AF3"/>
    <mergeCell ref="F1:I2"/>
    <mergeCell ref="K1:N2"/>
    <mergeCell ref="P1:S2"/>
    <mergeCell ref="U1:X2"/>
    <mergeCell ref="Z1:AC2"/>
    <mergeCell ref="AE1:AH2"/>
    <mergeCell ref="F5:G5"/>
    <mergeCell ref="K5:L5"/>
    <mergeCell ref="P5:Q5"/>
    <mergeCell ref="U5:V5"/>
    <mergeCell ref="Z5:AA5"/>
    <mergeCell ref="AE5:AF5"/>
    <mergeCell ref="F4:I4"/>
    <mergeCell ref="K4:N4"/>
    <mergeCell ref="P4:S4"/>
    <mergeCell ref="U4:X4"/>
    <mergeCell ref="Z4:AC4"/>
    <mergeCell ref="AE4:AH4"/>
    <mergeCell ref="F7:G7"/>
    <mergeCell ref="K7:L7"/>
    <mergeCell ref="P7:Q7"/>
    <mergeCell ref="U7:V7"/>
    <mergeCell ref="Z7:AA7"/>
    <mergeCell ref="AE7:AF7"/>
    <mergeCell ref="F6:G6"/>
    <mergeCell ref="K6:L6"/>
    <mergeCell ref="P6:Q6"/>
    <mergeCell ref="U6:V6"/>
    <mergeCell ref="Z6:AA6"/>
    <mergeCell ref="AE6:AF6"/>
    <mergeCell ref="F9:G9"/>
    <mergeCell ref="K9:L9"/>
    <mergeCell ref="P9:Q9"/>
    <mergeCell ref="U9:V9"/>
    <mergeCell ref="Z9:AA9"/>
    <mergeCell ref="AE9:AF9"/>
    <mergeCell ref="F8:I8"/>
    <mergeCell ref="K8:N8"/>
    <mergeCell ref="P8:S8"/>
    <mergeCell ref="U8:X8"/>
    <mergeCell ref="Z8:AC8"/>
    <mergeCell ref="AE8:AH8"/>
    <mergeCell ref="F11:G11"/>
    <mergeCell ref="K11:L11"/>
    <mergeCell ref="P11:Q11"/>
    <mergeCell ref="U11:V11"/>
    <mergeCell ref="Z11:AA11"/>
    <mergeCell ref="AE11:AF11"/>
    <mergeCell ref="F10:I10"/>
    <mergeCell ref="K10:N10"/>
    <mergeCell ref="P10:S10"/>
    <mergeCell ref="U10:X10"/>
    <mergeCell ref="Z10:AC10"/>
    <mergeCell ref="AE10:AH10"/>
    <mergeCell ref="F13:G13"/>
    <mergeCell ref="K13:L13"/>
    <mergeCell ref="P13:Q13"/>
    <mergeCell ref="U13:V13"/>
    <mergeCell ref="Z13:AA13"/>
    <mergeCell ref="AE13:AF13"/>
    <mergeCell ref="F12:I12"/>
    <mergeCell ref="K12:N12"/>
    <mergeCell ref="P12:S12"/>
    <mergeCell ref="U12:X12"/>
    <mergeCell ref="Z12:AC12"/>
    <mergeCell ref="AE12:AH12"/>
    <mergeCell ref="F15:G15"/>
    <mergeCell ref="K15:L15"/>
    <mergeCell ref="P15:Q15"/>
    <mergeCell ref="U15:V15"/>
    <mergeCell ref="Z15:AA15"/>
    <mergeCell ref="AE15:AF15"/>
    <mergeCell ref="F14:I14"/>
    <mergeCell ref="K14:N14"/>
    <mergeCell ref="P14:S14"/>
    <mergeCell ref="U14:X14"/>
    <mergeCell ref="Z14:AC14"/>
    <mergeCell ref="AE14:AH14"/>
    <mergeCell ref="F17:G17"/>
    <mergeCell ref="K17:L17"/>
    <mergeCell ref="P17:Q17"/>
    <mergeCell ref="U17:V17"/>
    <mergeCell ref="Z17:AA17"/>
    <mergeCell ref="AE17:AF17"/>
    <mergeCell ref="F16:I16"/>
    <mergeCell ref="K16:N16"/>
    <mergeCell ref="P16:S16"/>
    <mergeCell ref="U16:X16"/>
    <mergeCell ref="Z16:AC16"/>
    <mergeCell ref="AE16:AH16"/>
    <mergeCell ref="F19:G19"/>
    <mergeCell ref="K19:L19"/>
    <mergeCell ref="P19:Q19"/>
    <mergeCell ref="U19:V19"/>
    <mergeCell ref="Z19:AA19"/>
    <mergeCell ref="AE19:AF19"/>
    <mergeCell ref="F18:I18"/>
    <mergeCell ref="K18:N18"/>
    <mergeCell ref="P18:S18"/>
    <mergeCell ref="U18:X18"/>
    <mergeCell ref="Z18:AC18"/>
    <mergeCell ref="AE18:AH18"/>
    <mergeCell ref="F21:I21"/>
    <mergeCell ref="K21:N21"/>
    <mergeCell ref="P21:S21"/>
    <mergeCell ref="U21:X21"/>
    <mergeCell ref="Z21:AC21"/>
    <mergeCell ref="AE21:AH21"/>
    <mergeCell ref="F20:G20"/>
    <mergeCell ref="K20:L20"/>
    <mergeCell ref="P20:Q20"/>
    <mergeCell ref="U20:V20"/>
    <mergeCell ref="Z20:AA20"/>
    <mergeCell ref="AE20:AF20"/>
    <mergeCell ref="F23:I23"/>
    <mergeCell ref="K23:N23"/>
    <mergeCell ref="P23:S23"/>
    <mergeCell ref="U23:X23"/>
    <mergeCell ref="Z23:AC23"/>
    <mergeCell ref="AE23:AH23"/>
    <mergeCell ref="F22:G22"/>
    <mergeCell ref="K22:L22"/>
    <mergeCell ref="P22:Q22"/>
    <mergeCell ref="U22:V22"/>
    <mergeCell ref="Z22:AA22"/>
    <mergeCell ref="AE22:AF22"/>
    <mergeCell ref="F25:G25"/>
    <mergeCell ref="K25:L25"/>
    <mergeCell ref="P25:Q25"/>
    <mergeCell ref="U25:V25"/>
    <mergeCell ref="Z25:AA25"/>
    <mergeCell ref="AE25:AF25"/>
    <mergeCell ref="F24:G24"/>
    <mergeCell ref="K24:L24"/>
    <mergeCell ref="P24:Q24"/>
    <mergeCell ref="U24:V24"/>
    <mergeCell ref="Z24:AA24"/>
    <mergeCell ref="AE24:AF24"/>
    <mergeCell ref="F27:I27"/>
    <mergeCell ref="K27:N27"/>
    <mergeCell ref="P27:S27"/>
    <mergeCell ref="U27:X27"/>
    <mergeCell ref="Z27:AC27"/>
    <mergeCell ref="AE27:AH27"/>
    <mergeCell ref="F26:G26"/>
    <mergeCell ref="K26:L26"/>
    <mergeCell ref="P26:Q26"/>
    <mergeCell ref="U26:V26"/>
    <mergeCell ref="Z26:AA26"/>
    <mergeCell ref="AE26:AF26"/>
    <mergeCell ref="F29:G29"/>
    <mergeCell ref="K29:L29"/>
    <mergeCell ref="P29:Q29"/>
    <mergeCell ref="U29:V29"/>
    <mergeCell ref="Z29:AA29"/>
    <mergeCell ref="AE29:AF29"/>
    <mergeCell ref="F28:G28"/>
    <mergeCell ref="K28:L28"/>
    <mergeCell ref="P28:Q28"/>
    <mergeCell ref="U28:V28"/>
    <mergeCell ref="Z28:AA28"/>
    <mergeCell ref="AE28:AF28"/>
    <mergeCell ref="U31:V31"/>
    <mergeCell ref="U32:V32"/>
    <mergeCell ref="Z31:AA31"/>
    <mergeCell ref="Z32:AA32"/>
    <mergeCell ref="AE31:AF31"/>
    <mergeCell ref="AE32:AF32"/>
    <mergeCell ref="F30:G30"/>
    <mergeCell ref="K30:L30"/>
    <mergeCell ref="P30:Q30"/>
    <mergeCell ref="U30:V30"/>
    <mergeCell ref="Z30:AA30"/>
    <mergeCell ref="AE30:AF30"/>
  </mergeCells>
  <conditionalFormatting sqref="F29:G29">
    <cfRule type="cellIs" dxfId="395" priority="113" operator="equal">
      <formula>"Marge (innovatie/opleiding/…)"</formula>
    </cfRule>
  </conditionalFormatting>
  <conditionalFormatting sqref="F3:I28 H29:I29">
    <cfRule type="cellIs" dxfId="394" priority="124" operator="equal">
      <formula>"Marge"</formula>
    </cfRule>
  </conditionalFormatting>
  <conditionalFormatting sqref="F3:I29">
    <cfRule type="cellIs" dxfId="393" priority="121" operator="equal">
      <formula>"Loonkosten (obv CAO) per jaar"</formula>
    </cfRule>
    <cfRule type="cellIs" dxfId="392" priority="120" operator="equal">
      <formula>"ORT"</formula>
    </cfRule>
    <cfRule type="cellIs" dxfId="391" priority="119" operator="equal">
      <formula>"Vakantiegeld"</formula>
    </cfRule>
    <cfRule type="cellIs" dxfId="390" priority="118" operator="equal">
      <formula>"Eindejaarsuitkering"</formula>
    </cfRule>
    <cfRule type="cellIs" dxfId="389" priority="117" operator="equal">
      <formula>"Productiviteit (%)"</formula>
    </cfRule>
    <cfRule type="cellIs" dxfId="388" priority="116" operator="equal">
      <formula>"Kapitaallasten"</formula>
    </cfRule>
    <cfRule type="cellIs" dxfId="387" priority="115" operator="equal">
      <formula>"Materiële kosten"</formula>
    </cfRule>
    <cfRule type="cellIs" dxfId="386" priority="114" operator="equal">
      <formula>"Opleiding"</formula>
    </cfRule>
    <cfRule type="cellIs" dxfId="385" priority="112" operator="equal">
      <formula>"Werkgeverslasten"</formula>
    </cfRule>
    <cfRule type="cellIs" dxfId="384" priority="111" operator="equal">
      <formula>"Overhead"</formula>
    </cfRule>
  </conditionalFormatting>
  <conditionalFormatting sqref="K29:L29">
    <cfRule type="cellIs" dxfId="383" priority="91" operator="equal">
      <formula>"Marge (innovatie/opleiding/…)"</formula>
    </cfRule>
  </conditionalFormatting>
  <conditionalFormatting sqref="K3:N28 M29:N29">
    <cfRule type="cellIs" dxfId="382" priority="102" operator="equal">
      <formula>"Marge"</formula>
    </cfRule>
  </conditionalFormatting>
  <conditionalFormatting sqref="K3:N29">
    <cfRule type="cellIs" dxfId="381" priority="95" operator="equal">
      <formula>"Productiviteit (%)"</formula>
    </cfRule>
    <cfRule type="cellIs" dxfId="380" priority="93" operator="equal">
      <formula>"Materiële kosten"</formula>
    </cfRule>
    <cfRule type="cellIs" dxfId="379" priority="92" operator="equal">
      <formula>"Opleiding"</formula>
    </cfRule>
    <cfRule type="cellIs" dxfId="378" priority="90" operator="equal">
      <formula>"Werkgeverslasten"</formula>
    </cfRule>
    <cfRule type="cellIs" dxfId="377" priority="89" operator="equal">
      <formula>"Overhead"</formula>
    </cfRule>
    <cfRule type="cellIs" dxfId="376" priority="94" operator="equal">
      <formula>"Kapitaallasten"</formula>
    </cfRule>
    <cfRule type="cellIs" dxfId="375" priority="99" operator="equal">
      <formula>"Loonkosten (obv CAO) per jaar"</formula>
    </cfRule>
    <cfRule type="cellIs" dxfId="374" priority="98" operator="equal">
      <formula>"ORT"</formula>
    </cfRule>
    <cfRule type="cellIs" dxfId="373" priority="97" operator="equal">
      <formula>"Vakantiegeld"</formula>
    </cfRule>
    <cfRule type="cellIs" dxfId="372" priority="96" operator="equal">
      <formula>"Eindejaarsuitkering"</formula>
    </cfRule>
  </conditionalFormatting>
  <conditionalFormatting sqref="P29:Q29">
    <cfRule type="cellIs" dxfId="371" priority="69" operator="equal">
      <formula>"Marge (innovatie/opleiding/…)"</formula>
    </cfRule>
  </conditionalFormatting>
  <conditionalFormatting sqref="P3:S28 R29:S29">
    <cfRule type="cellIs" dxfId="370" priority="80" operator="equal">
      <formula>"Marge"</formula>
    </cfRule>
  </conditionalFormatting>
  <conditionalFormatting sqref="P3:S29">
    <cfRule type="cellIs" dxfId="369" priority="76" operator="equal">
      <formula>"ORT"</formula>
    </cfRule>
    <cfRule type="cellIs" dxfId="368" priority="68" operator="equal">
      <formula>"Werkgeverslasten"</formula>
    </cfRule>
    <cfRule type="cellIs" dxfId="367" priority="70" operator="equal">
      <formula>"Opleiding"</formula>
    </cfRule>
    <cfRule type="cellIs" dxfId="366" priority="71" operator="equal">
      <formula>"Materiële kosten"</formula>
    </cfRule>
    <cfRule type="cellIs" dxfId="365" priority="72" operator="equal">
      <formula>"Kapitaallasten"</formula>
    </cfRule>
    <cfRule type="cellIs" dxfId="364" priority="73" operator="equal">
      <formula>"Productiviteit (%)"</formula>
    </cfRule>
    <cfRule type="cellIs" dxfId="363" priority="74" operator="equal">
      <formula>"Eindejaarsuitkering"</formula>
    </cfRule>
    <cfRule type="cellIs" dxfId="362" priority="75" operator="equal">
      <formula>"Vakantiegeld"</formula>
    </cfRule>
    <cfRule type="cellIs" dxfId="361" priority="77" operator="equal">
      <formula>"Loonkosten (obv CAO) per jaar"</formula>
    </cfRule>
    <cfRule type="cellIs" dxfId="360" priority="67" operator="equal">
      <formula>"Overhead"</formula>
    </cfRule>
  </conditionalFormatting>
  <conditionalFormatting sqref="U29:V29">
    <cfRule type="cellIs" dxfId="359" priority="47" operator="equal">
      <formula>"Marge (innovatie/opleiding/…)"</formula>
    </cfRule>
  </conditionalFormatting>
  <conditionalFormatting sqref="U3:X28 W29:X29">
    <cfRule type="cellIs" dxfId="358" priority="58" operator="equal">
      <formula>"Marge"</formula>
    </cfRule>
  </conditionalFormatting>
  <conditionalFormatting sqref="U3:X29">
    <cfRule type="cellIs" dxfId="357" priority="52" operator="equal">
      <formula>"Eindejaarsuitkering"</formula>
    </cfRule>
    <cfRule type="cellIs" dxfId="356" priority="51" operator="equal">
      <formula>"Productiviteit (%)"</formula>
    </cfRule>
    <cfRule type="cellIs" dxfId="355" priority="50" operator="equal">
      <formula>"Kapitaallasten"</formula>
    </cfRule>
    <cfRule type="cellIs" dxfId="354" priority="49" operator="equal">
      <formula>"Materiële kosten"</formula>
    </cfRule>
    <cfRule type="cellIs" dxfId="353" priority="45" operator="equal">
      <formula>"Overhead"</formula>
    </cfRule>
    <cfRule type="cellIs" dxfId="352" priority="46" operator="equal">
      <formula>"Werkgeverslasten"</formula>
    </cfRule>
    <cfRule type="cellIs" dxfId="351" priority="48" operator="equal">
      <formula>"Opleiding"</formula>
    </cfRule>
    <cfRule type="cellIs" dxfId="350" priority="55" operator="equal">
      <formula>"Loonkosten (obv CAO) per jaar"</formula>
    </cfRule>
    <cfRule type="cellIs" dxfId="349" priority="54" operator="equal">
      <formula>"ORT"</formula>
    </cfRule>
    <cfRule type="cellIs" dxfId="348" priority="53" operator="equal">
      <formula>"Vakantiegeld"</formula>
    </cfRule>
  </conditionalFormatting>
  <conditionalFormatting sqref="Z29:AA29">
    <cfRule type="cellIs" dxfId="347" priority="25" operator="equal">
      <formula>"Marge (innovatie/opleiding/…)"</formula>
    </cfRule>
  </conditionalFormatting>
  <conditionalFormatting sqref="Z3:AC28 AB29:AC29">
    <cfRule type="cellIs" dxfId="346" priority="36" operator="equal">
      <formula>"Marge"</formula>
    </cfRule>
  </conditionalFormatting>
  <conditionalFormatting sqref="Z3:AC29">
    <cfRule type="cellIs" dxfId="345" priority="27" operator="equal">
      <formula>"Materiële kosten"</formula>
    </cfRule>
    <cfRule type="cellIs" dxfId="344" priority="26" operator="equal">
      <formula>"Opleiding"</formula>
    </cfRule>
    <cfRule type="cellIs" dxfId="343" priority="24" operator="equal">
      <formula>"Werkgeverslasten"</formula>
    </cfRule>
    <cfRule type="cellIs" dxfId="342" priority="23" operator="equal">
      <formula>"Overhead"</formula>
    </cfRule>
    <cfRule type="cellIs" dxfId="341" priority="29" operator="equal">
      <formula>"Productiviteit (%)"</formula>
    </cfRule>
    <cfRule type="cellIs" dxfId="340" priority="33" operator="equal">
      <formula>"Loonkosten (obv CAO) per jaar"</formula>
    </cfRule>
    <cfRule type="cellIs" dxfId="339" priority="32" operator="equal">
      <formula>"ORT"</formula>
    </cfRule>
    <cfRule type="cellIs" dxfId="338" priority="31" operator="equal">
      <formula>"Vakantiegeld"</formula>
    </cfRule>
    <cfRule type="cellIs" dxfId="337" priority="30" operator="equal">
      <formula>"Eindejaarsuitkering"</formula>
    </cfRule>
    <cfRule type="cellIs" dxfId="336" priority="28" operator="equal">
      <formula>"Kapitaallasten"</formula>
    </cfRule>
  </conditionalFormatting>
  <conditionalFormatting sqref="AE29:AF29">
    <cfRule type="cellIs" dxfId="335" priority="3" operator="equal">
      <formula>"Marge (innovatie/opleiding/…)"</formula>
    </cfRule>
  </conditionalFormatting>
  <conditionalFormatting sqref="AE3:AH28 AG29:AH29">
    <cfRule type="cellIs" dxfId="334" priority="14" operator="equal">
      <formula>"Marge"</formula>
    </cfRule>
  </conditionalFormatting>
  <conditionalFormatting sqref="AE3:AH29">
    <cfRule type="cellIs" dxfId="333" priority="2" operator="equal">
      <formula>"Werkgeverslasten"</formula>
    </cfRule>
    <cfRule type="cellIs" dxfId="332" priority="4" operator="equal">
      <formula>"Opleiding"</formula>
    </cfRule>
    <cfRule type="cellIs" dxfId="331" priority="5" operator="equal">
      <formula>"Materiële kosten"</formula>
    </cfRule>
    <cfRule type="cellIs" dxfId="330" priority="8" operator="equal">
      <formula>"Eindejaarsuitkering"</formula>
    </cfRule>
    <cfRule type="cellIs" dxfId="329" priority="7" operator="equal">
      <formula>"Productiviteit (%)"</formula>
    </cfRule>
    <cfRule type="cellIs" dxfId="328" priority="9" operator="equal">
      <formula>"Vakantiegeld"</formula>
    </cfRule>
    <cfRule type="cellIs" dxfId="327" priority="6" operator="equal">
      <formula>"Kapitaallasten"</formula>
    </cfRule>
    <cfRule type="cellIs" dxfId="326" priority="1" operator="equal">
      <formula>"Overhead"</formula>
    </cfRule>
    <cfRule type="cellIs" dxfId="325" priority="10" operator="equal">
      <formula>"ORT"</formula>
    </cfRule>
    <cfRule type="cellIs" dxfId="324" priority="11" operator="equal">
      <formula>"Loonkosten (obv CAO) per jaar"</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77CF8-0BAB-40DF-82DB-63E9A111F210}">
  <dimension ref="A1:X31"/>
  <sheetViews>
    <sheetView workbookViewId="0">
      <selection activeCell="U3" sqref="U3:X29"/>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3.88671875" bestFit="1" customWidth="1"/>
    <col min="11" max="11" width="8.77734375" customWidth="1"/>
    <col min="12" max="12" width="46.6640625" customWidth="1"/>
    <col min="13" max="13" width="13.33203125" bestFit="1" customWidth="1"/>
    <col min="14" max="14" width="13.88671875" bestFit="1" customWidth="1"/>
    <col min="17" max="17" width="46.6640625" customWidth="1"/>
    <col min="18" max="18" width="13.33203125" bestFit="1" customWidth="1"/>
    <col min="19" max="19" width="13.88671875" bestFit="1" customWidth="1"/>
    <col min="22" max="22" width="46.6640625" customWidth="1"/>
    <col min="23" max="23" width="13.33203125" bestFit="1" customWidth="1"/>
    <col min="24" max="24" width="13.88671875" bestFit="1" customWidth="1"/>
  </cols>
  <sheetData>
    <row r="1" spans="1:24" ht="14.4" customHeight="1">
      <c r="A1" s="15"/>
      <c r="B1" s="16" t="s">
        <v>114</v>
      </c>
      <c r="C1" s="17" t="s">
        <v>115</v>
      </c>
      <c r="D1" s="18" t="s">
        <v>116</v>
      </c>
      <c r="F1" s="129" t="s">
        <v>189</v>
      </c>
      <c r="G1" s="151"/>
      <c r="H1" s="151"/>
      <c r="I1" s="152"/>
      <c r="K1" s="129" t="s">
        <v>190</v>
      </c>
      <c r="L1" s="151"/>
      <c r="M1" s="151"/>
      <c r="N1" s="152"/>
      <c r="P1" s="129" t="s">
        <v>191</v>
      </c>
      <c r="Q1" s="151"/>
      <c r="R1" s="151"/>
      <c r="S1" s="152"/>
      <c r="U1" s="129" t="s">
        <v>192</v>
      </c>
      <c r="V1" s="151"/>
      <c r="W1" s="151"/>
      <c r="X1" s="152"/>
    </row>
    <row r="2" spans="1:24">
      <c r="A2" s="19"/>
      <c r="B2" s="19"/>
      <c r="C2" s="20"/>
      <c r="D2" s="21"/>
      <c r="F2" s="153"/>
      <c r="G2" s="154"/>
      <c r="H2" s="154"/>
      <c r="I2" s="155"/>
      <c r="K2" s="153"/>
      <c r="L2" s="154"/>
      <c r="M2" s="154"/>
      <c r="N2" s="155"/>
      <c r="P2" s="153"/>
      <c r="Q2" s="154"/>
      <c r="R2" s="154"/>
      <c r="S2" s="155"/>
      <c r="U2" s="153"/>
      <c r="V2" s="154"/>
      <c r="W2" s="154"/>
      <c r="X2" s="155"/>
    </row>
    <row r="3" spans="1:24" ht="15" thickBot="1">
      <c r="A3" s="117" t="str">
        <f>F1</f>
        <v>Functie 1 GGZ FWG 55</v>
      </c>
      <c r="B3" s="23">
        <f>I30</f>
        <v>101.0304129011537</v>
      </c>
      <c r="C3" s="38">
        <v>0.25</v>
      </c>
      <c r="D3" s="23">
        <f>B3*C3</f>
        <v>25.257603225288424</v>
      </c>
      <c r="F3" s="141" t="s">
        <v>120</v>
      </c>
      <c r="G3" s="142"/>
      <c r="H3" s="28"/>
      <c r="I3" s="29">
        <v>54549.958333333336</v>
      </c>
      <c r="K3" s="141" t="s">
        <v>120</v>
      </c>
      <c r="L3" s="142"/>
      <c r="M3" s="28"/>
      <c r="N3" s="29">
        <v>63075.25</v>
      </c>
      <c r="P3" s="141" t="s">
        <v>120</v>
      </c>
      <c r="Q3" s="142"/>
      <c r="R3" s="28"/>
      <c r="S3" s="29">
        <v>73949.571428571435</v>
      </c>
      <c r="U3" s="141" t="s">
        <v>120</v>
      </c>
      <c r="V3" s="142"/>
      <c r="W3" s="28"/>
      <c r="X3" s="29">
        <v>124751.99999999997</v>
      </c>
    </row>
    <row r="4" spans="1:24" ht="15" thickTop="1">
      <c r="A4" s="19"/>
      <c r="B4" s="19"/>
      <c r="C4" s="39"/>
      <c r="D4" s="19"/>
      <c r="F4" s="143"/>
      <c r="G4" s="144"/>
      <c r="H4" s="144"/>
      <c r="I4" s="145"/>
      <c r="K4" s="143"/>
      <c r="L4" s="144"/>
      <c r="M4" s="144"/>
      <c r="N4" s="145"/>
      <c r="P4" s="143"/>
      <c r="Q4" s="144"/>
      <c r="R4" s="144"/>
      <c r="S4" s="145"/>
      <c r="U4" s="143"/>
      <c r="V4" s="144"/>
      <c r="W4" s="144"/>
      <c r="X4" s="145"/>
    </row>
    <row r="5" spans="1:24">
      <c r="A5" s="117" t="str">
        <f>K1</f>
        <v>Functie 2 GGZ FWG 60</v>
      </c>
      <c r="B5" s="23">
        <f>N30</f>
        <v>121.92539214313109</v>
      </c>
      <c r="C5" s="38">
        <v>0.3</v>
      </c>
      <c r="D5" s="23">
        <f>C5*B5</f>
        <v>36.577617642939323</v>
      </c>
      <c r="F5" s="141" t="s">
        <v>121</v>
      </c>
      <c r="G5" s="142"/>
      <c r="H5" s="33">
        <v>7.4999999999999997E-3</v>
      </c>
      <c r="I5" s="34">
        <f>H5*(I3+I6+I7+I11)</f>
        <v>619.69479632989783</v>
      </c>
      <c r="K5" s="141" t="s">
        <v>121</v>
      </c>
      <c r="L5" s="142"/>
      <c r="M5" s="33">
        <v>7.4999999999999997E-3</v>
      </c>
      <c r="N5" s="34">
        <f>M5*(N3+N6+N7+N11)</f>
        <v>719.30230173798816</v>
      </c>
      <c r="P5" s="141" t="s">
        <v>121</v>
      </c>
      <c r="Q5" s="142"/>
      <c r="R5" s="33">
        <v>7.4999999999999997E-3</v>
      </c>
      <c r="S5" s="34">
        <f>R5*(S3+S6+S7+S11)</f>
        <v>846.35531914275839</v>
      </c>
      <c r="U5" s="141" t="s">
        <v>121</v>
      </c>
      <c r="V5" s="142"/>
      <c r="W5" s="33">
        <v>7.4999999999999997E-3</v>
      </c>
      <c r="X5" s="34">
        <f>W5*(X3+X6+X7+X11)</f>
        <v>1439.918962068683</v>
      </c>
    </row>
    <row r="6" spans="1:24">
      <c r="A6" s="19"/>
      <c r="B6" s="19"/>
      <c r="C6" s="39"/>
      <c r="D6" s="19"/>
      <c r="F6" s="141" t="s">
        <v>122</v>
      </c>
      <c r="G6" s="142"/>
      <c r="H6" s="33">
        <v>0.08</v>
      </c>
      <c r="I6" s="34">
        <f>H6*I3</f>
        <v>4363.9966666666669</v>
      </c>
      <c r="K6" s="141" t="s">
        <v>122</v>
      </c>
      <c r="L6" s="142"/>
      <c r="M6" s="33">
        <v>0.08</v>
      </c>
      <c r="N6" s="34">
        <f>M6*N3</f>
        <v>5046.0200000000004</v>
      </c>
      <c r="P6" s="141" t="s">
        <v>122</v>
      </c>
      <c r="Q6" s="142"/>
      <c r="R6" s="33">
        <v>0.08</v>
      </c>
      <c r="S6" s="34">
        <f>R6*S3</f>
        <v>5915.965714285715</v>
      </c>
      <c r="U6" s="141" t="s">
        <v>122</v>
      </c>
      <c r="V6" s="142"/>
      <c r="W6" s="33">
        <v>0.08</v>
      </c>
      <c r="X6" s="34">
        <f>W6*X3</f>
        <v>9980.159999999998</v>
      </c>
    </row>
    <row r="7" spans="1:24">
      <c r="A7" s="117" t="str">
        <f>P1</f>
        <v>Functie 3 GGZ FWG 65</v>
      </c>
      <c r="B7" s="23">
        <f>S30</f>
        <v>143.46152365920594</v>
      </c>
      <c r="C7" s="38">
        <v>0.4</v>
      </c>
      <c r="D7" s="23">
        <f>C7*B7</f>
        <v>57.384609463682381</v>
      </c>
      <c r="F7" s="141" t="s">
        <v>123</v>
      </c>
      <c r="G7" s="142"/>
      <c r="H7" s="33">
        <v>8.3299999999999999E-2</v>
      </c>
      <c r="I7" s="34">
        <f>H7*I3</f>
        <v>4544.0115291666671</v>
      </c>
      <c r="K7" s="141" t="s">
        <v>123</v>
      </c>
      <c r="L7" s="142"/>
      <c r="M7" s="33">
        <v>8.3299999999999999E-2</v>
      </c>
      <c r="N7" s="34">
        <f>M7*N3</f>
        <v>5254.1683249999996</v>
      </c>
      <c r="P7" s="141" t="s">
        <v>123</v>
      </c>
      <c r="Q7" s="142"/>
      <c r="R7" s="33">
        <v>8.3299999999999999E-2</v>
      </c>
      <c r="S7" s="34">
        <f>R7*S3</f>
        <v>6159.9993000000004</v>
      </c>
      <c r="U7" s="141" t="s">
        <v>123</v>
      </c>
      <c r="V7" s="142"/>
      <c r="W7" s="33">
        <v>8.3299999999999999E-2</v>
      </c>
      <c r="X7" s="34">
        <f>W7*X3</f>
        <v>10391.841599999998</v>
      </c>
    </row>
    <row r="8" spans="1:24">
      <c r="A8" s="19"/>
      <c r="B8" s="19"/>
      <c r="C8" s="39"/>
      <c r="D8" s="19"/>
      <c r="F8" s="148"/>
      <c r="G8" s="149"/>
      <c r="H8" s="149"/>
      <c r="I8" s="150"/>
      <c r="K8" s="148"/>
      <c r="L8" s="149"/>
      <c r="M8" s="149"/>
      <c r="N8" s="150"/>
      <c r="P8" s="148"/>
      <c r="Q8" s="149"/>
      <c r="R8" s="149"/>
      <c r="S8" s="150"/>
      <c r="U8" s="148"/>
      <c r="V8" s="149"/>
      <c r="W8" s="149"/>
      <c r="X8" s="150"/>
    </row>
    <row r="9" spans="1:24" ht="15" thickBot="1">
      <c r="A9" s="117" t="str">
        <f>U1</f>
        <v>Functie 4 GGZ FWG MSP</v>
      </c>
      <c r="B9" s="23">
        <f>X30</f>
        <v>251.25563403125673</v>
      </c>
      <c r="C9" s="38">
        <v>0.05</v>
      </c>
      <c r="D9" s="23">
        <f>C9*B9</f>
        <v>12.562781701562837</v>
      </c>
      <c r="F9" s="141" t="s">
        <v>124</v>
      </c>
      <c r="G9" s="142"/>
      <c r="H9" s="28"/>
      <c r="I9" s="29">
        <f>I3+SUM(I5:I7)</f>
        <v>64077.661325496563</v>
      </c>
      <c r="K9" s="141" t="s">
        <v>124</v>
      </c>
      <c r="L9" s="142"/>
      <c r="M9" s="28"/>
      <c r="N9" s="29">
        <f>N3+SUM(N5:N7)</f>
        <v>74094.740626737985</v>
      </c>
      <c r="P9" s="141" t="s">
        <v>124</v>
      </c>
      <c r="Q9" s="142"/>
      <c r="R9" s="28"/>
      <c r="S9" s="29">
        <f>S3+SUM(S5:S7)</f>
        <v>86871.891761999912</v>
      </c>
      <c r="U9" s="141" t="s">
        <v>124</v>
      </c>
      <c r="V9" s="142"/>
      <c r="W9" s="28"/>
      <c r="X9" s="29">
        <f>X3+SUM(X5:X7)</f>
        <v>146563.92056206864</v>
      </c>
    </row>
    <row r="10" spans="1:24" ht="15" thickTop="1">
      <c r="A10" s="19"/>
      <c r="B10" s="19"/>
      <c r="C10" s="39"/>
      <c r="D10" s="19"/>
      <c r="F10" s="143"/>
      <c r="G10" s="144"/>
      <c r="H10" s="144"/>
      <c r="I10" s="145"/>
      <c r="K10" s="143"/>
      <c r="L10" s="144"/>
      <c r="M10" s="144"/>
      <c r="N10" s="145"/>
      <c r="P10" s="143"/>
      <c r="Q10" s="144"/>
      <c r="R10" s="144"/>
      <c r="S10" s="145"/>
      <c r="U10" s="143"/>
      <c r="V10" s="144"/>
      <c r="W10" s="144"/>
      <c r="X10" s="145"/>
    </row>
    <row r="11" spans="1:24">
      <c r="A11" s="24" t="s">
        <v>117</v>
      </c>
      <c r="B11" s="24"/>
      <c r="C11" s="25">
        <f>SUM(C3:C9)</f>
        <v>1</v>
      </c>
      <c r="D11" s="26">
        <f>SUM(D3:D9)</f>
        <v>131.78261203347296</v>
      </c>
      <c r="F11" s="141" t="s">
        <v>125</v>
      </c>
      <c r="G11" s="142"/>
      <c r="H11" s="33">
        <v>0.3020583129780825</v>
      </c>
      <c r="I11" s="34">
        <f>H11*(I3+I6+I7)</f>
        <v>19168.006314819708</v>
      </c>
      <c r="K11" s="141" t="s">
        <v>125</v>
      </c>
      <c r="L11" s="142"/>
      <c r="M11" s="33">
        <v>0.30707189973117061</v>
      </c>
      <c r="N11" s="34">
        <f>M11*(N3+N6+N7)</f>
        <v>22531.535240065095</v>
      </c>
      <c r="P11" s="141" t="s">
        <v>125</v>
      </c>
      <c r="Q11" s="142"/>
      <c r="R11" s="33">
        <v>0.31178927271974061</v>
      </c>
      <c r="S11" s="34">
        <f>R11*(S3+S6+S7)</f>
        <v>26821.839442843971</v>
      </c>
      <c r="U11" s="141" t="s">
        <v>125</v>
      </c>
      <c r="V11" s="142"/>
      <c r="W11" s="33">
        <v>0.32293206379234179</v>
      </c>
      <c r="X11" s="34">
        <f>W11*(X3+X6+X7)</f>
        <v>46865.193342491097</v>
      </c>
    </row>
    <row r="12" spans="1:24">
      <c r="F12" s="148"/>
      <c r="G12" s="149"/>
      <c r="H12" s="149"/>
      <c r="I12" s="150"/>
      <c r="K12" s="148"/>
      <c r="L12" s="149"/>
      <c r="M12" s="149"/>
      <c r="N12" s="150"/>
      <c r="P12" s="148"/>
      <c r="Q12" s="149"/>
      <c r="R12" s="149"/>
      <c r="S12" s="150"/>
      <c r="U12" s="148"/>
      <c r="V12" s="149"/>
      <c r="W12" s="149"/>
      <c r="X12" s="150"/>
    </row>
    <row r="13" spans="1:24" ht="15" thickBot="1">
      <c r="F13" s="141" t="s">
        <v>126</v>
      </c>
      <c r="G13" s="142"/>
      <c r="H13" s="28"/>
      <c r="I13" s="29">
        <f>I9+I11</f>
        <v>83245.667640316271</v>
      </c>
      <c r="K13" s="141" t="s">
        <v>126</v>
      </c>
      <c r="L13" s="142"/>
      <c r="M13" s="28"/>
      <c r="N13" s="29">
        <f>N9+N11</f>
        <v>96626.275866803073</v>
      </c>
      <c r="P13" s="141" t="s">
        <v>126</v>
      </c>
      <c r="Q13" s="142"/>
      <c r="R13" s="28"/>
      <c r="S13" s="29">
        <f>S9+S11</f>
        <v>113693.73120484388</v>
      </c>
      <c r="U13" s="141" t="s">
        <v>126</v>
      </c>
      <c r="V13" s="142"/>
      <c r="W13" s="28"/>
      <c r="X13" s="29">
        <f>X9+X11</f>
        <v>193429.11390455975</v>
      </c>
    </row>
    <row r="14" spans="1:24" ht="15" thickTop="1">
      <c r="F14" s="143"/>
      <c r="G14" s="144"/>
      <c r="H14" s="144"/>
      <c r="I14" s="145"/>
      <c r="K14" s="143"/>
      <c r="L14" s="144"/>
      <c r="M14" s="144"/>
      <c r="N14" s="145"/>
      <c r="P14" s="143"/>
      <c r="Q14" s="144"/>
      <c r="R14" s="144"/>
      <c r="S14" s="145"/>
      <c r="U14" s="143"/>
      <c r="V14" s="144"/>
      <c r="W14" s="144"/>
      <c r="X14" s="145"/>
    </row>
    <row r="15" spans="1:24">
      <c r="F15" s="141" t="s">
        <v>127</v>
      </c>
      <c r="G15" s="142"/>
      <c r="H15" s="33">
        <v>0.21199999999999999</v>
      </c>
      <c r="I15" s="34">
        <f>(H15/(1-H15))*I13</f>
        <v>22396.04256313077</v>
      </c>
      <c r="K15" s="141" t="s">
        <v>127</v>
      </c>
      <c r="L15" s="142"/>
      <c r="M15" s="33">
        <v>0.21199999999999999</v>
      </c>
      <c r="N15" s="34">
        <f>(M15/(1-M15))*N13</f>
        <v>25995.901629139909</v>
      </c>
      <c r="P15" s="141" t="s">
        <v>127</v>
      </c>
      <c r="Q15" s="142"/>
      <c r="R15" s="33">
        <v>0.21199999999999999</v>
      </c>
      <c r="S15" s="34">
        <f>(R15/(1-R15))*S13</f>
        <v>30587.653572876778</v>
      </c>
      <c r="U15" s="141" t="s">
        <v>127</v>
      </c>
      <c r="V15" s="142"/>
      <c r="W15" s="33">
        <v>0.21199999999999999</v>
      </c>
      <c r="X15" s="34">
        <f>(W15/(1-W15))*X13</f>
        <v>52039.304756049067</v>
      </c>
    </row>
    <row r="16" spans="1:24">
      <c r="F16" s="148"/>
      <c r="G16" s="149"/>
      <c r="H16" s="149"/>
      <c r="I16" s="150"/>
      <c r="K16" s="148"/>
      <c r="L16" s="149"/>
      <c r="M16" s="149"/>
      <c r="N16" s="150"/>
      <c r="P16" s="148"/>
      <c r="Q16" s="149"/>
      <c r="R16" s="149"/>
      <c r="S16" s="150"/>
      <c r="U16" s="148"/>
      <c r="V16" s="149"/>
      <c r="W16" s="149"/>
      <c r="X16" s="150"/>
    </row>
    <row r="17" spans="6:24" ht="15" thickBot="1">
      <c r="F17" s="141" t="s">
        <v>128</v>
      </c>
      <c r="G17" s="142"/>
      <c r="H17" s="28"/>
      <c r="I17" s="29">
        <f>I15+I13</f>
        <v>105641.71020344704</v>
      </c>
      <c r="K17" s="141" t="s">
        <v>128</v>
      </c>
      <c r="L17" s="142"/>
      <c r="M17" s="28"/>
      <c r="N17" s="29">
        <f>N15+N13</f>
        <v>122622.17749594297</v>
      </c>
      <c r="P17" s="141" t="s">
        <v>128</v>
      </c>
      <c r="Q17" s="142"/>
      <c r="R17" s="28"/>
      <c r="S17" s="29">
        <f>S15+S13</f>
        <v>144281.38477772067</v>
      </c>
      <c r="U17" s="141" t="s">
        <v>128</v>
      </c>
      <c r="V17" s="142"/>
      <c r="W17" s="28"/>
      <c r="X17" s="29">
        <f>X15+X13</f>
        <v>245468.41866060882</v>
      </c>
    </row>
    <row r="18" spans="6:24" ht="15" thickTop="1">
      <c r="F18" s="143"/>
      <c r="G18" s="144"/>
      <c r="H18" s="144"/>
      <c r="I18" s="145"/>
      <c r="K18" s="143"/>
      <c r="L18" s="144"/>
      <c r="M18" s="144"/>
      <c r="N18" s="145"/>
      <c r="P18" s="143"/>
      <c r="Q18" s="144"/>
      <c r="R18" s="144"/>
      <c r="S18" s="145"/>
      <c r="U18" s="143"/>
      <c r="V18" s="144"/>
      <c r="W18" s="144"/>
      <c r="X18" s="145"/>
    </row>
    <row r="19" spans="6:24">
      <c r="F19" s="141" t="s">
        <v>129</v>
      </c>
      <c r="G19" s="142"/>
      <c r="H19" s="33">
        <v>6.855E-2</v>
      </c>
      <c r="I19" s="34">
        <f>(H19/(1-H19-H20))*I17</f>
        <v>8187.8446881635991</v>
      </c>
      <c r="K19" s="141" t="s">
        <v>129</v>
      </c>
      <c r="L19" s="142"/>
      <c r="M19" s="33">
        <v>6.855E-2</v>
      </c>
      <c r="N19" s="34">
        <f>(M19/(1-M19-M20))*N17</f>
        <v>9503.9292976956203</v>
      </c>
      <c r="P19" s="141" t="s">
        <v>129</v>
      </c>
      <c r="Q19" s="142"/>
      <c r="R19" s="33">
        <v>6.855E-2</v>
      </c>
      <c r="S19" s="34">
        <f>(R19/(1-R19-R20))*S17</f>
        <v>11182.643367644019</v>
      </c>
      <c r="U19" s="141" t="s">
        <v>129</v>
      </c>
      <c r="V19" s="142"/>
      <c r="W19" s="33">
        <v>6.855E-2</v>
      </c>
      <c r="X19" s="34">
        <f>(W19/(1-W19-W20))*X17</f>
        <v>19025.224828067992</v>
      </c>
    </row>
    <row r="20" spans="6:24">
      <c r="F20" s="141" t="s">
        <v>130</v>
      </c>
      <c r="G20" s="142"/>
      <c r="H20" s="33">
        <v>4.7E-2</v>
      </c>
      <c r="I20" s="34">
        <f>(H20/(1-H19-H20))*I17</f>
        <v>5613.8395382011549</v>
      </c>
      <c r="K20" s="141" t="s">
        <v>130</v>
      </c>
      <c r="L20" s="142"/>
      <c r="M20" s="33">
        <v>4.7E-2</v>
      </c>
      <c r="N20" s="34">
        <f>(M20/(1-M19-M20))*N17</f>
        <v>6516.1878481647582</v>
      </c>
      <c r="P20" s="141" t="s">
        <v>130</v>
      </c>
      <c r="Q20" s="142"/>
      <c r="R20" s="33">
        <v>4.7E-2</v>
      </c>
      <c r="S20" s="34">
        <f>(R20/(1-R19-R20))*S17</f>
        <v>7667.1661309886049</v>
      </c>
      <c r="U20" s="141" t="s">
        <v>130</v>
      </c>
      <c r="V20" s="142"/>
      <c r="W20" s="33">
        <v>4.7E-2</v>
      </c>
      <c r="X20" s="34">
        <f>(W20/(1-W19-W20))*X17</f>
        <v>13044.282522526559</v>
      </c>
    </row>
    <row r="21" spans="6:24">
      <c r="F21" s="148"/>
      <c r="G21" s="149"/>
      <c r="H21" s="149"/>
      <c r="I21" s="150"/>
      <c r="K21" s="148"/>
      <c r="L21" s="149"/>
      <c r="M21" s="149"/>
      <c r="N21" s="150"/>
      <c r="P21" s="148"/>
      <c r="Q21" s="149"/>
      <c r="R21" s="149"/>
      <c r="S21" s="150"/>
      <c r="U21" s="148"/>
      <c r="V21" s="149"/>
      <c r="W21" s="149"/>
      <c r="X21" s="150"/>
    </row>
    <row r="22" spans="6:24" ht="15" thickBot="1">
      <c r="F22" s="141" t="s">
        <v>131</v>
      </c>
      <c r="G22" s="142"/>
      <c r="H22" s="33"/>
      <c r="I22" s="29">
        <f>I17+I19+I20</f>
        <v>119443.3944298118</v>
      </c>
      <c r="K22" s="141" t="s">
        <v>131</v>
      </c>
      <c r="L22" s="142"/>
      <c r="M22" s="33"/>
      <c r="N22" s="29">
        <f>N17+N19+N20</f>
        <v>138642.29464180337</v>
      </c>
      <c r="P22" s="141" t="s">
        <v>131</v>
      </c>
      <c r="Q22" s="142"/>
      <c r="R22" s="33"/>
      <c r="S22" s="29">
        <f>S17+S19+S20</f>
        <v>163131.19427635329</v>
      </c>
      <c r="U22" s="141" t="s">
        <v>131</v>
      </c>
      <c r="V22" s="142"/>
      <c r="W22" s="33"/>
      <c r="X22" s="29">
        <f>X17+X19+X20</f>
        <v>277537.92601120338</v>
      </c>
    </row>
    <row r="23" spans="6:24" ht="15" thickTop="1">
      <c r="F23" s="143"/>
      <c r="G23" s="144"/>
      <c r="H23" s="144"/>
      <c r="I23" s="145"/>
      <c r="K23" s="143"/>
      <c r="L23" s="144"/>
      <c r="M23" s="144"/>
      <c r="N23" s="145"/>
      <c r="P23" s="143"/>
      <c r="Q23" s="144"/>
      <c r="R23" s="144"/>
      <c r="S23" s="145"/>
      <c r="U23" s="143"/>
      <c r="V23" s="144"/>
      <c r="W23" s="144"/>
      <c r="X23" s="145"/>
    </row>
    <row r="24" spans="6:24">
      <c r="F24" s="141" t="s">
        <v>132</v>
      </c>
      <c r="G24" s="142"/>
      <c r="H24" s="35">
        <v>0.65470817000084103</v>
      </c>
      <c r="I24" s="28"/>
      <c r="K24" s="141" t="s">
        <v>132</v>
      </c>
      <c r="L24" s="142"/>
      <c r="M24" s="35">
        <v>0.62970817000084101</v>
      </c>
      <c r="N24" s="28"/>
      <c r="P24" s="141" t="s">
        <v>132</v>
      </c>
      <c r="Q24" s="142"/>
      <c r="R24" s="35">
        <v>0.62970817000084101</v>
      </c>
      <c r="S24" s="28"/>
      <c r="U24" s="141" t="s">
        <v>132</v>
      </c>
      <c r="V24" s="142"/>
      <c r="W24" s="35">
        <v>0.61170817000084099</v>
      </c>
      <c r="X24" s="28"/>
    </row>
    <row r="25" spans="6:24">
      <c r="F25" s="141" t="s">
        <v>133</v>
      </c>
      <c r="G25" s="142"/>
      <c r="H25" s="28">
        <f>1878*H24</f>
        <v>1229.5419432615795</v>
      </c>
      <c r="I25" s="28"/>
      <c r="K25" s="141" t="s">
        <v>133</v>
      </c>
      <c r="L25" s="142"/>
      <c r="M25" s="28">
        <f>1878*M24</f>
        <v>1182.5919432615794</v>
      </c>
      <c r="N25" s="28"/>
      <c r="P25" s="141" t="s">
        <v>133</v>
      </c>
      <c r="Q25" s="142"/>
      <c r="R25" s="28">
        <f>1878*R24</f>
        <v>1182.5919432615794</v>
      </c>
      <c r="S25" s="28"/>
      <c r="U25" s="141" t="s">
        <v>133</v>
      </c>
      <c r="V25" s="142"/>
      <c r="W25" s="28">
        <f>1878*W24</f>
        <v>1148.7879432615794</v>
      </c>
      <c r="X25" s="28"/>
    </row>
    <row r="26" spans="6:24" ht="15" thickBot="1">
      <c r="F26" s="141" t="s">
        <v>134</v>
      </c>
      <c r="G26" s="142"/>
      <c r="H26" s="28"/>
      <c r="I26" s="29">
        <f>I22/H25</f>
        <v>97.144627789570862</v>
      </c>
      <c r="K26" s="141" t="s">
        <v>134</v>
      </c>
      <c r="L26" s="142"/>
      <c r="M26" s="28"/>
      <c r="N26" s="29">
        <f>N22/M25</f>
        <v>117.23595398377989</v>
      </c>
      <c r="P26" s="141" t="s">
        <v>134</v>
      </c>
      <c r="Q26" s="142"/>
      <c r="R26" s="28"/>
      <c r="S26" s="29">
        <f>S22/R25</f>
        <v>137.9437727492365</v>
      </c>
      <c r="U26" s="141" t="s">
        <v>134</v>
      </c>
      <c r="V26" s="142"/>
      <c r="W26" s="28"/>
      <c r="X26" s="29">
        <f>X22/W25</f>
        <v>241.59195579928533</v>
      </c>
    </row>
    <row r="27" spans="6:24" ht="15" thickTop="1">
      <c r="F27" s="143"/>
      <c r="G27" s="144"/>
      <c r="H27" s="144"/>
      <c r="I27" s="145"/>
      <c r="K27" s="143"/>
      <c r="L27" s="144"/>
      <c r="M27" s="144"/>
      <c r="N27" s="145"/>
      <c r="P27" s="143"/>
      <c r="Q27" s="144"/>
      <c r="R27" s="144"/>
      <c r="S27" s="145"/>
      <c r="U27" s="143"/>
      <c r="V27" s="144"/>
      <c r="W27" s="144"/>
      <c r="X27" s="145"/>
    </row>
    <row r="28" spans="6:24">
      <c r="F28" s="141" t="s">
        <v>135</v>
      </c>
      <c r="G28" s="142"/>
      <c r="H28" s="35">
        <v>0.02</v>
      </c>
      <c r="I28" s="34">
        <f>H28*I26</f>
        <v>1.9428925557914172</v>
      </c>
      <c r="K28" s="141" t="s">
        <v>135</v>
      </c>
      <c r="L28" s="142"/>
      <c r="M28" s="35">
        <v>0.02</v>
      </c>
      <c r="N28" s="34">
        <f>M28*N26</f>
        <v>2.3447190796755981</v>
      </c>
      <c r="P28" s="141" t="s">
        <v>135</v>
      </c>
      <c r="Q28" s="142"/>
      <c r="R28" s="35">
        <v>0.02</v>
      </c>
      <c r="S28" s="34">
        <f>R28*S26</f>
        <v>2.7588754549847301</v>
      </c>
      <c r="U28" s="141" t="s">
        <v>135</v>
      </c>
      <c r="V28" s="142"/>
      <c r="W28" s="35">
        <v>0.02</v>
      </c>
      <c r="X28" s="34">
        <f>W28*X26</f>
        <v>4.8318391159857068</v>
      </c>
    </row>
    <row r="29" spans="6:24">
      <c r="F29" s="141" t="s">
        <v>136</v>
      </c>
      <c r="G29" s="142"/>
      <c r="H29" s="35">
        <v>0.02</v>
      </c>
      <c r="I29" s="34">
        <f>H29*I26</f>
        <v>1.9428925557914172</v>
      </c>
      <c r="K29" s="141" t="s">
        <v>136</v>
      </c>
      <c r="L29" s="142"/>
      <c r="M29" s="35">
        <v>0.02</v>
      </c>
      <c r="N29" s="34">
        <f>M29*N26</f>
        <v>2.3447190796755981</v>
      </c>
      <c r="P29" s="141" t="s">
        <v>136</v>
      </c>
      <c r="Q29" s="142"/>
      <c r="R29" s="35">
        <v>0.02</v>
      </c>
      <c r="S29" s="34">
        <f>R29*S26</f>
        <v>2.7588754549847301</v>
      </c>
      <c r="U29" s="141" t="s">
        <v>136</v>
      </c>
      <c r="V29" s="142"/>
      <c r="W29" s="35">
        <v>0.02</v>
      </c>
      <c r="X29" s="34">
        <f>W29*X26</f>
        <v>4.8318391159857068</v>
      </c>
    </row>
    <row r="30" spans="6:24" ht="15" thickBot="1">
      <c r="F30" s="146" t="s">
        <v>137</v>
      </c>
      <c r="G30" s="147"/>
      <c r="H30" s="28"/>
      <c r="I30" s="36">
        <f>I26+I28+I29</f>
        <v>101.0304129011537</v>
      </c>
      <c r="K30" s="146" t="s">
        <v>137</v>
      </c>
      <c r="L30" s="147"/>
      <c r="M30" s="28"/>
      <c r="N30" s="36">
        <f>N26+N28+N29</f>
        <v>121.92539214313109</v>
      </c>
      <c r="P30" s="146" t="s">
        <v>137</v>
      </c>
      <c r="Q30" s="147"/>
      <c r="R30" s="28"/>
      <c r="S30" s="36">
        <f>S26+S28+S29</f>
        <v>143.46152365920594</v>
      </c>
      <c r="U30" s="146" t="s">
        <v>137</v>
      </c>
      <c r="V30" s="147"/>
      <c r="W30" s="28"/>
      <c r="X30" s="36">
        <f>X26+X28+X29</f>
        <v>251.25563403125673</v>
      </c>
    </row>
    <row r="31" spans="6:24" ht="15" thickTop="1"/>
  </sheetData>
  <mergeCells count="116">
    <mergeCell ref="F3:G3"/>
    <mergeCell ref="K3:L3"/>
    <mergeCell ref="P3:Q3"/>
    <mergeCell ref="U3:V3"/>
    <mergeCell ref="F1:I2"/>
    <mergeCell ref="K1:N2"/>
    <mergeCell ref="P1:S2"/>
    <mergeCell ref="U1:X2"/>
    <mergeCell ref="F6:G6"/>
    <mergeCell ref="K6:L6"/>
    <mergeCell ref="P6:Q6"/>
    <mergeCell ref="U6:V6"/>
    <mergeCell ref="F5:G5"/>
    <mergeCell ref="K5:L5"/>
    <mergeCell ref="P5:Q5"/>
    <mergeCell ref="U5:V5"/>
    <mergeCell ref="F4:I4"/>
    <mergeCell ref="K4:N4"/>
    <mergeCell ref="P4:S4"/>
    <mergeCell ref="U4:X4"/>
    <mergeCell ref="F9:G9"/>
    <mergeCell ref="K9:L9"/>
    <mergeCell ref="P9:Q9"/>
    <mergeCell ref="U9:V9"/>
    <mergeCell ref="F8:I8"/>
    <mergeCell ref="K8:N8"/>
    <mergeCell ref="P8:S8"/>
    <mergeCell ref="U8:X8"/>
    <mergeCell ref="F7:G7"/>
    <mergeCell ref="K7:L7"/>
    <mergeCell ref="P7:Q7"/>
    <mergeCell ref="U7:V7"/>
    <mergeCell ref="F12:I12"/>
    <mergeCell ref="K12:N12"/>
    <mergeCell ref="P12:S12"/>
    <mergeCell ref="U12:X12"/>
    <mergeCell ref="F11:G11"/>
    <mergeCell ref="K11:L11"/>
    <mergeCell ref="P11:Q11"/>
    <mergeCell ref="U11:V11"/>
    <mergeCell ref="F10:I10"/>
    <mergeCell ref="K10:N10"/>
    <mergeCell ref="P10:S10"/>
    <mergeCell ref="U10:X10"/>
    <mergeCell ref="F15:G15"/>
    <mergeCell ref="K15:L15"/>
    <mergeCell ref="P15:Q15"/>
    <mergeCell ref="U15:V15"/>
    <mergeCell ref="F14:I14"/>
    <mergeCell ref="K14:N14"/>
    <mergeCell ref="P14:S14"/>
    <mergeCell ref="U14:X14"/>
    <mergeCell ref="F13:G13"/>
    <mergeCell ref="K13:L13"/>
    <mergeCell ref="P13:Q13"/>
    <mergeCell ref="U13:V13"/>
    <mergeCell ref="F18:I18"/>
    <mergeCell ref="K18:N18"/>
    <mergeCell ref="P18:S18"/>
    <mergeCell ref="U18:X18"/>
    <mergeCell ref="F17:G17"/>
    <mergeCell ref="K17:L17"/>
    <mergeCell ref="P17:Q17"/>
    <mergeCell ref="U17:V17"/>
    <mergeCell ref="F16:I16"/>
    <mergeCell ref="K16:N16"/>
    <mergeCell ref="P16:S16"/>
    <mergeCell ref="U16:X16"/>
    <mergeCell ref="F21:I21"/>
    <mergeCell ref="K21:N21"/>
    <mergeCell ref="P21:S21"/>
    <mergeCell ref="U21:X21"/>
    <mergeCell ref="F20:G20"/>
    <mergeCell ref="K20:L20"/>
    <mergeCell ref="P20:Q20"/>
    <mergeCell ref="U20:V20"/>
    <mergeCell ref="F19:G19"/>
    <mergeCell ref="K19:L19"/>
    <mergeCell ref="P19:Q19"/>
    <mergeCell ref="U19:V19"/>
    <mergeCell ref="F24:G24"/>
    <mergeCell ref="K24:L24"/>
    <mergeCell ref="P24:Q24"/>
    <mergeCell ref="U24:V24"/>
    <mergeCell ref="F23:I23"/>
    <mergeCell ref="K23:N23"/>
    <mergeCell ref="P23:S23"/>
    <mergeCell ref="U23:X23"/>
    <mergeCell ref="F22:G22"/>
    <mergeCell ref="K22:L22"/>
    <mergeCell ref="P22:Q22"/>
    <mergeCell ref="U22:V22"/>
    <mergeCell ref="F27:I27"/>
    <mergeCell ref="K27:N27"/>
    <mergeCell ref="P27:S27"/>
    <mergeCell ref="U27:X27"/>
    <mergeCell ref="F26:G26"/>
    <mergeCell ref="K26:L26"/>
    <mergeCell ref="P26:Q26"/>
    <mergeCell ref="U26:V26"/>
    <mergeCell ref="F25:G25"/>
    <mergeCell ref="K25:L25"/>
    <mergeCell ref="P25:Q25"/>
    <mergeCell ref="U25:V25"/>
    <mergeCell ref="F30:G30"/>
    <mergeCell ref="K30:L30"/>
    <mergeCell ref="P30:Q30"/>
    <mergeCell ref="U30:V30"/>
    <mergeCell ref="F29:G29"/>
    <mergeCell ref="K29:L29"/>
    <mergeCell ref="P29:Q29"/>
    <mergeCell ref="U29:V29"/>
    <mergeCell ref="F28:G28"/>
    <mergeCell ref="K28:L28"/>
    <mergeCell ref="P28:Q28"/>
    <mergeCell ref="U28:V28"/>
  </mergeCells>
  <conditionalFormatting sqref="F29:G29">
    <cfRule type="cellIs" dxfId="323" priority="69" operator="equal">
      <formula>"Marge (innovatie/opleiding/…)"</formula>
    </cfRule>
  </conditionalFormatting>
  <conditionalFormatting sqref="F3:I28 H29:I29">
    <cfRule type="cellIs" dxfId="322" priority="80" operator="equal">
      <formula>"Marge"</formula>
    </cfRule>
  </conditionalFormatting>
  <conditionalFormatting sqref="F3:I29">
    <cfRule type="cellIs" dxfId="321" priority="74" operator="equal">
      <formula>"Eindejaarsuitkering"</formula>
    </cfRule>
    <cfRule type="cellIs" dxfId="320" priority="73" operator="equal">
      <formula>"Productiviteit (%)"</formula>
    </cfRule>
    <cfRule type="cellIs" dxfId="319" priority="71" operator="equal">
      <formula>"Materiële kosten"</formula>
    </cfRule>
    <cfRule type="cellIs" dxfId="318" priority="70" operator="equal">
      <formula>"Opleiding"</formula>
    </cfRule>
    <cfRule type="cellIs" dxfId="317" priority="72" operator="equal">
      <formula>"Kapitaallasten"</formula>
    </cfRule>
    <cfRule type="cellIs" dxfId="316" priority="68" operator="equal">
      <formula>"Werkgeverslasten"</formula>
    </cfRule>
    <cfRule type="cellIs" dxfId="315" priority="67" operator="equal">
      <formula>"Overhead"</formula>
    </cfRule>
    <cfRule type="cellIs" dxfId="314" priority="77" operator="equal">
      <formula>"Loonkosten (obv CAO) per jaar"</formula>
    </cfRule>
    <cfRule type="cellIs" dxfId="313" priority="76" operator="equal">
      <formula>"ORT"</formula>
    </cfRule>
    <cfRule type="cellIs" dxfId="312" priority="75" operator="equal">
      <formula>"Vakantiegeld"</formula>
    </cfRule>
  </conditionalFormatting>
  <conditionalFormatting sqref="K29:L29">
    <cfRule type="cellIs" dxfId="311" priority="47" operator="equal">
      <formula>"Marge (innovatie/opleiding/…)"</formula>
    </cfRule>
  </conditionalFormatting>
  <conditionalFormatting sqref="K3:N28 M29:N29">
    <cfRule type="cellIs" dxfId="310" priority="58" operator="equal">
      <formula>"Marge"</formula>
    </cfRule>
  </conditionalFormatting>
  <conditionalFormatting sqref="K3:N29">
    <cfRule type="cellIs" dxfId="309" priority="51" operator="equal">
      <formula>"Productiviteit (%)"</formula>
    </cfRule>
    <cfRule type="cellIs" dxfId="308" priority="46" operator="equal">
      <formula>"Werkgeverslasten"</formula>
    </cfRule>
    <cfRule type="cellIs" dxfId="307" priority="48" operator="equal">
      <formula>"Opleiding"</formula>
    </cfRule>
    <cfRule type="cellIs" dxfId="306" priority="49" operator="equal">
      <formula>"Materiële kosten"</formula>
    </cfRule>
    <cfRule type="cellIs" dxfId="305" priority="50" operator="equal">
      <formula>"Kapitaallasten"</formula>
    </cfRule>
    <cfRule type="cellIs" dxfId="304" priority="52" operator="equal">
      <formula>"Eindejaarsuitkering"</formula>
    </cfRule>
    <cfRule type="cellIs" dxfId="303" priority="53" operator="equal">
      <formula>"Vakantiegeld"</formula>
    </cfRule>
    <cfRule type="cellIs" dxfId="302" priority="54" operator="equal">
      <formula>"ORT"</formula>
    </cfRule>
    <cfRule type="cellIs" dxfId="301" priority="55" operator="equal">
      <formula>"Loonkosten (obv CAO) per jaar"</formula>
    </cfRule>
    <cfRule type="cellIs" dxfId="300" priority="45" operator="equal">
      <formula>"Overhead"</formula>
    </cfRule>
  </conditionalFormatting>
  <conditionalFormatting sqref="P29:Q29">
    <cfRule type="cellIs" dxfId="299" priority="25" operator="equal">
      <formula>"Marge (innovatie/opleiding/…)"</formula>
    </cfRule>
  </conditionalFormatting>
  <conditionalFormatting sqref="P3:S28 R29:S29">
    <cfRule type="cellIs" dxfId="298" priority="36" operator="equal">
      <formula>"Marge"</formula>
    </cfRule>
  </conditionalFormatting>
  <conditionalFormatting sqref="P3:S29">
    <cfRule type="cellIs" dxfId="297" priority="23" operator="equal">
      <formula>"Overhead"</formula>
    </cfRule>
    <cfRule type="cellIs" dxfId="296" priority="29" operator="equal">
      <formula>"Productiviteit (%)"</formula>
    </cfRule>
    <cfRule type="cellIs" dxfId="295" priority="33" operator="equal">
      <formula>"Loonkosten (obv CAO) per jaar"</formula>
    </cfRule>
    <cfRule type="cellIs" dxfId="294" priority="32" operator="equal">
      <formula>"ORT"</formula>
    </cfRule>
    <cfRule type="cellIs" dxfId="293" priority="31" operator="equal">
      <formula>"Vakantiegeld"</formula>
    </cfRule>
    <cfRule type="cellIs" dxfId="292" priority="30" operator="equal">
      <formula>"Eindejaarsuitkering"</formula>
    </cfRule>
    <cfRule type="cellIs" dxfId="291" priority="28" operator="equal">
      <formula>"Kapitaallasten"</formula>
    </cfRule>
    <cfRule type="cellIs" dxfId="290" priority="27" operator="equal">
      <formula>"Materiële kosten"</formula>
    </cfRule>
    <cfRule type="cellIs" dxfId="289" priority="26" operator="equal">
      <formula>"Opleiding"</formula>
    </cfRule>
    <cfRule type="cellIs" dxfId="288" priority="24" operator="equal">
      <formula>"Werkgeverslasten"</formula>
    </cfRule>
  </conditionalFormatting>
  <conditionalFormatting sqref="U29:V29">
    <cfRule type="cellIs" dxfId="287" priority="3" operator="equal">
      <formula>"Marge (innovatie/opleiding/…)"</formula>
    </cfRule>
  </conditionalFormatting>
  <conditionalFormatting sqref="U3:X28 W29:X29">
    <cfRule type="cellIs" dxfId="286" priority="14" operator="equal">
      <formula>"Marge"</formula>
    </cfRule>
  </conditionalFormatting>
  <conditionalFormatting sqref="U3:X29">
    <cfRule type="cellIs" dxfId="285" priority="2" operator="equal">
      <formula>"Werkgeverslasten"</formula>
    </cfRule>
    <cfRule type="cellIs" dxfId="284" priority="4" operator="equal">
      <formula>"Opleiding"</formula>
    </cfRule>
    <cfRule type="cellIs" dxfId="283" priority="5" operator="equal">
      <formula>"Materiële kosten"</formula>
    </cfRule>
    <cfRule type="cellIs" dxfId="282" priority="6" operator="equal">
      <formula>"Kapitaallasten"</formula>
    </cfRule>
    <cfRule type="cellIs" dxfId="281" priority="8" operator="equal">
      <formula>"Eindejaarsuitkering"</formula>
    </cfRule>
    <cfRule type="cellIs" dxfId="280" priority="9" operator="equal">
      <formula>"Vakantiegeld"</formula>
    </cfRule>
    <cfRule type="cellIs" dxfId="279" priority="10" operator="equal">
      <formula>"ORT"</formula>
    </cfRule>
    <cfRule type="cellIs" dxfId="278" priority="1" operator="equal">
      <formula>"Overhead"</formula>
    </cfRule>
    <cfRule type="cellIs" dxfId="277" priority="7" operator="equal">
      <formula>"Productiviteit (%)"</formula>
    </cfRule>
    <cfRule type="cellIs" dxfId="276" priority="11" operator="equal">
      <formula>"Loonkosten (obv CAO) per jaar"</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9DEDA-D8F5-42A4-AA60-C1EE1ED0BAD0}">
  <dimension ref="A1:X31"/>
  <sheetViews>
    <sheetView topLeftCell="I1" workbookViewId="0">
      <selection activeCell="U3" sqref="U3:X29"/>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3.88671875" bestFit="1" customWidth="1"/>
    <col min="11" max="11" width="8.77734375" customWidth="1"/>
    <col min="12" max="12" width="46.6640625" customWidth="1"/>
    <col min="13" max="13" width="13.33203125" bestFit="1" customWidth="1"/>
    <col min="14" max="14" width="13.88671875" bestFit="1" customWidth="1"/>
    <col min="17" max="17" width="46.6640625" customWidth="1"/>
    <col min="18" max="18" width="13.33203125" bestFit="1" customWidth="1"/>
    <col min="19" max="19" width="13.88671875" bestFit="1" customWidth="1"/>
    <col min="22" max="22" width="46.6640625" customWidth="1"/>
    <col min="23" max="23" width="13.33203125" bestFit="1" customWidth="1"/>
    <col min="24" max="24" width="13.88671875" bestFit="1" customWidth="1"/>
  </cols>
  <sheetData>
    <row r="1" spans="1:24" ht="14.4" customHeight="1">
      <c r="A1" s="15"/>
      <c r="B1" s="16" t="s">
        <v>114</v>
      </c>
      <c r="C1" s="17" t="s">
        <v>115</v>
      </c>
      <c r="D1" s="18" t="s">
        <v>116</v>
      </c>
      <c r="F1" s="129" t="s">
        <v>189</v>
      </c>
      <c r="G1" s="151"/>
      <c r="H1" s="151"/>
      <c r="I1" s="152"/>
      <c r="K1" s="129" t="s">
        <v>193</v>
      </c>
      <c r="L1" s="151"/>
      <c r="M1" s="151"/>
      <c r="N1" s="152"/>
      <c r="P1" s="129" t="s">
        <v>194</v>
      </c>
      <c r="Q1" s="151"/>
      <c r="R1" s="151"/>
      <c r="S1" s="152"/>
      <c r="U1" s="129" t="s">
        <v>192</v>
      </c>
      <c r="V1" s="151"/>
      <c r="W1" s="151"/>
      <c r="X1" s="152"/>
    </row>
    <row r="2" spans="1:24">
      <c r="A2" s="19"/>
      <c r="B2" s="19"/>
      <c r="C2" s="20"/>
      <c r="D2" s="21"/>
      <c r="F2" s="153"/>
      <c r="G2" s="154"/>
      <c r="H2" s="154"/>
      <c r="I2" s="155"/>
      <c r="K2" s="153"/>
      <c r="L2" s="154"/>
      <c r="M2" s="154"/>
      <c r="N2" s="155"/>
      <c r="P2" s="153"/>
      <c r="Q2" s="154"/>
      <c r="R2" s="154"/>
      <c r="S2" s="155"/>
      <c r="U2" s="153"/>
      <c r="V2" s="154"/>
      <c r="W2" s="154"/>
      <c r="X2" s="155"/>
    </row>
    <row r="3" spans="1:24" ht="15" thickBot="1">
      <c r="A3" s="117" t="str">
        <f>F1</f>
        <v>Functie 1 GGZ FWG 55</v>
      </c>
      <c r="B3" s="23">
        <f>I30</f>
        <v>101.0304129011537</v>
      </c>
      <c r="C3" s="38">
        <v>0.25</v>
      </c>
      <c r="D3" s="23">
        <f>B3*C3</f>
        <v>25.257603225288424</v>
      </c>
      <c r="F3" s="141" t="s">
        <v>120</v>
      </c>
      <c r="G3" s="142"/>
      <c r="H3" s="28"/>
      <c r="I3" s="29">
        <v>54549.958333333336</v>
      </c>
      <c r="K3" s="141" t="s">
        <v>120</v>
      </c>
      <c r="L3" s="142"/>
      <c r="M3" s="28"/>
      <c r="N3" s="29">
        <v>73949.571428571435</v>
      </c>
      <c r="P3" s="141" t="s">
        <v>120</v>
      </c>
      <c r="Q3" s="142"/>
      <c r="R3" s="28"/>
      <c r="S3" s="29">
        <v>104531.25</v>
      </c>
      <c r="U3" s="141" t="s">
        <v>120</v>
      </c>
      <c r="V3" s="142"/>
      <c r="W3" s="28"/>
      <c r="X3" s="29">
        <v>124751.99999999997</v>
      </c>
    </row>
    <row r="4" spans="1:24" ht="15" thickTop="1">
      <c r="A4" s="19"/>
      <c r="B4" s="19"/>
      <c r="C4" s="39"/>
      <c r="D4" s="19"/>
      <c r="F4" s="143"/>
      <c r="G4" s="144"/>
      <c r="H4" s="144"/>
      <c r="I4" s="145"/>
      <c r="K4" s="143"/>
      <c r="L4" s="144"/>
      <c r="M4" s="144"/>
      <c r="N4" s="145"/>
      <c r="P4" s="143"/>
      <c r="Q4" s="144"/>
      <c r="R4" s="144"/>
      <c r="S4" s="145"/>
      <c r="U4" s="143"/>
      <c r="V4" s="144"/>
      <c r="W4" s="144"/>
      <c r="X4" s="145"/>
    </row>
    <row r="5" spans="1:24">
      <c r="A5" s="117" t="str">
        <f>K1</f>
        <v>Functie 2 GGZ FWG 65</v>
      </c>
      <c r="B5" s="23">
        <f>N30</f>
        <v>143.46152365920594</v>
      </c>
      <c r="C5" s="38">
        <v>0.25</v>
      </c>
      <c r="D5" s="23">
        <f>C5*B5</f>
        <v>35.865380914801484</v>
      </c>
      <c r="F5" s="141" t="s">
        <v>121</v>
      </c>
      <c r="G5" s="142"/>
      <c r="H5" s="33">
        <v>7.4999999999999997E-3</v>
      </c>
      <c r="I5" s="34">
        <f>H5*(I3+I6+I7+I11)</f>
        <v>619.69479632989783</v>
      </c>
      <c r="K5" s="141" t="s">
        <v>121</v>
      </c>
      <c r="L5" s="142"/>
      <c r="M5" s="33">
        <v>7.4999999999999997E-3</v>
      </c>
      <c r="N5" s="34">
        <f>M5*(N3+N6+N7+N11)</f>
        <v>846.35531914275839</v>
      </c>
      <c r="P5" s="141" t="s">
        <v>121</v>
      </c>
      <c r="Q5" s="142"/>
      <c r="R5" s="33">
        <v>7.4999999999999997E-3</v>
      </c>
      <c r="S5" s="34">
        <f>R5*(S3+S6+S7+S11)</f>
        <v>1203.6644685296769</v>
      </c>
      <c r="U5" s="141" t="s">
        <v>121</v>
      </c>
      <c r="V5" s="142"/>
      <c r="W5" s="33">
        <v>7.4999999999999997E-3</v>
      </c>
      <c r="X5" s="34">
        <f>W5*(X3+X6+X7+X11)</f>
        <v>1439.918962068683</v>
      </c>
    </row>
    <row r="6" spans="1:24">
      <c r="A6" s="19"/>
      <c r="B6" s="19"/>
      <c r="C6" s="39"/>
      <c r="D6" s="19"/>
      <c r="F6" s="141" t="s">
        <v>122</v>
      </c>
      <c r="G6" s="142"/>
      <c r="H6" s="33">
        <v>0.08</v>
      </c>
      <c r="I6" s="34">
        <f>H6*I3</f>
        <v>4363.9966666666669</v>
      </c>
      <c r="K6" s="141" t="s">
        <v>122</v>
      </c>
      <c r="L6" s="142"/>
      <c r="M6" s="33">
        <v>0.08</v>
      </c>
      <c r="N6" s="34">
        <f>M6*N3</f>
        <v>5915.965714285715</v>
      </c>
      <c r="P6" s="141" t="s">
        <v>122</v>
      </c>
      <c r="Q6" s="142"/>
      <c r="R6" s="33">
        <v>0.08</v>
      </c>
      <c r="S6" s="34">
        <f>R6*S3</f>
        <v>8362.5</v>
      </c>
      <c r="U6" s="141" t="s">
        <v>122</v>
      </c>
      <c r="V6" s="142"/>
      <c r="W6" s="33">
        <v>0.08</v>
      </c>
      <c r="X6" s="34">
        <f>W6*X3</f>
        <v>9980.159999999998</v>
      </c>
    </row>
    <row r="7" spans="1:24">
      <c r="A7" s="117" t="str">
        <f>P1</f>
        <v>Functie 3 GGZ FWG 75</v>
      </c>
      <c r="B7" s="23">
        <f>S30</f>
        <v>204.02723858889013</v>
      </c>
      <c r="C7" s="38">
        <v>0.25</v>
      </c>
      <c r="D7" s="23">
        <f>C7*B7</f>
        <v>51.006809647222532</v>
      </c>
      <c r="F7" s="141" t="s">
        <v>123</v>
      </c>
      <c r="G7" s="142"/>
      <c r="H7" s="33">
        <v>8.3299999999999999E-2</v>
      </c>
      <c r="I7" s="34">
        <f>H7*I3</f>
        <v>4544.0115291666671</v>
      </c>
      <c r="K7" s="141" t="s">
        <v>123</v>
      </c>
      <c r="L7" s="142"/>
      <c r="M7" s="33">
        <v>8.3299999999999999E-2</v>
      </c>
      <c r="N7" s="34">
        <f>M7*N3</f>
        <v>6159.9993000000004</v>
      </c>
      <c r="P7" s="141" t="s">
        <v>123</v>
      </c>
      <c r="Q7" s="142"/>
      <c r="R7" s="33">
        <v>8.3299999999999999E-2</v>
      </c>
      <c r="S7" s="34">
        <f>R7*S3</f>
        <v>8707.453125</v>
      </c>
      <c r="U7" s="141" t="s">
        <v>123</v>
      </c>
      <c r="V7" s="142"/>
      <c r="W7" s="33">
        <v>8.3299999999999999E-2</v>
      </c>
      <c r="X7" s="34">
        <f>W7*X3</f>
        <v>10391.841599999998</v>
      </c>
    </row>
    <row r="8" spans="1:24">
      <c r="A8" s="19"/>
      <c r="B8" s="19"/>
      <c r="C8" s="39"/>
      <c r="D8" s="19"/>
      <c r="F8" s="148"/>
      <c r="G8" s="149"/>
      <c r="H8" s="149"/>
      <c r="I8" s="150"/>
      <c r="K8" s="148"/>
      <c r="L8" s="149"/>
      <c r="M8" s="149"/>
      <c r="N8" s="150"/>
      <c r="P8" s="148"/>
      <c r="Q8" s="149"/>
      <c r="R8" s="149"/>
      <c r="S8" s="150"/>
      <c r="U8" s="148"/>
      <c r="V8" s="149"/>
      <c r="W8" s="149"/>
      <c r="X8" s="150"/>
    </row>
    <row r="9" spans="1:24" ht="15" thickBot="1">
      <c r="A9" s="117" t="str">
        <f>U1</f>
        <v>Functie 4 GGZ FWG MSP</v>
      </c>
      <c r="B9" s="23">
        <f>X30</f>
        <v>262.96217045155163</v>
      </c>
      <c r="C9" s="38">
        <v>0.25</v>
      </c>
      <c r="D9" s="23">
        <f>C9*B9</f>
        <v>65.740542612887907</v>
      </c>
      <c r="F9" s="141" t="s">
        <v>124</v>
      </c>
      <c r="G9" s="142"/>
      <c r="H9" s="28"/>
      <c r="I9" s="29">
        <f>I3+SUM(I5:I7)</f>
        <v>64077.661325496563</v>
      </c>
      <c r="K9" s="141" t="s">
        <v>124</v>
      </c>
      <c r="L9" s="142"/>
      <c r="M9" s="28"/>
      <c r="N9" s="29">
        <f>N3+SUM(N5:N7)</f>
        <v>86871.891761999912</v>
      </c>
      <c r="P9" s="141" t="s">
        <v>124</v>
      </c>
      <c r="Q9" s="142"/>
      <c r="R9" s="28"/>
      <c r="S9" s="29">
        <f>S3+SUM(S5:S7)</f>
        <v>122804.86759352968</v>
      </c>
      <c r="U9" s="141" t="s">
        <v>124</v>
      </c>
      <c r="V9" s="142"/>
      <c r="W9" s="28"/>
      <c r="X9" s="29">
        <f>X3+SUM(X5:X7)</f>
        <v>146563.92056206864</v>
      </c>
    </row>
    <row r="10" spans="1:24" ht="15" thickTop="1">
      <c r="A10" s="19"/>
      <c r="B10" s="19"/>
      <c r="C10" s="39"/>
      <c r="D10" s="19"/>
      <c r="F10" s="143"/>
      <c r="G10" s="144"/>
      <c r="H10" s="144"/>
      <c r="I10" s="145"/>
      <c r="K10" s="143"/>
      <c r="L10" s="144"/>
      <c r="M10" s="144"/>
      <c r="N10" s="145"/>
      <c r="P10" s="143"/>
      <c r="Q10" s="144"/>
      <c r="R10" s="144"/>
      <c r="S10" s="145"/>
      <c r="U10" s="143"/>
      <c r="V10" s="144"/>
      <c r="W10" s="144"/>
      <c r="X10" s="145"/>
    </row>
    <row r="11" spans="1:24">
      <c r="A11" s="24" t="s">
        <v>117</v>
      </c>
      <c r="B11" s="24"/>
      <c r="C11" s="25">
        <f>SUM(C3:C9)</f>
        <v>1</v>
      </c>
      <c r="D11" s="26">
        <f>SUM(D3:D9)</f>
        <v>177.87033640020036</v>
      </c>
      <c r="F11" s="141" t="s">
        <v>125</v>
      </c>
      <c r="G11" s="142"/>
      <c r="H11" s="33">
        <v>0.3020583129780825</v>
      </c>
      <c r="I11" s="34">
        <f>H11*(I3+I6+I7)</f>
        <v>19168.006314819708</v>
      </c>
      <c r="K11" s="141" t="s">
        <v>125</v>
      </c>
      <c r="L11" s="142"/>
      <c r="M11" s="33">
        <v>0.31178927271974061</v>
      </c>
      <c r="N11" s="34">
        <f>M11*(N3+N6+N7)</f>
        <v>26821.839442843971</v>
      </c>
      <c r="P11" s="141" t="s">
        <v>125</v>
      </c>
      <c r="Q11" s="142"/>
      <c r="R11" s="33">
        <v>0.31979447307756187</v>
      </c>
      <c r="S11" s="34">
        <f>R11*(S3+S6+S7)</f>
        <v>38887.392678956945</v>
      </c>
      <c r="U11" s="141" t="s">
        <v>125</v>
      </c>
      <c r="V11" s="142"/>
      <c r="W11" s="33">
        <v>0.32293206379234179</v>
      </c>
      <c r="X11" s="34">
        <f>W11*(X3+X6+X7)</f>
        <v>46865.193342491097</v>
      </c>
    </row>
    <row r="12" spans="1:24">
      <c r="F12" s="148"/>
      <c r="G12" s="149"/>
      <c r="H12" s="149"/>
      <c r="I12" s="150"/>
      <c r="K12" s="148"/>
      <c r="L12" s="149"/>
      <c r="M12" s="149"/>
      <c r="N12" s="150"/>
      <c r="P12" s="148"/>
      <c r="Q12" s="149"/>
      <c r="R12" s="149"/>
      <c r="S12" s="150"/>
      <c r="U12" s="148"/>
      <c r="V12" s="149"/>
      <c r="W12" s="149"/>
      <c r="X12" s="150"/>
    </row>
    <row r="13" spans="1:24" ht="15" thickBot="1">
      <c r="F13" s="141" t="s">
        <v>126</v>
      </c>
      <c r="G13" s="142"/>
      <c r="H13" s="28"/>
      <c r="I13" s="29">
        <f>I9+I11</f>
        <v>83245.667640316271</v>
      </c>
      <c r="K13" s="141" t="s">
        <v>126</v>
      </c>
      <c r="L13" s="142"/>
      <c r="M13" s="28"/>
      <c r="N13" s="29">
        <f>N9+N11</f>
        <v>113693.73120484388</v>
      </c>
      <c r="P13" s="141" t="s">
        <v>126</v>
      </c>
      <c r="Q13" s="142"/>
      <c r="R13" s="28"/>
      <c r="S13" s="29">
        <f>S9+S11</f>
        <v>161692.26027248663</v>
      </c>
      <c r="U13" s="141" t="s">
        <v>126</v>
      </c>
      <c r="V13" s="142"/>
      <c r="W13" s="28"/>
      <c r="X13" s="29">
        <f>X9+X11</f>
        <v>193429.11390455975</v>
      </c>
    </row>
    <row r="14" spans="1:24" ht="15" thickTop="1">
      <c r="F14" s="143"/>
      <c r="G14" s="144"/>
      <c r="H14" s="144"/>
      <c r="I14" s="145"/>
      <c r="K14" s="143"/>
      <c r="L14" s="144"/>
      <c r="M14" s="144"/>
      <c r="N14" s="145"/>
      <c r="P14" s="143"/>
      <c r="Q14" s="144"/>
      <c r="R14" s="144"/>
      <c r="S14" s="145"/>
      <c r="U14" s="143"/>
      <c r="V14" s="144"/>
      <c r="W14" s="144"/>
      <c r="X14" s="145"/>
    </row>
    <row r="15" spans="1:24">
      <c r="F15" s="141" t="s">
        <v>127</v>
      </c>
      <c r="G15" s="142"/>
      <c r="H15" s="33">
        <v>0.21199999999999999</v>
      </c>
      <c r="I15" s="34">
        <f>(H15/(1-H15))*I13</f>
        <v>22396.04256313077</v>
      </c>
      <c r="K15" s="141" t="s">
        <v>127</v>
      </c>
      <c r="L15" s="142"/>
      <c r="M15" s="33">
        <v>0.21199999999999999</v>
      </c>
      <c r="N15" s="34">
        <f>(M15/(1-M15))*N13</f>
        <v>30587.653572876778</v>
      </c>
      <c r="P15" s="141" t="s">
        <v>127</v>
      </c>
      <c r="Q15" s="142"/>
      <c r="R15" s="33">
        <v>0.21199999999999999</v>
      </c>
      <c r="S15" s="34">
        <f>(R15/(1-R15))*S13</f>
        <v>43500.963423562389</v>
      </c>
      <c r="U15" s="141" t="s">
        <v>127</v>
      </c>
      <c r="V15" s="142"/>
      <c r="W15" s="33">
        <v>0.21199999999999999</v>
      </c>
      <c r="X15" s="34">
        <f>(W15/(1-W15))*X13</f>
        <v>52039.304756049067</v>
      </c>
    </row>
    <row r="16" spans="1:24">
      <c r="F16" s="148"/>
      <c r="G16" s="149"/>
      <c r="H16" s="149"/>
      <c r="I16" s="150"/>
      <c r="K16" s="148"/>
      <c r="L16" s="149"/>
      <c r="M16" s="149"/>
      <c r="N16" s="150"/>
      <c r="P16" s="148"/>
      <c r="Q16" s="149"/>
      <c r="R16" s="149"/>
      <c r="S16" s="150"/>
      <c r="U16" s="148"/>
      <c r="V16" s="149"/>
      <c r="W16" s="149"/>
      <c r="X16" s="150"/>
    </row>
    <row r="17" spans="6:24" ht="15" thickBot="1">
      <c r="F17" s="141" t="s">
        <v>128</v>
      </c>
      <c r="G17" s="142"/>
      <c r="H17" s="28"/>
      <c r="I17" s="29">
        <f>I15+I13</f>
        <v>105641.71020344704</v>
      </c>
      <c r="K17" s="141" t="s">
        <v>128</v>
      </c>
      <c r="L17" s="142"/>
      <c r="M17" s="28"/>
      <c r="N17" s="29">
        <f>N15+N13</f>
        <v>144281.38477772067</v>
      </c>
      <c r="P17" s="141" t="s">
        <v>128</v>
      </c>
      <c r="Q17" s="142"/>
      <c r="R17" s="28"/>
      <c r="S17" s="29">
        <f>S15+S13</f>
        <v>205193.22369604901</v>
      </c>
      <c r="U17" s="141" t="s">
        <v>128</v>
      </c>
      <c r="V17" s="142"/>
      <c r="W17" s="28"/>
      <c r="X17" s="29">
        <f>X15+X13</f>
        <v>245468.41866060882</v>
      </c>
    </row>
    <row r="18" spans="6:24" ht="15" thickTop="1">
      <c r="F18" s="143"/>
      <c r="G18" s="144"/>
      <c r="H18" s="144"/>
      <c r="I18" s="145"/>
      <c r="K18" s="143"/>
      <c r="L18" s="144"/>
      <c r="M18" s="144"/>
      <c r="N18" s="145"/>
      <c r="P18" s="143"/>
      <c r="Q18" s="144"/>
      <c r="R18" s="144"/>
      <c r="S18" s="145"/>
      <c r="U18" s="143"/>
      <c r="V18" s="144"/>
      <c r="W18" s="144"/>
      <c r="X18" s="145"/>
    </row>
    <row r="19" spans="6:24">
      <c r="F19" s="141" t="s">
        <v>129</v>
      </c>
      <c r="G19" s="142"/>
      <c r="H19" s="33">
        <v>6.855E-2</v>
      </c>
      <c r="I19" s="34">
        <f>(H19/(1-H19-H20))*I17</f>
        <v>8187.8446881635991</v>
      </c>
      <c r="K19" s="141" t="s">
        <v>129</v>
      </c>
      <c r="L19" s="142"/>
      <c r="M19" s="33">
        <v>6.855E-2</v>
      </c>
      <c r="N19" s="34">
        <f>(M19/(1-M19-M20))*N17</f>
        <v>11182.643367644019</v>
      </c>
      <c r="P19" s="141" t="s">
        <v>129</v>
      </c>
      <c r="Q19" s="142"/>
      <c r="R19" s="33">
        <v>6.855E-2</v>
      </c>
      <c r="S19" s="34">
        <f>(R19/(1-R19-R20))*S17</f>
        <v>15903.663841216758</v>
      </c>
      <c r="U19" s="141" t="s">
        <v>129</v>
      </c>
      <c r="V19" s="142"/>
      <c r="W19" s="33">
        <v>6.855E-2</v>
      </c>
      <c r="X19" s="34">
        <f>(W19/(1-W19-W20))*X17</f>
        <v>19025.224828067992</v>
      </c>
    </row>
    <row r="20" spans="6:24">
      <c r="F20" s="141" t="s">
        <v>130</v>
      </c>
      <c r="G20" s="142"/>
      <c r="H20" s="33">
        <v>4.7E-2</v>
      </c>
      <c r="I20" s="34">
        <f>(H20/(1-H19-H20))*I17</f>
        <v>5613.8395382011549</v>
      </c>
      <c r="K20" s="141" t="s">
        <v>130</v>
      </c>
      <c r="L20" s="142"/>
      <c r="M20" s="33">
        <v>4.7E-2</v>
      </c>
      <c r="N20" s="34">
        <f>(M20/(1-M19-M20))*N17</f>
        <v>7667.1661309886049</v>
      </c>
      <c r="P20" s="141" t="s">
        <v>130</v>
      </c>
      <c r="Q20" s="142"/>
      <c r="R20" s="33">
        <v>4.7E-2</v>
      </c>
      <c r="S20" s="34">
        <f>(R20/(1-R19-R20))*S17</f>
        <v>10904.043771512583</v>
      </c>
      <c r="U20" s="141" t="s">
        <v>130</v>
      </c>
      <c r="V20" s="142"/>
      <c r="W20" s="33">
        <v>4.7E-2</v>
      </c>
      <c r="X20" s="34">
        <f>(W20/(1-W19-W20))*X17</f>
        <v>13044.282522526559</v>
      </c>
    </row>
    <row r="21" spans="6:24">
      <c r="F21" s="148"/>
      <c r="G21" s="149"/>
      <c r="H21" s="149"/>
      <c r="I21" s="150"/>
      <c r="K21" s="148"/>
      <c r="L21" s="149"/>
      <c r="M21" s="149"/>
      <c r="N21" s="150"/>
      <c r="P21" s="148"/>
      <c r="Q21" s="149"/>
      <c r="R21" s="149"/>
      <c r="S21" s="150"/>
      <c r="U21" s="148"/>
      <c r="V21" s="149"/>
      <c r="W21" s="149"/>
      <c r="X21" s="150"/>
    </row>
    <row r="22" spans="6:24" ht="15" thickBot="1">
      <c r="F22" s="141" t="s">
        <v>131</v>
      </c>
      <c r="G22" s="142"/>
      <c r="H22" s="33"/>
      <c r="I22" s="29">
        <f>I17+I19+I20</f>
        <v>119443.3944298118</v>
      </c>
      <c r="K22" s="141" t="s">
        <v>131</v>
      </c>
      <c r="L22" s="142"/>
      <c r="M22" s="33"/>
      <c r="N22" s="29">
        <f>N17+N19+N20</f>
        <v>163131.19427635329</v>
      </c>
      <c r="P22" s="141" t="s">
        <v>131</v>
      </c>
      <c r="Q22" s="142"/>
      <c r="R22" s="33"/>
      <c r="S22" s="29">
        <f>S17+S19+S20</f>
        <v>232000.93130877835</v>
      </c>
      <c r="U22" s="141" t="s">
        <v>131</v>
      </c>
      <c r="V22" s="142"/>
      <c r="W22" s="33"/>
      <c r="X22" s="29">
        <f>X17+X19+X20</f>
        <v>277537.92601120338</v>
      </c>
    </row>
    <row r="23" spans="6:24" ht="15" thickTop="1">
      <c r="F23" s="143"/>
      <c r="G23" s="144"/>
      <c r="H23" s="144"/>
      <c r="I23" s="145"/>
      <c r="K23" s="143"/>
      <c r="L23" s="144"/>
      <c r="M23" s="144"/>
      <c r="N23" s="145"/>
      <c r="P23" s="143"/>
      <c r="Q23" s="144"/>
      <c r="R23" s="144"/>
      <c r="S23" s="145"/>
      <c r="U23" s="143"/>
      <c r="V23" s="144"/>
      <c r="W23" s="144"/>
      <c r="X23" s="145"/>
    </row>
    <row r="24" spans="6:24">
      <c r="F24" s="141" t="s">
        <v>132</v>
      </c>
      <c r="G24" s="142"/>
      <c r="H24" s="35">
        <v>0.65470817000084103</v>
      </c>
      <c r="I24" s="28"/>
      <c r="K24" s="141" t="s">
        <v>132</v>
      </c>
      <c r="L24" s="142"/>
      <c r="M24" s="35">
        <v>0.62970817000084101</v>
      </c>
      <c r="N24" s="28"/>
      <c r="P24" s="141" t="s">
        <v>132</v>
      </c>
      <c r="Q24" s="142"/>
      <c r="R24" s="35">
        <v>0.62970817000084101</v>
      </c>
      <c r="S24" s="28"/>
      <c r="U24" s="141" t="s">
        <v>132</v>
      </c>
      <c r="V24" s="142"/>
      <c r="W24" s="35">
        <v>0.61170817000084099</v>
      </c>
      <c r="X24" s="28"/>
    </row>
    <row r="25" spans="6:24">
      <c r="F25" s="141" t="s">
        <v>133</v>
      </c>
      <c r="G25" s="142"/>
      <c r="H25" s="28">
        <f>1878*H24</f>
        <v>1229.5419432615795</v>
      </c>
      <c r="I25" s="28"/>
      <c r="K25" s="141" t="s">
        <v>133</v>
      </c>
      <c r="L25" s="142"/>
      <c r="M25" s="28">
        <f>1878*M24</f>
        <v>1182.5919432615794</v>
      </c>
      <c r="N25" s="28"/>
      <c r="P25" s="141" t="s">
        <v>133</v>
      </c>
      <c r="Q25" s="142"/>
      <c r="R25" s="28">
        <f>1878*R24</f>
        <v>1182.5919432615794</v>
      </c>
      <c r="S25" s="28"/>
      <c r="U25" s="141" t="s">
        <v>133</v>
      </c>
      <c r="V25" s="142"/>
      <c r="W25" s="28">
        <f>1878*W24</f>
        <v>1148.7879432615794</v>
      </c>
      <c r="X25" s="28"/>
    </row>
    <row r="26" spans="6:24" ht="15" thickBot="1">
      <c r="F26" s="141" t="s">
        <v>134</v>
      </c>
      <c r="G26" s="142"/>
      <c r="H26" s="28"/>
      <c r="I26" s="29">
        <f>I22/H25</f>
        <v>97.144627789570862</v>
      </c>
      <c r="K26" s="141" t="s">
        <v>134</v>
      </c>
      <c r="L26" s="142"/>
      <c r="M26" s="28"/>
      <c r="N26" s="29">
        <f>N22/M25</f>
        <v>137.9437727492365</v>
      </c>
      <c r="P26" s="141" t="s">
        <v>134</v>
      </c>
      <c r="Q26" s="142"/>
      <c r="R26" s="28"/>
      <c r="S26" s="29">
        <f>S22/R25</f>
        <v>196.18003710470205</v>
      </c>
      <c r="U26" s="141" t="s">
        <v>134</v>
      </c>
      <c r="V26" s="142"/>
      <c r="W26" s="28"/>
      <c r="X26" s="29">
        <f>X22/W25</f>
        <v>241.59195579928533</v>
      </c>
    </row>
    <row r="27" spans="6:24" ht="15" thickTop="1">
      <c r="F27" s="143"/>
      <c r="G27" s="144"/>
      <c r="H27" s="144"/>
      <c r="I27" s="145"/>
      <c r="K27" s="143"/>
      <c r="L27" s="144"/>
      <c r="M27" s="144"/>
      <c r="N27" s="145"/>
      <c r="P27" s="143"/>
      <c r="Q27" s="144"/>
      <c r="R27" s="144"/>
      <c r="S27" s="145"/>
      <c r="U27" s="143"/>
      <c r="V27" s="144"/>
      <c r="W27" s="144"/>
      <c r="X27" s="145"/>
    </row>
    <row r="28" spans="6:24">
      <c r="F28" s="141" t="s">
        <v>135</v>
      </c>
      <c r="G28" s="142"/>
      <c r="H28" s="35">
        <v>0.02</v>
      </c>
      <c r="I28" s="34">
        <f>H28*I26</f>
        <v>1.9428925557914172</v>
      </c>
      <c r="K28" s="141" t="s">
        <v>135</v>
      </c>
      <c r="L28" s="142"/>
      <c r="M28" s="35">
        <v>0.02</v>
      </c>
      <c r="N28" s="34">
        <f>M28*N26</f>
        <v>2.7588754549847301</v>
      </c>
      <c r="P28" s="141" t="s">
        <v>135</v>
      </c>
      <c r="Q28" s="142"/>
      <c r="R28" s="35">
        <v>0.02</v>
      </c>
      <c r="S28" s="34">
        <f>R28*S26</f>
        <v>3.9236007420940413</v>
      </c>
      <c r="U28" s="141" t="s">
        <v>135</v>
      </c>
      <c r="V28" s="142"/>
      <c r="W28" s="35">
        <v>0.02</v>
      </c>
      <c r="X28" s="34">
        <f>W28*X26</f>
        <v>4.8318391159857068</v>
      </c>
    </row>
    <row r="29" spans="6:24">
      <c r="F29" s="141" t="s">
        <v>136</v>
      </c>
      <c r="G29" s="142"/>
      <c r="H29" s="35">
        <v>0.02</v>
      </c>
      <c r="I29" s="34">
        <f>H29*I26</f>
        <v>1.9428925557914172</v>
      </c>
      <c r="K29" s="141" t="s">
        <v>136</v>
      </c>
      <c r="L29" s="142"/>
      <c r="M29" s="35">
        <v>0.02</v>
      </c>
      <c r="N29" s="34">
        <f>M29*N26</f>
        <v>2.7588754549847301</v>
      </c>
      <c r="P29" s="141" t="s">
        <v>136</v>
      </c>
      <c r="Q29" s="142"/>
      <c r="R29" s="35">
        <v>0.02</v>
      </c>
      <c r="S29" s="34">
        <f>R29*S26</f>
        <v>3.9236007420940413</v>
      </c>
      <c r="U29" s="141" t="s">
        <v>136</v>
      </c>
      <c r="V29" s="142"/>
      <c r="W29" s="35">
        <v>0.02</v>
      </c>
      <c r="X29" s="34">
        <f>W29*X26</f>
        <v>4.8318391159857068</v>
      </c>
    </row>
    <row r="30" spans="6:24" ht="15" thickBot="1">
      <c r="F30" s="146" t="s">
        <v>137</v>
      </c>
      <c r="G30" s="147"/>
      <c r="H30" s="28"/>
      <c r="I30" s="36">
        <f>I26+I28+I29</f>
        <v>101.0304129011537</v>
      </c>
      <c r="K30" s="146" t="s">
        <v>137</v>
      </c>
      <c r="L30" s="147"/>
      <c r="M30" s="28"/>
      <c r="N30" s="36">
        <f>N26+N28+N29</f>
        <v>143.46152365920594</v>
      </c>
      <c r="P30" s="146" t="s">
        <v>137</v>
      </c>
      <c r="Q30" s="147"/>
      <c r="R30" s="28"/>
      <c r="S30" s="36">
        <f>S26+S28+S29</f>
        <v>204.02723858889013</v>
      </c>
      <c r="U30" s="146" t="s">
        <v>137</v>
      </c>
      <c r="V30" s="147"/>
      <c r="W30" s="28"/>
      <c r="X30" s="36">
        <f>X26+(4.94%*X17/W25)+(2.51%*(X19+X20)/W25)+(X26+(4.94%*X17/W25)+(2.51%*(X19+X20)/W25))*W28+(X26+(4.94%*X17/W25)+(2.51%*(X19+X20)/W25))*W29</f>
        <v>262.96217045155163</v>
      </c>
    </row>
    <row r="31" spans="6:24" ht="15" thickTop="1"/>
  </sheetData>
  <mergeCells count="116">
    <mergeCell ref="F1:I2"/>
    <mergeCell ref="K1:N2"/>
    <mergeCell ref="P1:S2"/>
    <mergeCell ref="U1:X2"/>
    <mergeCell ref="F3:G3"/>
    <mergeCell ref="K3:L3"/>
    <mergeCell ref="P3:Q3"/>
    <mergeCell ref="U3:V3"/>
    <mergeCell ref="F6:G6"/>
    <mergeCell ref="K6:L6"/>
    <mergeCell ref="P6:Q6"/>
    <mergeCell ref="U6:V6"/>
    <mergeCell ref="F7:G7"/>
    <mergeCell ref="K7:L7"/>
    <mergeCell ref="P7:Q7"/>
    <mergeCell ref="U7:V7"/>
    <mergeCell ref="F4:I4"/>
    <mergeCell ref="K4:N4"/>
    <mergeCell ref="P4:S4"/>
    <mergeCell ref="U4:X4"/>
    <mergeCell ref="F5:G5"/>
    <mergeCell ref="K5:L5"/>
    <mergeCell ref="P5:Q5"/>
    <mergeCell ref="U5:V5"/>
    <mergeCell ref="F10:I10"/>
    <mergeCell ref="K10:N10"/>
    <mergeCell ref="P10:S10"/>
    <mergeCell ref="U10:X10"/>
    <mergeCell ref="F11:G11"/>
    <mergeCell ref="K11:L11"/>
    <mergeCell ref="P11:Q11"/>
    <mergeCell ref="U11:V11"/>
    <mergeCell ref="F8:I8"/>
    <mergeCell ref="K8:N8"/>
    <mergeCell ref="P8:S8"/>
    <mergeCell ref="U8:X8"/>
    <mergeCell ref="F9:G9"/>
    <mergeCell ref="K9:L9"/>
    <mergeCell ref="P9:Q9"/>
    <mergeCell ref="U9:V9"/>
    <mergeCell ref="F14:I14"/>
    <mergeCell ref="K14:N14"/>
    <mergeCell ref="P14:S14"/>
    <mergeCell ref="U14:X14"/>
    <mergeCell ref="F15:G15"/>
    <mergeCell ref="K15:L15"/>
    <mergeCell ref="P15:Q15"/>
    <mergeCell ref="U15:V15"/>
    <mergeCell ref="F12:I12"/>
    <mergeCell ref="K12:N12"/>
    <mergeCell ref="P12:S12"/>
    <mergeCell ref="U12:X12"/>
    <mergeCell ref="F13:G13"/>
    <mergeCell ref="K13:L13"/>
    <mergeCell ref="P13:Q13"/>
    <mergeCell ref="U13:V13"/>
    <mergeCell ref="F18:I18"/>
    <mergeCell ref="K18:N18"/>
    <mergeCell ref="P18:S18"/>
    <mergeCell ref="U18:X18"/>
    <mergeCell ref="F19:G19"/>
    <mergeCell ref="K19:L19"/>
    <mergeCell ref="P19:Q19"/>
    <mergeCell ref="U19:V19"/>
    <mergeCell ref="F16:I16"/>
    <mergeCell ref="K16:N16"/>
    <mergeCell ref="P16:S16"/>
    <mergeCell ref="U16:X16"/>
    <mergeCell ref="F17:G17"/>
    <mergeCell ref="K17:L17"/>
    <mergeCell ref="P17:Q17"/>
    <mergeCell ref="U17:V17"/>
    <mergeCell ref="F22:G22"/>
    <mergeCell ref="K22:L22"/>
    <mergeCell ref="P22:Q22"/>
    <mergeCell ref="U22:V22"/>
    <mergeCell ref="F23:I23"/>
    <mergeCell ref="K23:N23"/>
    <mergeCell ref="P23:S23"/>
    <mergeCell ref="U23:X23"/>
    <mergeCell ref="F20:G20"/>
    <mergeCell ref="K20:L20"/>
    <mergeCell ref="P20:Q20"/>
    <mergeCell ref="U20:V20"/>
    <mergeCell ref="F21:I21"/>
    <mergeCell ref="K21:N21"/>
    <mergeCell ref="P21:S21"/>
    <mergeCell ref="U21:X21"/>
    <mergeCell ref="F26:G26"/>
    <mergeCell ref="K26:L26"/>
    <mergeCell ref="P26:Q26"/>
    <mergeCell ref="U26:V26"/>
    <mergeCell ref="F27:I27"/>
    <mergeCell ref="K27:N27"/>
    <mergeCell ref="P27:S27"/>
    <mergeCell ref="U27:X27"/>
    <mergeCell ref="F24:G24"/>
    <mergeCell ref="K24:L24"/>
    <mergeCell ref="P24:Q24"/>
    <mergeCell ref="U24:V24"/>
    <mergeCell ref="F25:G25"/>
    <mergeCell ref="K25:L25"/>
    <mergeCell ref="P25:Q25"/>
    <mergeCell ref="U25:V25"/>
    <mergeCell ref="F30:G30"/>
    <mergeCell ref="K30:L30"/>
    <mergeCell ref="P30:Q30"/>
    <mergeCell ref="U30:V30"/>
    <mergeCell ref="F28:G28"/>
    <mergeCell ref="K28:L28"/>
    <mergeCell ref="P28:Q28"/>
    <mergeCell ref="U28:V28"/>
    <mergeCell ref="F29:G29"/>
    <mergeCell ref="K29:L29"/>
    <mergeCell ref="P29:Q29"/>
    <mergeCell ref="U29:V29"/>
  </mergeCells>
  <conditionalFormatting sqref="F29:G29">
    <cfRule type="cellIs" dxfId="275" priority="69" operator="equal">
      <formula>"Marge (innovatie/opleiding/…)"</formula>
    </cfRule>
  </conditionalFormatting>
  <conditionalFormatting sqref="F3:I28 H29:I29">
    <cfRule type="cellIs" dxfId="274" priority="80" operator="equal">
      <formula>"Marge"</formula>
    </cfRule>
  </conditionalFormatting>
  <conditionalFormatting sqref="F3:I29">
    <cfRule type="cellIs" dxfId="273" priority="74" operator="equal">
      <formula>"Eindejaarsuitkering"</formula>
    </cfRule>
    <cfRule type="cellIs" dxfId="272" priority="73" operator="equal">
      <formula>"Productiviteit (%)"</formula>
    </cfRule>
    <cfRule type="cellIs" dxfId="271" priority="71" operator="equal">
      <formula>"Materiële kosten"</formula>
    </cfRule>
    <cfRule type="cellIs" dxfId="270" priority="70" operator="equal">
      <formula>"Opleiding"</formula>
    </cfRule>
    <cfRule type="cellIs" dxfId="269" priority="72" operator="equal">
      <formula>"Kapitaallasten"</formula>
    </cfRule>
    <cfRule type="cellIs" dxfId="268" priority="68" operator="equal">
      <formula>"Werkgeverslasten"</formula>
    </cfRule>
    <cfRule type="cellIs" dxfId="267" priority="67" operator="equal">
      <formula>"Overhead"</formula>
    </cfRule>
    <cfRule type="cellIs" dxfId="266" priority="77" operator="equal">
      <formula>"Loonkosten (obv CAO) per jaar"</formula>
    </cfRule>
    <cfRule type="cellIs" dxfId="265" priority="76" operator="equal">
      <formula>"ORT"</formula>
    </cfRule>
    <cfRule type="cellIs" dxfId="264" priority="75" operator="equal">
      <formula>"Vakantiegeld"</formula>
    </cfRule>
  </conditionalFormatting>
  <conditionalFormatting sqref="K29:L29">
    <cfRule type="cellIs" dxfId="263" priority="47" operator="equal">
      <formula>"Marge (innovatie/opleiding/…)"</formula>
    </cfRule>
  </conditionalFormatting>
  <conditionalFormatting sqref="K3:N28 M29:N29">
    <cfRule type="cellIs" dxfId="262" priority="58" operator="equal">
      <formula>"Marge"</formula>
    </cfRule>
  </conditionalFormatting>
  <conditionalFormatting sqref="K3:N29">
    <cfRule type="cellIs" dxfId="261" priority="51" operator="equal">
      <formula>"Productiviteit (%)"</formula>
    </cfRule>
    <cfRule type="cellIs" dxfId="260" priority="46" operator="equal">
      <formula>"Werkgeverslasten"</formula>
    </cfRule>
    <cfRule type="cellIs" dxfId="259" priority="48" operator="equal">
      <formula>"Opleiding"</formula>
    </cfRule>
    <cfRule type="cellIs" dxfId="258" priority="49" operator="equal">
      <formula>"Materiële kosten"</formula>
    </cfRule>
    <cfRule type="cellIs" dxfId="257" priority="50" operator="equal">
      <formula>"Kapitaallasten"</formula>
    </cfRule>
    <cfRule type="cellIs" dxfId="256" priority="52" operator="equal">
      <formula>"Eindejaarsuitkering"</formula>
    </cfRule>
    <cfRule type="cellIs" dxfId="255" priority="53" operator="equal">
      <formula>"Vakantiegeld"</formula>
    </cfRule>
    <cfRule type="cellIs" dxfId="254" priority="54" operator="equal">
      <formula>"ORT"</formula>
    </cfRule>
    <cfRule type="cellIs" dxfId="253" priority="55" operator="equal">
      <formula>"Loonkosten (obv CAO) per jaar"</formula>
    </cfRule>
    <cfRule type="cellIs" dxfId="252" priority="45" operator="equal">
      <formula>"Overhead"</formula>
    </cfRule>
  </conditionalFormatting>
  <conditionalFormatting sqref="P29:Q29">
    <cfRule type="cellIs" dxfId="251" priority="25" operator="equal">
      <formula>"Marge (innovatie/opleiding/…)"</formula>
    </cfRule>
  </conditionalFormatting>
  <conditionalFormatting sqref="P3:S28 R29:S29">
    <cfRule type="cellIs" dxfId="250" priority="36" operator="equal">
      <formula>"Marge"</formula>
    </cfRule>
  </conditionalFormatting>
  <conditionalFormatting sqref="P3:S29">
    <cfRule type="cellIs" dxfId="249" priority="23" operator="equal">
      <formula>"Overhead"</formula>
    </cfRule>
    <cfRule type="cellIs" dxfId="248" priority="29" operator="equal">
      <formula>"Productiviteit (%)"</formula>
    </cfRule>
    <cfRule type="cellIs" dxfId="247" priority="33" operator="equal">
      <formula>"Loonkosten (obv CAO) per jaar"</formula>
    </cfRule>
    <cfRule type="cellIs" dxfId="246" priority="32" operator="equal">
      <formula>"ORT"</formula>
    </cfRule>
    <cfRule type="cellIs" dxfId="245" priority="31" operator="equal">
      <formula>"Vakantiegeld"</formula>
    </cfRule>
    <cfRule type="cellIs" dxfId="244" priority="30" operator="equal">
      <formula>"Eindejaarsuitkering"</formula>
    </cfRule>
    <cfRule type="cellIs" dxfId="243" priority="28" operator="equal">
      <formula>"Kapitaallasten"</formula>
    </cfRule>
    <cfRule type="cellIs" dxfId="242" priority="27" operator="equal">
      <formula>"Materiële kosten"</formula>
    </cfRule>
    <cfRule type="cellIs" dxfId="241" priority="26" operator="equal">
      <formula>"Opleiding"</formula>
    </cfRule>
    <cfRule type="cellIs" dxfId="240" priority="24" operator="equal">
      <formula>"Werkgeverslasten"</formula>
    </cfRule>
  </conditionalFormatting>
  <conditionalFormatting sqref="U29:V29">
    <cfRule type="cellIs" dxfId="239" priority="3" operator="equal">
      <formula>"Marge (innovatie/opleiding/…)"</formula>
    </cfRule>
  </conditionalFormatting>
  <conditionalFormatting sqref="U3:X28 W29:X29">
    <cfRule type="cellIs" dxfId="238" priority="14" operator="equal">
      <formula>"Marge"</formula>
    </cfRule>
  </conditionalFormatting>
  <conditionalFormatting sqref="U3:X29">
    <cfRule type="cellIs" dxfId="237" priority="2" operator="equal">
      <formula>"Werkgeverslasten"</formula>
    </cfRule>
    <cfRule type="cellIs" dxfId="236" priority="4" operator="equal">
      <formula>"Opleiding"</formula>
    </cfRule>
    <cfRule type="cellIs" dxfId="235" priority="5" operator="equal">
      <formula>"Materiële kosten"</formula>
    </cfRule>
    <cfRule type="cellIs" dxfId="234" priority="6" operator="equal">
      <formula>"Kapitaallasten"</formula>
    </cfRule>
    <cfRule type="cellIs" dxfId="233" priority="8" operator="equal">
      <formula>"Eindejaarsuitkering"</formula>
    </cfRule>
    <cfRule type="cellIs" dxfId="232" priority="9" operator="equal">
      <formula>"Vakantiegeld"</formula>
    </cfRule>
    <cfRule type="cellIs" dxfId="231" priority="10" operator="equal">
      <formula>"ORT"</formula>
    </cfRule>
    <cfRule type="cellIs" dxfId="230" priority="1" operator="equal">
      <formula>"Overhead"</formula>
    </cfRule>
    <cfRule type="cellIs" dxfId="229" priority="7" operator="equal">
      <formula>"Productiviteit (%)"</formula>
    </cfRule>
    <cfRule type="cellIs" dxfId="228" priority="11" operator="equal">
      <formula>"Loonkosten (obv CAO) per jaar"</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BE12-EE11-4706-BEBB-6890935C6E37}">
  <dimension ref="A1:X40"/>
  <sheetViews>
    <sheetView topLeftCell="I1" workbookViewId="0">
      <selection activeCell="U34" activeCellId="3" sqref="F32:G35 K34:L37 P32:Q35 U34:V37"/>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3.88671875" bestFit="1" customWidth="1"/>
  </cols>
  <sheetData>
    <row r="1" spans="1:24" ht="14.4" customHeight="1">
      <c r="A1" s="15"/>
      <c r="B1" s="16" t="s">
        <v>160</v>
      </c>
      <c r="C1" s="17" t="s">
        <v>115</v>
      </c>
      <c r="D1" s="18" t="s">
        <v>116</v>
      </c>
      <c r="F1" s="129" t="s">
        <v>138</v>
      </c>
      <c r="G1" s="151"/>
      <c r="H1" s="151"/>
      <c r="I1" s="152"/>
      <c r="K1" s="129" t="s">
        <v>195</v>
      </c>
      <c r="L1" s="151"/>
      <c r="M1" s="151"/>
      <c r="N1" s="152"/>
      <c r="P1" s="129" t="s">
        <v>196</v>
      </c>
      <c r="Q1" s="151"/>
      <c r="R1" s="151"/>
      <c r="S1" s="152"/>
      <c r="U1" s="129" t="s">
        <v>197</v>
      </c>
      <c r="V1" s="151"/>
      <c r="W1" s="151"/>
      <c r="X1" s="152"/>
    </row>
    <row r="2" spans="1:24">
      <c r="A2" s="19"/>
      <c r="B2" s="19"/>
      <c r="C2" s="20"/>
      <c r="D2" s="21"/>
      <c r="F2" s="153"/>
      <c r="G2" s="154"/>
      <c r="H2" s="154"/>
      <c r="I2" s="155"/>
      <c r="K2" s="153"/>
      <c r="L2" s="154"/>
      <c r="M2" s="154"/>
      <c r="N2" s="155"/>
      <c r="P2" s="153"/>
      <c r="Q2" s="154"/>
      <c r="R2" s="154"/>
      <c r="S2" s="155"/>
      <c r="U2" s="153"/>
      <c r="V2" s="154"/>
      <c r="W2" s="154"/>
      <c r="X2" s="155"/>
    </row>
    <row r="3" spans="1:24" ht="15" thickBot="1">
      <c r="A3" s="117" t="str">
        <f>F1</f>
        <v>Functie 1 GHZ FWG 35</v>
      </c>
      <c r="B3" s="23">
        <f>I37</f>
        <v>46.90520010484304</v>
      </c>
      <c r="C3" s="38">
        <v>0.4</v>
      </c>
      <c r="D3" s="23">
        <f>B3*C3</f>
        <v>18.762080041937217</v>
      </c>
      <c r="F3" s="141" t="s">
        <v>120</v>
      </c>
      <c r="G3" s="142"/>
      <c r="H3" s="28"/>
      <c r="I3" s="29">
        <v>37425.083333333328</v>
      </c>
      <c r="K3" s="141" t="s">
        <v>120</v>
      </c>
      <c r="L3" s="142"/>
      <c r="M3" s="28"/>
      <c r="N3" s="29">
        <v>39288.536300000007</v>
      </c>
      <c r="P3" s="141" t="s">
        <v>120</v>
      </c>
      <c r="Q3" s="142"/>
      <c r="R3" s="28"/>
      <c r="S3" s="29">
        <v>43665</v>
      </c>
      <c r="U3" s="141" t="s">
        <v>120</v>
      </c>
      <c r="V3" s="142"/>
      <c r="W3" s="28"/>
      <c r="X3" s="29">
        <v>50359.370076923078</v>
      </c>
    </row>
    <row r="4" spans="1:24" ht="15" thickTop="1">
      <c r="A4" s="19"/>
      <c r="B4" s="19"/>
      <c r="C4" s="39"/>
      <c r="D4" s="19"/>
      <c r="F4" s="143"/>
      <c r="G4" s="144"/>
      <c r="H4" s="144"/>
      <c r="I4" s="145"/>
      <c r="K4" s="143"/>
      <c r="L4" s="144"/>
      <c r="M4" s="144"/>
      <c r="N4" s="145"/>
      <c r="P4" s="143"/>
      <c r="Q4" s="144"/>
      <c r="R4" s="144"/>
      <c r="S4" s="145"/>
      <c r="U4" s="143"/>
      <c r="V4" s="144"/>
      <c r="W4" s="144"/>
      <c r="X4" s="145"/>
    </row>
    <row r="5" spans="1:24">
      <c r="A5" s="117" t="str">
        <f>K1</f>
        <v>Functie 2 Jeugdzorg Schaal 7</v>
      </c>
      <c r="B5" s="23">
        <f>N39</f>
        <v>52.19964761404848</v>
      </c>
      <c r="C5" s="38">
        <v>0.4</v>
      </c>
      <c r="D5" s="23">
        <f>C5*B5</f>
        <v>20.879859045619394</v>
      </c>
      <c r="F5" s="141" t="s">
        <v>121</v>
      </c>
      <c r="G5" s="142"/>
      <c r="H5" s="33">
        <v>7.4999999999999997E-3</v>
      </c>
      <c r="I5" s="34">
        <f>H5*(I3+I6+I7+I11)</f>
        <v>419.61177913005156</v>
      </c>
      <c r="K5" s="141" t="s">
        <v>121</v>
      </c>
      <c r="L5" s="142"/>
      <c r="M5" s="33">
        <v>7.4999999999999997E-3</v>
      </c>
      <c r="N5" s="34">
        <f>M5*(N3+N6+N7+N11)</f>
        <v>443.78947399125207</v>
      </c>
      <c r="P5" s="141" t="s">
        <v>121</v>
      </c>
      <c r="Q5" s="142"/>
      <c r="R5" s="33">
        <v>7.4999999999999997E-3</v>
      </c>
      <c r="S5" s="34">
        <f>R5*(S3+S6+S7+S11)</f>
        <v>492.51749982829165</v>
      </c>
      <c r="U5" s="141" t="s">
        <v>121</v>
      </c>
      <c r="V5" s="142"/>
      <c r="W5" s="33">
        <v>7.4999999999999997E-3</v>
      </c>
      <c r="X5" s="34">
        <f>W5*(X3+X6+X7+X11)</f>
        <v>573.84344935242177</v>
      </c>
    </row>
    <row r="6" spans="1:24">
      <c r="A6" s="19"/>
      <c r="B6" s="19"/>
      <c r="C6" s="39"/>
      <c r="D6" s="19"/>
      <c r="F6" s="141" t="s">
        <v>122</v>
      </c>
      <c r="G6" s="142"/>
      <c r="H6" s="33">
        <v>0.08</v>
      </c>
      <c r="I6" s="34">
        <f>H6*I3</f>
        <v>2994.0066666666662</v>
      </c>
      <c r="K6" s="141" t="s">
        <v>122</v>
      </c>
      <c r="L6" s="142"/>
      <c r="M6" s="33">
        <v>0.08</v>
      </c>
      <c r="N6" s="34">
        <f>M6*N3</f>
        <v>3143.0829040000008</v>
      </c>
      <c r="P6" s="141" t="s">
        <v>122</v>
      </c>
      <c r="Q6" s="142"/>
      <c r="R6" s="33">
        <v>0.08</v>
      </c>
      <c r="S6" s="34">
        <f>R6*S3</f>
        <v>3493.2000000000003</v>
      </c>
      <c r="U6" s="141" t="s">
        <v>122</v>
      </c>
      <c r="V6" s="142"/>
      <c r="W6" s="33">
        <v>0.08</v>
      </c>
      <c r="X6" s="34">
        <f>W6*X3</f>
        <v>4028.7496061538463</v>
      </c>
    </row>
    <row r="7" spans="1:24">
      <c r="A7" s="117" t="str">
        <f>P1</f>
        <v>Functie 3 GHZ FWG 45</v>
      </c>
      <c r="B7" s="23">
        <f>S37</f>
        <v>56.285685269992562</v>
      </c>
      <c r="C7" s="38">
        <v>0.1</v>
      </c>
      <c r="D7" s="23">
        <f>C7*B7</f>
        <v>5.6285685269992562</v>
      </c>
      <c r="F7" s="141" t="s">
        <v>123</v>
      </c>
      <c r="G7" s="142"/>
      <c r="H7" s="33">
        <v>8.3299999999999999E-2</v>
      </c>
      <c r="I7" s="34">
        <f>H7*I3</f>
        <v>3117.5094416666661</v>
      </c>
      <c r="K7" s="141" t="s">
        <v>123</v>
      </c>
      <c r="L7" s="142"/>
      <c r="M7" s="33">
        <v>8.3000000000000004E-2</v>
      </c>
      <c r="N7" s="34">
        <f>M7*(N3+N6)</f>
        <v>3521.8243939320009</v>
      </c>
      <c r="P7" s="141" t="s">
        <v>123</v>
      </c>
      <c r="Q7" s="142"/>
      <c r="R7" s="33">
        <v>8.3299999999999999E-2</v>
      </c>
      <c r="S7" s="34">
        <f>R7*S3</f>
        <v>3637.2945</v>
      </c>
      <c r="U7" s="141" t="s">
        <v>123</v>
      </c>
      <c r="V7" s="142"/>
      <c r="W7" s="33">
        <v>8.3000000000000004E-2</v>
      </c>
      <c r="X7" s="34">
        <f>W7*(X3+X6)</f>
        <v>4514.2139336953851</v>
      </c>
    </row>
    <row r="8" spans="1:24">
      <c r="A8" s="19"/>
      <c r="B8" s="19"/>
      <c r="C8" s="39"/>
      <c r="D8" s="19"/>
      <c r="F8" s="148"/>
      <c r="G8" s="149"/>
      <c r="H8" s="149"/>
      <c r="I8" s="150"/>
      <c r="K8" s="148"/>
      <c r="L8" s="149"/>
      <c r="M8" s="149"/>
      <c r="N8" s="150"/>
      <c r="P8" s="148"/>
      <c r="Q8" s="149"/>
      <c r="R8" s="149"/>
      <c r="S8" s="150"/>
      <c r="U8" s="148"/>
      <c r="V8" s="149"/>
      <c r="W8" s="149"/>
      <c r="X8" s="150"/>
    </row>
    <row r="9" spans="1:24" ht="15" thickBot="1">
      <c r="A9" s="117" t="str">
        <f>U1</f>
        <v>Functie 4 Jeugdzorg Schaal 10</v>
      </c>
      <c r="B9" s="23">
        <f>X39</f>
        <v>68.990863047935605</v>
      </c>
      <c r="C9" s="38">
        <v>0.1</v>
      </c>
      <c r="D9" s="23">
        <f>C9*B9</f>
        <v>6.8990863047935607</v>
      </c>
      <c r="F9" s="141" t="s">
        <v>124</v>
      </c>
      <c r="G9" s="142"/>
      <c r="H9" s="28"/>
      <c r="I9" s="29">
        <f>I3+SUM(I5:I7)</f>
        <v>43956.211220796715</v>
      </c>
      <c r="K9" s="141" t="s">
        <v>124</v>
      </c>
      <c r="L9" s="142"/>
      <c r="M9" s="28"/>
      <c r="N9" s="29">
        <f>N3+SUM(N5:N7)</f>
        <v>46397.233071923263</v>
      </c>
      <c r="P9" s="141" t="s">
        <v>124</v>
      </c>
      <c r="Q9" s="142"/>
      <c r="R9" s="28"/>
      <c r="S9" s="29">
        <f>S3+SUM(S5:S7)</f>
        <v>51288.01199982829</v>
      </c>
      <c r="U9" s="141" t="s">
        <v>124</v>
      </c>
      <c r="V9" s="142"/>
      <c r="W9" s="28"/>
      <c r="X9" s="29">
        <f>X3+SUM(X5:X7)</f>
        <v>59476.177066124728</v>
      </c>
    </row>
    <row r="10" spans="1:24" ht="15" thickTop="1">
      <c r="A10" s="19"/>
      <c r="B10" s="19"/>
      <c r="C10" s="39"/>
      <c r="D10" s="19"/>
      <c r="F10" s="143"/>
      <c r="G10" s="144"/>
      <c r="H10" s="144"/>
      <c r="I10" s="145"/>
      <c r="K10" s="143"/>
      <c r="L10" s="144"/>
      <c r="M10" s="144"/>
      <c r="N10" s="145"/>
      <c r="P10" s="143"/>
      <c r="Q10" s="144"/>
      <c r="R10" s="144"/>
      <c r="S10" s="145"/>
      <c r="U10" s="143"/>
      <c r="V10" s="144"/>
      <c r="W10" s="144"/>
      <c r="X10" s="145"/>
    </row>
    <row r="11" spans="1:24">
      <c r="A11" s="24" t="s">
        <v>117</v>
      </c>
      <c r="B11" s="24"/>
      <c r="C11" s="25">
        <f>SUM(C3:C9)</f>
        <v>1</v>
      </c>
      <c r="D11" s="26">
        <f>SUM(D3:D9)</f>
        <v>52.169593919349431</v>
      </c>
      <c r="F11" s="141" t="s">
        <v>125</v>
      </c>
      <c r="G11" s="142"/>
      <c r="H11" s="33">
        <v>0.28508514525355882</v>
      </c>
      <c r="I11" s="34">
        <f>H11*(I3+I6+I7)</f>
        <v>12411.637775673549</v>
      </c>
      <c r="K11" s="141" t="s">
        <v>125</v>
      </c>
      <c r="L11" s="142"/>
      <c r="M11" s="33">
        <v>0.28764952596856364</v>
      </c>
      <c r="N11" s="34">
        <f>M11*(N3+N6+N7)</f>
        <v>13218.486267568269</v>
      </c>
      <c r="P11" s="141" t="s">
        <v>125</v>
      </c>
      <c r="Q11" s="142"/>
      <c r="R11" s="33">
        <v>0.29281151061745359</v>
      </c>
      <c r="S11" s="34">
        <f>R11*(S3+S6+S7)</f>
        <v>14873.505477105555</v>
      </c>
      <c r="U11" s="141" t="s">
        <v>125</v>
      </c>
      <c r="V11" s="142"/>
      <c r="W11" s="33">
        <v>0.29897162328844423</v>
      </c>
      <c r="X11" s="34">
        <f>W11*(X3+X6+X7)</f>
        <v>17610.126296883915</v>
      </c>
    </row>
    <row r="12" spans="1:24">
      <c r="F12" s="148"/>
      <c r="G12" s="149"/>
      <c r="H12" s="149"/>
      <c r="I12" s="150"/>
      <c r="K12" s="148"/>
      <c r="L12" s="149"/>
      <c r="M12" s="149"/>
      <c r="N12" s="150"/>
      <c r="P12" s="148"/>
      <c r="Q12" s="149"/>
      <c r="R12" s="149"/>
      <c r="S12" s="150"/>
      <c r="U12" s="148"/>
      <c r="V12" s="149"/>
      <c r="W12" s="149"/>
      <c r="X12" s="150"/>
    </row>
    <row r="13" spans="1:24" ht="15" thickBot="1">
      <c r="F13" s="141" t="s">
        <v>126</v>
      </c>
      <c r="G13" s="142"/>
      <c r="H13" s="28"/>
      <c r="I13" s="29">
        <f>I9+I11</f>
        <v>56367.84899647026</v>
      </c>
      <c r="K13" s="141" t="s">
        <v>126</v>
      </c>
      <c r="L13" s="142"/>
      <c r="M13" s="28"/>
      <c r="N13" s="29">
        <f>N9+N11</f>
        <v>59615.71933949153</v>
      </c>
      <c r="P13" s="141" t="s">
        <v>126</v>
      </c>
      <c r="Q13" s="142"/>
      <c r="R13" s="28"/>
      <c r="S13" s="29">
        <f>S9+S11</f>
        <v>66161.517476933848</v>
      </c>
      <c r="U13" s="141" t="s">
        <v>126</v>
      </c>
      <c r="V13" s="142"/>
      <c r="W13" s="28"/>
      <c r="X13" s="29">
        <f>X9+X11</f>
        <v>77086.303363008643</v>
      </c>
    </row>
    <row r="14" spans="1:24" ht="15" thickTop="1">
      <c r="F14" s="143"/>
      <c r="G14" s="144"/>
      <c r="H14" s="144"/>
      <c r="I14" s="145"/>
      <c r="K14" s="143"/>
      <c r="L14" s="144"/>
      <c r="M14" s="144"/>
      <c r="N14" s="145"/>
      <c r="P14" s="143"/>
      <c r="Q14" s="144"/>
      <c r="R14" s="144"/>
      <c r="S14" s="145"/>
      <c r="U14" s="143"/>
      <c r="V14" s="144"/>
      <c r="W14" s="144"/>
      <c r="X14" s="145"/>
    </row>
    <row r="15" spans="1:24">
      <c r="F15" s="141" t="s">
        <v>127</v>
      </c>
      <c r="G15" s="142"/>
      <c r="H15" s="33">
        <v>0.16400000000000001</v>
      </c>
      <c r="I15" s="34">
        <f>(H15/(1-H15))*I13</f>
        <v>11057.807697872158</v>
      </c>
      <c r="K15" s="141" t="s">
        <v>127</v>
      </c>
      <c r="L15" s="142"/>
      <c r="M15" s="33">
        <v>0.17799999999999999</v>
      </c>
      <c r="N15" s="34">
        <f>(M15/(1-M15))*N13</f>
        <v>12909.486669622253</v>
      </c>
      <c r="P15" s="141" t="s">
        <v>127</v>
      </c>
      <c r="Q15" s="142"/>
      <c r="R15" s="33">
        <v>0.16400000000000001</v>
      </c>
      <c r="S15" s="34">
        <f>(R15/(1-R15))*S13</f>
        <v>12979.053667723867</v>
      </c>
      <c r="U15" s="141" t="s">
        <v>127</v>
      </c>
      <c r="V15" s="142"/>
      <c r="W15" s="33">
        <v>0.17799999999999999</v>
      </c>
      <c r="X15" s="34">
        <f>(W15/(1-W15))*X13</f>
        <v>16692.654499532284</v>
      </c>
    </row>
    <row r="16" spans="1:24">
      <c r="F16" s="148"/>
      <c r="G16" s="149"/>
      <c r="H16" s="149"/>
      <c r="I16" s="150"/>
      <c r="K16" s="148"/>
      <c r="L16" s="149"/>
      <c r="M16" s="149"/>
      <c r="N16" s="150"/>
      <c r="P16" s="148"/>
      <c r="Q16" s="149"/>
      <c r="R16" s="149"/>
      <c r="S16" s="150"/>
      <c r="U16" s="148"/>
      <c r="V16" s="149"/>
      <c r="W16" s="149"/>
      <c r="X16" s="150"/>
    </row>
    <row r="17" spans="6:24" ht="15" thickBot="1">
      <c r="F17" s="141" t="s">
        <v>128</v>
      </c>
      <c r="G17" s="142"/>
      <c r="H17" s="28"/>
      <c r="I17" s="29">
        <f>I15+I13</f>
        <v>67425.656694342411</v>
      </c>
      <c r="K17" s="141" t="s">
        <v>128</v>
      </c>
      <c r="L17" s="142"/>
      <c r="M17" s="28"/>
      <c r="N17" s="29">
        <f>N15+N13</f>
        <v>72525.206009113783</v>
      </c>
      <c r="P17" s="141" t="s">
        <v>128</v>
      </c>
      <c r="Q17" s="142"/>
      <c r="R17" s="28"/>
      <c r="S17" s="29">
        <f>S15+S13</f>
        <v>79140.571144657719</v>
      </c>
      <c r="U17" s="141" t="s">
        <v>128</v>
      </c>
      <c r="V17" s="142"/>
      <c r="W17" s="28"/>
      <c r="X17" s="29">
        <f>X15+X13</f>
        <v>93778.957862540934</v>
      </c>
    </row>
    <row r="18" spans="6:24" ht="15" thickTop="1">
      <c r="F18" s="143"/>
      <c r="G18" s="144"/>
      <c r="H18" s="144"/>
      <c r="I18" s="145"/>
      <c r="K18" s="143"/>
      <c r="L18" s="144"/>
      <c r="M18" s="144"/>
      <c r="N18" s="145"/>
      <c r="P18" s="143"/>
      <c r="Q18" s="144"/>
      <c r="R18" s="144"/>
      <c r="S18" s="145"/>
      <c r="U18" s="143"/>
      <c r="V18" s="144"/>
      <c r="W18" s="144"/>
      <c r="X18" s="145"/>
    </row>
    <row r="19" spans="6:24">
      <c r="F19" s="141" t="s">
        <v>129</v>
      </c>
      <c r="G19" s="142"/>
      <c r="H19" s="33">
        <v>0.13855000000000001</v>
      </c>
      <c r="I19" s="34">
        <f>(H19/(1-H19-H20))*I17</f>
        <v>11470.102197803599</v>
      </c>
      <c r="K19" s="141" t="s">
        <v>129</v>
      </c>
      <c r="L19" s="142"/>
      <c r="M19" s="33">
        <v>0.13855000000000001</v>
      </c>
      <c r="N19" s="34">
        <f>(M19/(1-M19-M20))*N17</f>
        <v>12337.611016713996</v>
      </c>
      <c r="P19" s="141" t="s">
        <v>129</v>
      </c>
      <c r="Q19" s="142"/>
      <c r="R19" s="33">
        <v>0.13855000000000001</v>
      </c>
      <c r="S19" s="34">
        <f>(R19/(1-R19-R20))*S17</f>
        <v>13462.982542933669</v>
      </c>
      <c r="U19" s="141" t="s">
        <v>129</v>
      </c>
      <c r="V19" s="142"/>
      <c r="W19" s="33">
        <v>0.13855000000000001</v>
      </c>
      <c r="X19" s="34">
        <f>(W19/(1-W19-W20))*X17</f>
        <v>15953.188792258636</v>
      </c>
    </row>
    <row r="20" spans="6:24">
      <c r="F20" s="141" t="s">
        <v>130</v>
      </c>
      <c r="G20" s="142"/>
      <c r="H20" s="33">
        <v>4.7E-2</v>
      </c>
      <c r="I20" s="34">
        <f>(H20/(1-H19-H20))*I17</f>
        <v>3890.9765665591422</v>
      </c>
      <c r="K20" s="141" t="s">
        <v>130</v>
      </c>
      <c r="L20" s="142"/>
      <c r="M20" s="33">
        <v>4.7E-2</v>
      </c>
      <c r="N20" s="34">
        <f>(M20/(1-M19-M20))*N17</f>
        <v>4185.2596014836363</v>
      </c>
      <c r="P20" s="141" t="s">
        <v>130</v>
      </c>
      <c r="Q20" s="142"/>
      <c r="R20" s="33">
        <v>4.7E-2</v>
      </c>
      <c r="S20" s="34">
        <f>(R20/(1-R19-R20))*S17</f>
        <v>4567.0168135538252</v>
      </c>
      <c r="U20" s="141" t="s">
        <v>130</v>
      </c>
      <c r="V20" s="142"/>
      <c r="W20" s="33">
        <v>4.7E-2</v>
      </c>
      <c r="X20" s="34">
        <f>(W20/(1-W19-W20))*X17</f>
        <v>5411.7637909502409</v>
      </c>
    </row>
    <row r="21" spans="6:24">
      <c r="F21" s="148"/>
      <c r="G21" s="149"/>
      <c r="H21" s="149"/>
      <c r="I21" s="150"/>
      <c r="K21" s="148"/>
      <c r="L21" s="149"/>
      <c r="M21" s="149"/>
      <c r="N21" s="150"/>
      <c r="P21" s="148"/>
      <c r="Q21" s="149"/>
      <c r="R21" s="149"/>
      <c r="S21" s="150"/>
      <c r="U21" s="148"/>
      <c r="V21" s="149"/>
      <c r="W21" s="149"/>
      <c r="X21" s="150"/>
    </row>
    <row r="22" spans="6:24" ht="15" thickBot="1">
      <c r="F22" s="141" t="s">
        <v>131</v>
      </c>
      <c r="G22" s="142"/>
      <c r="H22" s="33"/>
      <c r="I22" s="29">
        <f>I17+I19+I20</f>
        <v>82786.735458705152</v>
      </c>
      <c r="K22" s="141" t="s">
        <v>131</v>
      </c>
      <c r="L22" s="142"/>
      <c r="M22" s="33"/>
      <c r="N22" s="29">
        <f>N17+N19+N20</f>
        <v>89048.076627311413</v>
      </c>
      <c r="P22" s="141" t="s">
        <v>131</v>
      </c>
      <c r="Q22" s="142"/>
      <c r="R22" s="33"/>
      <c r="S22" s="29">
        <f>S17+S19+S20</f>
        <v>97170.570501145208</v>
      </c>
      <c r="U22" s="141" t="s">
        <v>131</v>
      </c>
      <c r="V22" s="142"/>
      <c r="W22" s="33"/>
      <c r="X22" s="29">
        <f>X17+X19+X20</f>
        <v>115143.9104457498</v>
      </c>
    </row>
    <row r="23" spans="6:24" ht="15" thickTop="1">
      <c r="F23" s="143"/>
      <c r="G23" s="144"/>
      <c r="H23" s="144"/>
      <c r="I23" s="145"/>
      <c r="K23" s="143"/>
      <c r="L23" s="144"/>
      <c r="M23" s="144"/>
      <c r="N23" s="145"/>
      <c r="P23" s="143"/>
      <c r="Q23" s="144"/>
      <c r="R23" s="144"/>
      <c r="S23" s="145"/>
      <c r="U23" s="143"/>
      <c r="V23" s="144"/>
      <c r="W23" s="144"/>
      <c r="X23" s="145"/>
    </row>
    <row r="24" spans="6:24">
      <c r="F24" s="141" t="s">
        <v>132</v>
      </c>
      <c r="G24" s="142"/>
      <c r="H24" s="35">
        <v>0.68590291931008995</v>
      </c>
      <c r="I24" s="28"/>
      <c r="K24" s="141" t="s">
        <v>132</v>
      </c>
      <c r="L24" s="142"/>
      <c r="M24" s="35">
        <v>0.69270911743770403</v>
      </c>
      <c r="N24" s="28"/>
      <c r="P24" s="141" t="s">
        <v>132</v>
      </c>
      <c r="Q24" s="142"/>
      <c r="R24" s="35">
        <v>0.67090291931009005</v>
      </c>
      <c r="S24" s="28"/>
      <c r="U24" s="141" t="s">
        <v>132</v>
      </c>
      <c r="V24" s="142"/>
      <c r="W24" s="35">
        <v>0.67770911743770401</v>
      </c>
      <c r="X24" s="28"/>
    </row>
    <row r="25" spans="6:24">
      <c r="F25" s="141" t="s">
        <v>133</v>
      </c>
      <c r="G25" s="142"/>
      <c r="H25" s="28">
        <f>1878*H24</f>
        <v>1288.125682464349</v>
      </c>
      <c r="I25" s="28"/>
      <c r="K25" s="141" t="s">
        <v>133</v>
      </c>
      <c r="L25" s="142"/>
      <c r="M25" s="28">
        <f>1878*M24</f>
        <v>1300.9077225480082</v>
      </c>
      <c r="N25" s="28"/>
      <c r="P25" s="141" t="s">
        <v>133</v>
      </c>
      <c r="Q25" s="142"/>
      <c r="R25" s="28">
        <f>1878*R24</f>
        <v>1259.9556824643491</v>
      </c>
      <c r="S25" s="28"/>
      <c r="U25" s="141" t="s">
        <v>133</v>
      </c>
      <c r="V25" s="142"/>
      <c r="W25" s="28">
        <f>1878*W24</f>
        <v>1272.7377225480082</v>
      </c>
      <c r="X25" s="28"/>
    </row>
    <row r="26" spans="6:24" ht="15" thickBot="1">
      <c r="F26" s="141" t="s">
        <v>134</v>
      </c>
      <c r="G26" s="142"/>
      <c r="H26" s="28"/>
      <c r="I26" s="29">
        <f>I22/H25</f>
        <v>64.269144374424357</v>
      </c>
      <c r="K26" s="141" t="s">
        <v>134</v>
      </c>
      <c r="L26" s="142"/>
      <c r="M26" s="28"/>
      <c r="N26" s="29">
        <f>N22/M25</f>
        <v>68.450724892998863</v>
      </c>
      <c r="P26" s="141" t="s">
        <v>134</v>
      </c>
      <c r="Q26" s="142"/>
      <c r="R26" s="28"/>
      <c r="S26" s="29">
        <f>S22/R25</f>
        <v>77.122212990134031</v>
      </c>
      <c r="U26" s="141" t="s">
        <v>134</v>
      </c>
      <c r="V26" s="142"/>
      <c r="W26" s="28"/>
      <c r="X26" s="29">
        <f>X22/W25</f>
        <v>90.46947254398404</v>
      </c>
    </row>
    <row r="27" spans="6:24" ht="15" thickTop="1">
      <c r="F27" s="143"/>
      <c r="G27" s="144"/>
      <c r="H27" s="144"/>
      <c r="I27" s="145"/>
      <c r="K27" s="143"/>
      <c r="L27" s="144"/>
      <c r="M27" s="144"/>
      <c r="N27" s="145"/>
      <c r="P27" s="143"/>
      <c r="Q27" s="144"/>
      <c r="R27" s="144"/>
      <c r="S27" s="145"/>
      <c r="U27" s="143"/>
      <c r="V27" s="144"/>
      <c r="W27" s="144"/>
      <c r="X27" s="145"/>
    </row>
    <row r="28" spans="6:24">
      <c r="F28" s="141" t="s">
        <v>135</v>
      </c>
      <c r="G28" s="142"/>
      <c r="H28" s="35">
        <v>0.02</v>
      </c>
      <c r="I28" s="34">
        <f>H28*I26</f>
        <v>1.2853828874884872</v>
      </c>
      <c r="K28" s="141" t="s">
        <v>135</v>
      </c>
      <c r="L28" s="142"/>
      <c r="M28" s="35">
        <v>0.02</v>
      </c>
      <c r="N28" s="34">
        <f>M28*N26</f>
        <v>1.3690144978599772</v>
      </c>
      <c r="P28" s="141" t="s">
        <v>135</v>
      </c>
      <c r="Q28" s="142"/>
      <c r="R28" s="35">
        <v>0.02</v>
      </c>
      <c r="S28" s="34">
        <f>R28*S26</f>
        <v>1.5424442598026806</v>
      </c>
      <c r="U28" s="141" t="s">
        <v>135</v>
      </c>
      <c r="V28" s="142"/>
      <c r="W28" s="35">
        <v>0.02</v>
      </c>
      <c r="X28" s="34">
        <f>W28*X26</f>
        <v>1.8093894508796808</v>
      </c>
    </row>
    <row r="29" spans="6:24">
      <c r="F29" s="141" t="s">
        <v>136</v>
      </c>
      <c r="G29" s="142"/>
      <c r="H29" s="35">
        <v>0.02</v>
      </c>
      <c r="I29" s="34">
        <f>H29*I26</f>
        <v>1.2853828874884872</v>
      </c>
      <c r="K29" s="141" t="s">
        <v>136</v>
      </c>
      <c r="L29" s="142"/>
      <c r="M29" s="35">
        <v>0.02</v>
      </c>
      <c r="N29" s="34">
        <f>M29*N26</f>
        <v>1.3690144978599772</v>
      </c>
      <c r="P29" s="141" t="s">
        <v>136</v>
      </c>
      <c r="Q29" s="142"/>
      <c r="R29" s="35">
        <v>0.02</v>
      </c>
      <c r="S29" s="34">
        <f>R29*S26</f>
        <v>1.5424442598026806</v>
      </c>
      <c r="U29" s="141" t="s">
        <v>136</v>
      </c>
      <c r="V29" s="142"/>
      <c r="W29" s="35">
        <v>0.02</v>
      </c>
      <c r="X29" s="34">
        <f>W29*X26</f>
        <v>1.8093894508796808</v>
      </c>
    </row>
    <row r="30" spans="6:24" ht="15" thickBot="1">
      <c r="F30" s="146" t="s">
        <v>137</v>
      </c>
      <c r="G30" s="147"/>
      <c r="H30" s="28"/>
      <c r="I30" s="36">
        <f>I26+I28+I29</f>
        <v>66.839910149401319</v>
      </c>
      <c r="K30" s="141" t="s">
        <v>180</v>
      </c>
      <c r="L30" s="142"/>
      <c r="M30" s="33">
        <v>4.9399999999999999E-2</v>
      </c>
      <c r="N30" s="34">
        <f>M30*(N9+N11+N15)</f>
        <v>3582.745176850221</v>
      </c>
      <c r="P30" s="146" t="s">
        <v>137</v>
      </c>
      <c r="Q30" s="147"/>
      <c r="R30" s="28"/>
      <c r="S30" s="36">
        <f>S26+S28+S29</f>
        <v>80.207101509739388</v>
      </c>
      <c r="U30" s="141" t="s">
        <v>180</v>
      </c>
      <c r="V30" s="142"/>
      <c r="W30" s="33">
        <v>4.9399999999999999E-2</v>
      </c>
      <c r="X30" s="34">
        <f>W30*(X9+X11+X15)</f>
        <v>4632.6805184095219</v>
      </c>
    </row>
    <row r="31" spans="6:24" ht="15" thickTop="1">
      <c r="F31" s="143"/>
      <c r="G31" s="144"/>
      <c r="H31" s="144"/>
      <c r="I31" s="145"/>
      <c r="K31" s="141" t="s">
        <v>181</v>
      </c>
      <c r="L31" s="142"/>
      <c r="M31" s="33">
        <v>2.5100000000000001E-2</v>
      </c>
      <c r="N31" s="34">
        <f>M31*(N19+N20)</f>
        <v>414.72405251676054</v>
      </c>
      <c r="P31" s="143"/>
      <c r="Q31" s="144"/>
      <c r="R31" s="144"/>
      <c r="S31" s="145"/>
      <c r="U31" s="141" t="s">
        <v>181</v>
      </c>
      <c r="V31" s="142"/>
      <c r="W31" s="33">
        <v>2.5100000000000001E-2</v>
      </c>
      <c r="X31" s="34">
        <f>W31*(X19+X20)</f>
        <v>536.26030983854287</v>
      </c>
    </row>
    <row r="32" spans="6:24" ht="15" thickBot="1">
      <c r="F32" s="141" t="s">
        <v>155</v>
      </c>
      <c r="G32" s="156"/>
      <c r="H32" s="35">
        <v>0.05</v>
      </c>
      <c r="I32" s="28"/>
      <c r="K32" s="146" t="s">
        <v>137</v>
      </c>
      <c r="L32" s="147"/>
      <c r="M32" s="28"/>
      <c r="N32" s="36">
        <f>N26+(N30/M25)+(N31/M25)+(N26+(N30/M25)+(N31/M25))*M28+(N26+(N30/M25)+(N31/M25))*M29</f>
        <v>74.384497850019073</v>
      </c>
      <c r="P32" s="141" t="s">
        <v>155</v>
      </c>
      <c r="Q32" s="156"/>
      <c r="R32" s="35">
        <v>0.05</v>
      </c>
      <c r="S32" s="28"/>
      <c r="U32" s="146" t="s">
        <v>137</v>
      </c>
      <c r="V32" s="147"/>
      <c r="W32" s="28"/>
      <c r="X32" s="36">
        <f>X26+(X30/W25)+(X31/W25)+(X26+(X30/W25)+(X31/W25))*W28+(X26+(X30/W25)+(X31/W25))*W29</f>
        <v>98.311979843308222</v>
      </c>
    </row>
    <row r="33" spans="6:24" ht="15" thickTop="1">
      <c r="F33" s="141" t="s">
        <v>156</v>
      </c>
      <c r="G33" s="156"/>
      <c r="H33" s="34">
        <v>0</v>
      </c>
      <c r="I33" s="34">
        <f>H33</f>
        <v>0</v>
      </c>
      <c r="K33" s="143"/>
      <c r="L33" s="144"/>
      <c r="M33" s="144"/>
      <c r="N33" s="145"/>
      <c r="P33" s="141" t="s">
        <v>156</v>
      </c>
      <c r="Q33" s="156"/>
      <c r="R33" s="34">
        <v>0</v>
      </c>
      <c r="S33" s="34">
        <f>R33</f>
        <v>0</v>
      </c>
      <c r="U33" s="143"/>
      <c r="V33" s="144"/>
      <c r="W33" s="144"/>
      <c r="X33" s="145"/>
    </row>
    <row r="34" spans="6:24">
      <c r="F34" s="141" t="s">
        <v>157</v>
      </c>
      <c r="G34" s="156"/>
      <c r="H34" s="42">
        <v>6</v>
      </c>
      <c r="I34" s="34"/>
      <c r="K34" s="141" t="s">
        <v>155</v>
      </c>
      <c r="L34" s="156"/>
      <c r="M34" s="35">
        <v>0.05</v>
      </c>
      <c r="N34" s="28"/>
      <c r="P34" s="141" t="s">
        <v>157</v>
      </c>
      <c r="Q34" s="156"/>
      <c r="R34" s="42">
        <v>6</v>
      </c>
      <c r="S34" s="34"/>
      <c r="U34" s="141" t="s">
        <v>155</v>
      </c>
      <c r="V34" s="156"/>
      <c r="W34" s="35">
        <v>0.05</v>
      </c>
      <c r="X34" s="28"/>
    </row>
    <row r="35" spans="6:24">
      <c r="F35" s="141" t="s">
        <v>158</v>
      </c>
      <c r="G35" s="156"/>
      <c r="H35" s="41">
        <v>4</v>
      </c>
      <c r="I35" s="34"/>
      <c r="K35" s="141" t="s">
        <v>156</v>
      </c>
      <c r="L35" s="156"/>
      <c r="M35" s="34">
        <v>0</v>
      </c>
      <c r="N35" s="34">
        <f>M35</f>
        <v>0</v>
      </c>
      <c r="P35" s="141" t="s">
        <v>158</v>
      </c>
      <c r="Q35" s="156"/>
      <c r="R35" s="41">
        <v>4</v>
      </c>
      <c r="S35" s="34"/>
      <c r="U35" s="141" t="s">
        <v>156</v>
      </c>
      <c r="V35" s="156"/>
      <c r="W35" s="34">
        <v>0</v>
      </c>
      <c r="X35" s="34">
        <f>W35</f>
        <v>0</v>
      </c>
    </row>
    <row r="36" spans="6:24">
      <c r="F36" s="157"/>
      <c r="G36" s="158"/>
      <c r="H36" s="158"/>
      <c r="I36" s="156"/>
      <c r="K36" s="141" t="s">
        <v>157</v>
      </c>
      <c r="L36" s="156"/>
      <c r="M36" s="42">
        <v>6</v>
      </c>
      <c r="N36" s="34"/>
      <c r="P36" s="157"/>
      <c r="Q36" s="158"/>
      <c r="R36" s="158"/>
      <c r="S36" s="156"/>
      <c r="U36" s="141" t="s">
        <v>157</v>
      </c>
      <c r="V36" s="156"/>
      <c r="W36" s="42">
        <v>6</v>
      </c>
      <c r="X36" s="34"/>
    </row>
    <row r="37" spans="6:24" ht="15" thickBot="1">
      <c r="F37" s="141" t="s">
        <v>159</v>
      </c>
      <c r="G37" s="156"/>
      <c r="H37" s="28"/>
      <c r="I37" s="36">
        <f>I30*H35/(H34*(1-H32))+I33</f>
        <v>46.90520010484304</v>
      </c>
      <c r="K37" s="141" t="s">
        <v>158</v>
      </c>
      <c r="L37" s="156"/>
      <c r="M37" s="41">
        <v>4</v>
      </c>
      <c r="N37" s="34"/>
      <c r="P37" s="141" t="s">
        <v>159</v>
      </c>
      <c r="Q37" s="156"/>
      <c r="R37" s="28"/>
      <c r="S37" s="36">
        <f>S30*R35/(R34*(1-R32))+S33</f>
        <v>56.285685269992562</v>
      </c>
      <c r="U37" s="141" t="s">
        <v>158</v>
      </c>
      <c r="V37" s="156"/>
      <c r="W37" s="41">
        <v>4</v>
      </c>
      <c r="X37" s="34"/>
    </row>
    <row r="38" spans="6:24" ht="15" thickTop="1">
      <c r="K38" s="157"/>
      <c r="L38" s="158"/>
      <c r="M38" s="158"/>
      <c r="N38" s="156"/>
      <c r="U38" s="157"/>
      <c r="V38" s="158"/>
      <c r="W38" s="158"/>
      <c r="X38" s="156"/>
    </row>
    <row r="39" spans="6:24" ht="15" thickBot="1">
      <c r="K39" s="141" t="s">
        <v>159</v>
      </c>
      <c r="L39" s="156"/>
      <c r="M39" s="28"/>
      <c r="N39" s="36">
        <f>N32*M37/(M36*(1-M34))+N35</f>
        <v>52.19964761404848</v>
      </c>
      <c r="U39" s="141" t="s">
        <v>159</v>
      </c>
      <c r="V39" s="156"/>
      <c r="W39" s="28"/>
      <c r="X39" s="36">
        <f>X32*W37/(W36*(1-W34))+X35</f>
        <v>68.990863047935605</v>
      </c>
    </row>
    <row r="40" spans="6:24" ht="15" thickTop="1"/>
  </sheetData>
  <mergeCells count="148">
    <mergeCell ref="F1:I2"/>
    <mergeCell ref="K1:N2"/>
    <mergeCell ref="P1:S2"/>
    <mergeCell ref="U1:X2"/>
    <mergeCell ref="F5:G5"/>
    <mergeCell ref="K5:L5"/>
    <mergeCell ref="P5:Q5"/>
    <mergeCell ref="U5:V5"/>
    <mergeCell ref="F4:I4"/>
    <mergeCell ref="K4:N4"/>
    <mergeCell ref="P4:S4"/>
    <mergeCell ref="U4:X4"/>
    <mergeCell ref="F3:G3"/>
    <mergeCell ref="K3:L3"/>
    <mergeCell ref="P3:Q3"/>
    <mergeCell ref="U3:V3"/>
    <mergeCell ref="F8:I8"/>
    <mergeCell ref="K8:N8"/>
    <mergeCell ref="P8:S8"/>
    <mergeCell ref="U8:X8"/>
    <mergeCell ref="F7:G7"/>
    <mergeCell ref="K7:L7"/>
    <mergeCell ref="P7:Q7"/>
    <mergeCell ref="U7:V7"/>
    <mergeCell ref="F6:G6"/>
    <mergeCell ref="K6:L6"/>
    <mergeCell ref="P6:Q6"/>
    <mergeCell ref="U6:V6"/>
    <mergeCell ref="F11:G11"/>
    <mergeCell ref="K11:L11"/>
    <mergeCell ref="P11:Q11"/>
    <mergeCell ref="U11:V11"/>
    <mergeCell ref="F10:I10"/>
    <mergeCell ref="K10:N10"/>
    <mergeCell ref="P10:S10"/>
    <mergeCell ref="U10:X10"/>
    <mergeCell ref="F9:G9"/>
    <mergeCell ref="K9:L9"/>
    <mergeCell ref="P9:Q9"/>
    <mergeCell ref="U9:V9"/>
    <mergeCell ref="F14:I14"/>
    <mergeCell ref="K14:N14"/>
    <mergeCell ref="P14:S14"/>
    <mergeCell ref="U14:X14"/>
    <mergeCell ref="F13:G13"/>
    <mergeCell ref="K13:L13"/>
    <mergeCell ref="P13:Q13"/>
    <mergeCell ref="U13:V13"/>
    <mergeCell ref="F12:I12"/>
    <mergeCell ref="K12:N12"/>
    <mergeCell ref="P12:S12"/>
    <mergeCell ref="U12:X12"/>
    <mergeCell ref="F17:G17"/>
    <mergeCell ref="K17:L17"/>
    <mergeCell ref="P17:Q17"/>
    <mergeCell ref="U17:V17"/>
    <mergeCell ref="F16:I16"/>
    <mergeCell ref="K16:N16"/>
    <mergeCell ref="P16:S16"/>
    <mergeCell ref="U16:X16"/>
    <mergeCell ref="F15:G15"/>
    <mergeCell ref="K15:L15"/>
    <mergeCell ref="P15:Q15"/>
    <mergeCell ref="U15:V15"/>
    <mergeCell ref="F20:G20"/>
    <mergeCell ref="K20:L20"/>
    <mergeCell ref="P20:Q20"/>
    <mergeCell ref="U20:V20"/>
    <mergeCell ref="F19:G19"/>
    <mergeCell ref="K19:L19"/>
    <mergeCell ref="P19:Q19"/>
    <mergeCell ref="U19:V19"/>
    <mergeCell ref="F18:I18"/>
    <mergeCell ref="K18:N18"/>
    <mergeCell ref="P18:S18"/>
    <mergeCell ref="U18:X18"/>
    <mergeCell ref="F23:I23"/>
    <mergeCell ref="K23:N23"/>
    <mergeCell ref="P23:S23"/>
    <mergeCell ref="U23:X23"/>
    <mergeCell ref="F22:G22"/>
    <mergeCell ref="K22:L22"/>
    <mergeCell ref="P22:Q22"/>
    <mergeCell ref="U22:V22"/>
    <mergeCell ref="F21:I21"/>
    <mergeCell ref="K21:N21"/>
    <mergeCell ref="P21:S21"/>
    <mergeCell ref="U21:X21"/>
    <mergeCell ref="F26:G26"/>
    <mergeCell ref="K26:L26"/>
    <mergeCell ref="P26:Q26"/>
    <mergeCell ref="U26:V26"/>
    <mergeCell ref="F25:G25"/>
    <mergeCell ref="K25:L25"/>
    <mergeCell ref="P25:Q25"/>
    <mergeCell ref="U25:V25"/>
    <mergeCell ref="F24:G24"/>
    <mergeCell ref="K24:L24"/>
    <mergeCell ref="P24:Q24"/>
    <mergeCell ref="U24:V24"/>
    <mergeCell ref="F29:G29"/>
    <mergeCell ref="K29:L29"/>
    <mergeCell ref="P29:Q29"/>
    <mergeCell ref="U29:V29"/>
    <mergeCell ref="F28:G28"/>
    <mergeCell ref="K28:L28"/>
    <mergeCell ref="P28:Q28"/>
    <mergeCell ref="U28:V28"/>
    <mergeCell ref="F27:I27"/>
    <mergeCell ref="K27:N27"/>
    <mergeCell ref="P27:S27"/>
    <mergeCell ref="U27:X27"/>
    <mergeCell ref="U33:X33"/>
    <mergeCell ref="F32:G32"/>
    <mergeCell ref="K32:L32"/>
    <mergeCell ref="P32:Q32"/>
    <mergeCell ref="U32:V32"/>
    <mergeCell ref="F31:I31"/>
    <mergeCell ref="P31:S31"/>
    <mergeCell ref="U31:V31"/>
    <mergeCell ref="F30:G30"/>
    <mergeCell ref="K30:L30"/>
    <mergeCell ref="P30:Q30"/>
    <mergeCell ref="U30:V30"/>
    <mergeCell ref="K36:L36"/>
    <mergeCell ref="U36:V36"/>
    <mergeCell ref="U38:X38"/>
    <mergeCell ref="U39:V39"/>
    <mergeCell ref="K31:L31"/>
    <mergeCell ref="K39:L39"/>
    <mergeCell ref="K38:N38"/>
    <mergeCell ref="K33:N33"/>
    <mergeCell ref="F37:G37"/>
    <mergeCell ref="K37:L37"/>
    <mergeCell ref="P37:Q37"/>
    <mergeCell ref="U37:V37"/>
    <mergeCell ref="F36:I36"/>
    <mergeCell ref="P36:S36"/>
    <mergeCell ref="F35:G35"/>
    <mergeCell ref="K35:L35"/>
    <mergeCell ref="P35:Q35"/>
    <mergeCell ref="U35:V35"/>
    <mergeCell ref="F34:G34"/>
    <mergeCell ref="K34:L34"/>
    <mergeCell ref="P34:Q34"/>
    <mergeCell ref="U34:V34"/>
    <mergeCell ref="F33:G33"/>
    <mergeCell ref="P33:Q33"/>
  </mergeCells>
  <conditionalFormatting sqref="F29:G29">
    <cfRule type="cellIs" dxfId="227" priority="73" operator="equal">
      <formula>"Marge (innovatie/opleiding/…)"</formula>
    </cfRule>
  </conditionalFormatting>
  <conditionalFormatting sqref="F32:G35 P32:Q35 K34:L37 U34:V37">
    <cfRule type="cellIs" dxfId="226" priority="1" operator="equal">
      <formula>"Uren per dagdeel"</formula>
    </cfRule>
    <cfRule type="cellIs" dxfId="225" priority="2" operator="equal">
      <formula>"Gemiddelde groepsgrootte"</formula>
    </cfRule>
    <cfRule type="cellIs" dxfId="224" priority="3" operator="equal">
      <formula>"Maaltijdvergoeding"</formula>
    </cfRule>
    <cfRule type="cellIs" dxfId="223" priority="4" operator="equal">
      <formula>"No-Show"</formula>
    </cfRule>
  </conditionalFormatting>
  <conditionalFormatting sqref="F3:I28 H29:I29">
    <cfRule type="cellIs" dxfId="222" priority="84" operator="equal">
      <formula>"Marge"</formula>
    </cfRule>
  </conditionalFormatting>
  <conditionalFormatting sqref="F3:I29">
    <cfRule type="cellIs" dxfId="221" priority="76" operator="equal">
      <formula>"Kapitaallasten"</formula>
    </cfRule>
    <cfRule type="cellIs" dxfId="220" priority="71" operator="equal">
      <formula>"Overhead"</formula>
    </cfRule>
    <cfRule type="cellIs" dxfId="219" priority="72" operator="equal">
      <formula>"Werkgeverslasten"</formula>
    </cfRule>
    <cfRule type="cellIs" dxfId="218" priority="74" operator="equal">
      <formula>"Opleiding"</formula>
    </cfRule>
    <cfRule type="cellIs" dxfId="217" priority="75" operator="equal">
      <formula>"Materiële kosten"</formula>
    </cfRule>
    <cfRule type="cellIs" dxfId="216" priority="77" operator="equal">
      <formula>"Productiviteit (%)"</formula>
    </cfRule>
    <cfRule type="cellIs" dxfId="215" priority="78" operator="equal">
      <formula>"Eindejaarsuitkering"</formula>
    </cfRule>
    <cfRule type="cellIs" dxfId="214" priority="79" operator="equal">
      <formula>"Vakantiegeld"</formula>
    </cfRule>
    <cfRule type="cellIs" dxfId="213" priority="80" operator="equal">
      <formula>"ORT"</formula>
    </cfRule>
    <cfRule type="cellIs" dxfId="212" priority="81" operator="equal">
      <formula>"Loonkosten (obv CAO) per jaar"</formula>
    </cfRule>
  </conditionalFormatting>
  <conditionalFormatting sqref="K29:L29">
    <cfRule type="cellIs" dxfId="211" priority="51" operator="equal">
      <formula>"Marge (innovatie/opleiding/…)"</formula>
    </cfRule>
  </conditionalFormatting>
  <conditionalFormatting sqref="K3:N28 M29:N29">
    <cfRule type="cellIs" dxfId="210" priority="62" operator="equal">
      <formula>"Marge"</formula>
    </cfRule>
  </conditionalFormatting>
  <conditionalFormatting sqref="K3:N29">
    <cfRule type="cellIs" dxfId="209" priority="59" operator="equal">
      <formula>"Loonkosten (obv CAO) per jaar"</formula>
    </cfRule>
    <cfRule type="cellIs" dxfId="208" priority="58" operator="equal">
      <formula>"ORT"</formula>
    </cfRule>
    <cfRule type="cellIs" dxfId="207" priority="57" operator="equal">
      <formula>"Vakantiegeld"</formula>
    </cfRule>
    <cfRule type="cellIs" dxfId="206" priority="56" operator="equal">
      <formula>"Eindejaarsuitkering"</formula>
    </cfRule>
    <cfRule type="cellIs" dxfId="205" priority="55" operator="equal">
      <formula>"Productiviteit (%)"</formula>
    </cfRule>
    <cfRule type="cellIs" dxfId="204" priority="54" operator="equal">
      <formula>"Kapitaallasten"</formula>
    </cfRule>
    <cfRule type="cellIs" dxfId="203" priority="52" operator="equal">
      <formula>"Opleiding"</formula>
    </cfRule>
    <cfRule type="cellIs" dxfId="202" priority="50" operator="equal">
      <formula>"Werkgeverslasten"</formula>
    </cfRule>
    <cfRule type="cellIs" dxfId="201" priority="49" operator="equal">
      <formula>"Overhead"</formula>
    </cfRule>
    <cfRule type="cellIs" dxfId="200" priority="53" operator="equal">
      <formula>"Materiële kosten"</formula>
    </cfRule>
  </conditionalFormatting>
  <conditionalFormatting sqref="P29:Q29">
    <cfRule type="cellIs" dxfId="199" priority="29" operator="equal">
      <formula>"Marge (innovatie/opleiding/…)"</formula>
    </cfRule>
  </conditionalFormatting>
  <conditionalFormatting sqref="P3:S28 R29:S29">
    <cfRule type="cellIs" dxfId="198" priority="40" operator="equal">
      <formula>"Marge"</formula>
    </cfRule>
  </conditionalFormatting>
  <conditionalFormatting sqref="P3:S29">
    <cfRule type="cellIs" dxfId="197" priority="30" operator="equal">
      <formula>"Opleiding"</formula>
    </cfRule>
    <cfRule type="cellIs" dxfId="196" priority="32" operator="equal">
      <formula>"Kapitaallasten"</formula>
    </cfRule>
    <cfRule type="cellIs" dxfId="195" priority="33" operator="equal">
      <formula>"Productiviteit (%)"</formula>
    </cfRule>
    <cfRule type="cellIs" dxfId="194" priority="34" operator="equal">
      <formula>"Eindejaarsuitkering"</formula>
    </cfRule>
    <cfRule type="cellIs" dxfId="193" priority="35" operator="equal">
      <formula>"Vakantiegeld"</formula>
    </cfRule>
    <cfRule type="cellIs" dxfId="192" priority="36" operator="equal">
      <formula>"ORT"</formula>
    </cfRule>
    <cfRule type="cellIs" dxfId="191" priority="31" operator="equal">
      <formula>"Materiële kosten"</formula>
    </cfRule>
    <cfRule type="cellIs" dxfId="190" priority="37" operator="equal">
      <formula>"Loonkosten (obv CAO) per jaar"</formula>
    </cfRule>
    <cfRule type="cellIs" dxfId="189" priority="27" operator="equal">
      <formula>"Overhead"</formula>
    </cfRule>
    <cfRule type="cellIs" dxfId="188" priority="28" operator="equal">
      <formula>"Werkgeverslasten"</formula>
    </cfRule>
  </conditionalFormatting>
  <conditionalFormatting sqref="U29:V29">
    <cfRule type="cellIs" dxfId="187" priority="7" operator="equal">
      <formula>"Marge (innovatie/opleiding/…)"</formula>
    </cfRule>
  </conditionalFormatting>
  <conditionalFormatting sqref="U3:X28 W29:X29">
    <cfRule type="cellIs" dxfId="186" priority="18" operator="equal">
      <formula>"Marge"</formula>
    </cfRule>
  </conditionalFormatting>
  <conditionalFormatting sqref="U3:X29">
    <cfRule type="cellIs" dxfId="185" priority="14" operator="equal">
      <formula>"ORT"</formula>
    </cfRule>
    <cfRule type="cellIs" dxfId="184" priority="13" operator="equal">
      <formula>"Vakantiegeld"</formula>
    </cfRule>
    <cfRule type="cellIs" dxfId="183" priority="12" operator="equal">
      <formula>"Eindejaarsuitkering"</formula>
    </cfRule>
    <cfRule type="cellIs" dxfId="182" priority="11" operator="equal">
      <formula>"Productiviteit (%)"</formula>
    </cfRule>
    <cfRule type="cellIs" dxfId="181" priority="10" operator="equal">
      <formula>"Kapitaallasten"</formula>
    </cfRule>
    <cfRule type="cellIs" dxfId="180" priority="9" operator="equal">
      <formula>"Materiële kosten"</formula>
    </cfRule>
    <cfRule type="cellIs" dxfId="179" priority="8" operator="equal">
      <formula>"Opleiding"</formula>
    </cfRule>
    <cfRule type="cellIs" dxfId="178" priority="6" operator="equal">
      <formula>"Werkgeverslasten"</formula>
    </cfRule>
    <cfRule type="cellIs" dxfId="177" priority="5" operator="equal">
      <formula>"Overhead"</formula>
    </cfRule>
    <cfRule type="cellIs" dxfId="176" priority="15" operator="equal">
      <formula>"Loonkosten (obv CAO) per jaar"</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D8FB6-E25B-4A75-949C-B99E7E40AB4E}">
  <dimension ref="A1:X40"/>
  <sheetViews>
    <sheetView topLeftCell="I1" workbookViewId="0">
      <selection activeCell="U34" activeCellId="3" sqref="F32:G35 K34:L37 P32:Q35 U34:V37"/>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3.88671875" bestFit="1" customWidth="1"/>
  </cols>
  <sheetData>
    <row r="1" spans="1:24" ht="14.4" customHeight="1">
      <c r="A1" s="15"/>
      <c r="B1" s="16" t="s">
        <v>160</v>
      </c>
      <c r="C1" s="17" t="s">
        <v>115</v>
      </c>
      <c r="D1" s="18" t="s">
        <v>116</v>
      </c>
      <c r="F1" s="129" t="s">
        <v>138</v>
      </c>
      <c r="G1" s="151"/>
      <c r="H1" s="151"/>
      <c r="I1" s="152"/>
      <c r="K1" s="129" t="s">
        <v>195</v>
      </c>
      <c r="L1" s="151"/>
      <c r="M1" s="151"/>
      <c r="N1" s="152"/>
      <c r="P1" s="129" t="s">
        <v>196</v>
      </c>
      <c r="Q1" s="151"/>
      <c r="R1" s="151"/>
      <c r="S1" s="152"/>
      <c r="U1" s="129" t="s">
        <v>197</v>
      </c>
      <c r="V1" s="151"/>
      <c r="W1" s="151"/>
      <c r="X1" s="152"/>
    </row>
    <row r="2" spans="1:24">
      <c r="A2" s="19"/>
      <c r="B2" s="19"/>
      <c r="C2" s="20"/>
      <c r="D2" s="21"/>
      <c r="F2" s="153"/>
      <c r="G2" s="154"/>
      <c r="H2" s="154"/>
      <c r="I2" s="155"/>
      <c r="K2" s="153"/>
      <c r="L2" s="154"/>
      <c r="M2" s="154"/>
      <c r="N2" s="155"/>
      <c r="P2" s="153"/>
      <c r="Q2" s="154"/>
      <c r="R2" s="154"/>
      <c r="S2" s="155"/>
      <c r="U2" s="153"/>
      <c r="V2" s="154"/>
      <c r="W2" s="154"/>
      <c r="X2" s="155"/>
    </row>
    <row r="3" spans="1:24" ht="15" thickBot="1">
      <c r="A3" s="117" t="str">
        <f>F1</f>
        <v>Functie 1 GHZ FWG 35</v>
      </c>
      <c r="B3" s="23">
        <f>I37</f>
        <v>70.357800157264549</v>
      </c>
      <c r="C3" s="38">
        <v>0.4</v>
      </c>
      <c r="D3" s="23">
        <f>B3*C3</f>
        <v>28.143120062905822</v>
      </c>
      <c r="F3" s="141" t="s">
        <v>120</v>
      </c>
      <c r="G3" s="142"/>
      <c r="H3" s="28"/>
      <c r="I3" s="29">
        <v>37425.083333333328</v>
      </c>
      <c r="K3" s="141" t="s">
        <v>120</v>
      </c>
      <c r="L3" s="142"/>
      <c r="M3" s="28"/>
      <c r="N3" s="29">
        <v>39288.536300000007</v>
      </c>
      <c r="P3" s="141" t="s">
        <v>120</v>
      </c>
      <c r="Q3" s="142"/>
      <c r="R3" s="28"/>
      <c r="S3" s="29">
        <v>43665</v>
      </c>
      <c r="U3" s="141" t="s">
        <v>120</v>
      </c>
      <c r="V3" s="142"/>
      <c r="W3" s="28"/>
      <c r="X3" s="29">
        <v>50359.370076923078</v>
      </c>
    </row>
    <row r="4" spans="1:24" ht="15" thickTop="1">
      <c r="A4" s="19"/>
      <c r="B4" s="19"/>
      <c r="C4" s="39"/>
      <c r="D4" s="19"/>
      <c r="F4" s="143"/>
      <c r="G4" s="144"/>
      <c r="H4" s="144"/>
      <c r="I4" s="145"/>
      <c r="K4" s="143"/>
      <c r="L4" s="144"/>
      <c r="M4" s="144"/>
      <c r="N4" s="145"/>
      <c r="P4" s="143"/>
      <c r="Q4" s="144"/>
      <c r="R4" s="144"/>
      <c r="S4" s="145"/>
      <c r="U4" s="143"/>
      <c r="V4" s="144"/>
      <c r="W4" s="144"/>
      <c r="X4" s="145"/>
    </row>
    <row r="5" spans="1:24">
      <c r="A5" s="117" t="str">
        <f>K1</f>
        <v>Functie 2 Jeugdzorg Schaal 7</v>
      </c>
      <c r="B5" s="23">
        <f>N39</f>
        <v>78.29947142107271</v>
      </c>
      <c r="C5" s="38">
        <v>0.4</v>
      </c>
      <c r="D5" s="23">
        <f>C5*B5</f>
        <v>31.319788568429086</v>
      </c>
      <c r="F5" s="141" t="s">
        <v>121</v>
      </c>
      <c r="G5" s="142"/>
      <c r="H5" s="33">
        <v>7.4999999999999997E-3</v>
      </c>
      <c r="I5" s="34">
        <f>H5*(I3+I6+I7+I11)</f>
        <v>419.61177913005156</v>
      </c>
      <c r="K5" s="141" t="s">
        <v>121</v>
      </c>
      <c r="L5" s="142"/>
      <c r="M5" s="33">
        <v>7.4999999999999997E-3</v>
      </c>
      <c r="N5" s="34">
        <f>M5*(N3+N6+N7+N11)</f>
        <v>443.78947399125207</v>
      </c>
      <c r="P5" s="141" t="s">
        <v>121</v>
      </c>
      <c r="Q5" s="142"/>
      <c r="R5" s="33">
        <v>7.4999999999999997E-3</v>
      </c>
      <c r="S5" s="34">
        <f>R5*(S3+S6+S7+S11)</f>
        <v>492.51749982829165</v>
      </c>
      <c r="U5" s="141" t="s">
        <v>121</v>
      </c>
      <c r="V5" s="142"/>
      <c r="W5" s="33">
        <v>7.4999999999999997E-3</v>
      </c>
      <c r="X5" s="34">
        <f>W5*(X3+X6+X7+X11)</f>
        <v>573.84344935242177</v>
      </c>
    </row>
    <row r="6" spans="1:24">
      <c r="A6" s="19"/>
      <c r="B6" s="19"/>
      <c r="C6" s="39"/>
      <c r="D6" s="19"/>
      <c r="F6" s="141" t="s">
        <v>122</v>
      </c>
      <c r="G6" s="142"/>
      <c r="H6" s="33">
        <v>0.08</v>
      </c>
      <c r="I6" s="34">
        <f>H6*I3</f>
        <v>2994.0066666666662</v>
      </c>
      <c r="K6" s="141" t="s">
        <v>122</v>
      </c>
      <c r="L6" s="142"/>
      <c r="M6" s="33">
        <v>0.08</v>
      </c>
      <c r="N6" s="34">
        <f>M6*N3</f>
        <v>3143.0829040000008</v>
      </c>
      <c r="P6" s="141" t="s">
        <v>122</v>
      </c>
      <c r="Q6" s="142"/>
      <c r="R6" s="33">
        <v>0.08</v>
      </c>
      <c r="S6" s="34">
        <f>R6*S3</f>
        <v>3493.2000000000003</v>
      </c>
      <c r="U6" s="141" t="s">
        <v>122</v>
      </c>
      <c r="V6" s="142"/>
      <c r="W6" s="33">
        <v>0.08</v>
      </c>
      <c r="X6" s="34">
        <f>W6*X3</f>
        <v>4028.7496061538463</v>
      </c>
    </row>
    <row r="7" spans="1:24">
      <c r="A7" s="117" t="str">
        <f>P1</f>
        <v>Functie 3 GHZ FWG 45</v>
      </c>
      <c r="B7" s="23">
        <f>S37</f>
        <v>84.42852790498884</v>
      </c>
      <c r="C7" s="38">
        <v>0.1</v>
      </c>
      <c r="D7" s="23">
        <f>C7*B7</f>
        <v>8.4428527904988844</v>
      </c>
      <c r="F7" s="141" t="s">
        <v>123</v>
      </c>
      <c r="G7" s="142"/>
      <c r="H7" s="33">
        <v>8.3299999999999999E-2</v>
      </c>
      <c r="I7" s="34">
        <f>H7*I3</f>
        <v>3117.5094416666661</v>
      </c>
      <c r="K7" s="141" t="s">
        <v>123</v>
      </c>
      <c r="L7" s="142"/>
      <c r="M7" s="33">
        <v>8.3000000000000004E-2</v>
      </c>
      <c r="N7" s="34">
        <f>M7*(N3+N6)</f>
        <v>3521.8243939320009</v>
      </c>
      <c r="P7" s="141" t="s">
        <v>123</v>
      </c>
      <c r="Q7" s="142"/>
      <c r="R7" s="33">
        <v>8.3299999999999999E-2</v>
      </c>
      <c r="S7" s="34">
        <f>R7*S3</f>
        <v>3637.2945</v>
      </c>
      <c r="U7" s="141" t="s">
        <v>123</v>
      </c>
      <c r="V7" s="142"/>
      <c r="W7" s="33">
        <v>8.3000000000000004E-2</v>
      </c>
      <c r="X7" s="34">
        <f>W7*(X3+X6)</f>
        <v>4514.2139336953851</v>
      </c>
    </row>
    <row r="8" spans="1:24">
      <c r="A8" s="19"/>
      <c r="B8" s="19"/>
      <c r="C8" s="39"/>
      <c r="D8" s="19"/>
      <c r="F8" s="148"/>
      <c r="G8" s="149"/>
      <c r="H8" s="149"/>
      <c r="I8" s="150"/>
      <c r="K8" s="148"/>
      <c r="L8" s="149"/>
      <c r="M8" s="149"/>
      <c r="N8" s="150"/>
      <c r="P8" s="148"/>
      <c r="Q8" s="149"/>
      <c r="R8" s="149"/>
      <c r="S8" s="150"/>
      <c r="U8" s="148"/>
      <c r="V8" s="149"/>
      <c r="W8" s="149"/>
      <c r="X8" s="150"/>
    </row>
    <row r="9" spans="1:24" ht="15" thickBot="1">
      <c r="A9" s="117" t="str">
        <f>U1</f>
        <v>Functie 4 Jeugdzorg Schaal 10</v>
      </c>
      <c r="B9" s="23">
        <f>X39</f>
        <v>103.4862945719034</v>
      </c>
      <c r="C9" s="38">
        <v>0.1</v>
      </c>
      <c r="D9" s="23">
        <f>C9*B9</f>
        <v>10.348629457190341</v>
      </c>
      <c r="F9" s="141" t="s">
        <v>124</v>
      </c>
      <c r="G9" s="142"/>
      <c r="H9" s="28"/>
      <c r="I9" s="29">
        <f>I3+SUM(I5:I7)</f>
        <v>43956.211220796715</v>
      </c>
      <c r="K9" s="141" t="s">
        <v>124</v>
      </c>
      <c r="L9" s="142"/>
      <c r="M9" s="28"/>
      <c r="N9" s="29">
        <f>N3+SUM(N5:N7)</f>
        <v>46397.233071923263</v>
      </c>
      <c r="P9" s="141" t="s">
        <v>124</v>
      </c>
      <c r="Q9" s="142"/>
      <c r="R9" s="28"/>
      <c r="S9" s="29">
        <f>S3+SUM(S5:S7)</f>
        <v>51288.01199982829</v>
      </c>
      <c r="U9" s="141" t="s">
        <v>124</v>
      </c>
      <c r="V9" s="142"/>
      <c r="W9" s="28"/>
      <c r="X9" s="29">
        <f>X3+SUM(X5:X7)</f>
        <v>59476.177066124728</v>
      </c>
    </row>
    <row r="10" spans="1:24" ht="15" thickTop="1">
      <c r="A10" s="19"/>
      <c r="B10" s="19"/>
      <c r="C10" s="39"/>
      <c r="D10" s="19"/>
      <c r="F10" s="143"/>
      <c r="G10" s="144"/>
      <c r="H10" s="144"/>
      <c r="I10" s="145"/>
      <c r="K10" s="143"/>
      <c r="L10" s="144"/>
      <c r="M10" s="144"/>
      <c r="N10" s="145"/>
      <c r="P10" s="143"/>
      <c r="Q10" s="144"/>
      <c r="R10" s="144"/>
      <c r="S10" s="145"/>
      <c r="U10" s="143"/>
      <c r="V10" s="144"/>
      <c r="W10" s="144"/>
      <c r="X10" s="145"/>
    </row>
    <row r="11" spans="1:24">
      <c r="A11" s="24" t="s">
        <v>117</v>
      </c>
      <c r="B11" s="24"/>
      <c r="C11" s="25">
        <f>SUM(C3:C9)</f>
        <v>1</v>
      </c>
      <c r="D11" s="26">
        <f>SUM(D3:D9)</f>
        <v>78.254390879024143</v>
      </c>
      <c r="F11" s="141" t="s">
        <v>125</v>
      </c>
      <c r="G11" s="142"/>
      <c r="H11" s="33">
        <v>0.28508514525355882</v>
      </c>
      <c r="I11" s="34">
        <f>H11*(I3+I6+I7)</f>
        <v>12411.637775673549</v>
      </c>
      <c r="K11" s="141" t="s">
        <v>125</v>
      </c>
      <c r="L11" s="142"/>
      <c r="M11" s="33">
        <v>0.28764952596856364</v>
      </c>
      <c r="N11" s="34">
        <f>M11*(N3+N6+N7)</f>
        <v>13218.486267568269</v>
      </c>
      <c r="P11" s="141" t="s">
        <v>125</v>
      </c>
      <c r="Q11" s="142"/>
      <c r="R11" s="33">
        <v>0.29281151061745359</v>
      </c>
      <c r="S11" s="34">
        <f>R11*(S3+S6+S7)</f>
        <v>14873.505477105555</v>
      </c>
      <c r="U11" s="141" t="s">
        <v>125</v>
      </c>
      <c r="V11" s="142"/>
      <c r="W11" s="33">
        <v>0.29897162328844423</v>
      </c>
      <c r="X11" s="34">
        <f>W11*(X3+X6+X7)</f>
        <v>17610.126296883915</v>
      </c>
    </row>
    <row r="12" spans="1:24">
      <c r="F12" s="148"/>
      <c r="G12" s="149"/>
      <c r="H12" s="149"/>
      <c r="I12" s="150"/>
      <c r="K12" s="148"/>
      <c r="L12" s="149"/>
      <c r="M12" s="149"/>
      <c r="N12" s="150"/>
      <c r="P12" s="148"/>
      <c r="Q12" s="149"/>
      <c r="R12" s="149"/>
      <c r="S12" s="150"/>
      <c r="U12" s="148"/>
      <c r="V12" s="149"/>
      <c r="W12" s="149"/>
      <c r="X12" s="150"/>
    </row>
    <row r="13" spans="1:24" ht="15" thickBot="1">
      <c r="F13" s="141" t="s">
        <v>126</v>
      </c>
      <c r="G13" s="142"/>
      <c r="H13" s="28"/>
      <c r="I13" s="29">
        <f>I9+I11</f>
        <v>56367.84899647026</v>
      </c>
      <c r="K13" s="141" t="s">
        <v>126</v>
      </c>
      <c r="L13" s="142"/>
      <c r="M13" s="28"/>
      <c r="N13" s="29">
        <f>N9+N11</f>
        <v>59615.71933949153</v>
      </c>
      <c r="P13" s="141" t="s">
        <v>126</v>
      </c>
      <c r="Q13" s="142"/>
      <c r="R13" s="28"/>
      <c r="S13" s="29">
        <f>S9+S11</f>
        <v>66161.517476933848</v>
      </c>
      <c r="U13" s="141" t="s">
        <v>126</v>
      </c>
      <c r="V13" s="142"/>
      <c r="W13" s="28"/>
      <c r="X13" s="29">
        <f>X9+X11</f>
        <v>77086.303363008643</v>
      </c>
    </row>
    <row r="14" spans="1:24" ht="15" thickTop="1">
      <c r="F14" s="143"/>
      <c r="G14" s="144"/>
      <c r="H14" s="144"/>
      <c r="I14" s="145"/>
      <c r="K14" s="143"/>
      <c r="L14" s="144"/>
      <c r="M14" s="144"/>
      <c r="N14" s="145"/>
      <c r="P14" s="143"/>
      <c r="Q14" s="144"/>
      <c r="R14" s="144"/>
      <c r="S14" s="145"/>
      <c r="U14" s="143"/>
      <c r="V14" s="144"/>
      <c r="W14" s="144"/>
      <c r="X14" s="145"/>
    </row>
    <row r="15" spans="1:24">
      <c r="F15" s="141" t="s">
        <v>127</v>
      </c>
      <c r="G15" s="142"/>
      <c r="H15" s="33">
        <v>0.16400000000000001</v>
      </c>
      <c r="I15" s="34">
        <f>(H15/(1-H15))*I13</f>
        <v>11057.807697872158</v>
      </c>
      <c r="K15" s="141" t="s">
        <v>127</v>
      </c>
      <c r="L15" s="142"/>
      <c r="M15" s="33">
        <v>0.17799999999999999</v>
      </c>
      <c r="N15" s="34">
        <f>(M15/(1-M15))*N13</f>
        <v>12909.486669622253</v>
      </c>
      <c r="P15" s="141" t="s">
        <v>127</v>
      </c>
      <c r="Q15" s="142"/>
      <c r="R15" s="33">
        <v>0.16400000000000001</v>
      </c>
      <c r="S15" s="34">
        <f>(R15/(1-R15))*S13</f>
        <v>12979.053667723867</v>
      </c>
      <c r="U15" s="141" t="s">
        <v>127</v>
      </c>
      <c r="V15" s="142"/>
      <c r="W15" s="33">
        <v>0.17799999999999999</v>
      </c>
      <c r="X15" s="34">
        <f>(W15/(1-W15))*X13</f>
        <v>16692.654499532284</v>
      </c>
    </row>
    <row r="16" spans="1:24">
      <c r="F16" s="148"/>
      <c r="G16" s="149"/>
      <c r="H16" s="149"/>
      <c r="I16" s="150"/>
      <c r="K16" s="148"/>
      <c r="L16" s="149"/>
      <c r="M16" s="149"/>
      <c r="N16" s="150"/>
      <c r="P16" s="148"/>
      <c r="Q16" s="149"/>
      <c r="R16" s="149"/>
      <c r="S16" s="150"/>
      <c r="U16" s="148"/>
      <c r="V16" s="149"/>
      <c r="W16" s="149"/>
      <c r="X16" s="150"/>
    </row>
    <row r="17" spans="6:24" ht="15" thickBot="1">
      <c r="F17" s="141" t="s">
        <v>128</v>
      </c>
      <c r="G17" s="142"/>
      <c r="H17" s="28"/>
      <c r="I17" s="29">
        <f>I15+I13</f>
        <v>67425.656694342411</v>
      </c>
      <c r="K17" s="141" t="s">
        <v>128</v>
      </c>
      <c r="L17" s="142"/>
      <c r="M17" s="28"/>
      <c r="N17" s="29">
        <f>N15+N13</f>
        <v>72525.206009113783</v>
      </c>
      <c r="P17" s="141" t="s">
        <v>128</v>
      </c>
      <c r="Q17" s="142"/>
      <c r="R17" s="28"/>
      <c r="S17" s="29">
        <f>S15+S13</f>
        <v>79140.571144657719</v>
      </c>
      <c r="U17" s="141" t="s">
        <v>128</v>
      </c>
      <c r="V17" s="142"/>
      <c r="W17" s="28"/>
      <c r="X17" s="29">
        <f>X15+X13</f>
        <v>93778.957862540934</v>
      </c>
    </row>
    <row r="18" spans="6:24" ht="15" thickTop="1">
      <c r="F18" s="143"/>
      <c r="G18" s="144"/>
      <c r="H18" s="144"/>
      <c r="I18" s="145"/>
      <c r="K18" s="143"/>
      <c r="L18" s="144"/>
      <c r="M18" s="144"/>
      <c r="N18" s="145"/>
      <c r="P18" s="143"/>
      <c r="Q18" s="144"/>
      <c r="R18" s="144"/>
      <c r="S18" s="145"/>
      <c r="U18" s="143"/>
      <c r="V18" s="144"/>
      <c r="W18" s="144"/>
      <c r="X18" s="145"/>
    </row>
    <row r="19" spans="6:24">
      <c r="F19" s="141" t="s">
        <v>129</v>
      </c>
      <c r="G19" s="142"/>
      <c r="H19" s="33">
        <v>0.13855000000000001</v>
      </c>
      <c r="I19" s="34">
        <f>(H19/(1-H19-H20))*I17</f>
        <v>11470.102197803599</v>
      </c>
      <c r="K19" s="141" t="s">
        <v>129</v>
      </c>
      <c r="L19" s="142"/>
      <c r="M19" s="33">
        <v>0.13855000000000001</v>
      </c>
      <c r="N19" s="34">
        <f>(M19/(1-M19-M20))*N17</f>
        <v>12337.611016713996</v>
      </c>
      <c r="P19" s="141" t="s">
        <v>129</v>
      </c>
      <c r="Q19" s="142"/>
      <c r="R19" s="33">
        <v>0.13855000000000001</v>
      </c>
      <c r="S19" s="34">
        <f>(R19/(1-R19-R20))*S17</f>
        <v>13462.982542933669</v>
      </c>
      <c r="U19" s="141" t="s">
        <v>129</v>
      </c>
      <c r="V19" s="142"/>
      <c r="W19" s="33">
        <v>0.13855000000000001</v>
      </c>
      <c r="X19" s="34">
        <f>(W19/(1-W19-W20))*X17</f>
        <v>15953.188792258636</v>
      </c>
    </row>
    <row r="20" spans="6:24">
      <c r="F20" s="141" t="s">
        <v>130</v>
      </c>
      <c r="G20" s="142"/>
      <c r="H20" s="33">
        <v>4.7E-2</v>
      </c>
      <c r="I20" s="34">
        <f>(H20/(1-H19-H20))*I17</f>
        <v>3890.9765665591422</v>
      </c>
      <c r="K20" s="141" t="s">
        <v>130</v>
      </c>
      <c r="L20" s="142"/>
      <c r="M20" s="33">
        <v>4.7E-2</v>
      </c>
      <c r="N20" s="34">
        <f>(M20/(1-M19-M20))*N17</f>
        <v>4185.2596014836363</v>
      </c>
      <c r="P20" s="141" t="s">
        <v>130</v>
      </c>
      <c r="Q20" s="142"/>
      <c r="R20" s="33">
        <v>4.7E-2</v>
      </c>
      <c r="S20" s="34">
        <f>(R20/(1-R19-R20))*S17</f>
        <v>4567.0168135538252</v>
      </c>
      <c r="U20" s="141" t="s">
        <v>130</v>
      </c>
      <c r="V20" s="142"/>
      <c r="W20" s="33">
        <v>4.7E-2</v>
      </c>
      <c r="X20" s="34">
        <f>(W20/(1-W19-W20))*X17</f>
        <v>5411.7637909502409</v>
      </c>
    </row>
    <row r="21" spans="6:24">
      <c r="F21" s="148"/>
      <c r="G21" s="149"/>
      <c r="H21" s="149"/>
      <c r="I21" s="150"/>
      <c r="K21" s="148"/>
      <c r="L21" s="149"/>
      <c r="M21" s="149"/>
      <c r="N21" s="150"/>
      <c r="P21" s="148"/>
      <c r="Q21" s="149"/>
      <c r="R21" s="149"/>
      <c r="S21" s="150"/>
      <c r="U21" s="148"/>
      <c r="V21" s="149"/>
      <c r="W21" s="149"/>
      <c r="X21" s="150"/>
    </row>
    <row r="22" spans="6:24" ht="15" thickBot="1">
      <c r="F22" s="141" t="s">
        <v>131</v>
      </c>
      <c r="G22" s="142"/>
      <c r="H22" s="33"/>
      <c r="I22" s="29">
        <f>I17+I19+I20</f>
        <v>82786.735458705152</v>
      </c>
      <c r="K22" s="141" t="s">
        <v>131</v>
      </c>
      <c r="L22" s="142"/>
      <c r="M22" s="33"/>
      <c r="N22" s="29">
        <f>N17+N19+N20</f>
        <v>89048.076627311413</v>
      </c>
      <c r="P22" s="141" t="s">
        <v>131</v>
      </c>
      <c r="Q22" s="142"/>
      <c r="R22" s="33"/>
      <c r="S22" s="29">
        <f>S17+S19+S20</f>
        <v>97170.570501145208</v>
      </c>
      <c r="U22" s="141" t="s">
        <v>131</v>
      </c>
      <c r="V22" s="142"/>
      <c r="W22" s="33"/>
      <c r="X22" s="29">
        <f>X17+X19+X20</f>
        <v>115143.9104457498</v>
      </c>
    </row>
    <row r="23" spans="6:24" ht="15" thickTop="1">
      <c r="F23" s="143"/>
      <c r="G23" s="144"/>
      <c r="H23" s="144"/>
      <c r="I23" s="145"/>
      <c r="K23" s="143"/>
      <c r="L23" s="144"/>
      <c r="M23" s="144"/>
      <c r="N23" s="145"/>
      <c r="P23" s="143"/>
      <c r="Q23" s="144"/>
      <c r="R23" s="144"/>
      <c r="S23" s="145"/>
      <c r="U23" s="143"/>
      <c r="V23" s="144"/>
      <c r="W23" s="144"/>
      <c r="X23" s="145"/>
    </row>
    <row r="24" spans="6:24">
      <c r="F24" s="141" t="s">
        <v>132</v>
      </c>
      <c r="G24" s="142"/>
      <c r="H24" s="35">
        <v>0.68590291931008995</v>
      </c>
      <c r="I24" s="28"/>
      <c r="K24" s="141" t="s">
        <v>132</v>
      </c>
      <c r="L24" s="142"/>
      <c r="M24" s="35">
        <v>0.69270911743770403</v>
      </c>
      <c r="N24" s="28"/>
      <c r="P24" s="141" t="s">
        <v>132</v>
      </c>
      <c r="Q24" s="142"/>
      <c r="R24" s="35">
        <v>0.67090291931009005</v>
      </c>
      <c r="S24" s="28"/>
      <c r="U24" s="141" t="s">
        <v>132</v>
      </c>
      <c r="V24" s="142"/>
      <c r="W24" s="35">
        <v>0.67770911743770401</v>
      </c>
      <c r="X24" s="28"/>
    </row>
    <row r="25" spans="6:24">
      <c r="F25" s="141" t="s">
        <v>133</v>
      </c>
      <c r="G25" s="142"/>
      <c r="H25" s="28">
        <f>1878*H24</f>
        <v>1288.125682464349</v>
      </c>
      <c r="I25" s="28"/>
      <c r="K25" s="141" t="s">
        <v>133</v>
      </c>
      <c r="L25" s="142"/>
      <c r="M25" s="28">
        <f>1878*M24</f>
        <v>1300.9077225480082</v>
      </c>
      <c r="N25" s="28"/>
      <c r="P25" s="141" t="s">
        <v>133</v>
      </c>
      <c r="Q25" s="142"/>
      <c r="R25" s="28">
        <f>1878*R24</f>
        <v>1259.9556824643491</v>
      </c>
      <c r="S25" s="28"/>
      <c r="U25" s="141" t="s">
        <v>133</v>
      </c>
      <c r="V25" s="142"/>
      <c r="W25" s="28">
        <f>1878*W24</f>
        <v>1272.7377225480082</v>
      </c>
      <c r="X25" s="28"/>
    </row>
    <row r="26" spans="6:24" ht="15" thickBot="1">
      <c r="F26" s="141" t="s">
        <v>134</v>
      </c>
      <c r="G26" s="142"/>
      <c r="H26" s="28"/>
      <c r="I26" s="29">
        <f>I22/H25</f>
        <v>64.269144374424357</v>
      </c>
      <c r="K26" s="141" t="s">
        <v>134</v>
      </c>
      <c r="L26" s="142"/>
      <c r="M26" s="28"/>
      <c r="N26" s="29">
        <f>N22/M25</f>
        <v>68.450724892998863</v>
      </c>
      <c r="P26" s="141" t="s">
        <v>134</v>
      </c>
      <c r="Q26" s="142"/>
      <c r="R26" s="28"/>
      <c r="S26" s="29">
        <f>S22/R25</f>
        <v>77.122212990134031</v>
      </c>
      <c r="U26" s="141" t="s">
        <v>134</v>
      </c>
      <c r="V26" s="142"/>
      <c r="W26" s="28"/>
      <c r="X26" s="29">
        <f>X22/W25</f>
        <v>90.46947254398404</v>
      </c>
    </row>
    <row r="27" spans="6:24" ht="15" thickTop="1">
      <c r="F27" s="143"/>
      <c r="G27" s="144"/>
      <c r="H27" s="144"/>
      <c r="I27" s="145"/>
      <c r="K27" s="143"/>
      <c r="L27" s="144"/>
      <c r="M27" s="144"/>
      <c r="N27" s="145"/>
      <c r="P27" s="143"/>
      <c r="Q27" s="144"/>
      <c r="R27" s="144"/>
      <c r="S27" s="145"/>
      <c r="U27" s="143"/>
      <c r="V27" s="144"/>
      <c r="W27" s="144"/>
      <c r="X27" s="145"/>
    </row>
    <row r="28" spans="6:24">
      <c r="F28" s="141" t="s">
        <v>135</v>
      </c>
      <c r="G28" s="142"/>
      <c r="H28" s="35">
        <v>0.02</v>
      </c>
      <c r="I28" s="34">
        <f>H28*I26</f>
        <v>1.2853828874884872</v>
      </c>
      <c r="K28" s="141" t="s">
        <v>135</v>
      </c>
      <c r="L28" s="142"/>
      <c r="M28" s="35">
        <v>0.02</v>
      </c>
      <c r="N28" s="34">
        <f>M28*N26</f>
        <v>1.3690144978599772</v>
      </c>
      <c r="P28" s="141" t="s">
        <v>135</v>
      </c>
      <c r="Q28" s="142"/>
      <c r="R28" s="35">
        <v>0.02</v>
      </c>
      <c r="S28" s="34">
        <f>R28*S26</f>
        <v>1.5424442598026806</v>
      </c>
      <c r="U28" s="141" t="s">
        <v>135</v>
      </c>
      <c r="V28" s="142"/>
      <c r="W28" s="35">
        <v>0.02</v>
      </c>
      <c r="X28" s="34">
        <f>W28*X26</f>
        <v>1.8093894508796808</v>
      </c>
    </row>
    <row r="29" spans="6:24">
      <c r="F29" s="141" t="s">
        <v>136</v>
      </c>
      <c r="G29" s="142"/>
      <c r="H29" s="35">
        <v>0.02</v>
      </c>
      <c r="I29" s="34">
        <f>H29*I26</f>
        <v>1.2853828874884872</v>
      </c>
      <c r="K29" s="141" t="s">
        <v>136</v>
      </c>
      <c r="L29" s="142"/>
      <c r="M29" s="35">
        <v>0.02</v>
      </c>
      <c r="N29" s="34">
        <f>M29*N26</f>
        <v>1.3690144978599772</v>
      </c>
      <c r="P29" s="141" t="s">
        <v>136</v>
      </c>
      <c r="Q29" s="142"/>
      <c r="R29" s="35">
        <v>0.02</v>
      </c>
      <c r="S29" s="34">
        <f>R29*S26</f>
        <v>1.5424442598026806</v>
      </c>
      <c r="U29" s="141" t="s">
        <v>136</v>
      </c>
      <c r="V29" s="142"/>
      <c r="W29" s="35">
        <v>0.02</v>
      </c>
      <c r="X29" s="34">
        <f>W29*X26</f>
        <v>1.8093894508796808</v>
      </c>
    </row>
    <row r="30" spans="6:24" ht="15" thickBot="1">
      <c r="F30" s="146" t="s">
        <v>137</v>
      </c>
      <c r="G30" s="147"/>
      <c r="H30" s="28"/>
      <c r="I30" s="36">
        <f>I26+I28+I29</f>
        <v>66.839910149401319</v>
      </c>
      <c r="K30" s="141" t="s">
        <v>180</v>
      </c>
      <c r="L30" s="142"/>
      <c r="M30" s="33">
        <v>4.9399999999999999E-2</v>
      </c>
      <c r="N30" s="34">
        <f>M30*(N9+N11+N15)</f>
        <v>3582.745176850221</v>
      </c>
      <c r="P30" s="146" t="s">
        <v>137</v>
      </c>
      <c r="Q30" s="147"/>
      <c r="R30" s="28"/>
      <c r="S30" s="36">
        <f>S26+S28+S29</f>
        <v>80.207101509739388</v>
      </c>
      <c r="U30" s="141" t="s">
        <v>180</v>
      </c>
      <c r="V30" s="142"/>
      <c r="W30" s="33">
        <v>4.9399999999999999E-2</v>
      </c>
      <c r="X30" s="34">
        <f>W30*(X9+X11+X15)</f>
        <v>4632.6805184095219</v>
      </c>
    </row>
    <row r="31" spans="6:24" ht="15" thickTop="1">
      <c r="F31" s="143"/>
      <c r="G31" s="144"/>
      <c r="H31" s="144"/>
      <c r="I31" s="145"/>
      <c r="K31" s="141" t="s">
        <v>181</v>
      </c>
      <c r="L31" s="142"/>
      <c r="M31" s="33">
        <v>2.5100000000000001E-2</v>
      </c>
      <c r="N31" s="34">
        <f>M31*(N19+N20)</f>
        <v>414.72405251676054</v>
      </c>
      <c r="P31" s="143"/>
      <c r="Q31" s="144"/>
      <c r="R31" s="144"/>
      <c r="S31" s="145"/>
      <c r="U31" s="141" t="s">
        <v>181</v>
      </c>
      <c r="V31" s="142"/>
      <c r="W31" s="33">
        <v>2.5100000000000001E-2</v>
      </c>
      <c r="X31" s="34">
        <f>W31*(X19+X20)</f>
        <v>536.26030983854287</v>
      </c>
    </row>
    <row r="32" spans="6:24" ht="15" thickBot="1">
      <c r="F32" s="141" t="s">
        <v>155</v>
      </c>
      <c r="G32" s="156"/>
      <c r="H32" s="35">
        <v>0.05</v>
      </c>
      <c r="I32" s="28"/>
      <c r="K32" s="146" t="s">
        <v>137</v>
      </c>
      <c r="L32" s="147"/>
      <c r="M32" s="28"/>
      <c r="N32" s="36">
        <f>N26+(N30/M25)+(N31/M25)+(N26+(N30/M25)+(N31/M25))*M28+(N26+(N30/M25)+(N31/M25))*M29</f>
        <v>74.384497850019073</v>
      </c>
      <c r="P32" s="141" t="s">
        <v>155</v>
      </c>
      <c r="Q32" s="156"/>
      <c r="R32" s="35">
        <v>0.05</v>
      </c>
      <c r="S32" s="28"/>
      <c r="U32" s="146" t="s">
        <v>137</v>
      </c>
      <c r="V32" s="147"/>
      <c r="W32" s="28"/>
      <c r="X32" s="36">
        <f>X26+(X30/W25)+(X31/W25)+(X26+(X30/W25)+(X31/W25))*W28+(X26+(X30/W25)+(X31/W25))*W29</f>
        <v>98.311979843308222</v>
      </c>
    </row>
    <row r="33" spans="6:24" ht="15" thickTop="1">
      <c r="F33" s="141" t="s">
        <v>156</v>
      </c>
      <c r="G33" s="156"/>
      <c r="H33" s="34">
        <v>0</v>
      </c>
      <c r="I33" s="34">
        <f>H33</f>
        <v>0</v>
      </c>
      <c r="K33" s="143"/>
      <c r="L33" s="144"/>
      <c r="M33" s="144"/>
      <c r="N33" s="145"/>
      <c r="P33" s="141" t="s">
        <v>156</v>
      </c>
      <c r="Q33" s="156"/>
      <c r="R33" s="34">
        <v>0</v>
      </c>
      <c r="S33" s="34">
        <f>R33</f>
        <v>0</v>
      </c>
      <c r="U33" s="143"/>
      <c r="V33" s="144"/>
      <c r="W33" s="144"/>
      <c r="X33" s="145"/>
    </row>
    <row r="34" spans="6:24">
      <c r="F34" s="141" t="s">
        <v>157</v>
      </c>
      <c r="G34" s="156"/>
      <c r="H34" s="42">
        <v>4</v>
      </c>
      <c r="I34" s="34"/>
      <c r="K34" s="141" t="s">
        <v>155</v>
      </c>
      <c r="L34" s="156"/>
      <c r="M34" s="35">
        <v>0.05</v>
      </c>
      <c r="N34" s="28"/>
      <c r="P34" s="141" t="s">
        <v>157</v>
      </c>
      <c r="Q34" s="156"/>
      <c r="R34" s="42">
        <v>4</v>
      </c>
      <c r="S34" s="34"/>
      <c r="U34" s="141" t="s">
        <v>155</v>
      </c>
      <c r="V34" s="156"/>
      <c r="W34" s="35">
        <v>0.05</v>
      </c>
      <c r="X34" s="28"/>
    </row>
    <row r="35" spans="6:24">
      <c r="F35" s="141" t="s">
        <v>158</v>
      </c>
      <c r="G35" s="156"/>
      <c r="H35" s="41">
        <v>4</v>
      </c>
      <c r="I35" s="34"/>
      <c r="K35" s="141" t="s">
        <v>156</v>
      </c>
      <c r="L35" s="156"/>
      <c r="M35" s="34">
        <v>0</v>
      </c>
      <c r="N35" s="34">
        <f>M35</f>
        <v>0</v>
      </c>
      <c r="P35" s="141" t="s">
        <v>158</v>
      </c>
      <c r="Q35" s="156"/>
      <c r="R35" s="41">
        <v>4</v>
      </c>
      <c r="S35" s="34"/>
      <c r="U35" s="141" t="s">
        <v>156</v>
      </c>
      <c r="V35" s="156"/>
      <c r="W35" s="34">
        <v>0</v>
      </c>
      <c r="X35" s="34">
        <f>W35</f>
        <v>0</v>
      </c>
    </row>
    <row r="36" spans="6:24">
      <c r="F36" s="157"/>
      <c r="G36" s="158"/>
      <c r="H36" s="158"/>
      <c r="I36" s="156"/>
      <c r="K36" s="141" t="s">
        <v>157</v>
      </c>
      <c r="L36" s="156"/>
      <c r="M36" s="42">
        <v>4</v>
      </c>
      <c r="N36" s="34"/>
      <c r="P36" s="157"/>
      <c r="Q36" s="158"/>
      <c r="R36" s="158"/>
      <c r="S36" s="156"/>
      <c r="U36" s="141" t="s">
        <v>157</v>
      </c>
      <c r="V36" s="156"/>
      <c r="W36" s="42">
        <v>4</v>
      </c>
      <c r="X36" s="34"/>
    </row>
    <row r="37" spans="6:24" ht="15" thickBot="1">
      <c r="F37" s="141" t="s">
        <v>159</v>
      </c>
      <c r="G37" s="156"/>
      <c r="H37" s="28"/>
      <c r="I37" s="36">
        <f>I30*H35/(H34*(1-H32))+I33</f>
        <v>70.357800157264549</v>
      </c>
      <c r="K37" s="141" t="s">
        <v>158</v>
      </c>
      <c r="L37" s="156"/>
      <c r="M37" s="41">
        <v>4</v>
      </c>
      <c r="N37" s="34"/>
      <c r="P37" s="141" t="s">
        <v>159</v>
      </c>
      <c r="Q37" s="156"/>
      <c r="R37" s="28"/>
      <c r="S37" s="36">
        <f>S30*R35/(R34*(1-R32))+S33</f>
        <v>84.42852790498884</v>
      </c>
      <c r="U37" s="141" t="s">
        <v>158</v>
      </c>
      <c r="V37" s="156"/>
      <c r="W37" s="41">
        <v>4</v>
      </c>
      <c r="X37" s="34"/>
    </row>
    <row r="38" spans="6:24" ht="15" thickTop="1">
      <c r="K38" s="157"/>
      <c r="L38" s="158"/>
      <c r="M38" s="158"/>
      <c r="N38" s="156"/>
      <c r="U38" s="157"/>
      <c r="V38" s="158"/>
      <c r="W38" s="158"/>
      <c r="X38" s="156"/>
    </row>
    <row r="39" spans="6:24" ht="15" thickBot="1">
      <c r="K39" s="141" t="s">
        <v>159</v>
      </c>
      <c r="L39" s="156"/>
      <c r="M39" s="28"/>
      <c r="N39" s="36">
        <f>N32*M37/(M36*(1-M34))+N35</f>
        <v>78.29947142107271</v>
      </c>
      <c r="U39" s="141" t="s">
        <v>159</v>
      </c>
      <c r="V39" s="156"/>
      <c r="W39" s="28"/>
      <c r="X39" s="36">
        <f>X32*W37/(W36*(1-W34))+X35</f>
        <v>103.4862945719034</v>
      </c>
    </row>
    <row r="40" spans="6:24" ht="15" thickTop="1"/>
  </sheetData>
  <mergeCells count="148">
    <mergeCell ref="F1:I2"/>
    <mergeCell ref="K1:N2"/>
    <mergeCell ref="P1:S2"/>
    <mergeCell ref="U1:X2"/>
    <mergeCell ref="F3:G3"/>
    <mergeCell ref="K3:L3"/>
    <mergeCell ref="P3:Q3"/>
    <mergeCell ref="U3:V3"/>
    <mergeCell ref="F6:G6"/>
    <mergeCell ref="K6:L6"/>
    <mergeCell ref="P6:Q6"/>
    <mergeCell ref="U6:V6"/>
    <mergeCell ref="F7:G7"/>
    <mergeCell ref="K7:L7"/>
    <mergeCell ref="P7:Q7"/>
    <mergeCell ref="U7:V7"/>
    <mergeCell ref="F4:I4"/>
    <mergeCell ref="K4:N4"/>
    <mergeCell ref="P4:S4"/>
    <mergeCell ref="U4:X4"/>
    <mergeCell ref="F5:G5"/>
    <mergeCell ref="K5:L5"/>
    <mergeCell ref="P5:Q5"/>
    <mergeCell ref="U5:V5"/>
    <mergeCell ref="F10:I10"/>
    <mergeCell ref="K10:N10"/>
    <mergeCell ref="P10:S10"/>
    <mergeCell ref="U10:X10"/>
    <mergeCell ref="F11:G11"/>
    <mergeCell ref="K11:L11"/>
    <mergeCell ref="P11:Q11"/>
    <mergeCell ref="U11:V11"/>
    <mergeCell ref="F8:I8"/>
    <mergeCell ref="K8:N8"/>
    <mergeCell ref="P8:S8"/>
    <mergeCell ref="U8:X8"/>
    <mergeCell ref="F9:G9"/>
    <mergeCell ref="K9:L9"/>
    <mergeCell ref="P9:Q9"/>
    <mergeCell ref="U9:V9"/>
    <mergeCell ref="F14:I14"/>
    <mergeCell ref="K14:N14"/>
    <mergeCell ref="P14:S14"/>
    <mergeCell ref="U14:X14"/>
    <mergeCell ref="F15:G15"/>
    <mergeCell ref="K15:L15"/>
    <mergeCell ref="P15:Q15"/>
    <mergeCell ref="U15:V15"/>
    <mergeCell ref="F12:I12"/>
    <mergeCell ref="K12:N12"/>
    <mergeCell ref="P12:S12"/>
    <mergeCell ref="U12:X12"/>
    <mergeCell ref="F13:G13"/>
    <mergeCell ref="K13:L13"/>
    <mergeCell ref="P13:Q13"/>
    <mergeCell ref="U13:V13"/>
    <mergeCell ref="F18:I18"/>
    <mergeCell ref="K18:N18"/>
    <mergeCell ref="P18:S18"/>
    <mergeCell ref="U18:X18"/>
    <mergeCell ref="F19:G19"/>
    <mergeCell ref="K19:L19"/>
    <mergeCell ref="P19:Q19"/>
    <mergeCell ref="U19:V19"/>
    <mergeCell ref="F16:I16"/>
    <mergeCell ref="K16:N16"/>
    <mergeCell ref="P16:S16"/>
    <mergeCell ref="U16:X16"/>
    <mergeCell ref="F17:G17"/>
    <mergeCell ref="K17:L17"/>
    <mergeCell ref="P17:Q17"/>
    <mergeCell ref="U17:V17"/>
    <mergeCell ref="F22:G22"/>
    <mergeCell ref="K22:L22"/>
    <mergeCell ref="P22:Q22"/>
    <mergeCell ref="U22:V22"/>
    <mergeCell ref="F23:I23"/>
    <mergeCell ref="K23:N23"/>
    <mergeCell ref="P23:S23"/>
    <mergeCell ref="U23:X23"/>
    <mergeCell ref="F20:G20"/>
    <mergeCell ref="K20:L20"/>
    <mergeCell ref="P20:Q20"/>
    <mergeCell ref="U20:V20"/>
    <mergeCell ref="F21:I21"/>
    <mergeCell ref="K21:N21"/>
    <mergeCell ref="P21:S21"/>
    <mergeCell ref="U21:X21"/>
    <mergeCell ref="F26:G26"/>
    <mergeCell ref="K26:L26"/>
    <mergeCell ref="P26:Q26"/>
    <mergeCell ref="U26:V26"/>
    <mergeCell ref="F27:I27"/>
    <mergeCell ref="K27:N27"/>
    <mergeCell ref="P27:S27"/>
    <mergeCell ref="U27:X27"/>
    <mergeCell ref="F24:G24"/>
    <mergeCell ref="K24:L24"/>
    <mergeCell ref="P24:Q24"/>
    <mergeCell ref="U24:V24"/>
    <mergeCell ref="F25:G25"/>
    <mergeCell ref="K25:L25"/>
    <mergeCell ref="P25:Q25"/>
    <mergeCell ref="U25:V25"/>
    <mergeCell ref="F30:G30"/>
    <mergeCell ref="K30:L30"/>
    <mergeCell ref="P30:Q30"/>
    <mergeCell ref="U30:V30"/>
    <mergeCell ref="F31:I31"/>
    <mergeCell ref="K31:L31"/>
    <mergeCell ref="P31:S31"/>
    <mergeCell ref="U31:V31"/>
    <mergeCell ref="F28:G28"/>
    <mergeCell ref="K28:L28"/>
    <mergeCell ref="P28:Q28"/>
    <mergeCell ref="U28:V28"/>
    <mergeCell ref="F29:G29"/>
    <mergeCell ref="K29:L29"/>
    <mergeCell ref="P29:Q29"/>
    <mergeCell ref="U29:V29"/>
    <mergeCell ref="F34:G34"/>
    <mergeCell ref="K34:L34"/>
    <mergeCell ref="P34:Q34"/>
    <mergeCell ref="U34:V34"/>
    <mergeCell ref="F35:G35"/>
    <mergeCell ref="K35:L35"/>
    <mergeCell ref="P35:Q35"/>
    <mergeCell ref="U35:V35"/>
    <mergeCell ref="F32:G32"/>
    <mergeCell ref="K32:L32"/>
    <mergeCell ref="P32:Q32"/>
    <mergeCell ref="U32:V32"/>
    <mergeCell ref="F33:G33"/>
    <mergeCell ref="K33:N33"/>
    <mergeCell ref="P33:Q33"/>
    <mergeCell ref="U33:X33"/>
    <mergeCell ref="K38:N38"/>
    <mergeCell ref="U38:X38"/>
    <mergeCell ref="K39:L39"/>
    <mergeCell ref="U39:V39"/>
    <mergeCell ref="F36:I36"/>
    <mergeCell ref="P36:S36"/>
    <mergeCell ref="F37:G37"/>
    <mergeCell ref="K37:L37"/>
    <mergeCell ref="P37:Q37"/>
    <mergeCell ref="U37:V37"/>
    <mergeCell ref="K36:L36"/>
    <mergeCell ref="U36:V36"/>
  </mergeCells>
  <conditionalFormatting sqref="F29:G29">
    <cfRule type="cellIs" dxfId="175" priority="73" operator="equal">
      <formula>"Marge (innovatie/opleiding/…)"</formula>
    </cfRule>
  </conditionalFormatting>
  <conditionalFormatting sqref="F32:G35 P32:Q35 K34:L37 U34:V37">
    <cfRule type="cellIs" dxfId="174" priority="1" operator="equal">
      <formula>"Uren per dagdeel"</formula>
    </cfRule>
    <cfRule type="cellIs" dxfId="173" priority="2" operator="equal">
      <formula>"Gemiddelde groepsgrootte"</formula>
    </cfRule>
    <cfRule type="cellIs" dxfId="172" priority="3" operator="equal">
      <formula>"Maaltijdvergoeding"</formula>
    </cfRule>
    <cfRule type="cellIs" dxfId="171" priority="4" operator="equal">
      <formula>"No-Show"</formula>
    </cfRule>
  </conditionalFormatting>
  <conditionalFormatting sqref="F3:I28 H29:I29">
    <cfRule type="cellIs" dxfId="170" priority="84" operator="equal">
      <formula>"Marge"</formula>
    </cfRule>
  </conditionalFormatting>
  <conditionalFormatting sqref="F3:I29">
    <cfRule type="cellIs" dxfId="169" priority="76" operator="equal">
      <formula>"Kapitaallasten"</formula>
    </cfRule>
    <cfRule type="cellIs" dxfId="168" priority="71" operator="equal">
      <formula>"Overhead"</formula>
    </cfRule>
    <cfRule type="cellIs" dxfId="167" priority="72" operator="equal">
      <formula>"Werkgeverslasten"</formula>
    </cfRule>
    <cfRule type="cellIs" dxfId="166" priority="74" operator="equal">
      <formula>"Opleiding"</formula>
    </cfRule>
    <cfRule type="cellIs" dxfId="165" priority="75" operator="equal">
      <formula>"Materiële kosten"</formula>
    </cfRule>
    <cfRule type="cellIs" dxfId="164" priority="77" operator="equal">
      <formula>"Productiviteit (%)"</formula>
    </cfRule>
    <cfRule type="cellIs" dxfId="163" priority="78" operator="equal">
      <formula>"Eindejaarsuitkering"</formula>
    </cfRule>
    <cfRule type="cellIs" dxfId="162" priority="79" operator="equal">
      <formula>"Vakantiegeld"</formula>
    </cfRule>
    <cfRule type="cellIs" dxfId="161" priority="80" operator="equal">
      <formula>"ORT"</formula>
    </cfRule>
    <cfRule type="cellIs" dxfId="160" priority="81" operator="equal">
      <formula>"Loonkosten (obv CAO) per jaar"</formula>
    </cfRule>
  </conditionalFormatting>
  <conditionalFormatting sqref="K29:L29">
    <cfRule type="cellIs" dxfId="159" priority="51" operator="equal">
      <formula>"Marge (innovatie/opleiding/…)"</formula>
    </cfRule>
  </conditionalFormatting>
  <conditionalFormatting sqref="K3:N28 M29:N29">
    <cfRule type="cellIs" dxfId="158" priority="62" operator="equal">
      <formula>"Marge"</formula>
    </cfRule>
  </conditionalFormatting>
  <conditionalFormatting sqref="K3:N29">
    <cfRule type="cellIs" dxfId="157" priority="59" operator="equal">
      <formula>"Loonkosten (obv CAO) per jaar"</formula>
    </cfRule>
    <cfRule type="cellIs" dxfId="156" priority="58" operator="equal">
      <formula>"ORT"</formula>
    </cfRule>
    <cfRule type="cellIs" dxfId="155" priority="57" operator="equal">
      <formula>"Vakantiegeld"</formula>
    </cfRule>
    <cfRule type="cellIs" dxfId="154" priority="56" operator="equal">
      <formula>"Eindejaarsuitkering"</formula>
    </cfRule>
    <cfRule type="cellIs" dxfId="153" priority="55" operator="equal">
      <formula>"Productiviteit (%)"</formula>
    </cfRule>
    <cfRule type="cellIs" dxfId="152" priority="54" operator="equal">
      <formula>"Kapitaallasten"</formula>
    </cfRule>
    <cfRule type="cellIs" dxfId="151" priority="52" operator="equal">
      <formula>"Opleiding"</formula>
    </cfRule>
    <cfRule type="cellIs" dxfId="150" priority="50" operator="equal">
      <formula>"Werkgeverslasten"</formula>
    </cfRule>
    <cfRule type="cellIs" dxfId="149" priority="49" operator="equal">
      <formula>"Overhead"</formula>
    </cfRule>
    <cfRule type="cellIs" dxfId="148" priority="53" operator="equal">
      <formula>"Materiële kosten"</formula>
    </cfRule>
  </conditionalFormatting>
  <conditionalFormatting sqref="P29:Q29">
    <cfRule type="cellIs" dxfId="147" priority="29" operator="equal">
      <formula>"Marge (innovatie/opleiding/…)"</formula>
    </cfRule>
  </conditionalFormatting>
  <conditionalFormatting sqref="P3:S28 R29:S29">
    <cfRule type="cellIs" dxfId="146" priority="40" operator="equal">
      <formula>"Marge"</formula>
    </cfRule>
  </conditionalFormatting>
  <conditionalFormatting sqref="P3:S29">
    <cfRule type="cellIs" dxfId="145" priority="30" operator="equal">
      <formula>"Opleiding"</formula>
    </cfRule>
    <cfRule type="cellIs" dxfId="144" priority="32" operator="equal">
      <formula>"Kapitaallasten"</formula>
    </cfRule>
    <cfRule type="cellIs" dxfId="143" priority="33" operator="equal">
      <formula>"Productiviteit (%)"</formula>
    </cfRule>
    <cfRule type="cellIs" dxfId="142" priority="34" operator="equal">
      <formula>"Eindejaarsuitkering"</formula>
    </cfRule>
    <cfRule type="cellIs" dxfId="141" priority="35" operator="equal">
      <formula>"Vakantiegeld"</formula>
    </cfRule>
    <cfRule type="cellIs" dxfId="140" priority="36" operator="equal">
      <formula>"ORT"</formula>
    </cfRule>
    <cfRule type="cellIs" dxfId="139" priority="31" operator="equal">
      <formula>"Materiële kosten"</formula>
    </cfRule>
    <cfRule type="cellIs" dxfId="138" priority="37" operator="equal">
      <formula>"Loonkosten (obv CAO) per jaar"</formula>
    </cfRule>
    <cfRule type="cellIs" dxfId="137" priority="27" operator="equal">
      <formula>"Overhead"</formula>
    </cfRule>
    <cfRule type="cellIs" dxfId="136" priority="28" operator="equal">
      <formula>"Werkgeverslasten"</formula>
    </cfRule>
  </conditionalFormatting>
  <conditionalFormatting sqref="U29:V29">
    <cfRule type="cellIs" dxfId="135" priority="7" operator="equal">
      <formula>"Marge (innovatie/opleiding/…)"</formula>
    </cfRule>
  </conditionalFormatting>
  <conditionalFormatting sqref="U3:X28 W29:X29">
    <cfRule type="cellIs" dxfId="134" priority="18" operator="equal">
      <formula>"Marge"</formula>
    </cfRule>
  </conditionalFormatting>
  <conditionalFormatting sqref="U3:X29">
    <cfRule type="cellIs" dxfId="133" priority="14" operator="equal">
      <formula>"ORT"</formula>
    </cfRule>
    <cfRule type="cellIs" dxfId="132" priority="13" operator="equal">
      <formula>"Vakantiegeld"</formula>
    </cfRule>
    <cfRule type="cellIs" dxfId="131" priority="12" operator="equal">
      <formula>"Eindejaarsuitkering"</formula>
    </cfRule>
    <cfRule type="cellIs" dxfId="130" priority="11" operator="equal">
      <formula>"Productiviteit (%)"</formula>
    </cfRule>
    <cfRule type="cellIs" dxfId="129" priority="10" operator="equal">
      <formula>"Kapitaallasten"</formula>
    </cfRule>
    <cfRule type="cellIs" dxfId="128" priority="9" operator="equal">
      <formula>"Materiële kosten"</formula>
    </cfRule>
    <cfRule type="cellIs" dxfId="127" priority="8" operator="equal">
      <formula>"Opleiding"</formula>
    </cfRule>
    <cfRule type="cellIs" dxfId="126" priority="6" operator="equal">
      <formula>"Werkgeverslasten"</formula>
    </cfRule>
    <cfRule type="cellIs" dxfId="125" priority="5" operator="equal">
      <formula>"Overhead"</formula>
    </cfRule>
    <cfRule type="cellIs" dxfId="124" priority="15" operator="equal">
      <formula>"Loonkosten (obv CAO) per jaar"</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A770-33CB-4B5C-8A86-8B557D30F013}">
  <dimension ref="A1:X38"/>
  <sheetViews>
    <sheetView workbookViewId="0">
      <selection activeCell="Q41" sqref="Q41"/>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3.88671875" bestFit="1" customWidth="1"/>
  </cols>
  <sheetData>
    <row r="1" spans="1:24" ht="14.4" customHeight="1">
      <c r="A1" s="15"/>
      <c r="B1" s="16" t="s">
        <v>160</v>
      </c>
      <c r="C1" s="17" t="s">
        <v>115</v>
      </c>
      <c r="D1" s="18" t="s">
        <v>116</v>
      </c>
      <c r="F1" s="129" t="s">
        <v>138</v>
      </c>
      <c r="G1" s="151"/>
      <c r="H1" s="151"/>
      <c r="I1" s="152"/>
      <c r="K1" s="129" t="s">
        <v>140</v>
      </c>
      <c r="L1" s="151"/>
      <c r="M1" s="151"/>
      <c r="N1" s="152"/>
      <c r="P1" s="129" t="s">
        <v>196</v>
      </c>
      <c r="Q1" s="151"/>
      <c r="R1" s="151"/>
      <c r="S1" s="152"/>
      <c r="U1" s="129" t="s">
        <v>147</v>
      </c>
      <c r="V1" s="151"/>
      <c r="W1" s="151"/>
      <c r="X1" s="152"/>
    </row>
    <row r="2" spans="1:24">
      <c r="A2" s="19"/>
      <c r="B2" s="19"/>
      <c r="C2" s="20"/>
      <c r="D2" s="21"/>
      <c r="F2" s="153"/>
      <c r="G2" s="154"/>
      <c r="H2" s="154"/>
      <c r="I2" s="155"/>
      <c r="K2" s="153"/>
      <c r="L2" s="154"/>
      <c r="M2" s="154"/>
      <c r="N2" s="155"/>
      <c r="P2" s="153"/>
      <c r="Q2" s="154"/>
      <c r="R2" s="154"/>
      <c r="S2" s="155"/>
      <c r="U2" s="153"/>
      <c r="V2" s="154"/>
      <c r="W2" s="154"/>
      <c r="X2" s="155"/>
    </row>
    <row r="3" spans="1:24" ht="15" thickBot="1">
      <c r="A3" s="117" t="str">
        <f>F1</f>
        <v>Functie 1 GHZ FWG 35</v>
      </c>
      <c r="B3" s="23">
        <f>I37</f>
        <v>46.90520010484304</v>
      </c>
      <c r="C3" s="38">
        <v>0.4</v>
      </c>
      <c r="D3" s="23">
        <f>B3*C3</f>
        <v>18.762080041937217</v>
      </c>
      <c r="F3" s="141" t="s">
        <v>120</v>
      </c>
      <c r="G3" s="142"/>
      <c r="H3" s="28"/>
      <c r="I3" s="29">
        <v>37425.083333333328</v>
      </c>
      <c r="K3" s="141" t="s">
        <v>120</v>
      </c>
      <c r="L3" s="142"/>
      <c r="M3" s="28"/>
      <c r="N3" s="29">
        <v>36611.863636363632</v>
      </c>
      <c r="P3" s="141" t="s">
        <v>120</v>
      </c>
      <c r="Q3" s="142"/>
      <c r="R3" s="28"/>
      <c r="S3" s="29">
        <v>43665</v>
      </c>
      <c r="U3" s="141" t="s">
        <v>120</v>
      </c>
      <c r="V3" s="142"/>
      <c r="W3" s="28"/>
      <c r="X3" s="29">
        <v>43603.615384615383</v>
      </c>
    </row>
    <row r="4" spans="1:24" ht="15" thickTop="1">
      <c r="A4" s="19"/>
      <c r="B4" s="19"/>
      <c r="C4" s="39"/>
      <c r="D4" s="19"/>
      <c r="F4" s="143"/>
      <c r="G4" s="144"/>
      <c r="H4" s="144"/>
      <c r="I4" s="145"/>
      <c r="K4" s="143"/>
      <c r="L4" s="144"/>
      <c r="M4" s="144"/>
      <c r="N4" s="145"/>
      <c r="P4" s="143"/>
      <c r="Q4" s="144"/>
      <c r="R4" s="144"/>
      <c r="S4" s="145"/>
      <c r="U4" s="143"/>
      <c r="V4" s="144"/>
      <c r="W4" s="144"/>
      <c r="X4" s="145"/>
    </row>
    <row r="5" spans="1:24">
      <c r="A5" s="117" t="str">
        <f>K1</f>
        <v>Functie 2 GGZ FWG 35</v>
      </c>
      <c r="B5" s="23">
        <f>N37</f>
        <v>47.363854134076405</v>
      </c>
      <c r="C5" s="38">
        <v>0.4</v>
      </c>
      <c r="D5" s="23">
        <f>C5*B5</f>
        <v>18.945541653630563</v>
      </c>
      <c r="F5" s="141" t="s">
        <v>121</v>
      </c>
      <c r="G5" s="142"/>
      <c r="H5" s="33">
        <v>7.4999999999999997E-3</v>
      </c>
      <c r="I5" s="34">
        <f>H5*(I3+I6+I7+I11)</f>
        <v>419.61177913005156</v>
      </c>
      <c r="K5" s="141" t="s">
        <v>121</v>
      </c>
      <c r="L5" s="142"/>
      <c r="M5" s="33">
        <v>7.4999999999999997E-3</v>
      </c>
      <c r="N5" s="34">
        <f>M5*(N3+N6+N7+N11)</f>
        <v>410.11031120015184</v>
      </c>
      <c r="P5" s="141" t="s">
        <v>121</v>
      </c>
      <c r="Q5" s="142"/>
      <c r="R5" s="33">
        <v>7.4999999999999997E-3</v>
      </c>
      <c r="S5" s="34">
        <f>R5*(S3+S6+S7+S11)</f>
        <v>492.51749982829165</v>
      </c>
      <c r="U5" s="141" t="s">
        <v>121</v>
      </c>
      <c r="V5" s="142"/>
      <c r="W5" s="33">
        <v>7.4999999999999997E-3</v>
      </c>
      <c r="X5" s="34">
        <f>W5*(X3+X6+X7+X11)</f>
        <v>491.80029640019046</v>
      </c>
    </row>
    <row r="6" spans="1:24">
      <c r="A6" s="19"/>
      <c r="B6" s="19"/>
      <c r="C6" s="39"/>
      <c r="D6" s="19"/>
      <c r="F6" s="141" t="s">
        <v>122</v>
      </c>
      <c r="G6" s="142"/>
      <c r="H6" s="33">
        <v>0.08</v>
      </c>
      <c r="I6" s="34">
        <f>H6*I3</f>
        <v>2994.0066666666662</v>
      </c>
      <c r="K6" s="141" t="s">
        <v>122</v>
      </c>
      <c r="L6" s="142"/>
      <c r="M6" s="33">
        <v>0.08</v>
      </c>
      <c r="N6" s="34">
        <f>M6*N3</f>
        <v>2928.9490909090905</v>
      </c>
      <c r="P6" s="141" t="s">
        <v>122</v>
      </c>
      <c r="Q6" s="142"/>
      <c r="R6" s="33">
        <v>0.08</v>
      </c>
      <c r="S6" s="34">
        <f>R6*S3</f>
        <v>3493.2000000000003</v>
      </c>
      <c r="U6" s="141" t="s">
        <v>122</v>
      </c>
      <c r="V6" s="142"/>
      <c r="W6" s="33">
        <v>0.08</v>
      </c>
      <c r="X6" s="34">
        <f>W6*X3</f>
        <v>3488.2892307692309</v>
      </c>
    </row>
    <row r="7" spans="1:24">
      <c r="A7" s="117" t="str">
        <f>P1</f>
        <v>Functie 3 GHZ FWG 45</v>
      </c>
      <c r="B7" s="23">
        <f>S37</f>
        <v>56.285685269992562</v>
      </c>
      <c r="C7" s="38">
        <v>0.1</v>
      </c>
      <c r="D7" s="23">
        <f>C7*B7</f>
        <v>5.6285685269992562</v>
      </c>
      <c r="F7" s="141" t="s">
        <v>123</v>
      </c>
      <c r="G7" s="142"/>
      <c r="H7" s="33">
        <v>8.3299999999999999E-2</v>
      </c>
      <c r="I7" s="34">
        <f>H7*I3</f>
        <v>3117.5094416666661</v>
      </c>
      <c r="K7" s="141" t="s">
        <v>123</v>
      </c>
      <c r="L7" s="142"/>
      <c r="M7" s="33">
        <v>8.3299999999999999E-2</v>
      </c>
      <c r="N7" s="34">
        <f>M7*N3</f>
        <v>3049.7682409090908</v>
      </c>
      <c r="P7" s="141" t="s">
        <v>123</v>
      </c>
      <c r="Q7" s="142"/>
      <c r="R7" s="33">
        <v>8.3299999999999999E-2</v>
      </c>
      <c r="S7" s="34">
        <f>R7*S3</f>
        <v>3637.2945</v>
      </c>
      <c r="U7" s="141" t="s">
        <v>123</v>
      </c>
      <c r="V7" s="142"/>
      <c r="W7" s="33">
        <v>8.3299999999999999E-2</v>
      </c>
      <c r="X7" s="34">
        <f>W7*X3</f>
        <v>3632.1811615384613</v>
      </c>
    </row>
    <row r="8" spans="1:24">
      <c r="A8" s="19"/>
      <c r="B8" s="19"/>
      <c r="C8" s="39"/>
      <c r="D8" s="19"/>
      <c r="F8" s="148"/>
      <c r="G8" s="149"/>
      <c r="H8" s="149"/>
      <c r="I8" s="150"/>
      <c r="K8" s="148"/>
      <c r="L8" s="149"/>
      <c r="M8" s="149"/>
      <c r="N8" s="150"/>
      <c r="P8" s="148"/>
      <c r="Q8" s="149"/>
      <c r="R8" s="149"/>
      <c r="S8" s="150"/>
      <c r="U8" s="148"/>
      <c r="V8" s="149"/>
      <c r="W8" s="149"/>
      <c r="X8" s="150"/>
    </row>
    <row r="9" spans="1:24" ht="15" thickBot="1">
      <c r="A9" s="117" t="str">
        <f>U1</f>
        <v>Functie 4 GGZ FWG 45</v>
      </c>
      <c r="B9" s="23">
        <f>X37</f>
        <v>58.034237301148814</v>
      </c>
      <c r="C9" s="38">
        <v>0.1</v>
      </c>
      <c r="D9" s="23">
        <f>C9*B9</f>
        <v>5.8034237301148819</v>
      </c>
      <c r="F9" s="141" t="s">
        <v>124</v>
      </c>
      <c r="G9" s="142"/>
      <c r="H9" s="28"/>
      <c r="I9" s="29">
        <f>I3+SUM(I5:I7)</f>
        <v>43956.211220796715</v>
      </c>
      <c r="K9" s="141" t="s">
        <v>124</v>
      </c>
      <c r="L9" s="142"/>
      <c r="M9" s="28"/>
      <c r="N9" s="29">
        <f>N3+SUM(N5:N7)</f>
        <v>43000.691279381965</v>
      </c>
      <c r="P9" s="141" t="s">
        <v>124</v>
      </c>
      <c r="Q9" s="142"/>
      <c r="R9" s="28"/>
      <c r="S9" s="29">
        <f>S3+SUM(S5:S7)</f>
        <v>51288.01199982829</v>
      </c>
      <c r="U9" s="141" t="s">
        <v>124</v>
      </c>
      <c r="V9" s="142"/>
      <c r="W9" s="28"/>
      <c r="X9" s="29">
        <f>X3+SUM(X5:X7)</f>
        <v>51215.886073323265</v>
      </c>
    </row>
    <row r="10" spans="1:24" ht="15" thickTop="1">
      <c r="A10" s="19"/>
      <c r="B10" s="19"/>
      <c r="C10" s="39"/>
      <c r="D10" s="19"/>
      <c r="F10" s="143"/>
      <c r="G10" s="144"/>
      <c r="H10" s="144"/>
      <c r="I10" s="145"/>
      <c r="K10" s="143"/>
      <c r="L10" s="144"/>
      <c r="M10" s="144"/>
      <c r="N10" s="145"/>
      <c r="P10" s="143"/>
      <c r="Q10" s="144"/>
      <c r="R10" s="144"/>
      <c r="S10" s="145"/>
      <c r="U10" s="143"/>
      <c r="V10" s="144"/>
      <c r="W10" s="144"/>
      <c r="X10" s="145"/>
    </row>
    <row r="11" spans="1:24">
      <c r="A11" s="24" t="s">
        <v>117</v>
      </c>
      <c r="B11" s="24"/>
      <c r="C11" s="25">
        <f>SUM(C3:C9)</f>
        <v>1</v>
      </c>
      <c r="D11" s="26">
        <f>SUM(D3:D9)</f>
        <v>49.13961395268192</v>
      </c>
      <c r="F11" s="141" t="s">
        <v>125</v>
      </c>
      <c r="G11" s="142"/>
      <c r="H11" s="33">
        <v>0.28508514525355882</v>
      </c>
      <c r="I11" s="34">
        <f>H11*(I3+I6+I7)</f>
        <v>12411.637775673549</v>
      </c>
      <c r="K11" s="141" t="s">
        <v>125</v>
      </c>
      <c r="L11" s="142"/>
      <c r="M11" s="33">
        <v>0.28388422002361935</v>
      </c>
      <c r="N11" s="34">
        <f>M11*(N3+N6+N7)</f>
        <v>12090.793858505102</v>
      </c>
      <c r="P11" s="141" t="s">
        <v>125</v>
      </c>
      <c r="Q11" s="142"/>
      <c r="R11" s="33">
        <v>0.29281151061745359</v>
      </c>
      <c r="S11" s="34">
        <f>R11*(S3+S6+S7)</f>
        <v>14873.505477105555</v>
      </c>
      <c r="U11" s="141" t="s">
        <v>125</v>
      </c>
      <c r="V11" s="142"/>
      <c r="W11" s="33">
        <v>0.29274627327421099</v>
      </c>
      <c r="X11" s="34">
        <f>W11*(X3+X6+X7)</f>
        <v>14849.287076435643</v>
      </c>
    </row>
    <row r="12" spans="1:24">
      <c r="F12" s="148"/>
      <c r="G12" s="149"/>
      <c r="H12" s="149"/>
      <c r="I12" s="150"/>
      <c r="K12" s="148"/>
      <c r="L12" s="149"/>
      <c r="M12" s="149"/>
      <c r="N12" s="150"/>
      <c r="P12" s="148"/>
      <c r="Q12" s="149"/>
      <c r="R12" s="149"/>
      <c r="S12" s="150"/>
      <c r="U12" s="148"/>
      <c r="V12" s="149"/>
      <c r="W12" s="149"/>
      <c r="X12" s="150"/>
    </row>
    <row r="13" spans="1:24" ht="15" thickBot="1">
      <c r="F13" s="141" t="s">
        <v>126</v>
      </c>
      <c r="G13" s="142"/>
      <c r="H13" s="28"/>
      <c r="I13" s="29">
        <f>I9+I11</f>
        <v>56367.84899647026</v>
      </c>
      <c r="K13" s="141" t="s">
        <v>126</v>
      </c>
      <c r="L13" s="142"/>
      <c r="M13" s="28"/>
      <c r="N13" s="29">
        <f>N9+N11</f>
        <v>55091.485137887066</v>
      </c>
      <c r="P13" s="141" t="s">
        <v>126</v>
      </c>
      <c r="Q13" s="142"/>
      <c r="R13" s="28"/>
      <c r="S13" s="29">
        <f>S9+S11</f>
        <v>66161.517476933848</v>
      </c>
      <c r="U13" s="141" t="s">
        <v>126</v>
      </c>
      <c r="V13" s="142"/>
      <c r="W13" s="28"/>
      <c r="X13" s="29">
        <f>X9+X11</f>
        <v>66065.173149758906</v>
      </c>
    </row>
    <row r="14" spans="1:24" ht="15" thickTop="1">
      <c r="F14" s="143"/>
      <c r="G14" s="144"/>
      <c r="H14" s="144"/>
      <c r="I14" s="145"/>
      <c r="K14" s="143"/>
      <c r="L14" s="144"/>
      <c r="M14" s="144"/>
      <c r="N14" s="145"/>
      <c r="P14" s="143"/>
      <c r="Q14" s="144"/>
      <c r="R14" s="144"/>
      <c r="S14" s="145"/>
      <c r="U14" s="143"/>
      <c r="V14" s="144"/>
      <c r="W14" s="144"/>
      <c r="X14" s="145"/>
    </row>
    <row r="15" spans="1:24">
      <c r="F15" s="141" t="s">
        <v>127</v>
      </c>
      <c r="G15" s="142"/>
      <c r="H15" s="33">
        <v>0.16400000000000001</v>
      </c>
      <c r="I15" s="34">
        <f>(H15/(1-H15))*I13</f>
        <v>11057.807697872158</v>
      </c>
      <c r="K15" s="141" t="s">
        <v>127</v>
      </c>
      <c r="L15" s="142"/>
      <c r="M15" s="33">
        <v>0.21199999999999999</v>
      </c>
      <c r="N15" s="34">
        <f>(M15/(1-M15))*N13</f>
        <v>14821.567067553371</v>
      </c>
      <c r="P15" s="141" t="s">
        <v>127</v>
      </c>
      <c r="Q15" s="142"/>
      <c r="R15" s="33">
        <v>0.16400000000000001</v>
      </c>
      <c r="S15" s="34">
        <f>(R15/(1-R15))*S13</f>
        <v>12979.053667723867</v>
      </c>
      <c r="U15" s="141" t="s">
        <v>127</v>
      </c>
      <c r="V15" s="142"/>
      <c r="W15" s="33">
        <v>0.21199999999999999</v>
      </c>
      <c r="X15" s="34">
        <f>(W15/(1-W15))*X13</f>
        <v>17773.87907074732</v>
      </c>
    </row>
    <row r="16" spans="1:24">
      <c r="F16" s="148"/>
      <c r="G16" s="149"/>
      <c r="H16" s="149"/>
      <c r="I16" s="150"/>
      <c r="K16" s="148"/>
      <c r="L16" s="149"/>
      <c r="M16" s="149"/>
      <c r="N16" s="150"/>
      <c r="P16" s="148"/>
      <c r="Q16" s="149"/>
      <c r="R16" s="149"/>
      <c r="S16" s="150"/>
      <c r="U16" s="148"/>
      <c r="V16" s="149"/>
      <c r="W16" s="149"/>
      <c r="X16" s="150"/>
    </row>
    <row r="17" spans="6:24" ht="15" thickBot="1">
      <c r="F17" s="141" t="s">
        <v>128</v>
      </c>
      <c r="G17" s="142"/>
      <c r="H17" s="28"/>
      <c r="I17" s="29">
        <f>I15+I13</f>
        <v>67425.656694342411</v>
      </c>
      <c r="K17" s="141" t="s">
        <v>128</v>
      </c>
      <c r="L17" s="142"/>
      <c r="M17" s="28"/>
      <c r="N17" s="29">
        <f>N15+N13</f>
        <v>69913.052205440443</v>
      </c>
      <c r="P17" s="141" t="s">
        <v>128</v>
      </c>
      <c r="Q17" s="142"/>
      <c r="R17" s="28"/>
      <c r="S17" s="29">
        <f>S15+S13</f>
        <v>79140.571144657719</v>
      </c>
      <c r="U17" s="141" t="s">
        <v>128</v>
      </c>
      <c r="V17" s="142"/>
      <c r="W17" s="28"/>
      <c r="X17" s="29">
        <f>X15+X13</f>
        <v>83839.05222050623</v>
      </c>
    </row>
    <row r="18" spans="6:24" ht="15" thickTop="1">
      <c r="F18" s="143"/>
      <c r="G18" s="144"/>
      <c r="H18" s="144"/>
      <c r="I18" s="145"/>
      <c r="K18" s="143"/>
      <c r="L18" s="144"/>
      <c r="M18" s="144"/>
      <c r="N18" s="145"/>
      <c r="P18" s="143"/>
      <c r="Q18" s="144"/>
      <c r="R18" s="144"/>
      <c r="S18" s="145"/>
      <c r="U18" s="143"/>
      <c r="V18" s="144"/>
      <c r="W18" s="144"/>
      <c r="X18" s="145"/>
    </row>
    <row r="19" spans="6:24">
      <c r="F19" s="141" t="s">
        <v>129</v>
      </c>
      <c r="G19" s="142"/>
      <c r="H19" s="33">
        <v>0.13855000000000001</v>
      </c>
      <c r="I19" s="34">
        <f>(H19/(1-H19-H20))*I17</f>
        <v>11470.102197803599</v>
      </c>
      <c r="K19" s="141" t="s">
        <v>129</v>
      </c>
      <c r="L19" s="142"/>
      <c r="M19" s="33">
        <v>0.13855000000000001</v>
      </c>
      <c r="N19" s="34">
        <f>(M19/(1-M19-M20))*N17</f>
        <v>11893.244991176589</v>
      </c>
      <c r="P19" s="141" t="s">
        <v>129</v>
      </c>
      <c r="Q19" s="142"/>
      <c r="R19" s="33">
        <v>0.13855000000000001</v>
      </c>
      <c r="S19" s="34">
        <f>(R19/(1-R19-R20))*S17</f>
        <v>13462.982542933669</v>
      </c>
      <c r="U19" s="141" t="s">
        <v>129</v>
      </c>
      <c r="V19" s="142"/>
      <c r="W19" s="33">
        <v>0.13855000000000001</v>
      </c>
      <c r="X19" s="34">
        <f>(W19/(1-W19-W20))*X17</f>
        <v>14262.263718031971</v>
      </c>
    </row>
    <row r="20" spans="6:24">
      <c r="F20" s="141" t="s">
        <v>130</v>
      </c>
      <c r="G20" s="142"/>
      <c r="H20" s="33">
        <v>4.7E-2</v>
      </c>
      <c r="I20" s="34">
        <f>(H20/(1-H19-H20))*I17</f>
        <v>3890.9765665591422</v>
      </c>
      <c r="K20" s="141" t="s">
        <v>130</v>
      </c>
      <c r="L20" s="142"/>
      <c r="M20" s="33">
        <v>4.7E-2</v>
      </c>
      <c r="N20" s="34">
        <f>(M20/(1-M19-M20))*N17</f>
        <v>4034.5183297387202</v>
      </c>
      <c r="P20" s="141" t="s">
        <v>130</v>
      </c>
      <c r="Q20" s="142"/>
      <c r="R20" s="33">
        <v>4.7E-2</v>
      </c>
      <c r="S20" s="34">
        <f>(R20/(1-R19-R20))*S17</f>
        <v>4567.0168135538252</v>
      </c>
      <c r="U20" s="141" t="s">
        <v>130</v>
      </c>
      <c r="V20" s="142"/>
      <c r="W20" s="33">
        <v>4.7E-2</v>
      </c>
      <c r="X20" s="34">
        <f>(W20/(1-W19-W20))*X17</f>
        <v>4838.1551407253883</v>
      </c>
    </row>
    <row r="21" spans="6:24">
      <c r="F21" s="148"/>
      <c r="G21" s="149"/>
      <c r="H21" s="149"/>
      <c r="I21" s="150"/>
      <c r="K21" s="148"/>
      <c r="L21" s="149"/>
      <c r="M21" s="149"/>
      <c r="N21" s="150"/>
      <c r="P21" s="148"/>
      <c r="Q21" s="149"/>
      <c r="R21" s="149"/>
      <c r="S21" s="150"/>
      <c r="U21" s="148"/>
      <c r="V21" s="149"/>
      <c r="W21" s="149"/>
      <c r="X21" s="150"/>
    </row>
    <row r="22" spans="6:24" ht="15" thickBot="1">
      <c r="F22" s="141" t="s">
        <v>131</v>
      </c>
      <c r="G22" s="142"/>
      <c r="H22" s="33"/>
      <c r="I22" s="29">
        <f>I17+I19+I20</f>
        <v>82786.735458705152</v>
      </c>
      <c r="K22" s="141" t="s">
        <v>131</v>
      </c>
      <c r="L22" s="142"/>
      <c r="M22" s="33"/>
      <c r="N22" s="29">
        <f>N17+N19+N20</f>
        <v>85840.815526355756</v>
      </c>
      <c r="P22" s="141" t="s">
        <v>131</v>
      </c>
      <c r="Q22" s="142"/>
      <c r="R22" s="33"/>
      <c r="S22" s="29">
        <f>S17+S19+S20</f>
        <v>97170.570501145208</v>
      </c>
      <c r="U22" s="141" t="s">
        <v>131</v>
      </c>
      <c r="V22" s="142"/>
      <c r="W22" s="33"/>
      <c r="X22" s="29">
        <f>X17+X19+X20</f>
        <v>102939.47107926359</v>
      </c>
    </row>
    <row r="23" spans="6:24" ht="15" thickTop="1">
      <c r="F23" s="143"/>
      <c r="G23" s="144"/>
      <c r="H23" s="144"/>
      <c r="I23" s="145"/>
      <c r="K23" s="143"/>
      <c r="L23" s="144"/>
      <c r="M23" s="144"/>
      <c r="N23" s="145"/>
      <c r="P23" s="143"/>
      <c r="Q23" s="144"/>
      <c r="R23" s="144"/>
      <c r="S23" s="145"/>
      <c r="U23" s="143"/>
      <c r="V23" s="144"/>
      <c r="W23" s="144"/>
      <c r="X23" s="145"/>
    </row>
    <row r="24" spans="6:24">
      <c r="F24" s="141" t="s">
        <v>132</v>
      </c>
      <c r="G24" s="142"/>
      <c r="H24" s="35">
        <v>0.68590291931008995</v>
      </c>
      <c r="I24" s="28"/>
      <c r="K24" s="141" t="s">
        <v>132</v>
      </c>
      <c r="L24" s="142"/>
      <c r="M24" s="35">
        <v>0.70431945860573897</v>
      </c>
      <c r="N24" s="28"/>
      <c r="P24" s="141" t="s">
        <v>132</v>
      </c>
      <c r="Q24" s="142"/>
      <c r="R24" s="35">
        <v>0.67090291931009005</v>
      </c>
      <c r="S24" s="28"/>
      <c r="U24" s="141" t="s">
        <v>132</v>
      </c>
      <c r="V24" s="142"/>
      <c r="W24" s="35">
        <v>0.68931945860573896</v>
      </c>
      <c r="X24" s="28"/>
    </row>
    <row r="25" spans="6:24">
      <c r="F25" s="141" t="s">
        <v>133</v>
      </c>
      <c r="G25" s="142"/>
      <c r="H25" s="28">
        <f>1878*H24</f>
        <v>1288.125682464349</v>
      </c>
      <c r="I25" s="28"/>
      <c r="K25" s="141" t="s">
        <v>133</v>
      </c>
      <c r="L25" s="142"/>
      <c r="M25" s="28">
        <f>1878*M24</f>
        <v>1322.7119432615777</v>
      </c>
      <c r="N25" s="28"/>
      <c r="P25" s="141" t="s">
        <v>133</v>
      </c>
      <c r="Q25" s="142"/>
      <c r="R25" s="28">
        <f>1878*R24</f>
        <v>1259.9556824643491</v>
      </c>
      <c r="S25" s="28"/>
      <c r="U25" s="141" t="s">
        <v>133</v>
      </c>
      <c r="V25" s="142"/>
      <c r="W25" s="28">
        <f>1878*W24</f>
        <v>1294.5419432615777</v>
      </c>
      <c r="X25" s="28"/>
    </row>
    <row r="26" spans="6:24" ht="15" thickBot="1">
      <c r="F26" s="141" t="s">
        <v>134</v>
      </c>
      <c r="G26" s="142"/>
      <c r="H26" s="28"/>
      <c r="I26" s="29">
        <f>I22/H25</f>
        <v>64.269144374424357</v>
      </c>
      <c r="K26" s="141" t="s">
        <v>134</v>
      </c>
      <c r="L26" s="142"/>
      <c r="M26" s="28"/>
      <c r="N26" s="29">
        <f>N22/M25</f>
        <v>64.897588597171975</v>
      </c>
      <c r="P26" s="141" t="s">
        <v>134</v>
      </c>
      <c r="Q26" s="142"/>
      <c r="R26" s="28"/>
      <c r="S26" s="29">
        <f>S22/R25</f>
        <v>77.122212990134031</v>
      </c>
      <c r="U26" s="141" t="s">
        <v>134</v>
      </c>
      <c r="V26" s="142"/>
      <c r="W26" s="28"/>
      <c r="X26" s="29">
        <f>X22/W25</f>
        <v>79.518065532824096</v>
      </c>
    </row>
    <row r="27" spans="6:24" ht="15" thickTop="1">
      <c r="F27" s="143"/>
      <c r="G27" s="144"/>
      <c r="H27" s="144"/>
      <c r="I27" s="145"/>
      <c r="K27" s="143"/>
      <c r="L27" s="144"/>
      <c r="M27" s="144"/>
      <c r="N27" s="145"/>
      <c r="P27" s="143"/>
      <c r="Q27" s="144"/>
      <c r="R27" s="144"/>
      <c r="S27" s="145"/>
      <c r="U27" s="143"/>
      <c r="V27" s="144"/>
      <c r="W27" s="144"/>
      <c r="X27" s="145"/>
    </row>
    <row r="28" spans="6:24">
      <c r="F28" s="141" t="s">
        <v>135</v>
      </c>
      <c r="G28" s="142"/>
      <c r="H28" s="35">
        <v>0.02</v>
      </c>
      <c r="I28" s="34">
        <f>H28*I26</f>
        <v>1.2853828874884872</v>
      </c>
      <c r="K28" s="141" t="s">
        <v>135</v>
      </c>
      <c r="L28" s="142"/>
      <c r="M28" s="35">
        <v>0.02</v>
      </c>
      <c r="N28" s="34">
        <f>M28*N26</f>
        <v>1.2979517719434395</v>
      </c>
      <c r="P28" s="141" t="s">
        <v>135</v>
      </c>
      <c r="Q28" s="142"/>
      <c r="R28" s="35">
        <v>0.02</v>
      </c>
      <c r="S28" s="34">
        <f>R28*S26</f>
        <v>1.5424442598026806</v>
      </c>
      <c r="U28" s="141" t="s">
        <v>135</v>
      </c>
      <c r="V28" s="142"/>
      <c r="W28" s="35">
        <v>0.02</v>
      </c>
      <c r="X28" s="34">
        <f>W28*X26</f>
        <v>1.590361310656482</v>
      </c>
    </row>
    <row r="29" spans="6:24">
      <c r="F29" s="141" t="s">
        <v>136</v>
      </c>
      <c r="G29" s="142"/>
      <c r="H29" s="35">
        <v>0.02</v>
      </c>
      <c r="I29" s="34">
        <f>H29*I26</f>
        <v>1.2853828874884872</v>
      </c>
      <c r="K29" s="141" t="s">
        <v>136</v>
      </c>
      <c r="L29" s="142"/>
      <c r="M29" s="35">
        <v>0.02</v>
      </c>
      <c r="N29" s="34">
        <f>M29*N26</f>
        <v>1.2979517719434395</v>
      </c>
      <c r="P29" s="141" t="s">
        <v>136</v>
      </c>
      <c r="Q29" s="142"/>
      <c r="R29" s="35">
        <v>0.02</v>
      </c>
      <c r="S29" s="34">
        <f>R29*S26</f>
        <v>1.5424442598026806</v>
      </c>
      <c r="U29" s="141" t="s">
        <v>136</v>
      </c>
      <c r="V29" s="142"/>
      <c r="W29" s="35">
        <v>0.02</v>
      </c>
      <c r="X29" s="34">
        <f>W29*X26</f>
        <v>1.590361310656482</v>
      </c>
    </row>
    <row r="30" spans="6:24" ht="15" thickBot="1">
      <c r="F30" s="146" t="s">
        <v>137</v>
      </c>
      <c r="G30" s="147"/>
      <c r="H30" s="28"/>
      <c r="I30" s="36">
        <f>I26+I28+I29</f>
        <v>66.839910149401319</v>
      </c>
      <c r="K30" s="146" t="s">
        <v>137</v>
      </c>
      <c r="L30" s="147"/>
      <c r="M30" s="28"/>
      <c r="N30" s="36">
        <f>N26+N28+N29</f>
        <v>67.493492141058866</v>
      </c>
      <c r="P30" s="146" t="s">
        <v>137</v>
      </c>
      <c r="Q30" s="147"/>
      <c r="R30" s="28"/>
      <c r="S30" s="36">
        <f>S26+S28+S29</f>
        <v>80.207101509739388</v>
      </c>
      <c r="U30" s="146" t="s">
        <v>137</v>
      </c>
      <c r="V30" s="147"/>
      <c r="W30" s="28"/>
      <c r="X30" s="36">
        <f>X26+X28+X29</f>
        <v>82.698788154137048</v>
      </c>
    </row>
    <row r="31" spans="6:24" ht="15" thickTop="1">
      <c r="F31" s="143"/>
      <c r="G31" s="144"/>
      <c r="H31" s="144"/>
      <c r="I31" s="145"/>
      <c r="K31" s="143"/>
      <c r="L31" s="144"/>
      <c r="M31" s="144"/>
      <c r="N31" s="145"/>
      <c r="P31" s="143"/>
      <c r="Q31" s="144"/>
      <c r="R31" s="144"/>
      <c r="S31" s="145"/>
      <c r="U31" s="143"/>
      <c r="V31" s="144"/>
      <c r="W31" s="144"/>
      <c r="X31" s="145"/>
    </row>
    <row r="32" spans="6:24">
      <c r="F32" s="141" t="s">
        <v>155</v>
      </c>
      <c r="G32" s="156"/>
      <c r="H32" s="35">
        <v>0.05</v>
      </c>
      <c r="I32" s="28"/>
      <c r="K32" s="141" t="s">
        <v>155</v>
      </c>
      <c r="L32" s="156"/>
      <c r="M32" s="35">
        <v>0.05</v>
      </c>
      <c r="N32" s="28"/>
      <c r="P32" s="141" t="s">
        <v>155</v>
      </c>
      <c r="Q32" s="156"/>
      <c r="R32" s="35">
        <v>0.05</v>
      </c>
      <c r="S32" s="28"/>
      <c r="U32" s="141" t="s">
        <v>155</v>
      </c>
      <c r="V32" s="156"/>
      <c r="W32" s="35">
        <v>0.05</v>
      </c>
      <c r="X32" s="28"/>
    </row>
    <row r="33" spans="6:24">
      <c r="F33" s="141" t="s">
        <v>156</v>
      </c>
      <c r="G33" s="156"/>
      <c r="H33" s="34">
        <v>0</v>
      </c>
      <c r="I33" s="34">
        <f>H33</f>
        <v>0</v>
      </c>
      <c r="K33" s="141" t="s">
        <v>156</v>
      </c>
      <c r="L33" s="156"/>
      <c r="M33" s="34">
        <v>0</v>
      </c>
      <c r="N33" s="34">
        <f>M33</f>
        <v>0</v>
      </c>
      <c r="P33" s="141" t="s">
        <v>156</v>
      </c>
      <c r="Q33" s="156"/>
      <c r="R33" s="34">
        <v>0</v>
      </c>
      <c r="S33" s="34">
        <f>R33</f>
        <v>0</v>
      </c>
      <c r="U33" s="141" t="s">
        <v>156</v>
      </c>
      <c r="V33" s="156"/>
      <c r="W33" s="34">
        <v>0</v>
      </c>
      <c r="X33" s="34">
        <f>W33</f>
        <v>0</v>
      </c>
    </row>
    <row r="34" spans="6:24">
      <c r="F34" s="141" t="s">
        <v>157</v>
      </c>
      <c r="G34" s="156"/>
      <c r="H34" s="42">
        <v>6</v>
      </c>
      <c r="I34" s="34"/>
      <c r="K34" s="141" t="s">
        <v>157</v>
      </c>
      <c r="L34" s="156"/>
      <c r="M34" s="42">
        <v>6</v>
      </c>
      <c r="N34" s="34"/>
      <c r="P34" s="141" t="s">
        <v>157</v>
      </c>
      <c r="Q34" s="156"/>
      <c r="R34" s="42">
        <v>6</v>
      </c>
      <c r="S34" s="34"/>
      <c r="U34" s="141" t="s">
        <v>157</v>
      </c>
      <c r="V34" s="156"/>
      <c r="W34" s="42">
        <v>6</v>
      </c>
      <c r="X34" s="34"/>
    </row>
    <row r="35" spans="6:24">
      <c r="F35" s="141" t="s">
        <v>158</v>
      </c>
      <c r="G35" s="156"/>
      <c r="H35" s="41">
        <v>4</v>
      </c>
      <c r="I35" s="34"/>
      <c r="K35" s="141" t="s">
        <v>158</v>
      </c>
      <c r="L35" s="156"/>
      <c r="M35" s="41">
        <v>4</v>
      </c>
      <c r="N35" s="34"/>
      <c r="P35" s="141" t="s">
        <v>158</v>
      </c>
      <c r="Q35" s="156"/>
      <c r="R35" s="41">
        <v>4</v>
      </c>
      <c r="S35" s="34"/>
      <c r="U35" s="141" t="s">
        <v>158</v>
      </c>
      <c r="V35" s="156"/>
      <c r="W35" s="41">
        <v>4</v>
      </c>
      <c r="X35" s="34"/>
    </row>
    <row r="36" spans="6:24">
      <c r="F36" s="157"/>
      <c r="G36" s="158"/>
      <c r="H36" s="158"/>
      <c r="I36" s="156"/>
      <c r="K36" s="157"/>
      <c r="L36" s="158"/>
      <c r="M36" s="158"/>
      <c r="N36" s="156"/>
      <c r="P36" s="157"/>
      <c r="Q36" s="158"/>
      <c r="R36" s="158"/>
      <c r="S36" s="156"/>
      <c r="U36" s="157"/>
      <c r="V36" s="158"/>
      <c r="W36" s="158"/>
      <c r="X36" s="156"/>
    </row>
    <row r="37" spans="6:24" ht="15" thickBot="1">
      <c r="F37" s="141" t="s">
        <v>159</v>
      </c>
      <c r="G37" s="156"/>
      <c r="H37" s="28"/>
      <c r="I37" s="36">
        <f>I30*H35/(H34*(1-H32))+I33</f>
        <v>46.90520010484304</v>
      </c>
      <c r="K37" s="141" t="s">
        <v>159</v>
      </c>
      <c r="L37" s="156"/>
      <c r="M37" s="28"/>
      <c r="N37" s="36">
        <f>N30*M35/(M34*(1-M32))+N33</f>
        <v>47.363854134076405</v>
      </c>
      <c r="P37" s="141" t="s">
        <v>159</v>
      </c>
      <c r="Q37" s="156"/>
      <c r="R37" s="28"/>
      <c r="S37" s="36">
        <f>S30*R35/(R34*(1-R32))+S33</f>
        <v>56.285685269992562</v>
      </c>
      <c r="U37" s="141" t="s">
        <v>159</v>
      </c>
      <c r="V37" s="156"/>
      <c r="W37" s="28"/>
      <c r="X37" s="36">
        <f>X30*W35/(W34*(1-W32))+X33</f>
        <v>58.034237301148814</v>
      </c>
    </row>
    <row r="38" spans="6:24" ht="15" thickTop="1"/>
  </sheetData>
  <mergeCells count="144">
    <mergeCell ref="F1:I2"/>
    <mergeCell ref="K1:N2"/>
    <mergeCell ref="P1:S2"/>
    <mergeCell ref="U1:X2"/>
    <mergeCell ref="F3:G3"/>
    <mergeCell ref="K3:L3"/>
    <mergeCell ref="P3:Q3"/>
    <mergeCell ref="U3:V3"/>
    <mergeCell ref="F8:I8"/>
    <mergeCell ref="K8:N8"/>
    <mergeCell ref="P8:S8"/>
    <mergeCell ref="U8:X8"/>
    <mergeCell ref="F6:G6"/>
    <mergeCell ref="K6:L6"/>
    <mergeCell ref="P6:Q6"/>
    <mergeCell ref="U6:V6"/>
    <mergeCell ref="F4:I4"/>
    <mergeCell ref="K4:N4"/>
    <mergeCell ref="P4:S4"/>
    <mergeCell ref="U4:X4"/>
    <mergeCell ref="F5:G5"/>
    <mergeCell ref="K5:L5"/>
    <mergeCell ref="P5:Q5"/>
    <mergeCell ref="U5:V5"/>
    <mergeCell ref="F9:G9"/>
    <mergeCell ref="K9:L9"/>
    <mergeCell ref="P9:Q9"/>
    <mergeCell ref="U9:V9"/>
    <mergeCell ref="F7:G7"/>
    <mergeCell ref="K7:L7"/>
    <mergeCell ref="P7:Q7"/>
    <mergeCell ref="U7:V7"/>
    <mergeCell ref="F12:I12"/>
    <mergeCell ref="K12:N12"/>
    <mergeCell ref="P12:S12"/>
    <mergeCell ref="U12:X12"/>
    <mergeCell ref="F13:G13"/>
    <mergeCell ref="K13:L13"/>
    <mergeCell ref="P13:Q13"/>
    <mergeCell ref="U13:V13"/>
    <mergeCell ref="F10:I10"/>
    <mergeCell ref="K10:N10"/>
    <mergeCell ref="P10:S10"/>
    <mergeCell ref="U10:X10"/>
    <mergeCell ref="F11:G11"/>
    <mergeCell ref="K11:L11"/>
    <mergeCell ref="P11:Q11"/>
    <mergeCell ref="U11:V11"/>
    <mergeCell ref="F16:I16"/>
    <mergeCell ref="K16:N16"/>
    <mergeCell ref="P16:S16"/>
    <mergeCell ref="U16:X16"/>
    <mergeCell ref="F17:G17"/>
    <mergeCell ref="K17:L17"/>
    <mergeCell ref="P17:Q17"/>
    <mergeCell ref="U17:V17"/>
    <mergeCell ref="F14:I14"/>
    <mergeCell ref="K14:N14"/>
    <mergeCell ref="P14:S14"/>
    <mergeCell ref="U14:X14"/>
    <mergeCell ref="F15:G15"/>
    <mergeCell ref="K15:L15"/>
    <mergeCell ref="P15:Q15"/>
    <mergeCell ref="U15:V15"/>
    <mergeCell ref="F20:G20"/>
    <mergeCell ref="K20:L20"/>
    <mergeCell ref="P20:Q20"/>
    <mergeCell ref="U20:V20"/>
    <mergeCell ref="F21:I21"/>
    <mergeCell ref="K21:N21"/>
    <mergeCell ref="P21:S21"/>
    <mergeCell ref="U21:X21"/>
    <mergeCell ref="F18:I18"/>
    <mergeCell ref="K18:N18"/>
    <mergeCell ref="P18:S18"/>
    <mergeCell ref="U18:X18"/>
    <mergeCell ref="F19:G19"/>
    <mergeCell ref="K19:L19"/>
    <mergeCell ref="P19:Q19"/>
    <mergeCell ref="U19:V19"/>
    <mergeCell ref="F24:G24"/>
    <mergeCell ref="K24:L24"/>
    <mergeCell ref="P24:Q24"/>
    <mergeCell ref="U24:V24"/>
    <mergeCell ref="F25:G25"/>
    <mergeCell ref="K25:L25"/>
    <mergeCell ref="P25:Q25"/>
    <mergeCell ref="U25:V25"/>
    <mergeCell ref="F22:G22"/>
    <mergeCell ref="K22:L22"/>
    <mergeCell ref="P22:Q22"/>
    <mergeCell ref="U22:V22"/>
    <mergeCell ref="F23:I23"/>
    <mergeCell ref="K23:N23"/>
    <mergeCell ref="P23:S23"/>
    <mergeCell ref="U23:X23"/>
    <mergeCell ref="K33:L33"/>
    <mergeCell ref="F26:G26"/>
    <mergeCell ref="K26:L26"/>
    <mergeCell ref="P26:Q26"/>
    <mergeCell ref="U26:V26"/>
    <mergeCell ref="F27:I27"/>
    <mergeCell ref="K27:N27"/>
    <mergeCell ref="P27:S27"/>
    <mergeCell ref="U27:X27"/>
    <mergeCell ref="F30:G30"/>
    <mergeCell ref="K30:L30"/>
    <mergeCell ref="P30:Q30"/>
    <mergeCell ref="U30:V30"/>
    <mergeCell ref="F31:I31"/>
    <mergeCell ref="P31:S31"/>
    <mergeCell ref="F28:G28"/>
    <mergeCell ref="K28:L28"/>
    <mergeCell ref="P28:Q28"/>
    <mergeCell ref="U28:V28"/>
    <mergeCell ref="F29:G29"/>
    <mergeCell ref="K29:L29"/>
    <mergeCell ref="P29:Q29"/>
    <mergeCell ref="U29:V29"/>
    <mergeCell ref="K31:N31"/>
    <mergeCell ref="K36:N36"/>
    <mergeCell ref="U31:X31"/>
    <mergeCell ref="U33:V33"/>
    <mergeCell ref="U36:X36"/>
    <mergeCell ref="F36:I36"/>
    <mergeCell ref="P36:S36"/>
    <mergeCell ref="F37:G37"/>
    <mergeCell ref="K37:L37"/>
    <mergeCell ref="P37:Q37"/>
    <mergeCell ref="U37:V37"/>
    <mergeCell ref="F34:G34"/>
    <mergeCell ref="K34:L34"/>
    <mergeCell ref="P34:Q34"/>
    <mergeCell ref="U34:V34"/>
    <mergeCell ref="F35:G35"/>
    <mergeCell ref="K35:L35"/>
    <mergeCell ref="P35:Q35"/>
    <mergeCell ref="U35:V35"/>
    <mergeCell ref="F32:G32"/>
    <mergeCell ref="K32:L32"/>
    <mergeCell ref="P32:Q32"/>
    <mergeCell ref="U32:V32"/>
    <mergeCell ref="F33:G33"/>
    <mergeCell ref="P33:Q33"/>
  </mergeCells>
  <conditionalFormatting sqref="F29:G29">
    <cfRule type="cellIs" dxfId="123" priority="73" operator="equal">
      <formula>"Marge (innovatie/opleiding/…)"</formula>
    </cfRule>
  </conditionalFormatting>
  <conditionalFormatting sqref="F32:G35 K32:L35 P32:Q35 U32:V35">
    <cfRule type="cellIs" dxfId="122" priority="1" operator="equal">
      <formula>"Uren per dagdeel"</formula>
    </cfRule>
    <cfRule type="cellIs" dxfId="121" priority="2" operator="equal">
      <formula>"Gemiddelde groepsgrootte"</formula>
    </cfRule>
    <cfRule type="cellIs" dxfId="120" priority="3" operator="equal">
      <formula>"Maaltijdvergoeding"</formula>
    </cfRule>
    <cfRule type="cellIs" dxfId="119" priority="4" operator="equal">
      <formula>"No-Show"</formula>
    </cfRule>
  </conditionalFormatting>
  <conditionalFormatting sqref="F3:I28 H29:I29">
    <cfRule type="cellIs" dxfId="118" priority="84" operator="equal">
      <formula>"Marge"</formula>
    </cfRule>
  </conditionalFormatting>
  <conditionalFormatting sqref="F3:I29">
    <cfRule type="cellIs" dxfId="117" priority="76" operator="equal">
      <formula>"Kapitaallasten"</formula>
    </cfRule>
    <cfRule type="cellIs" dxfId="116" priority="71" operator="equal">
      <formula>"Overhead"</formula>
    </cfRule>
    <cfRule type="cellIs" dxfId="115" priority="72" operator="equal">
      <formula>"Werkgeverslasten"</formula>
    </cfRule>
    <cfRule type="cellIs" dxfId="114" priority="74" operator="equal">
      <formula>"Opleiding"</formula>
    </cfRule>
    <cfRule type="cellIs" dxfId="113" priority="75" operator="equal">
      <formula>"Materiële kosten"</formula>
    </cfRule>
    <cfRule type="cellIs" dxfId="112" priority="77" operator="equal">
      <formula>"Productiviteit (%)"</formula>
    </cfRule>
    <cfRule type="cellIs" dxfId="111" priority="78" operator="equal">
      <formula>"Eindejaarsuitkering"</formula>
    </cfRule>
    <cfRule type="cellIs" dxfId="110" priority="79" operator="equal">
      <formula>"Vakantiegeld"</formula>
    </cfRule>
    <cfRule type="cellIs" dxfId="109" priority="80" operator="equal">
      <formula>"ORT"</formula>
    </cfRule>
    <cfRule type="cellIs" dxfId="108" priority="81" operator="equal">
      <formula>"Loonkosten (obv CAO) per jaar"</formula>
    </cfRule>
  </conditionalFormatting>
  <conditionalFormatting sqref="K29:L29">
    <cfRule type="cellIs" dxfId="107" priority="51" operator="equal">
      <formula>"Marge (innovatie/opleiding/…)"</formula>
    </cfRule>
  </conditionalFormatting>
  <conditionalFormatting sqref="K3:N28 M29:N29">
    <cfRule type="cellIs" dxfId="106" priority="62" operator="equal">
      <formula>"Marge"</formula>
    </cfRule>
  </conditionalFormatting>
  <conditionalFormatting sqref="K3:N29">
    <cfRule type="cellIs" dxfId="105" priority="59" operator="equal">
      <formula>"Loonkosten (obv CAO) per jaar"</formula>
    </cfRule>
    <cfRule type="cellIs" dxfId="104" priority="58" operator="equal">
      <formula>"ORT"</formula>
    </cfRule>
    <cfRule type="cellIs" dxfId="103" priority="57" operator="equal">
      <formula>"Vakantiegeld"</formula>
    </cfRule>
    <cfRule type="cellIs" dxfId="102" priority="56" operator="equal">
      <formula>"Eindejaarsuitkering"</formula>
    </cfRule>
    <cfRule type="cellIs" dxfId="101" priority="55" operator="equal">
      <formula>"Productiviteit (%)"</formula>
    </cfRule>
    <cfRule type="cellIs" dxfId="100" priority="54" operator="equal">
      <formula>"Kapitaallasten"</formula>
    </cfRule>
    <cfRule type="cellIs" dxfId="99" priority="52" operator="equal">
      <formula>"Opleiding"</formula>
    </cfRule>
    <cfRule type="cellIs" dxfId="98" priority="50" operator="equal">
      <formula>"Werkgeverslasten"</formula>
    </cfRule>
    <cfRule type="cellIs" dxfId="97" priority="49" operator="equal">
      <formula>"Overhead"</formula>
    </cfRule>
    <cfRule type="cellIs" dxfId="96" priority="53" operator="equal">
      <formula>"Materiële kosten"</formula>
    </cfRule>
  </conditionalFormatting>
  <conditionalFormatting sqref="P29:Q29">
    <cfRule type="cellIs" dxfId="95" priority="29" operator="equal">
      <formula>"Marge (innovatie/opleiding/…)"</formula>
    </cfRule>
  </conditionalFormatting>
  <conditionalFormatting sqref="P3:S28 R29:S29">
    <cfRule type="cellIs" dxfId="94" priority="40" operator="equal">
      <formula>"Marge"</formula>
    </cfRule>
  </conditionalFormatting>
  <conditionalFormatting sqref="P3:S29">
    <cfRule type="cellIs" dxfId="93" priority="30" operator="equal">
      <formula>"Opleiding"</formula>
    </cfRule>
    <cfRule type="cellIs" dxfId="92" priority="32" operator="equal">
      <formula>"Kapitaallasten"</formula>
    </cfRule>
    <cfRule type="cellIs" dxfId="91" priority="33" operator="equal">
      <formula>"Productiviteit (%)"</formula>
    </cfRule>
    <cfRule type="cellIs" dxfId="90" priority="34" operator="equal">
      <formula>"Eindejaarsuitkering"</formula>
    </cfRule>
    <cfRule type="cellIs" dxfId="89" priority="35" operator="equal">
      <formula>"Vakantiegeld"</formula>
    </cfRule>
    <cfRule type="cellIs" dxfId="88" priority="36" operator="equal">
      <formula>"ORT"</formula>
    </cfRule>
    <cfRule type="cellIs" dxfId="87" priority="31" operator="equal">
      <formula>"Materiële kosten"</formula>
    </cfRule>
    <cfRule type="cellIs" dxfId="86" priority="37" operator="equal">
      <formula>"Loonkosten (obv CAO) per jaar"</formula>
    </cfRule>
    <cfRule type="cellIs" dxfId="85" priority="27" operator="equal">
      <formula>"Overhead"</formula>
    </cfRule>
    <cfRule type="cellIs" dxfId="84" priority="28" operator="equal">
      <formula>"Werkgeverslasten"</formula>
    </cfRule>
  </conditionalFormatting>
  <conditionalFormatting sqref="U29:V29">
    <cfRule type="cellIs" dxfId="83" priority="7" operator="equal">
      <formula>"Marge (innovatie/opleiding/…)"</formula>
    </cfRule>
  </conditionalFormatting>
  <conditionalFormatting sqref="U3:X28 W29:X29">
    <cfRule type="cellIs" dxfId="82" priority="18" operator="equal">
      <formula>"Marge"</formula>
    </cfRule>
  </conditionalFormatting>
  <conditionalFormatting sqref="U3:X29">
    <cfRule type="cellIs" dxfId="81" priority="14" operator="equal">
      <formula>"ORT"</formula>
    </cfRule>
    <cfRule type="cellIs" dxfId="80" priority="13" operator="equal">
      <formula>"Vakantiegeld"</formula>
    </cfRule>
    <cfRule type="cellIs" dxfId="79" priority="12" operator="equal">
      <formula>"Eindejaarsuitkering"</formula>
    </cfRule>
    <cfRule type="cellIs" dxfId="78" priority="11" operator="equal">
      <formula>"Productiviteit (%)"</formula>
    </cfRule>
    <cfRule type="cellIs" dxfId="77" priority="10" operator="equal">
      <formula>"Kapitaallasten"</formula>
    </cfRule>
    <cfRule type="cellIs" dxfId="76" priority="9" operator="equal">
      <formula>"Materiële kosten"</formula>
    </cfRule>
    <cfRule type="cellIs" dxfId="75" priority="8" operator="equal">
      <formula>"Opleiding"</formula>
    </cfRule>
    <cfRule type="cellIs" dxfId="74" priority="6" operator="equal">
      <formula>"Werkgeverslasten"</formula>
    </cfRule>
    <cfRule type="cellIs" dxfId="73" priority="5" operator="equal">
      <formula>"Overhead"</formula>
    </cfRule>
    <cfRule type="cellIs" dxfId="72" priority="15" operator="equal">
      <formula>"Loonkosten (obv CAO) per jaar"</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58AEC-F8FC-44CC-8828-7263BA111403}">
  <dimension ref="A1:N31"/>
  <sheetViews>
    <sheetView workbookViewId="0">
      <selection activeCell="K3" sqref="K3:N29"/>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s>
  <sheetData>
    <row r="1" spans="1:14" ht="14.4" customHeight="1">
      <c r="A1" s="15"/>
      <c r="B1" s="16" t="s">
        <v>114</v>
      </c>
      <c r="C1" s="17" t="s">
        <v>115</v>
      </c>
      <c r="D1" s="18" t="s">
        <v>116</v>
      </c>
      <c r="F1" s="129" t="s">
        <v>138</v>
      </c>
      <c r="G1" s="151"/>
      <c r="H1" s="151"/>
      <c r="I1" s="152"/>
      <c r="K1" s="129" t="s">
        <v>178</v>
      </c>
      <c r="L1" s="151"/>
      <c r="M1" s="151"/>
      <c r="N1" s="152"/>
    </row>
    <row r="2" spans="1:14" ht="14.4" customHeight="1">
      <c r="A2" s="19"/>
      <c r="B2" s="19"/>
      <c r="C2" s="20"/>
      <c r="D2" s="21"/>
      <c r="F2" s="153"/>
      <c r="G2" s="154"/>
      <c r="H2" s="154"/>
      <c r="I2" s="155"/>
      <c r="K2" s="153"/>
      <c r="L2" s="154"/>
      <c r="M2" s="154"/>
      <c r="N2" s="155"/>
    </row>
    <row r="3" spans="1:14" ht="15" thickBot="1">
      <c r="A3" s="117" t="str">
        <f>F1</f>
        <v>Functie 1 GHZ FWG 35</v>
      </c>
      <c r="B3" s="23">
        <f>I30</f>
        <v>69.092909457266572</v>
      </c>
      <c r="C3" s="38">
        <v>0.83330000000000004</v>
      </c>
      <c r="D3" s="23">
        <f>B3*C3</f>
        <v>57.575121450740234</v>
      </c>
      <c r="F3" s="141" t="s">
        <v>120</v>
      </c>
      <c r="G3" s="142"/>
      <c r="H3" s="28"/>
      <c r="I3" s="29">
        <v>37425.083333333328</v>
      </c>
      <c r="K3" s="141" t="s">
        <v>120</v>
      </c>
      <c r="L3" s="142"/>
      <c r="M3" s="28"/>
      <c r="N3" s="29">
        <v>48534.461538461546</v>
      </c>
    </row>
    <row r="4" spans="1:14" ht="15" thickTop="1">
      <c r="A4" s="19"/>
      <c r="B4" s="19"/>
      <c r="C4" s="39"/>
      <c r="D4" s="19"/>
      <c r="F4" s="143"/>
      <c r="G4" s="144"/>
      <c r="H4" s="144"/>
      <c r="I4" s="145"/>
      <c r="K4" s="143"/>
      <c r="L4" s="144"/>
      <c r="M4" s="144"/>
      <c r="N4" s="145"/>
    </row>
    <row r="5" spans="1:14">
      <c r="A5" s="117" t="str">
        <f>K1</f>
        <v>Functie 2 GHZ FWG 50</v>
      </c>
      <c r="B5" s="23">
        <f>N30</f>
        <v>75.939392475727672</v>
      </c>
      <c r="C5" s="38">
        <v>0.16669999999999999</v>
      </c>
      <c r="D5" s="23">
        <f>C5*B5</f>
        <v>12.659096725703803</v>
      </c>
      <c r="F5" s="141" t="s">
        <v>121</v>
      </c>
      <c r="G5" s="142"/>
      <c r="H5" s="33">
        <v>0.218714285714286</v>
      </c>
      <c r="I5" s="34">
        <f>H5*(I3+I6+I7+I11)</f>
        <v>12236.678739963996</v>
      </c>
      <c r="K5" s="141" t="s">
        <v>121</v>
      </c>
      <c r="L5" s="142"/>
      <c r="M5" s="33">
        <v>7.4999999999999997E-3</v>
      </c>
      <c r="N5" s="34">
        <f>M5*(N3+N6+N7+N11)</f>
        <v>549.41114470184493</v>
      </c>
    </row>
    <row r="6" spans="1:14">
      <c r="A6" s="19"/>
      <c r="B6" s="19"/>
      <c r="C6" s="39"/>
      <c r="D6" s="19"/>
      <c r="F6" s="141" t="s">
        <v>122</v>
      </c>
      <c r="G6" s="142"/>
      <c r="H6" s="33">
        <v>0.08</v>
      </c>
      <c r="I6" s="34">
        <f>H6*I3</f>
        <v>2994.0066666666662</v>
      </c>
      <c r="K6" s="141" t="s">
        <v>122</v>
      </c>
      <c r="L6" s="142"/>
      <c r="M6" s="33">
        <v>0.08</v>
      </c>
      <c r="N6" s="34">
        <f>M6*N3</f>
        <v>3882.7569230769236</v>
      </c>
    </row>
    <row r="7" spans="1:14">
      <c r="A7" s="24" t="s">
        <v>117</v>
      </c>
      <c r="B7" s="24"/>
      <c r="C7" s="25">
        <f>SUM(C3:C5)</f>
        <v>1</v>
      </c>
      <c r="D7" s="26">
        <f>SUM(D3:D5)</f>
        <v>70.234218176444031</v>
      </c>
      <c r="F7" s="141" t="s">
        <v>123</v>
      </c>
      <c r="G7" s="142"/>
      <c r="H7" s="33">
        <v>8.3299999999999999E-2</v>
      </c>
      <c r="I7" s="34">
        <f>H7*I3</f>
        <v>3117.5094416666661</v>
      </c>
      <c r="K7" s="141" t="s">
        <v>123</v>
      </c>
      <c r="L7" s="142"/>
      <c r="M7" s="33">
        <v>8.3299999999999999E-2</v>
      </c>
      <c r="N7" s="34">
        <f>M7*N3</f>
        <v>4042.920646153847</v>
      </c>
    </row>
    <row r="8" spans="1:14">
      <c r="F8" s="148"/>
      <c r="G8" s="149"/>
      <c r="H8" s="149"/>
      <c r="I8" s="150"/>
      <c r="K8" s="148"/>
      <c r="L8" s="149"/>
      <c r="M8" s="149"/>
      <c r="N8" s="150"/>
    </row>
    <row r="9" spans="1:14" ht="15" thickBot="1">
      <c r="F9" s="141" t="s">
        <v>124</v>
      </c>
      <c r="G9" s="142"/>
      <c r="H9" s="28"/>
      <c r="I9" s="29">
        <f>I3+SUM(I5:I7)</f>
        <v>55773.278181630652</v>
      </c>
      <c r="K9" s="141" t="s">
        <v>124</v>
      </c>
      <c r="L9" s="142"/>
      <c r="M9" s="28"/>
      <c r="N9" s="29">
        <f>N3+SUM(N5:N7)</f>
        <v>57009.550252394161</v>
      </c>
    </row>
    <row r="10" spans="1:14" ht="15" thickTop="1">
      <c r="F10" s="143"/>
      <c r="G10" s="144"/>
      <c r="H10" s="144"/>
      <c r="I10" s="145"/>
      <c r="K10" s="143"/>
      <c r="L10" s="144"/>
      <c r="M10" s="144"/>
      <c r="N10" s="145"/>
    </row>
    <row r="11" spans="1:14">
      <c r="A11" s="46" t="s">
        <v>171</v>
      </c>
      <c r="B11" s="47"/>
      <c r="C11" s="47"/>
      <c r="D11" s="48"/>
      <c r="F11" s="141" t="s">
        <v>125</v>
      </c>
      <c r="G11" s="142"/>
      <c r="H11" s="33">
        <v>0.28508514525355882</v>
      </c>
      <c r="I11" s="34">
        <f>H11*(I3+I6+I7)</f>
        <v>12411.637775673549</v>
      </c>
      <c r="K11" s="141" t="s">
        <v>125</v>
      </c>
      <c r="L11" s="142"/>
      <c r="M11" s="33">
        <v>0.29746083611045959</v>
      </c>
      <c r="N11" s="34">
        <f>M11*(N3+N6+N7)</f>
        <v>16794.680185887013</v>
      </c>
    </row>
    <row r="12" spans="1:14">
      <c r="A12" s="27" t="s">
        <v>163</v>
      </c>
      <c r="B12" s="37"/>
      <c r="C12" s="34"/>
      <c r="D12" s="34">
        <f>D7</f>
        <v>70.234218176444031</v>
      </c>
      <c r="F12" s="148"/>
      <c r="G12" s="149"/>
      <c r="H12" s="149"/>
      <c r="I12" s="150"/>
      <c r="K12" s="148"/>
      <c r="L12" s="149"/>
      <c r="M12" s="149"/>
      <c r="N12" s="150"/>
    </row>
    <row r="13" spans="1:14" ht="15" thickBot="1">
      <c r="A13" s="27" t="s">
        <v>164</v>
      </c>
      <c r="B13" s="45"/>
      <c r="C13" s="42">
        <v>20</v>
      </c>
      <c r="D13" s="43"/>
      <c r="F13" s="141" t="s">
        <v>126</v>
      </c>
      <c r="G13" s="142"/>
      <c r="H13" s="28"/>
      <c r="I13" s="29">
        <f>I9+I11</f>
        <v>68184.915957304198</v>
      </c>
      <c r="K13" s="141" t="s">
        <v>126</v>
      </c>
      <c r="L13" s="142"/>
      <c r="M13" s="28"/>
      <c r="N13" s="29">
        <f>N9+N11</f>
        <v>73804.230438281171</v>
      </c>
    </row>
    <row r="14" spans="1:14" ht="15" thickTop="1">
      <c r="A14" s="27" t="s">
        <v>165</v>
      </c>
      <c r="B14" s="45"/>
      <c r="C14" s="28"/>
      <c r="D14" s="44">
        <f>C13*D12</f>
        <v>1404.6843635288806</v>
      </c>
      <c r="F14" s="143"/>
      <c r="G14" s="144"/>
      <c r="H14" s="144"/>
      <c r="I14" s="145"/>
      <c r="K14" s="143"/>
      <c r="L14" s="144"/>
      <c r="M14" s="144"/>
      <c r="N14" s="145"/>
    </row>
    <row r="15" spans="1:14">
      <c r="A15" s="30"/>
      <c r="B15" s="31"/>
      <c r="C15" s="31"/>
      <c r="D15" s="32"/>
      <c r="F15" s="141" t="s">
        <v>127</v>
      </c>
      <c r="G15" s="142"/>
      <c r="H15" s="33">
        <v>0.16400000000000001</v>
      </c>
      <c r="I15" s="34">
        <f>(H15/(1-H15))*I13</f>
        <v>13375.988297844366</v>
      </c>
      <c r="K15" s="141" t="s">
        <v>127</v>
      </c>
      <c r="L15" s="142"/>
      <c r="M15" s="33">
        <v>0.16400000000000001</v>
      </c>
      <c r="N15" s="34">
        <f>(M15/(1-M15))*N13</f>
        <v>14478.341856313533</v>
      </c>
    </row>
    <row r="16" spans="1:14">
      <c r="A16" s="27" t="s">
        <v>166</v>
      </c>
      <c r="B16" s="45"/>
      <c r="C16" s="49">
        <v>8.01</v>
      </c>
      <c r="D16" s="49">
        <v>8.01</v>
      </c>
      <c r="F16" s="148"/>
      <c r="G16" s="149"/>
      <c r="H16" s="149"/>
      <c r="I16" s="150"/>
      <c r="K16" s="148"/>
      <c r="L16" s="149"/>
      <c r="M16" s="149"/>
      <c r="N16" s="150"/>
    </row>
    <row r="17" spans="1:14" ht="15" thickBot="1">
      <c r="A17" s="141" t="s">
        <v>167</v>
      </c>
      <c r="B17" s="142"/>
      <c r="C17" s="40">
        <v>0.09</v>
      </c>
      <c r="D17" s="49">
        <f>(C17/(1-C17))*D14</f>
        <v>138.92482716219698</v>
      </c>
      <c r="F17" s="141" t="s">
        <v>128</v>
      </c>
      <c r="G17" s="142"/>
      <c r="H17" s="28"/>
      <c r="I17" s="29">
        <f>I15+I13</f>
        <v>81560.904255148562</v>
      </c>
      <c r="K17" s="141" t="s">
        <v>128</v>
      </c>
      <c r="L17" s="142"/>
      <c r="M17" s="28"/>
      <c r="N17" s="29">
        <f>N15+N13</f>
        <v>88282.572294594705</v>
      </c>
    </row>
    <row r="18" spans="1:14" ht="15" customHeight="1" thickTop="1">
      <c r="A18" s="143"/>
      <c r="B18" s="144"/>
      <c r="C18" s="144"/>
      <c r="D18" s="145"/>
      <c r="F18" s="143"/>
      <c r="G18" s="144"/>
      <c r="H18" s="144"/>
      <c r="I18" s="145"/>
      <c r="K18" s="143"/>
      <c r="L18" s="144"/>
      <c r="M18" s="144"/>
      <c r="N18" s="145"/>
    </row>
    <row r="19" spans="1:14">
      <c r="A19" s="141" t="s">
        <v>168</v>
      </c>
      <c r="B19" s="142"/>
      <c r="C19" s="42">
        <v>8</v>
      </c>
      <c r="D19" s="43"/>
      <c r="F19" s="141" t="s">
        <v>129</v>
      </c>
      <c r="G19" s="142"/>
      <c r="H19" s="33">
        <v>6.855E-2</v>
      </c>
      <c r="I19" s="34">
        <f>(H19/(1-H19-H20))*I17</f>
        <v>6321.4426894572152</v>
      </c>
      <c r="K19" s="141" t="s">
        <v>129</v>
      </c>
      <c r="L19" s="142"/>
      <c r="M19" s="33">
        <v>6.855E-2</v>
      </c>
      <c r="N19" s="34">
        <f>(M19/(1-M19-M20))*N17</f>
        <v>6842.4109116337468</v>
      </c>
    </row>
    <row r="20" spans="1:14">
      <c r="A20" s="141" t="s">
        <v>169</v>
      </c>
      <c r="B20" s="142"/>
      <c r="C20" s="42"/>
      <c r="D20" s="49">
        <f>(D14+D17)/C19+D16</f>
        <v>200.96114883638469</v>
      </c>
      <c r="F20" s="141" t="s">
        <v>130</v>
      </c>
      <c r="G20" s="142"/>
      <c r="H20" s="33">
        <v>4.7E-2</v>
      </c>
      <c r="I20" s="34">
        <f>(H20/(1-H19-H20))*I17</f>
        <v>4334.1766069217965</v>
      </c>
      <c r="K20" s="141" t="s">
        <v>130</v>
      </c>
      <c r="L20" s="142"/>
      <c r="M20" s="33">
        <v>4.7E-2</v>
      </c>
      <c r="N20" s="34">
        <f>(M20/(1-M19-M20))*N17</f>
        <v>4691.368531681781</v>
      </c>
    </row>
    <row r="21" spans="1:14">
      <c r="A21" s="143"/>
      <c r="B21" s="144"/>
      <c r="C21" s="144"/>
      <c r="D21" s="145"/>
      <c r="F21" s="148"/>
      <c r="G21" s="149"/>
      <c r="H21" s="149"/>
      <c r="I21" s="150"/>
      <c r="K21" s="148"/>
      <c r="L21" s="149"/>
      <c r="M21" s="149"/>
      <c r="N21" s="150"/>
    </row>
    <row r="22" spans="1:14" ht="15" thickBot="1">
      <c r="A22" s="141" t="s">
        <v>170</v>
      </c>
      <c r="B22" s="142"/>
      <c r="C22" s="40">
        <v>0.02</v>
      </c>
      <c r="D22" s="49">
        <f>D20*C22</f>
        <v>4.0192229767276944</v>
      </c>
      <c r="F22" s="141" t="s">
        <v>131</v>
      </c>
      <c r="G22" s="142"/>
      <c r="H22" s="33"/>
      <c r="I22" s="29">
        <f>I17+I19+I20</f>
        <v>92216.523551527571</v>
      </c>
      <c r="K22" s="141" t="s">
        <v>131</v>
      </c>
      <c r="L22" s="142"/>
      <c r="M22" s="33"/>
      <c r="N22" s="29">
        <f>N17+N19+N20</f>
        <v>99816.351737910241</v>
      </c>
    </row>
    <row r="23" spans="1:14" ht="15.6" thickTop="1" thickBot="1">
      <c r="A23" s="141" t="s">
        <v>169</v>
      </c>
      <c r="B23" s="142"/>
      <c r="C23" s="42"/>
      <c r="D23" s="36">
        <f>D20+D22</f>
        <v>204.98037181311238</v>
      </c>
      <c r="F23" s="143"/>
      <c r="G23" s="144"/>
      <c r="H23" s="144"/>
      <c r="I23" s="145"/>
      <c r="K23" s="143"/>
      <c r="L23" s="144"/>
      <c r="M23" s="144"/>
      <c r="N23" s="145"/>
    </row>
    <row r="24" spans="1:14" ht="15" thickTop="1">
      <c r="F24" s="141" t="s">
        <v>132</v>
      </c>
      <c r="G24" s="142"/>
      <c r="H24" s="35">
        <v>0.72490291931009021</v>
      </c>
      <c r="I24" s="28"/>
      <c r="K24" s="141" t="s">
        <v>132</v>
      </c>
      <c r="L24" s="142"/>
      <c r="M24" s="35">
        <v>0.7139029193100902</v>
      </c>
      <c r="N24" s="28"/>
    </row>
    <row r="25" spans="1:14">
      <c r="F25" s="141" t="s">
        <v>133</v>
      </c>
      <c r="G25" s="142"/>
      <c r="H25" s="28">
        <f>1878*H24</f>
        <v>1361.3676824643494</v>
      </c>
      <c r="I25" s="28"/>
      <c r="K25" s="141" t="s">
        <v>133</v>
      </c>
      <c r="L25" s="142"/>
      <c r="M25" s="28">
        <f>1878*M24</f>
        <v>1340.7096824643495</v>
      </c>
      <c r="N25" s="28"/>
    </row>
    <row r="26" spans="1:14" ht="15" thickBot="1">
      <c r="F26" s="141" t="s">
        <v>134</v>
      </c>
      <c r="G26" s="142"/>
      <c r="H26" s="28"/>
      <c r="I26" s="29">
        <f>I22/H25</f>
        <v>67.738146526731938</v>
      </c>
      <c r="K26" s="141" t="s">
        <v>134</v>
      </c>
      <c r="L26" s="142"/>
      <c r="M26" s="28"/>
      <c r="N26" s="29">
        <f>N22/M25</f>
        <v>74.450384780125162</v>
      </c>
    </row>
    <row r="27" spans="1:14" ht="15" thickTop="1">
      <c r="F27" s="143"/>
      <c r="G27" s="144"/>
      <c r="H27" s="144"/>
      <c r="I27" s="145"/>
      <c r="K27" s="143"/>
      <c r="L27" s="144"/>
      <c r="M27" s="144"/>
      <c r="N27" s="145"/>
    </row>
    <row r="28" spans="1:14">
      <c r="F28" s="141" t="s">
        <v>135</v>
      </c>
      <c r="G28" s="142"/>
      <c r="H28" s="35">
        <v>0.02</v>
      </c>
      <c r="I28" s="34">
        <f>H28*I26</f>
        <v>1.3547629305346387</v>
      </c>
      <c r="K28" s="141" t="s">
        <v>135</v>
      </c>
      <c r="L28" s="142"/>
      <c r="M28" s="35">
        <v>0.02</v>
      </c>
      <c r="N28" s="34">
        <f>M28*N26</f>
        <v>1.4890076956025033</v>
      </c>
    </row>
    <row r="29" spans="1:14">
      <c r="F29" s="141" t="s">
        <v>136</v>
      </c>
      <c r="G29" s="142"/>
      <c r="H29" s="35">
        <v>0</v>
      </c>
      <c r="I29" s="34">
        <f>H29*I26</f>
        <v>0</v>
      </c>
      <c r="K29" s="141" t="s">
        <v>136</v>
      </c>
      <c r="L29" s="142"/>
      <c r="M29" s="35">
        <v>0</v>
      </c>
      <c r="N29" s="34">
        <f>M29*N26</f>
        <v>0</v>
      </c>
    </row>
    <row r="30" spans="1:14" ht="15" thickBot="1">
      <c r="F30" s="146" t="s">
        <v>137</v>
      </c>
      <c r="G30" s="147"/>
      <c r="H30" s="28"/>
      <c r="I30" s="36">
        <f>I26+I28+I29</f>
        <v>69.092909457266572</v>
      </c>
      <c r="K30" s="146" t="s">
        <v>137</v>
      </c>
      <c r="L30" s="147"/>
      <c r="M30" s="28"/>
      <c r="N30" s="36">
        <f>N26+N28+N29</f>
        <v>75.939392475727672</v>
      </c>
    </row>
    <row r="31" spans="1:14" ht="15" thickTop="1"/>
  </sheetData>
  <mergeCells count="65">
    <mergeCell ref="F6:G6"/>
    <mergeCell ref="K6:L6"/>
    <mergeCell ref="F1:I2"/>
    <mergeCell ref="K1:N2"/>
    <mergeCell ref="F5:G5"/>
    <mergeCell ref="K5:L5"/>
    <mergeCell ref="F4:I4"/>
    <mergeCell ref="K4:N4"/>
    <mergeCell ref="F3:G3"/>
    <mergeCell ref="K3:L3"/>
    <mergeCell ref="F9:G9"/>
    <mergeCell ref="K9:L9"/>
    <mergeCell ref="F8:I8"/>
    <mergeCell ref="K8:N8"/>
    <mergeCell ref="F7:G7"/>
    <mergeCell ref="K7:L7"/>
    <mergeCell ref="F12:I12"/>
    <mergeCell ref="K12:N12"/>
    <mergeCell ref="F11:G11"/>
    <mergeCell ref="K11:L11"/>
    <mergeCell ref="F10:I10"/>
    <mergeCell ref="K10:N10"/>
    <mergeCell ref="F15:G15"/>
    <mergeCell ref="K15:L15"/>
    <mergeCell ref="F14:I14"/>
    <mergeCell ref="K14:N14"/>
    <mergeCell ref="F13:G13"/>
    <mergeCell ref="K13:L13"/>
    <mergeCell ref="F18:I18"/>
    <mergeCell ref="K18:N18"/>
    <mergeCell ref="F17:G17"/>
    <mergeCell ref="K17:L17"/>
    <mergeCell ref="F16:I16"/>
    <mergeCell ref="K16:N16"/>
    <mergeCell ref="A18:D18"/>
    <mergeCell ref="F25:G25"/>
    <mergeCell ref="K25:L25"/>
    <mergeCell ref="A21:D21"/>
    <mergeCell ref="A17:B17"/>
    <mergeCell ref="F24:G24"/>
    <mergeCell ref="K24:L24"/>
    <mergeCell ref="F23:I23"/>
    <mergeCell ref="K23:N23"/>
    <mergeCell ref="F22:G22"/>
    <mergeCell ref="K22:L22"/>
    <mergeCell ref="F21:I21"/>
    <mergeCell ref="K21:N21"/>
    <mergeCell ref="F20:G20"/>
    <mergeCell ref="K20:L20"/>
    <mergeCell ref="F19:G19"/>
    <mergeCell ref="A20:B20"/>
    <mergeCell ref="F27:I27"/>
    <mergeCell ref="K27:N27"/>
    <mergeCell ref="A23:B23"/>
    <mergeCell ref="A19:B19"/>
    <mergeCell ref="F26:G26"/>
    <mergeCell ref="K26:L26"/>
    <mergeCell ref="K19:L19"/>
    <mergeCell ref="F30:G30"/>
    <mergeCell ref="K30:L30"/>
    <mergeCell ref="A22:B22"/>
    <mergeCell ref="F29:G29"/>
    <mergeCell ref="K29:L29"/>
    <mergeCell ref="F28:G28"/>
    <mergeCell ref="K28:L28"/>
  </mergeCells>
  <conditionalFormatting sqref="F29:G29">
    <cfRule type="cellIs" dxfId="71" priority="25" operator="equal">
      <formula>"Marge (innovatie/opleiding/…)"</formula>
    </cfRule>
  </conditionalFormatting>
  <conditionalFormatting sqref="F3:I28 H29:I29">
    <cfRule type="cellIs" dxfId="70" priority="36" operator="equal">
      <formula>"Marge"</formula>
    </cfRule>
  </conditionalFormatting>
  <conditionalFormatting sqref="F3:I29">
    <cfRule type="cellIs" dxfId="69" priority="23" operator="equal">
      <formula>"Overhead"</formula>
    </cfRule>
    <cfRule type="cellIs" dxfId="68" priority="24" operator="equal">
      <formula>"Werkgeverslasten"</formula>
    </cfRule>
    <cfRule type="cellIs" dxfId="67" priority="26" operator="equal">
      <formula>"Opleiding"</formula>
    </cfRule>
    <cfRule type="cellIs" dxfId="66" priority="27" operator="equal">
      <formula>"Materiële kosten"</formula>
    </cfRule>
    <cfRule type="cellIs" dxfId="65" priority="28" operator="equal">
      <formula>"Kapitaallasten"</formula>
    </cfRule>
    <cfRule type="cellIs" dxfId="64" priority="29" operator="equal">
      <formula>"Productiviteit (%)"</formula>
    </cfRule>
    <cfRule type="cellIs" dxfId="63" priority="30" operator="equal">
      <formula>"Eindejaarsuitkering"</formula>
    </cfRule>
    <cfRule type="cellIs" dxfId="62" priority="31" operator="equal">
      <formula>"Vakantiegeld"</formula>
    </cfRule>
    <cfRule type="cellIs" dxfId="61" priority="32" operator="equal">
      <formula>"ORT"</formula>
    </cfRule>
    <cfRule type="cellIs" dxfId="60" priority="33" operator="equal">
      <formula>"Loonkosten (obv CAO) per jaar"</formula>
    </cfRule>
  </conditionalFormatting>
  <conditionalFormatting sqref="K29:L29">
    <cfRule type="cellIs" dxfId="59" priority="3" operator="equal">
      <formula>"Marge (innovatie/opleiding/…)"</formula>
    </cfRule>
  </conditionalFormatting>
  <conditionalFormatting sqref="K3:N28 M29:N29">
    <cfRule type="cellIs" dxfId="58" priority="14" operator="equal">
      <formula>"Marge"</formula>
    </cfRule>
  </conditionalFormatting>
  <conditionalFormatting sqref="K3:N29">
    <cfRule type="cellIs" dxfId="57" priority="1" operator="equal">
      <formula>"Overhead"</formula>
    </cfRule>
    <cfRule type="cellIs" dxfId="56" priority="2" operator="equal">
      <formula>"Werkgeverslasten"</formula>
    </cfRule>
    <cfRule type="cellIs" dxfId="55" priority="4" operator="equal">
      <formula>"Opleiding"</formula>
    </cfRule>
    <cfRule type="cellIs" dxfId="54" priority="5" operator="equal">
      <formula>"Materiële kosten"</formula>
    </cfRule>
    <cfRule type="cellIs" dxfId="53" priority="6" operator="equal">
      <formula>"Kapitaallasten"</formula>
    </cfRule>
    <cfRule type="cellIs" dxfId="52" priority="7" operator="equal">
      <formula>"Productiviteit (%)"</formula>
    </cfRule>
    <cfRule type="cellIs" dxfId="51" priority="8" operator="equal">
      <formula>"Eindejaarsuitkering"</formula>
    </cfRule>
    <cfRule type="cellIs" dxfId="50" priority="9" operator="equal">
      <formula>"Vakantiegeld"</formula>
    </cfRule>
    <cfRule type="cellIs" dxfId="49" priority="10" operator="equal">
      <formula>"ORT"</formula>
    </cfRule>
    <cfRule type="cellIs" dxfId="48" priority="11" operator="equal">
      <formula>"Loonkosten (obv CAO) per jaar"</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4010-54D4-4CE9-A48D-1C7D7AA23ED9}">
  <dimension ref="A1:N31"/>
  <sheetViews>
    <sheetView workbookViewId="0">
      <selection activeCell="G40" sqref="G40"/>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s>
  <sheetData>
    <row r="1" spans="1:14" ht="14.4" customHeight="1">
      <c r="A1" s="15"/>
      <c r="B1" s="16" t="s">
        <v>114</v>
      </c>
      <c r="C1" s="17" t="s">
        <v>115</v>
      </c>
      <c r="D1" s="18" t="s">
        <v>116</v>
      </c>
      <c r="F1" s="129" t="s">
        <v>198</v>
      </c>
      <c r="G1" s="151"/>
      <c r="H1" s="151"/>
      <c r="I1" s="152"/>
      <c r="K1" s="129" t="s">
        <v>178</v>
      </c>
      <c r="L1" s="151"/>
      <c r="M1" s="151"/>
      <c r="N1" s="152"/>
    </row>
    <row r="2" spans="1:14" ht="14.4" customHeight="1">
      <c r="A2" s="19"/>
      <c r="B2" s="19"/>
      <c r="C2" s="20"/>
      <c r="D2" s="21"/>
      <c r="F2" s="153"/>
      <c r="G2" s="154"/>
      <c r="H2" s="154"/>
      <c r="I2" s="155"/>
      <c r="K2" s="153"/>
      <c r="L2" s="154"/>
      <c r="M2" s="154"/>
      <c r="N2" s="155"/>
    </row>
    <row r="3" spans="1:14" ht="15" thickBot="1">
      <c r="A3" s="117" t="str">
        <f>F1</f>
        <v>Functie 1 GHZ FWG 40</v>
      </c>
      <c r="B3" s="23">
        <f>I30</f>
        <v>74.233770482225992</v>
      </c>
      <c r="C3" s="38">
        <v>0.83330000000000004</v>
      </c>
      <c r="D3" s="23">
        <f>B3*C3</f>
        <v>61.859000942838925</v>
      </c>
      <c r="F3" s="141" t="s">
        <v>120</v>
      </c>
      <c r="G3" s="142"/>
      <c r="H3" s="28"/>
      <c r="I3" s="29">
        <v>40097.272727272728</v>
      </c>
      <c r="K3" s="141" t="s">
        <v>120</v>
      </c>
      <c r="L3" s="142"/>
      <c r="M3" s="28"/>
      <c r="N3" s="29">
        <v>48534.461538461546</v>
      </c>
    </row>
    <row r="4" spans="1:14" ht="15" thickTop="1">
      <c r="A4" s="19"/>
      <c r="B4" s="19"/>
      <c r="C4" s="39"/>
      <c r="D4" s="19"/>
      <c r="F4" s="143"/>
      <c r="G4" s="144"/>
      <c r="H4" s="144"/>
      <c r="I4" s="145"/>
      <c r="K4" s="143"/>
      <c r="L4" s="144"/>
      <c r="M4" s="144"/>
      <c r="N4" s="145"/>
    </row>
    <row r="5" spans="1:14">
      <c r="A5" s="117" t="str">
        <f>K1</f>
        <v>Functie 2 GHZ FWG 50</v>
      </c>
      <c r="B5" s="23">
        <f>N30</f>
        <v>75.939392475727672</v>
      </c>
      <c r="C5" s="38">
        <v>0.16669999999999999</v>
      </c>
      <c r="D5" s="23">
        <f>C5*B5</f>
        <v>12.659096725703803</v>
      </c>
      <c r="F5" s="141" t="s">
        <v>121</v>
      </c>
      <c r="G5" s="142"/>
      <c r="H5" s="33">
        <v>0.218714285714286</v>
      </c>
      <c r="I5" s="34">
        <f>H5*(I3+I6+I7+I11)</f>
        <v>13147.149370067333</v>
      </c>
      <c r="K5" s="141" t="s">
        <v>121</v>
      </c>
      <c r="L5" s="142"/>
      <c r="M5" s="33">
        <v>7.4999999999999997E-3</v>
      </c>
      <c r="N5" s="34">
        <f>M5*(N3+N6+N7+N11)</f>
        <v>549.41114470184493</v>
      </c>
    </row>
    <row r="6" spans="1:14">
      <c r="A6" s="19"/>
      <c r="B6" s="19"/>
      <c r="C6" s="39"/>
      <c r="D6" s="19"/>
      <c r="F6" s="141" t="s">
        <v>122</v>
      </c>
      <c r="G6" s="142"/>
      <c r="H6" s="33">
        <v>0.08</v>
      </c>
      <c r="I6" s="34">
        <f>H6*I3</f>
        <v>3207.7818181818184</v>
      </c>
      <c r="K6" s="141" t="s">
        <v>122</v>
      </c>
      <c r="L6" s="142"/>
      <c r="M6" s="33">
        <v>0.08</v>
      </c>
      <c r="N6" s="34">
        <f>M6*N3</f>
        <v>3882.7569230769236</v>
      </c>
    </row>
    <row r="7" spans="1:14">
      <c r="A7" s="24" t="s">
        <v>117</v>
      </c>
      <c r="B7" s="24"/>
      <c r="C7" s="25">
        <f>SUM(C3:C5)</f>
        <v>1</v>
      </c>
      <c r="D7" s="26">
        <f>SUM(D3:D5)</f>
        <v>74.518097668542723</v>
      </c>
      <c r="F7" s="141" t="s">
        <v>123</v>
      </c>
      <c r="G7" s="142"/>
      <c r="H7" s="33">
        <v>8.3299999999999999E-2</v>
      </c>
      <c r="I7" s="34">
        <f>H7*I3</f>
        <v>3340.1028181818183</v>
      </c>
      <c r="K7" s="141" t="s">
        <v>123</v>
      </c>
      <c r="L7" s="142"/>
      <c r="M7" s="33">
        <v>8.3299999999999999E-2</v>
      </c>
      <c r="N7" s="34">
        <f>M7*N3</f>
        <v>4042.920646153847</v>
      </c>
    </row>
    <row r="8" spans="1:14">
      <c r="F8" s="148"/>
      <c r="G8" s="149"/>
      <c r="H8" s="149"/>
      <c r="I8" s="150"/>
      <c r="K8" s="148"/>
      <c r="L8" s="149"/>
      <c r="M8" s="149"/>
      <c r="N8" s="150"/>
    </row>
    <row r="9" spans="1:14" ht="15" thickBot="1">
      <c r="F9" s="141" t="s">
        <v>124</v>
      </c>
      <c r="G9" s="142"/>
      <c r="H9" s="28"/>
      <c r="I9" s="29">
        <f>I3+SUM(I5:I7)</f>
        <v>59792.306733703699</v>
      </c>
      <c r="K9" s="141" t="s">
        <v>124</v>
      </c>
      <c r="L9" s="142"/>
      <c r="M9" s="28"/>
      <c r="N9" s="29">
        <f>N3+SUM(N5:N7)</f>
        <v>57009.550252394161</v>
      </c>
    </row>
    <row r="10" spans="1:14" ht="15" thickTop="1">
      <c r="F10" s="143"/>
      <c r="G10" s="144"/>
      <c r="H10" s="144"/>
      <c r="I10" s="145"/>
      <c r="K10" s="143"/>
      <c r="L10" s="144"/>
      <c r="M10" s="144"/>
      <c r="N10" s="145"/>
    </row>
    <row r="11" spans="1:14">
      <c r="A11" s="46" t="s">
        <v>171</v>
      </c>
      <c r="B11" s="47"/>
      <c r="C11" s="47"/>
      <c r="D11" s="48"/>
      <c r="F11" s="141" t="s">
        <v>125</v>
      </c>
      <c r="G11" s="142"/>
      <c r="H11" s="33">
        <v>0.2886882950468096</v>
      </c>
      <c r="I11" s="34">
        <f>H11*(I3+I6+I7)</f>
        <v>13465.910951498319</v>
      </c>
      <c r="K11" s="141" t="s">
        <v>125</v>
      </c>
      <c r="L11" s="142"/>
      <c r="M11" s="33">
        <v>0.29746083611045959</v>
      </c>
      <c r="N11" s="34">
        <f>M11*(N3+N6+N7)</f>
        <v>16794.680185887013</v>
      </c>
    </row>
    <row r="12" spans="1:14">
      <c r="A12" s="27" t="s">
        <v>163</v>
      </c>
      <c r="B12" s="37"/>
      <c r="C12" s="34"/>
      <c r="D12" s="34">
        <f>D7</f>
        <v>74.518097668542723</v>
      </c>
      <c r="F12" s="148"/>
      <c r="G12" s="149"/>
      <c r="H12" s="149"/>
      <c r="I12" s="150"/>
      <c r="K12" s="148"/>
      <c r="L12" s="149"/>
      <c r="M12" s="149"/>
      <c r="N12" s="150"/>
    </row>
    <row r="13" spans="1:14" ht="15" thickBot="1">
      <c r="A13" s="27" t="s">
        <v>164</v>
      </c>
      <c r="B13" s="45"/>
      <c r="C13" s="42">
        <v>20</v>
      </c>
      <c r="D13" s="43"/>
      <c r="F13" s="141" t="s">
        <v>126</v>
      </c>
      <c r="G13" s="142"/>
      <c r="H13" s="28"/>
      <c r="I13" s="29">
        <f>I9+I11</f>
        <v>73258.21768520202</v>
      </c>
      <c r="K13" s="141" t="s">
        <v>126</v>
      </c>
      <c r="L13" s="142"/>
      <c r="M13" s="28"/>
      <c r="N13" s="29">
        <f>N9+N11</f>
        <v>73804.230438281171</v>
      </c>
    </row>
    <row r="14" spans="1:14" ht="15" thickTop="1">
      <c r="A14" s="27" t="s">
        <v>165</v>
      </c>
      <c r="B14" s="45"/>
      <c r="C14" s="28"/>
      <c r="D14" s="44">
        <f>C13*D12</f>
        <v>1490.3619533708545</v>
      </c>
      <c r="F14" s="143"/>
      <c r="G14" s="144"/>
      <c r="H14" s="144"/>
      <c r="I14" s="145"/>
      <c r="K14" s="143"/>
      <c r="L14" s="144"/>
      <c r="M14" s="144"/>
      <c r="N14" s="145"/>
    </row>
    <row r="15" spans="1:14">
      <c r="A15" s="30"/>
      <c r="B15" s="31"/>
      <c r="C15" s="31"/>
      <c r="D15" s="32"/>
      <c r="F15" s="141" t="s">
        <v>127</v>
      </c>
      <c r="G15" s="142"/>
      <c r="H15" s="33">
        <v>0.16400000000000001</v>
      </c>
      <c r="I15" s="34">
        <f>(H15/(1-H15))*I13</f>
        <v>14371.229306666426</v>
      </c>
      <c r="K15" s="141" t="s">
        <v>127</v>
      </c>
      <c r="L15" s="142"/>
      <c r="M15" s="33">
        <v>0.16400000000000001</v>
      </c>
      <c r="N15" s="34">
        <f>(M15/(1-M15))*N13</f>
        <v>14478.341856313533</v>
      </c>
    </row>
    <row r="16" spans="1:14">
      <c r="A16" s="27" t="s">
        <v>166</v>
      </c>
      <c r="B16" s="45"/>
      <c r="C16" s="49">
        <v>8.01</v>
      </c>
      <c r="D16" s="49">
        <v>8.01</v>
      </c>
      <c r="F16" s="148"/>
      <c r="G16" s="149"/>
      <c r="H16" s="149"/>
      <c r="I16" s="150"/>
      <c r="K16" s="148"/>
      <c r="L16" s="149"/>
      <c r="M16" s="149"/>
      <c r="N16" s="150"/>
    </row>
    <row r="17" spans="1:14" ht="15" thickBot="1">
      <c r="A17" s="141" t="s">
        <v>167</v>
      </c>
      <c r="B17" s="142"/>
      <c r="C17" s="40">
        <v>0.09</v>
      </c>
      <c r="D17" s="49">
        <f>(C17/(1-C17))*D14</f>
        <v>147.39843494876581</v>
      </c>
      <c r="F17" s="141" t="s">
        <v>128</v>
      </c>
      <c r="G17" s="142"/>
      <c r="H17" s="28"/>
      <c r="I17" s="29">
        <f>I15+I13</f>
        <v>87629.446991868448</v>
      </c>
      <c r="K17" s="141" t="s">
        <v>128</v>
      </c>
      <c r="L17" s="142"/>
      <c r="M17" s="28"/>
      <c r="N17" s="29">
        <f>N15+N13</f>
        <v>88282.572294594705</v>
      </c>
    </row>
    <row r="18" spans="1:14" ht="15" customHeight="1" thickTop="1">
      <c r="A18" s="143"/>
      <c r="B18" s="144"/>
      <c r="C18" s="144"/>
      <c r="D18" s="145"/>
      <c r="F18" s="143"/>
      <c r="G18" s="144"/>
      <c r="H18" s="144"/>
      <c r="I18" s="145"/>
      <c r="K18" s="143"/>
      <c r="L18" s="144"/>
      <c r="M18" s="144"/>
      <c r="N18" s="145"/>
    </row>
    <row r="19" spans="1:14">
      <c r="A19" s="141" t="s">
        <v>168</v>
      </c>
      <c r="B19" s="142"/>
      <c r="C19" s="42">
        <v>6</v>
      </c>
      <c r="D19" s="43"/>
      <c r="F19" s="141" t="s">
        <v>129</v>
      </c>
      <c r="G19" s="142"/>
      <c r="H19" s="33">
        <v>6.855E-2</v>
      </c>
      <c r="I19" s="34">
        <f>(H19/(1-H19-H20))*I17</f>
        <v>6791.7899160976685</v>
      </c>
      <c r="K19" s="141" t="s">
        <v>129</v>
      </c>
      <c r="L19" s="142"/>
      <c r="M19" s="33">
        <v>6.855E-2</v>
      </c>
      <c r="N19" s="34">
        <f>(M19/(1-M19-M20))*N17</f>
        <v>6842.4109116337468</v>
      </c>
    </row>
    <row r="20" spans="1:14">
      <c r="A20" s="141" t="s">
        <v>169</v>
      </c>
      <c r="B20" s="142"/>
      <c r="C20" s="42"/>
      <c r="D20" s="49">
        <f>(D14+D17)/C19+D16</f>
        <v>280.97006471993672</v>
      </c>
      <c r="F20" s="141" t="s">
        <v>130</v>
      </c>
      <c r="G20" s="142"/>
      <c r="H20" s="33">
        <v>4.7E-2</v>
      </c>
      <c r="I20" s="34">
        <f>(H20/(1-H19-H20))*I17</f>
        <v>4656.6612116205752</v>
      </c>
      <c r="K20" s="141" t="s">
        <v>130</v>
      </c>
      <c r="L20" s="142"/>
      <c r="M20" s="33">
        <v>4.7E-2</v>
      </c>
      <c r="N20" s="34">
        <f>(M20/(1-M19-M20))*N17</f>
        <v>4691.368531681781</v>
      </c>
    </row>
    <row r="21" spans="1:14">
      <c r="A21" s="143"/>
      <c r="B21" s="144"/>
      <c r="C21" s="144"/>
      <c r="D21" s="145"/>
      <c r="F21" s="148"/>
      <c r="G21" s="149"/>
      <c r="H21" s="149"/>
      <c r="I21" s="150"/>
      <c r="K21" s="148"/>
      <c r="L21" s="149"/>
      <c r="M21" s="149"/>
      <c r="N21" s="150"/>
    </row>
    <row r="22" spans="1:14" ht="15" thickBot="1">
      <c r="A22" s="141" t="s">
        <v>170</v>
      </c>
      <c r="B22" s="142"/>
      <c r="C22" s="40">
        <v>0.02</v>
      </c>
      <c r="D22" s="49">
        <f>D20*C22</f>
        <v>5.6194012943987346</v>
      </c>
      <c r="F22" s="141" t="s">
        <v>131</v>
      </c>
      <c r="G22" s="142"/>
      <c r="H22" s="33"/>
      <c r="I22" s="29">
        <f>I17+I19+I20</f>
        <v>99077.898119586695</v>
      </c>
      <c r="K22" s="141" t="s">
        <v>131</v>
      </c>
      <c r="L22" s="142"/>
      <c r="M22" s="33"/>
      <c r="N22" s="29">
        <f>N17+N19+N20</f>
        <v>99816.351737910241</v>
      </c>
    </row>
    <row r="23" spans="1:14" ht="15.6" thickTop="1" thickBot="1">
      <c r="A23" s="141" t="s">
        <v>169</v>
      </c>
      <c r="B23" s="142"/>
      <c r="C23" s="42"/>
      <c r="D23" s="36">
        <f>D20+D22</f>
        <v>286.58946601433547</v>
      </c>
      <c r="F23" s="143"/>
      <c r="G23" s="144"/>
      <c r="H23" s="144"/>
      <c r="I23" s="145"/>
      <c r="K23" s="143"/>
      <c r="L23" s="144"/>
      <c r="M23" s="144"/>
      <c r="N23" s="145"/>
    </row>
    <row r="24" spans="1:14" ht="15" thickTop="1">
      <c r="F24" s="141" t="s">
        <v>132</v>
      </c>
      <c r="G24" s="142"/>
      <c r="H24" s="35">
        <v>0.72490291931009021</v>
      </c>
      <c r="I24" s="28"/>
      <c r="K24" s="141" t="s">
        <v>132</v>
      </c>
      <c r="L24" s="142"/>
      <c r="M24" s="35">
        <v>0.7139029193100902</v>
      </c>
      <c r="N24" s="28"/>
    </row>
    <row r="25" spans="1:14">
      <c r="F25" s="141" t="s">
        <v>133</v>
      </c>
      <c r="G25" s="142"/>
      <c r="H25" s="28">
        <f>1878*H24</f>
        <v>1361.3676824643494</v>
      </c>
      <c r="I25" s="28"/>
      <c r="K25" s="141" t="s">
        <v>133</v>
      </c>
      <c r="L25" s="142"/>
      <c r="M25" s="28">
        <f>1878*M24</f>
        <v>1340.7096824643495</v>
      </c>
      <c r="N25" s="28"/>
    </row>
    <row r="26" spans="1:14" ht="15" thickBot="1">
      <c r="F26" s="141" t="s">
        <v>134</v>
      </c>
      <c r="G26" s="142"/>
      <c r="H26" s="28"/>
      <c r="I26" s="29">
        <f>I22/H25</f>
        <v>72.778206355123515</v>
      </c>
      <c r="K26" s="141" t="s">
        <v>134</v>
      </c>
      <c r="L26" s="142"/>
      <c r="M26" s="28"/>
      <c r="N26" s="29">
        <f>N22/M25</f>
        <v>74.450384780125162</v>
      </c>
    </row>
    <row r="27" spans="1:14" ht="15" thickTop="1">
      <c r="F27" s="143"/>
      <c r="G27" s="144"/>
      <c r="H27" s="144"/>
      <c r="I27" s="145"/>
      <c r="K27" s="143"/>
      <c r="L27" s="144"/>
      <c r="M27" s="144"/>
      <c r="N27" s="145"/>
    </row>
    <row r="28" spans="1:14">
      <c r="F28" s="141" t="s">
        <v>135</v>
      </c>
      <c r="G28" s="142"/>
      <c r="H28" s="35">
        <v>0.02</v>
      </c>
      <c r="I28" s="34">
        <f>H28*I26</f>
        <v>1.4555641271024704</v>
      </c>
      <c r="K28" s="141" t="s">
        <v>135</v>
      </c>
      <c r="L28" s="142"/>
      <c r="M28" s="35">
        <v>0.02</v>
      </c>
      <c r="N28" s="34">
        <f>M28*N26</f>
        <v>1.4890076956025033</v>
      </c>
    </row>
    <row r="29" spans="1:14">
      <c r="F29" s="141" t="s">
        <v>136</v>
      </c>
      <c r="G29" s="142"/>
      <c r="H29" s="35">
        <v>0</v>
      </c>
      <c r="I29" s="34">
        <f>H29*I26</f>
        <v>0</v>
      </c>
      <c r="K29" s="141" t="s">
        <v>136</v>
      </c>
      <c r="L29" s="142"/>
      <c r="M29" s="35">
        <v>0</v>
      </c>
      <c r="N29" s="34">
        <f>M29*N26</f>
        <v>0</v>
      </c>
    </row>
    <row r="30" spans="1:14" ht="15" thickBot="1">
      <c r="F30" s="146" t="s">
        <v>137</v>
      </c>
      <c r="G30" s="147"/>
      <c r="H30" s="28"/>
      <c r="I30" s="36">
        <f>I26+I28+I29</f>
        <v>74.233770482225992</v>
      </c>
      <c r="K30" s="146" t="s">
        <v>137</v>
      </c>
      <c r="L30" s="147"/>
      <c r="M30" s="28"/>
      <c r="N30" s="36">
        <f>N26+N28+N29</f>
        <v>75.939392475727672</v>
      </c>
    </row>
    <row r="31" spans="1:14" ht="15" thickTop="1"/>
  </sheetData>
  <mergeCells count="65">
    <mergeCell ref="F1:I2"/>
    <mergeCell ref="K1:N2"/>
    <mergeCell ref="F3:G3"/>
    <mergeCell ref="K3:L3"/>
    <mergeCell ref="F4:I4"/>
    <mergeCell ref="K4:N4"/>
    <mergeCell ref="F5:G5"/>
    <mergeCell ref="K5:L5"/>
    <mergeCell ref="F6:G6"/>
    <mergeCell ref="K6:L6"/>
    <mergeCell ref="F7:G7"/>
    <mergeCell ref="K7:L7"/>
    <mergeCell ref="F8:I8"/>
    <mergeCell ref="K8:N8"/>
    <mergeCell ref="F9:G9"/>
    <mergeCell ref="K9:L9"/>
    <mergeCell ref="F10:I10"/>
    <mergeCell ref="K10:N10"/>
    <mergeCell ref="F11:G11"/>
    <mergeCell ref="K11:L11"/>
    <mergeCell ref="F12:I12"/>
    <mergeCell ref="K12:N12"/>
    <mergeCell ref="F13:G13"/>
    <mergeCell ref="K13:L13"/>
    <mergeCell ref="F14:I14"/>
    <mergeCell ref="K14:N14"/>
    <mergeCell ref="F15:G15"/>
    <mergeCell ref="K15:L15"/>
    <mergeCell ref="F16:I16"/>
    <mergeCell ref="K16:N16"/>
    <mergeCell ref="A17:B17"/>
    <mergeCell ref="F17:G17"/>
    <mergeCell ref="K17:L17"/>
    <mergeCell ref="A18:D18"/>
    <mergeCell ref="F18:I18"/>
    <mergeCell ref="K18:N18"/>
    <mergeCell ref="A19:B19"/>
    <mergeCell ref="F19:G19"/>
    <mergeCell ref="K19:L19"/>
    <mergeCell ref="A20:B20"/>
    <mergeCell ref="F20:G20"/>
    <mergeCell ref="K20:L20"/>
    <mergeCell ref="F25:G25"/>
    <mergeCell ref="K25:L25"/>
    <mergeCell ref="A21:D21"/>
    <mergeCell ref="F21:I21"/>
    <mergeCell ref="K21:N21"/>
    <mergeCell ref="A22:B22"/>
    <mergeCell ref="F22:G22"/>
    <mergeCell ref="K22:L22"/>
    <mergeCell ref="A23:B23"/>
    <mergeCell ref="F23:I23"/>
    <mergeCell ref="K23:N23"/>
    <mergeCell ref="F24:G24"/>
    <mergeCell ref="K24:L24"/>
    <mergeCell ref="F29:G29"/>
    <mergeCell ref="K29:L29"/>
    <mergeCell ref="F30:G30"/>
    <mergeCell ref="K30:L30"/>
    <mergeCell ref="F26:G26"/>
    <mergeCell ref="K26:L26"/>
    <mergeCell ref="F27:I27"/>
    <mergeCell ref="K27:N27"/>
    <mergeCell ref="F28:G28"/>
    <mergeCell ref="K28:L28"/>
  </mergeCells>
  <conditionalFormatting sqref="F29:G29">
    <cfRule type="cellIs" dxfId="47" priority="25" operator="equal">
      <formula>"Marge (innovatie/opleiding/…)"</formula>
    </cfRule>
  </conditionalFormatting>
  <conditionalFormatting sqref="F3:I28 H29:I29">
    <cfRule type="cellIs" dxfId="46" priority="36" operator="equal">
      <formula>"Marge"</formula>
    </cfRule>
  </conditionalFormatting>
  <conditionalFormatting sqref="F3:I29">
    <cfRule type="cellIs" dxfId="45" priority="23" operator="equal">
      <formula>"Overhead"</formula>
    </cfRule>
    <cfRule type="cellIs" dxfId="44" priority="24" operator="equal">
      <formula>"Werkgeverslasten"</formula>
    </cfRule>
    <cfRule type="cellIs" dxfId="43" priority="26" operator="equal">
      <formula>"Opleiding"</formula>
    </cfRule>
    <cfRule type="cellIs" dxfId="42" priority="27" operator="equal">
      <formula>"Materiële kosten"</formula>
    </cfRule>
    <cfRule type="cellIs" dxfId="41" priority="28" operator="equal">
      <formula>"Kapitaallasten"</formula>
    </cfRule>
    <cfRule type="cellIs" dxfId="40" priority="29" operator="equal">
      <formula>"Productiviteit (%)"</formula>
    </cfRule>
    <cfRule type="cellIs" dxfId="39" priority="30" operator="equal">
      <formula>"Eindejaarsuitkering"</formula>
    </cfRule>
    <cfRule type="cellIs" dxfId="38" priority="31" operator="equal">
      <formula>"Vakantiegeld"</formula>
    </cfRule>
    <cfRule type="cellIs" dxfId="37" priority="32" operator="equal">
      <formula>"ORT"</formula>
    </cfRule>
    <cfRule type="cellIs" dxfId="36" priority="33" operator="equal">
      <formula>"Loonkosten (obv CAO) per jaar"</formula>
    </cfRule>
  </conditionalFormatting>
  <conditionalFormatting sqref="K29:L29">
    <cfRule type="cellIs" dxfId="35" priority="3" operator="equal">
      <formula>"Marge (innovatie/opleiding/…)"</formula>
    </cfRule>
  </conditionalFormatting>
  <conditionalFormatting sqref="K3:N28 M29:N29">
    <cfRule type="cellIs" dxfId="34" priority="14" operator="equal">
      <formula>"Marge"</formula>
    </cfRule>
  </conditionalFormatting>
  <conditionalFormatting sqref="K3:N29">
    <cfRule type="cellIs" dxfId="33" priority="1" operator="equal">
      <formula>"Overhead"</formula>
    </cfRule>
    <cfRule type="cellIs" dxfId="32" priority="2" operator="equal">
      <formula>"Werkgeverslasten"</formula>
    </cfRule>
    <cfRule type="cellIs" dxfId="31" priority="4" operator="equal">
      <formula>"Opleiding"</formula>
    </cfRule>
    <cfRule type="cellIs" dxfId="30" priority="5" operator="equal">
      <formula>"Materiële kosten"</formula>
    </cfRule>
    <cfRule type="cellIs" dxfId="29" priority="6" operator="equal">
      <formula>"Kapitaallasten"</formula>
    </cfRule>
    <cfRule type="cellIs" dxfId="28" priority="7" operator="equal">
      <formula>"Productiviteit (%)"</formula>
    </cfRule>
    <cfRule type="cellIs" dxfId="27" priority="8" operator="equal">
      <formula>"Eindejaarsuitkering"</formula>
    </cfRule>
    <cfRule type="cellIs" dxfId="26" priority="9" operator="equal">
      <formula>"Vakantiegeld"</formula>
    </cfRule>
    <cfRule type="cellIs" dxfId="25" priority="10" operator="equal">
      <formula>"ORT"</formula>
    </cfRule>
    <cfRule type="cellIs" dxfId="24" priority="11" operator="equal">
      <formula>"Loonkosten (obv CAO) per jaar"</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13124-0BB1-4E7B-9B55-30DBFBD5A541}">
  <dimension ref="A1:N39"/>
  <sheetViews>
    <sheetView zoomScaleNormal="100" workbookViewId="0">
      <selection activeCell="E2" sqref="E2:E14"/>
    </sheetView>
  </sheetViews>
  <sheetFormatPr defaultRowHeight="14.4"/>
  <cols>
    <col min="1" max="1" width="17.6640625" customWidth="1"/>
    <col min="2" max="2" width="19.88671875" customWidth="1"/>
    <col min="4" max="4" width="17" customWidth="1"/>
    <col min="5" max="5" width="23.77734375" customWidth="1"/>
    <col min="6" max="6" width="24.88671875" customWidth="1"/>
    <col min="8" max="8" width="8.88671875" customWidth="1"/>
    <col min="9" max="9" width="26.88671875" customWidth="1"/>
    <col min="10" max="10" width="8.44140625" customWidth="1"/>
    <col min="11" max="11" width="12.6640625" bestFit="1" customWidth="1"/>
    <col min="12" max="12" width="0.77734375" customWidth="1"/>
    <col min="13" max="13" width="76.109375" style="85" customWidth="1"/>
    <col min="14" max="14" width="43.33203125" bestFit="1" customWidth="1"/>
    <col min="15" max="18" width="8.88671875" customWidth="1"/>
  </cols>
  <sheetData>
    <row r="1" spans="1:14" ht="21">
      <c r="A1" s="15"/>
      <c r="B1" s="16" t="s">
        <v>238</v>
      </c>
      <c r="C1" s="17" t="s">
        <v>115</v>
      </c>
      <c r="D1" s="18" t="s">
        <v>116</v>
      </c>
      <c r="E1" s="18" t="s">
        <v>213</v>
      </c>
      <c r="F1" s="18" t="s">
        <v>243</v>
      </c>
      <c r="H1" s="129" t="s">
        <v>231</v>
      </c>
      <c r="I1" s="130"/>
      <c r="J1" s="130"/>
      <c r="K1" s="130"/>
      <c r="L1" s="86"/>
      <c r="M1" s="78"/>
      <c r="N1" s="63"/>
    </row>
    <row r="2" spans="1:14" ht="21">
      <c r="A2" s="19"/>
      <c r="B2" s="19"/>
      <c r="C2" s="20"/>
      <c r="D2" s="21"/>
      <c r="E2" s="126" t="s">
        <v>249</v>
      </c>
      <c r="F2" s="123" t="s">
        <v>248</v>
      </c>
      <c r="H2" s="131"/>
      <c r="I2" s="132"/>
      <c r="J2" s="132"/>
      <c r="K2" s="132"/>
      <c r="L2" s="87"/>
      <c r="M2" s="79" t="s">
        <v>213</v>
      </c>
      <c r="N2" s="64" t="s">
        <v>233</v>
      </c>
    </row>
    <row r="3" spans="1:14" ht="152.4" thickBot="1">
      <c r="A3" s="22" t="s">
        <v>212</v>
      </c>
      <c r="B3" s="23">
        <v>37.530602967804619</v>
      </c>
      <c r="C3" s="116">
        <v>0.16666666666666666</v>
      </c>
      <c r="D3" s="23">
        <f>B3*C3</f>
        <v>6.2551004946341031</v>
      </c>
      <c r="E3" s="127"/>
      <c r="F3" s="124"/>
      <c r="H3" s="121" t="s">
        <v>120</v>
      </c>
      <c r="I3" s="122"/>
      <c r="J3" s="66"/>
      <c r="K3" s="104">
        <v>36748.727272727272</v>
      </c>
      <c r="L3" s="73"/>
      <c r="M3" s="80" t="s">
        <v>250</v>
      </c>
      <c r="N3" s="94" t="s">
        <v>254</v>
      </c>
    </row>
    <row r="4" spans="1:14" ht="15" thickTop="1">
      <c r="A4" s="19"/>
      <c r="B4" s="19"/>
      <c r="C4" s="98"/>
      <c r="D4" s="19"/>
      <c r="E4" s="127"/>
      <c r="F4" s="124"/>
      <c r="H4" s="118"/>
      <c r="I4" s="119"/>
      <c r="J4" s="119"/>
      <c r="K4" s="119"/>
      <c r="L4" s="119"/>
      <c r="M4" s="120"/>
      <c r="N4" s="88"/>
    </row>
    <row r="5" spans="1:14" ht="69">
      <c r="A5" s="22" t="s">
        <v>237</v>
      </c>
      <c r="B5" s="23">
        <v>40.48998096728014</v>
      </c>
      <c r="C5" s="116">
        <v>0.16666666666666666</v>
      </c>
      <c r="D5" s="23">
        <f>C5*B5</f>
        <v>6.7483301612133566</v>
      </c>
      <c r="E5" s="127"/>
      <c r="F5" s="124"/>
      <c r="H5" s="121" t="s">
        <v>121</v>
      </c>
      <c r="I5" s="122"/>
      <c r="J5" s="106">
        <v>7.4999999999999997E-3</v>
      </c>
      <c r="K5" s="71">
        <f>J5*(K3+K6+K7+K11)</f>
        <v>411.70939378081772</v>
      </c>
      <c r="L5" s="74"/>
      <c r="M5" s="81" t="s">
        <v>251</v>
      </c>
      <c r="N5" s="96" t="s">
        <v>234</v>
      </c>
    </row>
    <row r="6" spans="1:14" ht="42" thickBot="1">
      <c r="A6" s="19"/>
      <c r="B6" s="19"/>
      <c r="C6" s="98"/>
      <c r="D6" s="19"/>
      <c r="E6" s="127"/>
      <c r="F6" s="124"/>
      <c r="H6" s="121" t="s">
        <v>122</v>
      </c>
      <c r="I6" s="122"/>
      <c r="J6" s="105">
        <v>0.08</v>
      </c>
      <c r="K6" s="71">
        <f>J6*K3</f>
        <v>2939.8981818181819</v>
      </c>
      <c r="L6" s="75"/>
      <c r="M6" s="82" t="s">
        <v>214</v>
      </c>
      <c r="N6" s="94" t="s">
        <v>253</v>
      </c>
    </row>
    <row r="7" spans="1:14" ht="84" thickTop="1" thickBot="1">
      <c r="A7" s="22" t="s">
        <v>239</v>
      </c>
      <c r="B7" s="23">
        <v>37.432301999124952</v>
      </c>
      <c r="C7" s="116">
        <v>0.16666666666666666</v>
      </c>
      <c r="D7" s="23">
        <f>C7*B7</f>
        <v>6.2387169998541587</v>
      </c>
      <c r="E7" s="127"/>
      <c r="F7" s="124"/>
      <c r="H7" s="121" t="s">
        <v>123</v>
      </c>
      <c r="I7" s="122"/>
      <c r="J7" s="105">
        <v>8.3299999999999999E-2</v>
      </c>
      <c r="K7" s="71">
        <f>J7*K3</f>
        <v>3061.1689818181817</v>
      </c>
      <c r="L7" s="75"/>
      <c r="M7" s="82" t="s">
        <v>252</v>
      </c>
      <c r="N7" s="94" t="s">
        <v>253</v>
      </c>
    </row>
    <row r="8" spans="1:14" ht="15" thickTop="1">
      <c r="A8" s="19"/>
      <c r="B8" s="19"/>
      <c r="C8" s="98"/>
      <c r="D8" s="19"/>
      <c r="E8" s="127"/>
      <c r="F8" s="124"/>
      <c r="H8" s="138"/>
      <c r="I8" s="139"/>
      <c r="J8" s="139"/>
      <c r="K8" s="139"/>
      <c r="L8" s="139"/>
      <c r="M8" s="140"/>
      <c r="N8" s="92"/>
    </row>
    <row r="9" spans="1:14" ht="28.2" thickBot="1">
      <c r="A9" s="22" t="s">
        <v>240</v>
      </c>
      <c r="B9" s="23">
        <v>39.915369625139242</v>
      </c>
      <c r="C9" s="116">
        <v>0.16666666666666666</v>
      </c>
      <c r="D9" s="23">
        <f>C9*B9</f>
        <v>6.6525616041898736</v>
      </c>
      <c r="E9" s="127"/>
      <c r="F9" s="124"/>
      <c r="H9" s="121" t="s">
        <v>124</v>
      </c>
      <c r="I9" s="122"/>
      <c r="J9" s="66"/>
      <c r="K9" s="67">
        <f>K3+SUM(K5:K7)</f>
        <v>43161.503830144451</v>
      </c>
      <c r="L9" s="91"/>
      <c r="M9" s="83" t="s">
        <v>215</v>
      </c>
      <c r="N9" s="83" t="s">
        <v>235</v>
      </c>
    </row>
    <row r="10" spans="1:14" ht="15" thickTop="1">
      <c r="A10" s="19"/>
      <c r="B10" s="19"/>
      <c r="C10" s="98"/>
      <c r="D10" s="19"/>
      <c r="E10" s="127"/>
      <c r="F10" s="124"/>
      <c r="H10" s="118"/>
      <c r="I10" s="119"/>
      <c r="J10" s="119"/>
      <c r="K10" s="119"/>
      <c r="L10" s="119"/>
      <c r="M10" s="120"/>
      <c r="N10" s="88"/>
    </row>
    <row r="11" spans="1:14" ht="54.3" customHeight="1" thickBot="1">
      <c r="A11" s="22" t="s">
        <v>241</v>
      </c>
      <c r="B11" s="23">
        <v>40.797629506514852</v>
      </c>
      <c r="C11" s="116">
        <v>0.16666666666666666</v>
      </c>
      <c r="D11" s="23">
        <f>C11*B11</f>
        <v>6.7996049177524753</v>
      </c>
      <c r="E11" s="127"/>
      <c r="F11" s="124"/>
      <c r="H11" s="121" t="s">
        <v>125</v>
      </c>
      <c r="I11" s="122"/>
      <c r="J11" s="107">
        <v>0.284090053793292</v>
      </c>
      <c r="K11" s="71">
        <f>J11*(K3+K6+K7)</f>
        <v>12144.791401078723</v>
      </c>
      <c r="L11" s="75"/>
      <c r="M11" s="82" t="s">
        <v>256</v>
      </c>
      <c r="N11" s="108" t="s">
        <v>255</v>
      </c>
    </row>
    <row r="12" spans="1:14" ht="15" thickTop="1">
      <c r="A12" s="19"/>
      <c r="B12" s="19"/>
      <c r="C12" s="98"/>
      <c r="D12" s="19"/>
      <c r="E12" s="127"/>
      <c r="F12" s="124"/>
      <c r="H12" s="138"/>
      <c r="I12" s="139"/>
      <c r="J12" s="139"/>
      <c r="K12" s="139"/>
      <c r="L12" s="139"/>
      <c r="M12" s="140"/>
      <c r="N12" s="93"/>
    </row>
    <row r="13" spans="1:14" ht="28.2" thickBot="1">
      <c r="A13" s="22" t="s">
        <v>242</v>
      </c>
      <c r="B13" s="23">
        <v>46.215468697920308</v>
      </c>
      <c r="C13" s="116">
        <v>0.16666666666666666</v>
      </c>
      <c r="D13" s="23">
        <f>C13*B13</f>
        <v>7.7025781163200513</v>
      </c>
      <c r="E13" s="127"/>
      <c r="F13" s="124"/>
      <c r="H13" s="121" t="s">
        <v>126</v>
      </c>
      <c r="I13" s="122"/>
      <c r="J13" s="66"/>
      <c r="K13" s="67">
        <f>K9+K11</f>
        <v>55306.295231223172</v>
      </c>
      <c r="L13" s="73"/>
      <c r="M13" s="80" t="s">
        <v>216</v>
      </c>
      <c r="N13" s="80" t="s">
        <v>235</v>
      </c>
    </row>
    <row r="14" spans="1:14" ht="15" thickTop="1">
      <c r="A14" s="19"/>
      <c r="B14" s="19"/>
      <c r="C14" s="20"/>
      <c r="D14" s="19"/>
      <c r="E14" s="128"/>
      <c r="F14" s="125"/>
      <c r="H14" s="118"/>
      <c r="I14" s="119"/>
      <c r="J14" s="119"/>
      <c r="K14" s="119"/>
      <c r="L14" s="119"/>
      <c r="M14" s="120"/>
      <c r="N14" s="88"/>
    </row>
    <row r="15" spans="1:14">
      <c r="A15" s="24" t="s">
        <v>117</v>
      </c>
      <c r="B15" s="24"/>
      <c r="C15" s="25">
        <f>SUM(C2:C13)</f>
        <v>0.99999999999999989</v>
      </c>
      <c r="D15" s="26">
        <f>SUM(D2:D13)</f>
        <v>40.396892293964015</v>
      </c>
      <c r="E15" s="26"/>
      <c r="F15" s="26"/>
      <c r="H15" s="68"/>
      <c r="I15" s="69"/>
      <c r="J15" s="69"/>
      <c r="K15" s="69"/>
      <c r="L15" s="99"/>
      <c r="M15" s="100"/>
      <c r="N15" s="88"/>
    </row>
    <row r="16" spans="1:14" ht="54.3" customHeight="1">
      <c r="H16" s="121" t="s">
        <v>127</v>
      </c>
      <c r="I16" s="122"/>
      <c r="J16" s="109">
        <v>0.16200000000000001</v>
      </c>
      <c r="K16" s="71">
        <f>(J16/(1-J16))*K13</f>
        <v>10691.670438494219</v>
      </c>
      <c r="L16" s="75"/>
      <c r="M16" s="82" t="s">
        <v>230</v>
      </c>
      <c r="N16" s="95" t="s">
        <v>236</v>
      </c>
    </row>
    <row r="17" spans="1:14">
      <c r="A17" s="101"/>
      <c r="B17" s="101"/>
      <c r="C17" s="102"/>
      <c r="D17" s="103"/>
      <c r="E17" s="103"/>
      <c r="F17" s="103"/>
      <c r="H17" s="138"/>
      <c r="I17" s="139"/>
      <c r="J17" s="139"/>
      <c r="K17" s="139"/>
      <c r="L17" s="139"/>
      <c r="M17" s="140"/>
      <c r="N17" s="93"/>
    </row>
    <row r="18" spans="1:14" ht="28.2" thickBot="1">
      <c r="H18" s="121" t="s">
        <v>128</v>
      </c>
      <c r="I18" s="122"/>
      <c r="J18" s="66"/>
      <c r="K18" s="67">
        <f>K16+K13</f>
        <v>65997.965669717392</v>
      </c>
      <c r="L18" s="73"/>
      <c r="M18" s="80" t="s">
        <v>217</v>
      </c>
      <c r="N18" s="80" t="s">
        <v>235</v>
      </c>
    </row>
    <row r="19" spans="1:14" ht="15" thickTop="1">
      <c r="H19" s="118"/>
      <c r="I19" s="119"/>
      <c r="J19" s="119"/>
      <c r="K19" s="119"/>
      <c r="L19" s="119"/>
      <c r="M19" s="120"/>
      <c r="N19" s="88"/>
    </row>
    <row r="20" spans="1:14" ht="32.1" customHeight="1">
      <c r="H20" s="121" t="s">
        <v>129</v>
      </c>
      <c r="I20" s="122"/>
      <c r="J20" s="109">
        <v>0.13855000000000001</v>
      </c>
      <c r="K20" s="71">
        <f>(J20/(1-J20-J21))*K18</f>
        <v>11227.230822689355</v>
      </c>
      <c r="L20" s="75"/>
      <c r="M20" s="82" t="s">
        <v>218</v>
      </c>
      <c r="N20" s="95" t="s">
        <v>236</v>
      </c>
    </row>
    <row r="21" spans="1:14" ht="26.4" customHeight="1">
      <c r="H21" s="121" t="s">
        <v>130</v>
      </c>
      <c r="I21" s="122"/>
      <c r="J21" s="109">
        <v>4.7E-2</v>
      </c>
      <c r="K21" s="71">
        <f>(J21/(1-J20-J21))*K18</f>
        <v>3808.5878647881605</v>
      </c>
      <c r="L21" s="75"/>
      <c r="M21" s="82" t="s">
        <v>219</v>
      </c>
      <c r="N21" s="95" t="s">
        <v>236</v>
      </c>
    </row>
    <row r="22" spans="1:14">
      <c r="H22" s="138"/>
      <c r="I22" s="139"/>
      <c r="J22" s="139"/>
      <c r="K22" s="139"/>
      <c r="L22" s="139"/>
      <c r="M22" s="140"/>
      <c r="N22" s="93"/>
    </row>
    <row r="23" spans="1:14" ht="32.4" customHeight="1" thickBot="1">
      <c r="H23" s="121" t="s">
        <v>131</v>
      </c>
      <c r="I23" s="122"/>
      <c r="J23" s="70"/>
      <c r="K23" s="67">
        <f>K18+K20+K21</f>
        <v>81033.784357194905</v>
      </c>
      <c r="L23" s="73"/>
      <c r="M23" s="80" t="s">
        <v>217</v>
      </c>
      <c r="N23" s="80"/>
    </row>
    <row r="24" spans="1:14" ht="15" thickTop="1">
      <c r="H24" s="118"/>
      <c r="I24" s="119"/>
      <c r="J24" s="119"/>
      <c r="K24" s="119"/>
      <c r="L24" s="119"/>
      <c r="M24" s="120"/>
      <c r="N24" s="88"/>
    </row>
    <row r="25" spans="1:14" ht="29.1" customHeight="1">
      <c r="H25" s="121" t="s">
        <v>132</v>
      </c>
      <c r="I25" s="122"/>
      <c r="J25" s="110">
        <v>0.617440038944429</v>
      </c>
      <c r="K25" s="66"/>
      <c r="L25" s="76"/>
      <c r="M25" s="82" t="s">
        <v>220</v>
      </c>
      <c r="N25" s="96" t="s">
        <v>257</v>
      </c>
    </row>
    <row r="26" spans="1:14" ht="30.3" customHeight="1">
      <c r="H26" s="121" t="s">
        <v>133</v>
      </c>
      <c r="I26" s="122"/>
      <c r="J26" s="66">
        <f>1878*J25</f>
        <v>1159.5523931376376</v>
      </c>
      <c r="K26" s="66"/>
      <c r="L26" s="76"/>
      <c r="M26" s="82" t="s">
        <v>221</v>
      </c>
      <c r="N26" s="82" t="s">
        <v>235</v>
      </c>
    </row>
    <row r="27" spans="1:14" ht="42" thickBot="1">
      <c r="H27" s="121" t="s">
        <v>134</v>
      </c>
      <c r="I27" s="122"/>
      <c r="J27" s="66"/>
      <c r="K27" s="67">
        <f>K23/J26</f>
        <v>69.883676526185468</v>
      </c>
      <c r="L27" s="77"/>
      <c r="M27" s="83" t="s">
        <v>222</v>
      </c>
      <c r="N27" s="83" t="s">
        <v>235</v>
      </c>
    </row>
    <row r="28" spans="1:14" ht="15" thickTop="1">
      <c r="H28" s="118"/>
      <c r="I28" s="119"/>
      <c r="J28" s="119"/>
      <c r="K28" s="119"/>
      <c r="L28" s="119"/>
      <c r="M28" s="120"/>
      <c r="N28" s="88"/>
    </row>
    <row r="29" spans="1:14" ht="39.6" customHeight="1">
      <c r="H29" s="121" t="s">
        <v>135</v>
      </c>
      <c r="I29" s="122"/>
      <c r="J29" s="111">
        <v>0.02</v>
      </c>
      <c r="K29" s="71">
        <f>J29*K27</f>
        <v>1.3976735305237094</v>
      </c>
      <c r="L29" s="75"/>
      <c r="M29" s="82" t="s">
        <v>223</v>
      </c>
      <c r="N29" s="95" t="s">
        <v>236</v>
      </c>
    </row>
    <row r="30" spans="1:14" ht="42.9" customHeight="1">
      <c r="H30" s="121" t="s">
        <v>136</v>
      </c>
      <c r="I30" s="122"/>
      <c r="J30" s="111">
        <v>0.02</v>
      </c>
      <c r="K30" s="71">
        <f>J30*K27</f>
        <v>1.3976735305237094</v>
      </c>
      <c r="L30" s="75"/>
      <c r="M30" s="82" t="s">
        <v>232</v>
      </c>
      <c r="N30" s="95" t="s">
        <v>236</v>
      </c>
    </row>
    <row r="31" spans="1:14" ht="42" thickBot="1">
      <c r="H31" s="133" t="s">
        <v>137</v>
      </c>
      <c r="I31" s="134"/>
      <c r="J31" s="66"/>
      <c r="K31" s="72">
        <f>K27+K29+K30</f>
        <v>72.679023587232876</v>
      </c>
      <c r="L31" s="89"/>
      <c r="M31" s="83" t="s">
        <v>224</v>
      </c>
      <c r="N31" s="83" t="s">
        <v>235</v>
      </c>
    </row>
    <row r="32" spans="1:14" ht="15" thickTop="1">
      <c r="H32" s="118"/>
      <c r="I32" s="119"/>
      <c r="J32" s="119"/>
      <c r="K32" s="119"/>
      <c r="L32" s="119"/>
      <c r="M32" s="120"/>
      <c r="N32" s="88"/>
    </row>
    <row r="33" spans="8:14" ht="27.6">
      <c r="H33" s="121" t="s">
        <v>155</v>
      </c>
      <c r="I33" s="122"/>
      <c r="J33" s="112">
        <v>0.05</v>
      </c>
      <c r="K33" s="66"/>
      <c r="L33" s="76"/>
      <c r="M33" s="82" t="s">
        <v>225</v>
      </c>
      <c r="N33" s="97" t="s">
        <v>244</v>
      </c>
    </row>
    <row r="34" spans="8:14" ht="27.6">
      <c r="H34" s="121" t="s">
        <v>156</v>
      </c>
      <c r="I34" s="122"/>
      <c r="J34" s="113">
        <v>4.0599999999999996</v>
      </c>
      <c r="K34" s="71">
        <f>J34</f>
        <v>4.0599999999999996</v>
      </c>
      <c r="L34" s="75"/>
      <c r="M34" s="82" t="s">
        <v>229</v>
      </c>
      <c r="N34" s="97" t="s">
        <v>245</v>
      </c>
    </row>
    <row r="35" spans="8:14" ht="41.4">
      <c r="H35" s="121" t="s">
        <v>157</v>
      </c>
      <c r="I35" s="122"/>
      <c r="J35" s="114">
        <v>8</v>
      </c>
      <c r="K35" s="71"/>
      <c r="L35" s="75"/>
      <c r="M35" s="82" t="s">
        <v>226</v>
      </c>
      <c r="N35" s="97" t="s">
        <v>246</v>
      </c>
    </row>
    <row r="36" spans="8:14" ht="41.4">
      <c r="H36" s="121" t="s">
        <v>158</v>
      </c>
      <c r="I36" s="122"/>
      <c r="J36" s="115">
        <v>3.5</v>
      </c>
      <c r="K36" s="71"/>
      <c r="L36" s="75"/>
      <c r="M36" s="82" t="s">
        <v>227</v>
      </c>
      <c r="N36" s="97" t="s">
        <v>247</v>
      </c>
    </row>
    <row r="37" spans="8:14">
      <c r="H37" s="135"/>
      <c r="I37" s="136"/>
      <c r="J37" s="136"/>
      <c r="K37" s="136"/>
      <c r="L37" s="136"/>
      <c r="M37" s="137"/>
      <c r="N37" s="93"/>
    </row>
    <row r="38" spans="8:14" ht="15" thickBot="1">
      <c r="H38" s="121" t="s">
        <v>159</v>
      </c>
      <c r="I38" s="122"/>
      <c r="J38" s="66"/>
      <c r="K38" s="72">
        <f>K31*J36/(J35*(1-J33))+K34</f>
        <v>37.530602967804619</v>
      </c>
      <c r="L38" s="90"/>
      <c r="M38" s="84" t="s">
        <v>228</v>
      </c>
      <c r="N38" s="84" t="s">
        <v>235</v>
      </c>
    </row>
    <row r="39" spans="8:14" ht="15" thickTop="1"/>
  </sheetData>
  <mergeCells count="38">
    <mergeCell ref="H26:I26"/>
    <mergeCell ref="H14:M14"/>
    <mergeCell ref="H16:I16"/>
    <mergeCell ref="H17:M17"/>
    <mergeCell ref="H8:M8"/>
    <mergeCell ref="H9:I9"/>
    <mergeCell ref="H10:M10"/>
    <mergeCell ref="H11:I11"/>
    <mergeCell ref="H12:M12"/>
    <mergeCell ref="H13:I13"/>
    <mergeCell ref="H21:I21"/>
    <mergeCell ref="H22:M22"/>
    <mergeCell ref="H23:I23"/>
    <mergeCell ref="H24:M24"/>
    <mergeCell ref="H25:I25"/>
    <mergeCell ref="H20:I20"/>
    <mergeCell ref="H38:I38"/>
    <mergeCell ref="H27:I27"/>
    <mergeCell ref="H28:M28"/>
    <mergeCell ref="H29:I29"/>
    <mergeCell ref="H30:I30"/>
    <mergeCell ref="H31:I31"/>
    <mergeCell ref="H32:M32"/>
    <mergeCell ref="H33:I33"/>
    <mergeCell ref="H34:I34"/>
    <mergeCell ref="H35:I35"/>
    <mergeCell ref="H36:I36"/>
    <mergeCell ref="H37:M37"/>
    <mergeCell ref="H19:M19"/>
    <mergeCell ref="H18:I18"/>
    <mergeCell ref="F2:F14"/>
    <mergeCell ref="E2:E14"/>
    <mergeCell ref="H3:I3"/>
    <mergeCell ref="H4:M4"/>
    <mergeCell ref="H5:I5"/>
    <mergeCell ref="H6:I6"/>
    <mergeCell ref="H7:I7"/>
    <mergeCell ref="H1:K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CB126-813E-4F85-96C1-89C619EB6796}">
  <dimension ref="A1:N31"/>
  <sheetViews>
    <sheetView workbookViewId="0">
      <selection activeCell="K3" sqref="K3:N29"/>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3.88671875" bestFit="1" customWidth="1"/>
  </cols>
  <sheetData>
    <row r="1" spans="1:14" ht="14.4" customHeight="1">
      <c r="A1" s="15"/>
      <c r="B1" s="16" t="s">
        <v>114</v>
      </c>
      <c r="C1" s="17" t="s">
        <v>115</v>
      </c>
      <c r="D1" s="18" t="s">
        <v>116</v>
      </c>
      <c r="F1" s="129" t="s">
        <v>138</v>
      </c>
      <c r="G1" s="151"/>
      <c r="H1" s="151"/>
      <c r="I1" s="152"/>
      <c r="K1" s="129" t="s">
        <v>145</v>
      </c>
      <c r="L1" s="151"/>
      <c r="M1" s="151"/>
      <c r="N1" s="152"/>
    </row>
    <row r="2" spans="1:14">
      <c r="A2" s="19"/>
      <c r="B2" s="19"/>
      <c r="C2" s="20"/>
      <c r="D2" s="21"/>
      <c r="F2" s="153"/>
      <c r="G2" s="154"/>
      <c r="H2" s="154"/>
      <c r="I2" s="155"/>
      <c r="K2" s="153"/>
      <c r="L2" s="154"/>
      <c r="M2" s="154"/>
      <c r="N2" s="155"/>
    </row>
    <row r="3" spans="1:14" ht="15" thickBot="1">
      <c r="A3" s="117" t="str">
        <f>F1</f>
        <v>Functie 1 GHZ FWG 35</v>
      </c>
      <c r="B3" s="23">
        <f>I30</f>
        <v>64.338228362381059</v>
      </c>
      <c r="C3" s="38">
        <v>0.75</v>
      </c>
      <c r="D3" s="23">
        <f>B3*C3</f>
        <v>48.253671271785791</v>
      </c>
      <c r="F3" s="141" t="s">
        <v>120</v>
      </c>
      <c r="G3" s="142"/>
      <c r="H3" s="28"/>
      <c r="I3" s="29">
        <v>37425.083333333328</v>
      </c>
      <c r="K3" s="141" t="s">
        <v>120</v>
      </c>
      <c r="L3" s="142"/>
      <c r="M3" s="28"/>
      <c r="N3" s="29">
        <v>40097.272727272728</v>
      </c>
    </row>
    <row r="4" spans="1:14" ht="15" thickTop="1">
      <c r="A4" s="19"/>
      <c r="B4" s="19"/>
      <c r="C4" s="39"/>
      <c r="D4" s="19"/>
      <c r="F4" s="143"/>
      <c r="G4" s="144"/>
      <c r="H4" s="144"/>
      <c r="I4" s="145"/>
      <c r="K4" s="143"/>
      <c r="L4" s="144"/>
      <c r="M4" s="144"/>
      <c r="N4" s="145"/>
    </row>
    <row r="5" spans="1:14">
      <c r="A5" s="117" t="str">
        <f>K1</f>
        <v>Functie 2 GHZ FWG 40</v>
      </c>
      <c r="B5" s="23">
        <f>N30</f>
        <v>69.125317127367438</v>
      </c>
      <c r="C5" s="38">
        <v>0.25</v>
      </c>
      <c r="D5" s="23">
        <f>C5*B5</f>
        <v>17.28132928184186</v>
      </c>
      <c r="F5" s="141" t="s">
        <v>121</v>
      </c>
      <c r="G5" s="142"/>
      <c r="H5" s="33">
        <v>0</v>
      </c>
      <c r="I5" s="34">
        <f>H5*(I3+I6+I7+I11)</f>
        <v>0</v>
      </c>
      <c r="K5" s="141" t="s">
        <v>121</v>
      </c>
      <c r="L5" s="142"/>
      <c r="M5" s="33">
        <v>0</v>
      </c>
      <c r="N5" s="34">
        <f>M5*(N3+N6+N7+N11)</f>
        <v>0</v>
      </c>
    </row>
    <row r="6" spans="1:14">
      <c r="A6" s="19"/>
      <c r="B6" s="19"/>
      <c r="C6" s="39"/>
      <c r="D6" s="19"/>
      <c r="F6" s="141" t="s">
        <v>122</v>
      </c>
      <c r="G6" s="142"/>
      <c r="H6" s="33">
        <v>0.08</v>
      </c>
      <c r="I6" s="34">
        <f>H6*I3</f>
        <v>2994.0066666666662</v>
      </c>
      <c r="K6" s="141" t="s">
        <v>122</v>
      </c>
      <c r="L6" s="142"/>
      <c r="M6" s="33">
        <v>0.08</v>
      </c>
      <c r="N6" s="34">
        <f>M6*N3</f>
        <v>3207.7818181818184</v>
      </c>
    </row>
    <row r="7" spans="1:14">
      <c r="A7" s="24" t="s">
        <v>117</v>
      </c>
      <c r="B7" s="24"/>
      <c r="C7" s="25">
        <f>SUM(C3:C5)</f>
        <v>1</v>
      </c>
      <c r="D7" s="52">
        <f>SUM(D3:D5)</f>
        <v>65.535000553627654</v>
      </c>
      <c r="F7" s="141" t="s">
        <v>123</v>
      </c>
      <c r="G7" s="142"/>
      <c r="H7" s="33">
        <v>8.3299999999999999E-2</v>
      </c>
      <c r="I7" s="34">
        <f>H7*I3</f>
        <v>3117.5094416666661</v>
      </c>
      <c r="K7" s="141" t="s">
        <v>123</v>
      </c>
      <c r="L7" s="142"/>
      <c r="M7" s="33">
        <v>8.3299999999999999E-2</v>
      </c>
      <c r="N7" s="34">
        <f>M7*N3</f>
        <v>3340.1028181818183</v>
      </c>
    </row>
    <row r="8" spans="1:14">
      <c r="F8" s="148"/>
      <c r="G8" s="149"/>
      <c r="H8" s="149"/>
      <c r="I8" s="150"/>
      <c r="K8" s="148"/>
      <c r="L8" s="149"/>
      <c r="M8" s="149"/>
      <c r="N8" s="150"/>
    </row>
    <row r="9" spans="1:14" ht="15" thickBot="1">
      <c r="F9" s="141" t="s">
        <v>124</v>
      </c>
      <c r="G9" s="142"/>
      <c r="H9" s="28"/>
      <c r="I9" s="29">
        <f>I3+SUM(I5:I7)</f>
        <v>43536.599441666658</v>
      </c>
      <c r="K9" s="141" t="s">
        <v>124</v>
      </c>
      <c r="L9" s="142"/>
      <c r="M9" s="28"/>
      <c r="N9" s="29">
        <f>N3+SUM(N5:N7)</f>
        <v>46645.157363636361</v>
      </c>
    </row>
    <row r="10" spans="1:14" ht="15" thickTop="1">
      <c r="F10" s="143"/>
      <c r="G10" s="144"/>
      <c r="H10" s="144"/>
      <c r="I10" s="145"/>
      <c r="K10" s="143"/>
      <c r="L10" s="144"/>
      <c r="M10" s="144"/>
      <c r="N10" s="145"/>
    </row>
    <row r="11" spans="1:14">
      <c r="F11" s="141" t="s">
        <v>125</v>
      </c>
      <c r="G11" s="142"/>
      <c r="H11" s="33">
        <v>0.28508514525355882</v>
      </c>
      <c r="I11" s="34">
        <f>H11*(I3+I6+I7)</f>
        <v>12411.637775673549</v>
      </c>
      <c r="K11" s="141" t="s">
        <v>125</v>
      </c>
      <c r="L11" s="142"/>
      <c r="M11" s="33">
        <v>0.2886882950468096</v>
      </c>
      <c r="N11" s="34">
        <f>M11*(N3+N6+N7)</f>
        <v>13465.910951498319</v>
      </c>
    </row>
    <row r="12" spans="1:14">
      <c r="F12" s="148"/>
      <c r="G12" s="149"/>
      <c r="H12" s="149"/>
      <c r="I12" s="150"/>
      <c r="K12" s="148"/>
      <c r="L12" s="149"/>
      <c r="M12" s="149"/>
      <c r="N12" s="150"/>
    </row>
    <row r="13" spans="1:14" ht="15" thickBot="1">
      <c r="F13" s="141" t="s">
        <v>126</v>
      </c>
      <c r="G13" s="142"/>
      <c r="H13" s="28"/>
      <c r="I13" s="29">
        <f>I9+I11</f>
        <v>55948.237217340211</v>
      </c>
      <c r="K13" s="141" t="s">
        <v>126</v>
      </c>
      <c r="L13" s="142"/>
      <c r="M13" s="28"/>
      <c r="N13" s="29">
        <f>N9+N11</f>
        <v>60111.068315134682</v>
      </c>
    </row>
    <row r="14" spans="1:14" ht="15" thickTop="1">
      <c r="F14" s="143"/>
      <c r="G14" s="144"/>
      <c r="H14" s="144"/>
      <c r="I14" s="145"/>
      <c r="K14" s="143"/>
      <c r="L14" s="144"/>
      <c r="M14" s="144"/>
      <c r="N14" s="145"/>
    </row>
    <row r="15" spans="1:14">
      <c r="F15" s="141" t="s">
        <v>127</v>
      </c>
      <c r="G15" s="142"/>
      <c r="H15" s="33">
        <v>0.16400000000000001</v>
      </c>
      <c r="I15" s="34">
        <f>(H15/(1-H15))*I13</f>
        <v>10975.491511535642</v>
      </c>
      <c r="K15" s="141" t="s">
        <v>127</v>
      </c>
      <c r="L15" s="142"/>
      <c r="M15" s="33">
        <v>0.16400000000000001</v>
      </c>
      <c r="N15" s="34">
        <f>(M15/(1-M15))*N13</f>
        <v>11792.12344938049</v>
      </c>
    </row>
    <row r="16" spans="1:14">
      <c r="F16" s="148"/>
      <c r="G16" s="149"/>
      <c r="H16" s="149"/>
      <c r="I16" s="150"/>
      <c r="K16" s="148"/>
      <c r="L16" s="149"/>
      <c r="M16" s="149"/>
      <c r="N16" s="150"/>
    </row>
    <row r="17" spans="6:14" ht="15" thickBot="1">
      <c r="F17" s="141" t="s">
        <v>128</v>
      </c>
      <c r="G17" s="142"/>
      <c r="H17" s="28"/>
      <c r="I17" s="29">
        <f>I15+I13</f>
        <v>66923.728728875853</v>
      </c>
      <c r="K17" s="141" t="s">
        <v>128</v>
      </c>
      <c r="L17" s="142"/>
      <c r="M17" s="28"/>
      <c r="N17" s="29">
        <f>N15+N13</f>
        <v>71903.19176451517</v>
      </c>
    </row>
    <row r="18" spans="6:14" ht="15" thickTop="1">
      <c r="F18" s="143"/>
      <c r="G18" s="144"/>
      <c r="H18" s="144"/>
      <c r="I18" s="145"/>
      <c r="K18" s="143"/>
      <c r="L18" s="144"/>
      <c r="M18" s="144"/>
      <c r="N18" s="145"/>
    </row>
    <row r="19" spans="6:14">
      <c r="F19" s="141" t="s">
        <v>129</v>
      </c>
      <c r="G19" s="142"/>
      <c r="H19" s="33">
        <v>6.855E-2</v>
      </c>
      <c r="I19" s="34">
        <f>(H19/(1-H19-H20))*I17</f>
        <v>5186.9767701559613</v>
      </c>
      <c r="K19" s="141" t="s">
        <v>129</v>
      </c>
      <c r="L19" s="142"/>
      <c r="M19" s="33">
        <v>6.855E-2</v>
      </c>
      <c r="N19" s="34">
        <f>(M19/(1-M19-M20))*N17</f>
        <v>5572.9140092232637</v>
      </c>
    </row>
    <row r="20" spans="6:14">
      <c r="F20" s="141" t="s">
        <v>130</v>
      </c>
      <c r="G20" s="142"/>
      <c r="H20" s="33">
        <v>4.7E-2</v>
      </c>
      <c r="I20" s="34">
        <f>(H20/(1-H19-H20))*I17</f>
        <v>3556.351687780163</v>
      </c>
      <c r="K20" s="141" t="s">
        <v>130</v>
      </c>
      <c r="L20" s="142"/>
      <c r="M20" s="33">
        <v>4.7E-2</v>
      </c>
      <c r="N20" s="34">
        <f>(M20/(1-M19-M20))*N17</f>
        <v>3820.9621945075619</v>
      </c>
    </row>
    <row r="21" spans="6:14">
      <c r="F21" s="148"/>
      <c r="G21" s="149"/>
      <c r="H21" s="149"/>
      <c r="I21" s="150"/>
      <c r="K21" s="148"/>
      <c r="L21" s="149"/>
      <c r="M21" s="149"/>
      <c r="N21" s="150"/>
    </row>
    <row r="22" spans="6:14" ht="15" thickBot="1">
      <c r="F22" s="141" t="s">
        <v>131</v>
      </c>
      <c r="G22" s="142"/>
      <c r="H22" s="33"/>
      <c r="I22" s="29">
        <f>I17+I19+I20</f>
        <v>75667.057186811973</v>
      </c>
      <c r="K22" s="141" t="s">
        <v>131</v>
      </c>
      <c r="L22" s="142"/>
      <c r="M22" s="33"/>
      <c r="N22" s="29">
        <f>N17+N19+N20</f>
        <v>81297.067968246003</v>
      </c>
    </row>
    <row r="23" spans="6:14" ht="15" thickTop="1">
      <c r="F23" s="143"/>
      <c r="G23" s="144"/>
      <c r="H23" s="144"/>
      <c r="I23" s="145"/>
      <c r="K23" s="143"/>
      <c r="L23" s="144"/>
      <c r="M23" s="144"/>
      <c r="N23" s="145"/>
    </row>
    <row r="24" spans="6:14">
      <c r="F24" s="141" t="s">
        <v>132</v>
      </c>
      <c r="G24" s="142"/>
      <c r="H24" s="35">
        <v>0.65129163070519103</v>
      </c>
      <c r="I24" s="28"/>
      <c r="K24" s="141" t="s">
        <v>132</v>
      </c>
      <c r="L24" s="142"/>
      <c r="M24" s="35">
        <v>0.65129163070519103</v>
      </c>
      <c r="N24" s="28"/>
    </row>
    <row r="25" spans="6:14">
      <c r="F25" s="141" t="s">
        <v>133</v>
      </c>
      <c r="G25" s="142"/>
      <c r="H25" s="28">
        <f>1878*H24</f>
        <v>1223.1256824643488</v>
      </c>
      <c r="I25" s="28"/>
      <c r="K25" s="141" t="s">
        <v>133</v>
      </c>
      <c r="L25" s="142"/>
      <c r="M25" s="28">
        <f>1878*M24</f>
        <v>1223.1256824643488</v>
      </c>
      <c r="N25" s="28"/>
    </row>
    <row r="26" spans="6:14" ht="15" thickBot="1">
      <c r="F26" s="141" t="s">
        <v>134</v>
      </c>
      <c r="G26" s="142"/>
      <c r="H26" s="28"/>
      <c r="I26" s="29">
        <f>I22/H25</f>
        <v>61.863681117674098</v>
      </c>
      <c r="K26" s="141" t="s">
        <v>134</v>
      </c>
      <c r="L26" s="142"/>
      <c r="M26" s="28"/>
      <c r="N26" s="29">
        <f>N22/M25</f>
        <v>66.466651084007154</v>
      </c>
    </row>
    <row r="27" spans="6:14" ht="15" thickTop="1">
      <c r="F27" s="143"/>
      <c r="G27" s="144"/>
      <c r="H27" s="144"/>
      <c r="I27" s="145"/>
      <c r="K27" s="143"/>
      <c r="L27" s="144"/>
      <c r="M27" s="144"/>
      <c r="N27" s="145"/>
    </row>
    <row r="28" spans="6:14">
      <c r="F28" s="141" t="s">
        <v>135</v>
      </c>
      <c r="G28" s="142"/>
      <c r="H28" s="35">
        <v>0.02</v>
      </c>
      <c r="I28" s="34">
        <f>H28*I26</f>
        <v>1.2372736223534819</v>
      </c>
      <c r="K28" s="141" t="s">
        <v>135</v>
      </c>
      <c r="L28" s="142"/>
      <c r="M28" s="35">
        <v>0.02</v>
      </c>
      <c r="N28" s="34">
        <f>M28*N26</f>
        <v>1.3293330216801431</v>
      </c>
    </row>
    <row r="29" spans="6:14">
      <c r="F29" s="141" t="s">
        <v>136</v>
      </c>
      <c r="G29" s="142"/>
      <c r="H29" s="35">
        <v>0.02</v>
      </c>
      <c r="I29" s="34">
        <f>H29*I26</f>
        <v>1.2372736223534819</v>
      </c>
      <c r="K29" s="141" t="s">
        <v>136</v>
      </c>
      <c r="L29" s="142"/>
      <c r="M29" s="35">
        <v>0.02</v>
      </c>
      <c r="N29" s="34">
        <f>M29*N26</f>
        <v>1.3293330216801431</v>
      </c>
    </row>
    <row r="30" spans="6:14" ht="15" thickBot="1">
      <c r="F30" s="146" t="s">
        <v>137</v>
      </c>
      <c r="G30" s="147"/>
      <c r="H30" s="28"/>
      <c r="I30" s="36">
        <f>I26+I28+I29</f>
        <v>64.338228362381059</v>
      </c>
      <c r="K30" s="146" t="s">
        <v>137</v>
      </c>
      <c r="L30" s="147"/>
      <c r="M30" s="28"/>
      <c r="N30" s="36">
        <f>N26+N28+N29</f>
        <v>69.125317127367438</v>
      </c>
    </row>
    <row r="31" spans="6:14" ht="15" thickTop="1"/>
  </sheetData>
  <mergeCells count="58">
    <mergeCell ref="F1:I2"/>
    <mergeCell ref="K1:N2"/>
    <mergeCell ref="F3:G3"/>
    <mergeCell ref="K3:L3"/>
    <mergeCell ref="F6:G6"/>
    <mergeCell ref="K6:L6"/>
    <mergeCell ref="F7:G7"/>
    <mergeCell ref="K7:L7"/>
    <mergeCell ref="F4:I4"/>
    <mergeCell ref="K4:N4"/>
    <mergeCell ref="F5:G5"/>
    <mergeCell ref="K5:L5"/>
    <mergeCell ref="F10:I10"/>
    <mergeCell ref="K10:N10"/>
    <mergeCell ref="F11:G11"/>
    <mergeCell ref="K11:L11"/>
    <mergeCell ref="F8:I8"/>
    <mergeCell ref="K8:N8"/>
    <mergeCell ref="F9:G9"/>
    <mergeCell ref="K9:L9"/>
    <mergeCell ref="F14:I14"/>
    <mergeCell ref="K14:N14"/>
    <mergeCell ref="F15:G15"/>
    <mergeCell ref="K15:L15"/>
    <mergeCell ref="F12:I12"/>
    <mergeCell ref="K12:N12"/>
    <mergeCell ref="F13:G13"/>
    <mergeCell ref="K13:L13"/>
    <mergeCell ref="F18:I18"/>
    <mergeCell ref="K18:N18"/>
    <mergeCell ref="F19:G19"/>
    <mergeCell ref="K19:L19"/>
    <mergeCell ref="F16:I16"/>
    <mergeCell ref="K16:N16"/>
    <mergeCell ref="F17:G17"/>
    <mergeCell ref="K17:L17"/>
    <mergeCell ref="F22:G22"/>
    <mergeCell ref="K22:L22"/>
    <mergeCell ref="F23:I23"/>
    <mergeCell ref="K23:N23"/>
    <mergeCell ref="F20:G20"/>
    <mergeCell ref="K20:L20"/>
    <mergeCell ref="F21:I21"/>
    <mergeCell ref="K21:N21"/>
    <mergeCell ref="F26:G26"/>
    <mergeCell ref="K26:L26"/>
    <mergeCell ref="F27:I27"/>
    <mergeCell ref="K27:N27"/>
    <mergeCell ref="F24:G24"/>
    <mergeCell ref="K24:L24"/>
    <mergeCell ref="F25:G25"/>
    <mergeCell ref="K25:L25"/>
    <mergeCell ref="F30:G30"/>
    <mergeCell ref="K30:L30"/>
    <mergeCell ref="F28:G28"/>
    <mergeCell ref="K28:L28"/>
    <mergeCell ref="F29:G29"/>
    <mergeCell ref="K29:L29"/>
  </mergeCells>
  <conditionalFormatting sqref="F29:G29">
    <cfRule type="cellIs" dxfId="23" priority="25" operator="equal">
      <formula>"Marge (innovatie/opleiding/…)"</formula>
    </cfRule>
  </conditionalFormatting>
  <conditionalFormatting sqref="F3:I28 H29:I29">
    <cfRule type="cellIs" dxfId="22" priority="36" operator="equal">
      <formula>"Marge"</formula>
    </cfRule>
  </conditionalFormatting>
  <conditionalFormatting sqref="F3:I29">
    <cfRule type="cellIs" dxfId="21" priority="23" operator="equal">
      <formula>"Overhead"</formula>
    </cfRule>
    <cfRule type="cellIs" dxfId="20" priority="24" operator="equal">
      <formula>"Werkgeverslasten"</formula>
    </cfRule>
    <cfRule type="cellIs" dxfId="19" priority="26" operator="equal">
      <formula>"Opleiding"</formula>
    </cfRule>
    <cfRule type="cellIs" dxfId="18" priority="27" operator="equal">
      <formula>"Materiële kosten"</formula>
    </cfRule>
    <cfRule type="cellIs" dxfId="17" priority="28" operator="equal">
      <formula>"Kapitaallasten"</formula>
    </cfRule>
    <cfRule type="cellIs" dxfId="16" priority="29" operator="equal">
      <formula>"Productiviteit (%)"</formula>
    </cfRule>
    <cfRule type="cellIs" dxfId="15" priority="30" operator="equal">
      <formula>"Eindejaarsuitkering"</formula>
    </cfRule>
    <cfRule type="cellIs" dxfId="14" priority="31" operator="equal">
      <formula>"Vakantiegeld"</formula>
    </cfRule>
    <cfRule type="cellIs" dxfId="13" priority="32" operator="equal">
      <formula>"ORT"</formula>
    </cfRule>
    <cfRule type="cellIs" dxfId="12" priority="33" operator="equal">
      <formula>"Loonkosten (obv CAO) per jaar"</formula>
    </cfRule>
  </conditionalFormatting>
  <conditionalFormatting sqref="K29:L29">
    <cfRule type="cellIs" dxfId="11" priority="3" operator="equal">
      <formula>"Marge (innovatie/opleiding/…)"</formula>
    </cfRule>
  </conditionalFormatting>
  <conditionalFormatting sqref="K3:N28 M29:N29">
    <cfRule type="cellIs" dxfId="10" priority="14" operator="equal">
      <formula>"Marge"</formula>
    </cfRule>
  </conditionalFormatting>
  <conditionalFormatting sqref="K3:N29">
    <cfRule type="cellIs" dxfId="9" priority="1" operator="equal">
      <formula>"Overhead"</formula>
    </cfRule>
    <cfRule type="cellIs" dxfId="8" priority="2" operator="equal">
      <formula>"Werkgeverslasten"</formula>
    </cfRule>
    <cfRule type="cellIs" dxfId="7" priority="4" operator="equal">
      <formula>"Opleiding"</formula>
    </cfRule>
    <cfRule type="cellIs" dxfId="6" priority="5" operator="equal">
      <formula>"Materiële kosten"</formula>
    </cfRule>
    <cfRule type="cellIs" dxfId="5" priority="6" operator="equal">
      <formula>"Kapitaallasten"</formula>
    </cfRule>
    <cfRule type="cellIs" dxfId="4" priority="7" operator="equal">
      <formula>"Productiviteit (%)"</formula>
    </cfRule>
    <cfRule type="cellIs" dxfId="3" priority="8" operator="equal">
      <formula>"Eindejaarsuitkering"</formula>
    </cfRule>
    <cfRule type="cellIs" dxfId="2" priority="9" operator="equal">
      <formula>"Vakantiegeld"</formula>
    </cfRule>
    <cfRule type="cellIs" dxfId="1" priority="10" operator="equal">
      <formula>"ORT"</formula>
    </cfRule>
    <cfRule type="cellIs" dxfId="0" priority="11" operator="equal">
      <formula>"Loonkosten (obv CAO) per jaar"</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4418F-DE12-4704-A0BA-45211DD1A496}">
  <dimension ref="A1:O16"/>
  <sheetViews>
    <sheetView workbookViewId="0">
      <selection activeCell="F7" sqref="F7"/>
    </sheetView>
  </sheetViews>
  <sheetFormatPr defaultRowHeight="14.4"/>
  <cols>
    <col min="1" max="1" width="10.88671875" bestFit="1" customWidth="1"/>
    <col min="2" max="4" width="14.77734375" bestFit="1" customWidth="1"/>
  </cols>
  <sheetData>
    <row r="1" spans="1:15">
      <c r="A1" s="163" t="s">
        <v>199</v>
      </c>
      <c r="B1" s="163"/>
      <c r="C1" s="163"/>
      <c r="D1" s="163"/>
      <c r="E1" s="163"/>
      <c r="F1" s="163"/>
      <c r="G1" s="163"/>
      <c r="H1" s="163"/>
      <c r="I1" s="163"/>
      <c r="J1" s="163"/>
      <c r="K1" s="163"/>
      <c r="L1" s="163"/>
      <c r="M1" s="163"/>
      <c r="N1" s="163"/>
      <c r="O1" s="163"/>
    </row>
    <row r="2" spans="1:15">
      <c r="A2" s="163"/>
      <c r="B2" s="163"/>
      <c r="C2" s="163"/>
      <c r="D2" s="163"/>
      <c r="E2" s="163"/>
      <c r="F2" s="163"/>
      <c r="G2" s="163"/>
      <c r="H2" s="163"/>
      <c r="I2" s="163"/>
      <c r="J2" s="163"/>
      <c r="K2" s="163"/>
      <c r="L2" s="163"/>
      <c r="M2" s="163"/>
      <c r="N2" s="163"/>
      <c r="O2" s="163"/>
    </row>
    <row r="3" spans="1:15">
      <c r="A3" s="163"/>
      <c r="B3" s="163"/>
      <c r="C3" s="163"/>
      <c r="D3" s="163"/>
      <c r="E3" s="163"/>
      <c r="F3" s="163"/>
      <c r="G3" s="163"/>
      <c r="H3" s="163"/>
      <c r="I3" s="163"/>
      <c r="J3" s="163"/>
      <c r="K3" s="163"/>
      <c r="L3" s="163"/>
      <c r="M3" s="163"/>
      <c r="N3" s="163"/>
      <c r="O3" s="163"/>
    </row>
    <row r="4" spans="1:15" ht="15" thickBot="1">
      <c r="A4" s="163"/>
      <c r="B4" s="163"/>
      <c r="C4" s="163"/>
      <c r="D4" s="163"/>
      <c r="E4" s="163"/>
      <c r="F4" s="163"/>
      <c r="G4" s="163"/>
      <c r="H4" s="163"/>
      <c r="I4" s="163"/>
      <c r="J4" s="163"/>
      <c r="K4" s="163"/>
      <c r="L4" s="163"/>
      <c r="M4" s="163"/>
      <c r="N4" s="163"/>
      <c r="O4" s="163"/>
    </row>
    <row r="5" spans="1:15" ht="15" thickBot="1">
      <c r="A5" s="53"/>
      <c r="B5" s="164" t="s">
        <v>200</v>
      </c>
      <c r="C5" s="165"/>
      <c r="D5" s="166" t="s">
        <v>201</v>
      </c>
    </row>
    <row r="6" spans="1:15" ht="15" thickBot="1">
      <c r="A6" s="54"/>
      <c r="B6" s="55" t="s">
        <v>202</v>
      </c>
      <c r="C6" s="56" t="s">
        <v>203</v>
      </c>
      <c r="D6" s="167"/>
    </row>
    <row r="7" spans="1:15" ht="15" thickBot="1">
      <c r="A7" s="57" t="s">
        <v>204</v>
      </c>
      <c r="B7" s="58" t="s">
        <v>205</v>
      </c>
      <c r="C7" s="59" t="s">
        <v>205</v>
      </c>
      <c r="D7" s="58" t="s">
        <v>205</v>
      </c>
    </row>
    <row r="8" spans="1:15" ht="15" thickBot="1">
      <c r="A8" s="57" t="s">
        <v>204</v>
      </c>
      <c r="B8" s="58" t="s">
        <v>206</v>
      </c>
      <c r="C8" s="59" t="s">
        <v>206</v>
      </c>
      <c r="D8" s="58" t="s">
        <v>206</v>
      </c>
    </row>
    <row r="9" spans="1:15" ht="15" thickBot="1">
      <c r="A9" s="57" t="s">
        <v>207</v>
      </c>
      <c r="B9" s="58" t="s">
        <v>208</v>
      </c>
      <c r="C9" s="59" t="s">
        <v>208</v>
      </c>
      <c r="D9" s="58" t="s">
        <v>208</v>
      </c>
    </row>
    <row r="10" spans="1:15" ht="15" thickBot="1">
      <c r="A10" s="57" t="s">
        <v>207</v>
      </c>
      <c r="B10" s="58" t="s">
        <v>209</v>
      </c>
      <c r="C10" s="59" t="s">
        <v>209</v>
      </c>
      <c r="D10" s="58" t="s">
        <v>209</v>
      </c>
    </row>
    <row r="11" spans="1:15" ht="15" thickBot="1">
      <c r="A11" s="60" t="s">
        <v>207</v>
      </c>
      <c r="B11" s="61" t="s">
        <v>210</v>
      </c>
      <c r="C11" s="62" t="s">
        <v>210</v>
      </c>
      <c r="D11" s="61" t="s">
        <v>210</v>
      </c>
    </row>
    <row r="12" spans="1:15" ht="15" thickBot="1">
      <c r="A12" s="57" t="s">
        <v>211</v>
      </c>
      <c r="B12" s="58" t="s">
        <v>205</v>
      </c>
      <c r="C12" s="59" t="s">
        <v>205</v>
      </c>
      <c r="D12" s="58" t="s">
        <v>205</v>
      </c>
    </row>
    <row r="13" spans="1:15" ht="15" thickBot="1">
      <c r="A13" s="57" t="s">
        <v>211</v>
      </c>
      <c r="B13" s="58" t="s">
        <v>206</v>
      </c>
      <c r="C13" s="59" t="s">
        <v>206</v>
      </c>
      <c r="D13" s="58" t="s">
        <v>206</v>
      </c>
    </row>
    <row r="14" spans="1:15" ht="15" thickBot="1">
      <c r="A14" s="57" t="s">
        <v>211</v>
      </c>
      <c r="B14" s="58" t="s">
        <v>208</v>
      </c>
      <c r="C14" s="59" t="s">
        <v>208</v>
      </c>
      <c r="D14" s="58" t="s">
        <v>208</v>
      </c>
    </row>
    <row r="15" spans="1:15" ht="15" thickBot="1">
      <c r="A15" s="57" t="s">
        <v>211</v>
      </c>
      <c r="B15" s="58" t="s">
        <v>209</v>
      </c>
      <c r="C15" s="59" t="s">
        <v>209</v>
      </c>
      <c r="D15" s="58" t="s">
        <v>209</v>
      </c>
    </row>
    <row r="16" spans="1:15" ht="15" thickBot="1">
      <c r="A16" s="57" t="s">
        <v>211</v>
      </c>
      <c r="B16" s="58" t="s">
        <v>210</v>
      </c>
      <c r="C16" s="59" t="s">
        <v>210</v>
      </c>
      <c r="D16" s="58" t="s">
        <v>210</v>
      </c>
    </row>
  </sheetData>
  <mergeCells count="3">
    <mergeCell ref="A1:O4"/>
    <mergeCell ref="B5:C5"/>
    <mergeCell ref="D5: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E2F21-7CB2-4B82-8C2B-F9954A2B1ED0}">
  <dimension ref="A1:AH31"/>
  <sheetViews>
    <sheetView workbookViewId="0">
      <selection activeCell="E3" sqref="E3"/>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2.6640625" bestFit="1" customWidth="1"/>
    <col min="26" max="26" width="12.44140625" customWidth="1"/>
    <col min="27" max="27" width="46.6640625" customWidth="1"/>
    <col min="28" max="28" width="13.33203125" bestFit="1" customWidth="1"/>
    <col min="29" max="29" width="12.6640625" bestFit="1" customWidth="1"/>
    <col min="32" max="32" width="46.6640625" customWidth="1"/>
    <col min="33" max="33" width="13.33203125" bestFit="1" customWidth="1"/>
    <col min="34" max="34" width="12.6640625" bestFit="1" customWidth="1"/>
  </cols>
  <sheetData>
    <row r="1" spans="1:34" ht="14.4" customHeight="1">
      <c r="A1" s="15"/>
      <c r="B1" s="16" t="s">
        <v>114</v>
      </c>
      <c r="C1" s="17" t="s">
        <v>115</v>
      </c>
      <c r="D1" s="18" t="s">
        <v>116</v>
      </c>
      <c r="F1" s="129" t="s">
        <v>138</v>
      </c>
      <c r="G1" s="151"/>
      <c r="H1" s="151"/>
      <c r="I1" s="152"/>
      <c r="K1" s="129" t="s">
        <v>140</v>
      </c>
      <c r="L1" s="151"/>
      <c r="M1" s="151"/>
      <c r="N1" s="152"/>
      <c r="P1" s="129" t="s">
        <v>139</v>
      </c>
      <c r="Q1" s="151"/>
      <c r="R1" s="151"/>
      <c r="S1" s="152"/>
      <c r="U1" s="129" t="s">
        <v>141</v>
      </c>
      <c r="V1" s="151"/>
      <c r="W1" s="151"/>
      <c r="X1" s="152"/>
      <c r="Z1" s="129" t="s">
        <v>142</v>
      </c>
      <c r="AA1" s="151"/>
      <c r="AB1" s="151"/>
      <c r="AC1" s="152"/>
      <c r="AE1" s="129" t="s">
        <v>143</v>
      </c>
      <c r="AF1" s="151"/>
      <c r="AG1" s="151"/>
      <c r="AH1" s="152"/>
    </row>
    <row r="2" spans="1:34" ht="14.4" customHeight="1">
      <c r="A2" s="19"/>
      <c r="B2" s="19"/>
      <c r="C2" s="20"/>
      <c r="D2" s="21"/>
      <c r="F2" s="153"/>
      <c r="G2" s="154"/>
      <c r="H2" s="154"/>
      <c r="I2" s="155"/>
      <c r="K2" s="153"/>
      <c r="L2" s="154"/>
      <c r="M2" s="154"/>
      <c r="N2" s="155"/>
      <c r="P2" s="153"/>
      <c r="Q2" s="154"/>
      <c r="R2" s="154"/>
      <c r="S2" s="155"/>
      <c r="U2" s="153"/>
      <c r="V2" s="154"/>
      <c r="W2" s="154"/>
      <c r="X2" s="155"/>
      <c r="Z2" s="153"/>
      <c r="AA2" s="154"/>
      <c r="AB2" s="154"/>
      <c r="AC2" s="155"/>
      <c r="AE2" s="153"/>
      <c r="AF2" s="154"/>
      <c r="AG2" s="154"/>
      <c r="AH2" s="155"/>
    </row>
    <row r="3" spans="1:34" ht="15" thickBot="1">
      <c r="A3" s="117" t="str">
        <f>F1</f>
        <v>Functie 1 GHZ FWG 35</v>
      </c>
      <c r="B3" s="23">
        <f>I30</f>
        <v>70.592226460691151</v>
      </c>
      <c r="C3" s="38">
        <f>(1/3)*(2/3)</f>
        <v>0.22222222222222221</v>
      </c>
      <c r="D3" s="23">
        <f>B3*C3</f>
        <v>15.687161435709143</v>
      </c>
      <c r="F3" s="141" t="s">
        <v>120</v>
      </c>
      <c r="G3" s="142"/>
      <c r="H3" s="28"/>
      <c r="I3" s="29">
        <v>37425.083333333328</v>
      </c>
      <c r="K3" s="141" t="s">
        <v>120</v>
      </c>
      <c r="L3" s="142"/>
      <c r="M3" s="28"/>
      <c r="N3" s="29">
        <v>36611.863636363632</v>
      </c>
      <c r="P3" s="141" t="s">
        <v>120</v>
      </c>
      <c r="Q3" s="142"/>
      <c r="R3" s="28"/>
      <c r="S3" s="29">
        <v>36748.727272727272</v>
      </c>
      <c r="U3" s="141" t="s">
        <v>120</v>
      </c>
      <c r="V3" s="142"/>
      <c r="W3" s="28"/>
      <c r="X3" s="29">
        <v>40097.272727272728</v>
      </c>
      <c r="Z3" s="141" t="s">
        <v>120</v>
      </c>
      <c r="AA3" s="142"/>
      <c r="AB3" s="28"/>
      <c r="AC3" s="29">
        <v>39861.538461538461</v>
      </c>
      <c r="AE3" s="141" t="s">
        <v>120</v>
      </c>
      <c r="AF3" s="142"/>
      <c r="AG3" s="28"/>
      <c r="AH3" s="29">
        <v>39864.35</v>
      </c>
    </row>
    <row r="4" spans="1:34" ht="15" thickTop="1">
      <c r="A4" s="19"/>
      <c r="B4" s="19"/>
      <c r="C4" s="39"/>
      <c r="D4" s="19"/>
      <c r="F4" s="143"/>
      <c r="G4" s="144"/>
      <c r="H4" s="144"/>
      <c r="I4" s="145"/>
      <c r="K4" s="143"/>
      <c r="L4" s="144"/>
      <c r="M4" s="144"/>
      <c r="N4" s="145"/>
      <c r="P4" s="143"/>
      <c r="Q4" s="144"/>
      <c r="R4" s="144"/>
      <c r="S4" s="145"/>
      <c r="U4" s="143"/>
      <c r="V4" s="144"/>
      <c r="W4" s="144"/>
      <c r="X4" s="145"/>
      <c r="Z4" s="143"/>
      <c r="AA4" s="144"/>
      <c r="AB4" s="144"/>
      <c r="AC4" s="145"/>
      <c r="AE4" s="143"/>
      <c r="AF4" s="144"/>
      <c r="AG4" s="144"/>
      <c r="AH4" s="145"/>
    </row>
    <row r="5" spans="1:34">
      <c r="A5" s="117" t="str">
        <f>K1</f>
        <v>Functie 2 GGZ FWG 35</v>
      </c>
      <c r="B5" s="23">
        <f>N30</f>
        <v>71.00972030241158</v>
      </c>
      <c r="C5" s="38">
        <f>(1/3)*(2/3)</f>
        <v>0.22222222222222221</v>
      </c>
      <c r="D5" s="23">
        <f>C5*B5</f>
        <v>15.779937844980351</v>
      </c>
      <c r="F5" s="141" t="s">
        <v>121</v>
      </c>
      <c r="G5" s="142"/>
      <c r="H5" s="33">
        <v>7.4999999999999997E-3</v>
      </c>
      <c r="I5" s="34">
        <f>H5*(I3+I6+I7+I11)</f>
        <v>419.61177913005156</v>
      </c>
      <c r="K5" s="141" t="s">
        <v>121</v>
      </c>
      <c r="L5" s="142"/>
      <c r="M5" s="33">
        <v>7.4999999999999997E-3</v>
      </c>
      <c r="N5" s="34">
        <f>M5*(N3+N6+N7+N11)</f>
        <v>410.11031120015184</v>
      </c>
      <c r="P5" s="141" t="s">
        <v>121</v>
      </c>
      <c r="Q5" s="142"/>
      <c r="R5" s="33">
        <v>7.4999999999999997E-3</v>
      </c>
      <c r="S5" s="34">
        <f>R5*(S3+S6+S7+S11)</f>
        <v>411.70939378081772</v>
      </c>
      <c r="U5" s="141" t="s">
        <v>121</v>
      </c>
      <c r="V5" s="142"/>
      <c r="W5" s="33">
        <v>7.4999999999999997E-3</v>
      </c>
      <c r="X5" s="34">
        <f>W5*(X3+X6+X7+X11)</f>
        <v>450.83301236351014</v>
      </c>
      <c r="Z5" s="141" t="s">
        <v>121</v>
      </c>
      <c r="AA5" s="142"/>
      <c r="AB5" s="33">
        <v>7.4999999999999997E-3</v>
      </c>
      <c r="AC5" s="34">
        <f>AB5*(AC3+AC6+AC7+AC11)</f>
        <v>448.07874857206616</v>
      </c>
      <c r="AE5" s="141" t="s">
        <v>121</v>
      </c>
      <c r="AF5" s="142"/>
      <c r="AG5" s="33">
        <v>7.4999999999999997E-3</v>
      </c>
      <c r="AH5" s="34">
        <f>AG5*(AH3+AH6+AH7+AH11)</f>
        <v>448.11159792707514</v>
      </c>
    </row>
    <row r="6" spans="1:34">
      <c r="A6" s="19"/>
      <c r="B6" s="19"/>
      <c r="C6" s="39"/>
      <c r="D6" s="19"/>
      <c r="F6" s="141" t="s">
        <v>122</v>
      </c>
      <c r="G6" s="142"/>
      <c r="H6" s="33">
        <v>0.08</v>
      </c>
      <c r="I6" s="34">
        <f>H6*I3</f>
        <v>2994.0066666666662</v>
      </c>
      <c r="K6" s="141" t="s">
        <v>122</v>
      </c>
      <c r="L6" s="142"/>
      <c r="M6" s="33">
        <v>0.08</v>
      </c>
      <c r="N6" s="34">
        <f>M6*N3</f>
        <v>2928.9490909090905</v>
      </c>
      <c r="P6" s="141" t="s">
        <v>122</v>
      </c>
      <c r="Q6" s="142"/>
      <c r="R6" s="33">
        <v>0.08</v>
      </c>
      <c r="S6" s="34">
        <f>R6*S3</f>
        <v>2939.8981818181819</v>
      </c>
      <c r="U6" s="141" t="s">
        <v>122</v>
      </c>
      <c r="V6" s="142"/>
      <c r="W6" s="33">
        <v>0.08</v>
      </c>
      <c r="X6" s="34">
        <f>W6*X3</f>
        <v>3207.7818181818184</v>
      </c>
      <c r="Z6" s="141" t="s">
        <v>122</v>
      </c>
      <c r="AA6" s="142"/>
      <c r="AB6" s="33">
        <v>0.08</v>
      </c>
      <c r="AC6" s="34">
        <f>AB6*AC3</f>
        <v>3188.9230769230771</v>
      </c>
      <c r="AE6" s="141" t="s">
        <v>122</v>
      </c>
      <c r="AF6" s="142"/>
      <c r="AG6" s="33">
        <v>0.08</v>
      </c>
      <c r="AH6" s="34">
        <f>AG6*AH3</f>
        <v>3189.1480000000001</v>
      </c>
    </row>
    <row r="7" spans="1:34">
      <c r="A7" s="117" t="str">
        <f>P1</f>
        <v>Functie 3 VVT FWG 35</v>
      </c>
      <c r="B7" s="23">
        <f>S30</f>
        <v>70.901275344046908</v>
      </c>
      <c r="C7" s="38">
        <f>(1/3)*(2/3)</f>
        <v>0.22222222222222221</v>
      </c>
      <c r="D7" s="23">
        <f>C7*B7</f>
        <v>15.755838965343756</v>
      </c>
      <c r="F7" s="141" t="s">
        <v>123</v>
      </c>
      <c r="G7" s="142"/>
      <c r="H7" s="33">
        <v>8.3299999999999999E-2</v>
      </c>
      <c r="I7" s="34">
        <f>H7*I3</f>
        <v>3117.5094416666661</v>
      </c>
      <c r="K7" s="141" t="s">
        <v>123</v>
      </c>
      <c r="L7" s="142"/>
      <c r="M7" s="33">
        <v>8.3299999999999999E-2</v>
      </c>
      <c r="N7" s="34">
        <f>M7*N3</f>
        <v>3049.7682409090908</v>
      </c>
      <c r="P7" s="141" t="s">
        <v>123</v>
      </c>
      <c r="Q7" s="142"/>
      <c r="R7" s="33">
        <v>8.3299999999999999E-2</v>
      </c>
      <c r="S7" s="34">
        <f>R7*S3</f>
        <v>3061.1689818181817</v>
      </c>
      <c r="U7" s="141" t="s">
        <v>123</v>
      </c>
      <c r="V7" s="142"/>
      <c r="W7" s="33">
        <v>8.3299999999999999E-2</v>
      </c>
      <c r="X7" s="34">
        <f>W7*X3</f>
        <v>3340.1028181818183</v>
      </c>
      <c r="Z7" s="141" t="s">
        <v>123</v>
      </c>
      <c r="AA7" s="142"/>
      <c r="AB7" s="33">
        <v>8.3299999999999999E-2</v>
      </c>
      <c r="AC7" s="34">
        <f>AB7*AC3</f>
        <v>3320.4661538461537</v>
      </c>
      <c r="AE7" s="141" t="s">
        <v>123</v>
      </c>
      <c r="AF7" s="142"/>
      <c r="AG7" s="33">
        <v>8.3299999999999999E-2</v>
      </c>
      <c r="AH7" s="34">
        <f>AG7*AH3</f>
        <v>3320.7003549999999</v>
      </c>
    </row>
    <row r="8" spans="1:34">
      <c r="A8" s="19"/>
      <c r="B8" s="19"/>
      <c r="C8" s="39"/>
      <c r="D8" s="19"/>
      <c r="F8" s="148"/>
      <c r="G8" s="149"/>
      <c r="H8" s="149"/>
      <c r="I8" s="150"/>
      <c r="K8" s="148"/>
      <c r="L8" s="149"/>
      <c r="M8" s="149"/>
      <c r="N8" s="150"/>
      <c r="P8" s="148"/>
      <c r="Q8" s="149"/>
      <c r="R8" s="149"/>
      <c r="S8" s="150"/>
      <c r="U8" s="148"/>
      <c r="V8" s="149"/>
      <c r="W8" s="149"/>
      <c r="X8" s="150"/>
      <c r="Z8" s="148"/>
      <c r="AA8" s="149"/>
      <c r="AB8" s="149"/>
      <c r="AC8" s="150"/>
      <c r="AE8" s="148"/>
      <c r="AF8" s="149"/>
      <c r="AG8" s="149"/>
      <c r="AH8" s="150"/>
    </row>
    <row r="9" spans="1:34" ht="15" thickBot="1">
      <c r="A9" s="117" t="str">
        <f>U1</f>
        <v>Functie 4 GHZ FWG 40</v>
      </c>
      <c r="B9" s="23">
        <f>X30</f>
        <v>75.844644234490758</v>
      </c>
      <c r="C9" s="38">
        <f>(1/3)*(1/3)</f>
        <v>0.1111111111111111</v>
      </c>
      <c r="D9" s="23">
        <f>C9*B9</f>
        <v>8.4271826927211944</v>
      </c>
      <c r="F9" s="141" t="s">
        <v>124</v>
      </c>
      <c r="G9" s="142"/>
      <c r="H9" s="28"/>
      <c r="I9" s="29">
        <f>I3+SUM(I5:I7)</f>
        <v>43956.211220796715</v>
      </c>
      <c r="K9" s="141" t="s">
        <v>124</v>
      </c>
      <c r="L9" s="142"/>
      <c r="M9" s="28"/>
      <c r="N9" s="29">
        <f>N3+SUM(N5:N7)</f>
        <v>43000.691279381965</v>
      </c>
      <c r="P9" s="141" t="s">
        <v>124</v>
      </c>
      <c r="Q9" s="142"/>
      <c r="R9" s="28"/>
      <c r="S9" s="29">
        <f>S3+SUM(S5:S7)</f>
        <v>43161.503830144451</v>
      </c>
      <c r="U9" s="141" t="s">
        <v>124</v>
      </c>
      <c r="V9" s="142"/>
      <c r="W9" s="28"/>
      <c r="X9" s="29">
        <f>X3+SUM(X5:X7)</f>
        <v>47095.990375999871</v>
      </c>
      <c r="Z9" s="141" t="s">
        <v>124</v>
      </c>
      <c r="AA9" s="142"/>
      <c r="AB9" s="28"/>
      <c r="AC9" s="29">
        <f>AC3+SUM(AC5:AC7)</f>
        <v>46819.006440879755</v>
      </c>
      <c r="AE9" s="141" t="s">
        <v>124</v>
      </c>
      <c r="AF9" s="142"/>
      <c r="AG9" s="28"/>
      <c r="AH9" s="29">
        <f>AH3+SUM(AH5:AH7)</f>
        <v>46822.309952927077</v>
      </c>
    </row>
    <row r="10" spans="1:34" ht="15" thickTop="1">
      <c r="A10" s="19"/>
      <c r="B10" s="19"/>
      <c r="C10" s="39"/>
      <c r="D10" s="19"/>
      <c r="F10" s="143"/>
      <c r="G10" s="144"/>
      <c r="H10" s="144"/>
      <c r="I10" s="145"/>
      <c r="K10" s="143"/>
      <c r="L10" s="144"/>
      <c r="M10" s="144"/>
      <c r="N10" s="145"/>
      <c r="P10" s="143"/>
      <c r="Q10" s="144"/>
      <c r="R10" s="144"/>
      <c r="S10" s="145"/>
      <c r="U10" s="143"/>
      <c r="V10" s="144"/>
      <c r="W10" s="144"/>
      <c r="X10" s="145"/>
      <c r="Z10" s="143"/>
      <c r="AA10" s="144"/>
      <c r="AB10" s="144"/>
      <c r="AC10" s="145"/>
      <c r="AE10" s="143"/>
      <c r="AF10" s="144"/>
      <c r="AG10" s="144"/>
      <c r="AH10" s="145"/>
    </row>
    <row r="11" spans="1:34">
      <c r="A11" s="117" t="str">
        <f>Z1</f>
        <v>Functie 5 GGZ FWG 40</v>
      </c>
      <c r="B11" s="23">
        <f>AC30</f>
        <v>77.583873754465216</v>
      </c>
      <c r="C11" s="38">
        <f>(1/3)*(1/3)</f>
        <v>0.1111111111111111</v>
      </c>
      <c r="D11" s="23">
        <f>C11*B11</f>
        <v>8.620430417162801</v>
      </c>
      <c r="F11" s="141" t="s">
        <v>125</v>
      </c>
      <c r="G11" s="142"/>
      <c r="H11" s="33">
        <v>0.28508514525355882</v>
      </c>
      <c r="I11" s="34">
        <f>H11*(I3+I6+I7)</f>
        <v>12411.637775673549</v>
      </c>
      <c r="K11" s="141" t="s">
        <v>125</v>
      </c>
      <c r="L11" s="142"/>
      <c r="M11" s="33">
        <v>0.28388422002361935</v>
      </c>
      <c r="N11" s="34">
        <f>M11*(N3+N6+N7)</f>
        <v>12090.793858505102</v>
      </c>
      <c r="P11" s="141" t="s">
        <v>125</v>
      </c>
      <c r="Q11" s="142"/>
      <c r="R11" s="33">
        <v>0.284090053793292</v>
      </c>
      <c r="S11" s="34">
        <f>R11*(S3+S6+S7)</f>
        <v>12144.791401078723</v>
      </c>
      <c r="U11" s="141" t="s">
        <v>125</v>
      </c>
      <c r="V11" s="142"/>
      <c r="W11" s="33">
        <v>0.2886882950468096</v>
      </c>
      <c r="X11" s="34">
        <f>W11*(X3+X6+X7)</f>
        <v>13465.910951498319</v>
      </c>
      <c r="Z11" s="141" t="s">
        <v>125</v>
      </c>
      <c r="AA11" s="142"/>
      <c r="AB11" s="33">
        <v>0.28838986227253882</v>
      </c>
      <c r="AC11" s="34">
        <f>AB11*(AC3+AC6+AC7)</f>
        <v>13372.905450634471</v>
      </c>
      <c r="AE11" s="141" t="s">
        <v>125</v>
      </c>
      <c r="AF11" s="142"/>
      <c r="AG11" s="33">
        <v>0.28839344239578396</v>
      </c>
      <c r="AH11" s="34">
        <f>AG11*(AH3+AH6+AH7)</f>
        <v>13374.014701943352</v>
      </c>
    </row>
    <row r="12" spans="1:34">
      <c r="A12" s="19"/>
      <c r="B12" s="19"/>
      <c r="C12" s="39"/>
      <c r="D12" s="19"/>
      <c r="F12" s="148"/>
      <c r="G12" s="149"/>
      <c r="H12" s="149"/>
      <c r="I12" s="150"/>
      <c r="K12" s="148"/>
      <c r="L12" s="149"/>
      <c r="M12" s="149"/>
      <c r="N12" s="150"/>
      <c r="P12" s="148"/>
      <c r="Q12" s="149"/>
      <c r="R12" s="149"/>
      <c r="S12" s="150"/>
      <c r="U12" s="148"/>
      <c r="V12" s="149"/>
      <c r="W12" s="149"/>
      <c r="X12" s="150"/>
      <c r="Z12" s="148"/>
      <c r="AA12" s="149"/>
      <c r="AB12" s="149"/>
      <c r="AC12" s="150"/>
      <c r="AE12" s="148"/>
      <c r="AF12" s="149"/>
      <c r="AG12" s="149"/>
      <c r="AH12" s="150"/>
    </row>
    <row r="13" spans="1:34" ht="15" thickBot="1">
      <c r="A13" s="117" t="str">
        <f>AE1</f>
        <v>Functie 6 VVT FWG 40</v>
      </c>
      <c r="B13" s="23">
        <f>AH30</f>
        <v>77.170169710537962</v>
      </c>
      <c r="C13" s="38">
        <f>(1/3)*(1/3)</f>
        <v>0.1111111111111111</v>
      </c>
      <c r="D13" s="23">
        <f>C13*B13</f>
        <v>8.5744633011708835</v>
      </c>
      <c r="F13" s="141" t="s">
        <v>126</v>
      </c>
      <c r="G13" s="142"/>
      <c r="H13" s="28"/>
      <c r="I13" s="29">
        <f>I9+I11</f>
        <v>56367.84899647026</v>
      </c>
      <c r="K13" s="141" t="s">
        <v>126</v>
      </c>
      <c r="L13" s="142"/>
      <c r="M13" s="28"/>
      <c r="N13" s="29">
        <f>N9+N11</f>
        <v>55091.485137887066</v>
      </c>
      <c r="P13" s="141" t="s">
        <v>126</v>
      </c>
      <c r="Q13" s="142"/>
      <c r="R13" s="28"/>
      <c r="S13" s="29">
        <f>S9+S11</f>
        <v>55306.295231223172</v>
      </c>
      <c r="U13" s="141" t="s">
        <v>126</v>
      </c>
      <c r="V13" s="142"/>
      <c r="W13" s="28"/>
      <c r="X13" s="29">
        <f>X9+X11</f>
        <v>60561.901327498192</v>
      </c>
      <c r="Z13" s="141" t="s">
        <v>126</v>
      </c>
      <c r="AA13" s="142"/>
      <c r="AB13" s="28"/>
      <c r="AC13" s="29">
        <f>AC9+AC11</f>
        <v>60191.911891514224</v>
      </c>
      <c r="AE13" s="141" t="s">
        <v>126</v>
      </c>
      <c r="AF13" s="142"/>
      <c r="AG13" s="28"/>
      <c r="AH13" s="29">
        <f>AH9+AH11</f>
        <v>60196.324654870426</v>
      </c>
    </row>
    <row r="14" spans="1:34" ht="15" thickTop="1">
      <c r="A14" s="19"/>
      <c r="B14" s="19"/>
      <c r="C14" s="20"/>
      <c r="D14" s="19"/>
      <c r="F14" s="143"/>
      <c r="G14" s="144"/>
      <c r="H14" s="144"/>
      <c r="I14" s="145"/>
      <c r="K14" s="143"/>
      <c r="L14" s="144"/>
      <c r="M14" s="144"/>
      <c r="N14" s="145"/>
      <c r="P14" s="143"/>
      <c r="Q14" s="144"/>
      <c r="R14" s="144"/>
      <c r="S14" s="145"/>
      <c r="U14" s="143"/>
      <c r="V14" s="144"/>
      <c r="W14" s="144"/>
      <c r="X14" s="145"/>
      <c r="Z14" s="143"/>
      <c r="AA14" s="144"/>
      <c r="AB14" s="144"/>
      <c r="AC14" s="145"/>
      <c r="AE14" s="143"/>
      <c r="AF14" s="144"/>
      <c r="AG14" s="144"/>
      <c r="AH14" s="145"/>
    </row>
    <row r="15" spans="1:34">
      <c r="A15" s="24" t="s">
        <v>117</v>
      </c>
      <c r="B15" s="24"/>
      <c r="C15" s="25">
        <f>SUM(C3:C13)</f>
        <v>1</v>
      </c>
      <c r="D15" s="26">
        <f>SUM(D3:D13)</f>
        <v>72.845014657088129</v>
      </c>
      <c r="F15" s="141" t="s">
        <v>127</v>
      </c>
      <c r="G15" s="142"/>
      <c r="H15" s="33">
        <v>0.16400000000000001</v>
      </c>
      <c r="I15" s="34">
        <f>(H15/(1-H15))*I13</f>
        <v>11057.807697872158</v>
      </c>
      <c r="K15" s="141" t="s">
        <v>127</v>
      </c>
      <c r="L15" s="142"/>
      <c r="M15" s="33">
        <v>0.21199999999999999</v>
      </c>
      <c r="N15" s="34">
        <f>(M15/(1-M15))*N13</f>
        <v>14821.567067553371</v>
      </c>
      <c r="P15" s="141" t="s">
        <v>127</v>
      </c>
      <c r="Q15" s="142"/>
      <c r="R15" s="33">
        <v>0.16200000000000001</v>
      </c>
      <c r="S15" s="34">
        <f>(R15/(1-R15))*S13</f>
        <v>10691.670438494219</v>
      </c>
      <c r="U15" s="141" t="s">
        <v>127</v>
      </c>
      <c r="V15" s="142"/>
      <c r="W15" s="33">
        <v>0.16400000000000001</v>
      </c>
      <c r="X15" s="34">
        <f>(W15/(1-W15))*X13</f>
        <v>11880.564375250842</v>
      </c>
      <c r="Z15" s="141" t="s">
        <v>127</v>
      </c>
      <c r="AA15" s="142"/>
      <c r="AB15" s="33">
        <v>0.21199999999999999</v>
      </c>
      <c r="AC15" s="34">
        <f>(AB15/(1-AB15))*AC13</f>
        <v>16193.763097717023</v>
      </c>
      <c r="AE15" s="141" t="s">
        <v>127</v>
      </c>
      <c r="AF15" s="142"/>
      <c r="AG15" s="33">
        <v>0.16200000000000001</v>
      </c>
      <c r="AH15" s="34">
        <f>(AG15/(1-AG15))*AH13</f>
        <v>11636.998322301921</v>
      </c>
    </row>
    <row r="16" spans="1:34">
      <c r="F16" s="148"/>
      <c r="G16" s="149"/>
      <c r="H16" s="149"/>
      <c r="I16" s="150"/>
      <c r="K16" s="148"/>
      <c r="L16" s="149"/>
      <c r="M16" s="149"/>
      <c r="N16" s="150"/>
      <c r="P16" s="148"/>
      <c r="Q16" s="149"/>
      <c r="R16" s="149"/>
      <c r="S16" s="150"/>
      <c r="U16" s="148"/>
      <c r="V16" s="149"/>
      <c r="W16" s="149"/>
      <c r="X16" s="150"/>
      <c r="Z16" s="148"/>
      <c r="AA16" s="149"/>
      <c r="AB16" s="149"/>
      <c r="AC16" s="150"/>
      <c r="AE16" s="148"/>
      <c r="AF16" s="149"/>
      <c r="AG16" s="149"/>
      <c r="AH16" s="150"/>
    </row>
    <row r="17" spans="6:34" ht="15" thickBot="1">
      <c r="F17" s="141" t="s">
        <v>128</v>
      </c>
      <c r="G17" s="142"/>
      <c r="H17" s="28"/>
      <c r="I17" s="29">
        <f>I15+I13</f>
        <v>67425.656694342411</v>
      </c>
      <c r="K17" s="141" t="s">
        <v>128</v>
      </c>
      <c r="L17" s="142"/>
      <c r="M17" s="28"/>
      <c r="N17" s="29">
        <f>N15+N13</f>
        <v>69913.052205440443</v>
      </c>
      <c r="P17" s="141" t="s">
        <v>128</v>
      </c>
      <c r="Q17" s="142"/>
      <c r="R17" s="28"/>
      <c r="S17" s="29">
        <f>S15+S13</f>
        <v>65997.965669717392</v>
      </c>
      <c r="U17" s="141" t="s">
        <v>128</v>
      </c>
      <c r="V17" s="142"/>
      <c r="W17" s="28"/>
      <c r="X17" s="29">
        <f>X15+X13</f>
        <v>72442.465702749032</v>
      </c>
      <c r="Z17" s="141" t="s">
        <v>128</v>
      </c>
      <c r="AA17" s="142"/>
      <c r="AB17" s="28"/>
      <c r="AC17" s="29">
        <f>AC15+AC13</f>
        <v>76385.674989231251</v>
      </c>
      <c r="AE17" s="141" t="s">
        <v>128</v>
      </c>
      <c r="AF17" s="142"/>
      <c r="AG17" s="28"/>
      <c r="AH17" s="29">
        <f>AH15+AH13</f>
        <v>71833.322977172342</v>
      </c>
    </row>
    <row r="18" spans="6:34" ht="15" thickTop="1">
      <c r="F18" s="143"/>
      <c r="G18" s="144"/>
      <c r="H18" s="144"/>
      <c r="I18" s="145"/>
      <c r="K18" s="143"/>
      <c r="L18" s="144"/>
      <c r="M18" s="144"/>
      <c r="N18" s="145"/>
      <c r="P18" s="143"/>
      <c r="Q18" s="144"/>
      <c r="R18" s="144"/>
      <c r="S18" s="145"/>
      <c r="U18" s="143"/>
      <c r="V18" s="144"/>
      <c r="W18" s="144"/>
      <c r="X18" s="145"/>
      <c r="Z18" s="143"/>
      <c r="AA18" s="144"/>
      <c r="AB18" s="144"/>
      <c r="AC18" s="145"/>
      <c r="AE18" s="143"/>
      <c r="AF18" s="144"/>
      <c r="AG18" s="144"/>
      <c r="AH18" s="145"/>
    </row>
    <row r="19" spans="6:34">
      <c r="F19" s="141" t="s">
        <v>129</v>
      </c>
      <c r="G19" s="142"/>
      <c r="H19" s="33">
        <v>6.855E-2</v>
      </c>
      <c r="I19" s="34">
        <f>(H19/(1-H19-H20))*I17</f>
        <v>5225.8790959321304</v>
      </c>
      <c r="K19" s="141" t="s">
        <v>129</v>
      </c>
      <c r="L19" s="142"/>
      <c r="M19" s="33">
        <v>6.855E-2</v>
      </c>
      <c r="N19" s="34">
        <f>(M19/(1-M19-M20))*N17</f>
        <v>5418.6666614087208</v>
      </c>
      <c r="P19" s="141" t="s">
        <v>129</v>
      </c>
      <c r="Q19" s="142"/>
      <c r="R19" s="33">
        <v>6.855E-2</v>
      </c>
      <c r="S19" s="34">
        <f>(R19/(1-R19-R20))*S17</f>
        <v>5115.2247686801147</v>
      </c>
      <c r="U19" s="141" t="s">
        <v>129</v>
      </c>
      <c r="V19" s="142"/>
      <c r="W19" s="33">
        <v>6.855E-2</v>
      </c>
      <c r="X19" s="34">
        <f>(W19/(1-W19-W20))*X17</f>
        <v>5614.7108642924377</v>
      </c>
      <c r="Z19" s="141" t="s">
        <v>129</v>
      </c>
      <c r="AA19" s="142"/>
      <c r="AB19" s="33">
        <v>6.855E-2</v>
      </c>
      <c r="AC19" s="34">
        <f>(AB19/(1-AB19-AB20))*AC17</f>
        <v>5920.3324331638905</v>
      </c>
      <c r="AE19" s="141" t="s">
        <v>129</v>
      </c>
      <c r="AF19" s="142"/>
      <c r="AG19" s="33">
        <v>6.855E-2</v>
      </c>
      <c r="AH19" s="34">
        <f>(AG19/(1-AG19-AG20))*AH17</f>
        <v>5567.4987733452026</v>
      </c>
    </row>
    <row r="20" spans="6:34">
      <c r="F20" s="141" t="s">
        <v>130</v>
      </c>
      <c r="G20" s="142"/>
      <c r="H20" s="33">
        <v>4.7E-2</v>
      </c>
      <c r="I20" s="34">
        <f>(H20/(1-H19-H20))*I17</f>
        <v>3583.0243254385136</v>
      </c>
      <c r="K20" s="141" t="s">
        <v>130</v>
      </c>
      <c r="L20" s="142"/>
      <c r="M20" s="33">
        <v>4.7E-2</v>
      </c>
      <c r="N20" s="34">
        <f>(M20/(1-M19-M20))*N17</f>
        <v>3715.2054425413544</v>
      </c>
      <c r="P20" s="141" t="s">
        <v>130</v>
      </c>
      <c r="Q20" s="142"/>
      <c r="R20" s="33">
        <v>4.7E-2</v>
      </c>
      <c r="S20" s="34">
        <f>(R20/(1-R19-R20))*S17</f>
        <v>3507.1562965421649</v>
      </c>
      <c r="U20" s="141" t="s">
        <v>130</v>
      </c>
      <c r="V20" s="142"/>
      <c r="W20" s="33">
        <v>4.7E-2</v>
      </c>
      <c r="X20" s="34">
        <f>(W20/(1-W19-W20))*X17</f>
        <v>3849.6194109663688</v>
      </c>
      <c r="Z20" s="141" t="s">
        <v>130</v>
      </c>
      <c r="AA20" s="142"/>
      <c r="AB20" s="33">
        <v>4.7E-2</v>
      </c>
      <c r="AC20" s="34">
        <f>(AB20/(1-AB19-AB20))*AC17</f>
        <v>4059.1630103384805</v>
      </c>
      <c r="AE20" s="141" t="s">
        <v>130</v>
      </c>
      <c r="AF20" s="142"/>
      <c r="AG20" s="33">
        <v>4.7E-2</v>
      </c>
      <c r="AH20" s="34">
        <f>(AG20/(1-AG19-AG20))*AH17</f>
        <v>3817.2493413161856</v>
      </c>
    </row>
    <row r="21" spans="6:34">
      <c r="F21" s="148"/>
      <c r="G21" s="149"/>
      <c r="H21" s="149"/>
      <c r="I21" s="150"/>
      <c r="K21" s="148"/>
      <c r="L21" s="149"/>
      <c r="M21" s="149"/>
      <c r="N21" s="150"/>
      <c r="P21" s="148"/>
      <c r="Q21" s="149"/>
      <c r="R21" s="149"/>
      <c r="S21" s="150"/>
      <c r="U21" s="148"/>
      <c r="V21" s="149"/>
      <c r="W21" s="149"/>
      <c r="X21" s="150"/>
      <c r="Z21" s="148"/>
      <c r="AA21" s="149"/>
      <c r="AB21" s="149"/>
      <c r="AC21" s="150"/>
      <c r="AE21" s="148"/>
      <c r="AF21" s="149"/>
      <c r="AG21" s="149"/>
      <c r="AH21" s="150"/>
    </row>
    <row r="22" spans="6:34" ht="15" thickBot="1">
      <c r="F22" s="141" t="s">
        <v>131</v>
      </c>
      <c r="G22" s="142"/>
      <c r="H22" s="33"/>
      <c r="I22" s="29">
        <f>I17+I19+I20</f>
        <v>76234.560115713059</v>
      </c>
      <c r="K22" s="141" t="s">
        <v>131</v>
      </c>
      <c r="L22" s="142"/>
      <c r="M22" s="33"/>
      <c r="N22" s="29">
        <f>N17+N19+N20</f>
        <v>79046.92430939051</v>
      </c>
      <c r="P22" s="141" t="s">
        <v>131</v>
      </c>
      <c r="Q22" s="142"/>
      <c r="R22" s="33"/>
      <c r="S22" s="29">
        <f>S17+S19+S20</f>
        <v>74620.346734939667</v>
      </c>
      <c r="U22" s="141" t="s">
        <v>131</v>
      </c>
      <c r="V22" s="142"/>
      <c r="W22" s="33"/>
      <c r="X22" s="29">
        <f>X17+X19+X20</f>
        <v>81906.795978007838</v>
      </c>
      <c r="Z22" s="141" t="s">
        <v>131</v>
      </c>
      <c r="AA22" s="142"/>
      <c r="AB22" s="33"/>
      <c r="AC22" s="29">
        <f>AC17+AC19+AC20</f>
        <v>86365.170432733619</v>
      </c>
      <c r="AE22" s="141" t="s">
        <v>131</v>
      </c>
      <c r="AF22" s="142"/>
      <c r="AG22" s="33"/>
      <c r="AH22" s="29">
        <f>AH17+AH19+AH20</f>
        <v>81218.071091833728</v>
      </c>
    </row>
    <row r="23" spans="6:34" ht="15" thickTop="1">
      <c r="F23" s="143"/>
      <c r="G23" s="144"/>
      <c r="H23" s="144"/>
      <c r="I23" s="145"/>
      <c r="K23" s="143"/>
      <c r="L23" s="144"/>
      <c r="M23" s="144"/>
      <c r="N23" s="145"/>
      <c r="P23" s="143"/>
      <c r="Q23" s="144"/>
      <c r="R23" s="144"/>
      <c r="S23" s="145"/>
      <c r="U23" s="143"/>
      <c r="V23" s="144"/>
      <c r="W23" s="144"/>
      <c r="X23" s="145"/>
      <c r="Z23" s="143"/>
      <c r="AA23" s="144"/>
      <c r="AB23" s="144"/>
      <c r="AC23" s="145"/>
      <c r="AE23" s="143"/>
      <c r="AF23" s="144"/>
      <c r="AG23" s="144"/>
      <c r="AH23" s="145"/>
    </row>
    <row r="24" spans="6:34">
      <c r="F24" s="141" t="s">
        <v>132</v>
      </c>
      <c r="G24" s="142"/>
      <c r="H24" s="35">
        <v>0.59804349438996196</v>
      </c>
      <c r="I24" s="28"/>
      <c r="K24" s="141" t="s">
        <v>132</v>
      </c>
      <c r="L24" s="142"/>
      <c r="M24" s="35">
        <v>0.61646003368561197</v>
      </c>
      <c r="N24" s="28"/>
      <c r="P24" s="141" t="s">
        <v>132</v>
      </c>
      <c r="Q24" s="142"/>
      <c r="R24" s="35">
        <v>0.58282875033953097</v>
      </c>
      <c r="S24" s="28"/>
      <c r="U24" s="141" t="s">
        <v>132</v>
      </c>
      <c r="V24" s="142"/>
      <c r="W24" s="35">
        <v>0.59804349438996196</v>
      </c>
      <c r="X24" s="28"/>
      <c r="Z24" s="141" t="s">
        <v>132</v>
      </c>
      <c r="AA24" s="142"/>
      <c r="AB24" s="35">
        <v>0.61646003368561197</v>
      </c>
      <c r="AC24" s="28"/>
      <c r="AE24" s="141" t="s">
        <v>132</v>
      </c>
      <c r="AF24" s="142"/>
      <c r="AG24" s="35">
        <v>0.58282875033953097</v>
      </c>
      <c r="AH24" s="28"/>
    </row>
    <row r="25" spans="6:34">
      <c r="F25" s="141" t="s">
        <v>133</v>
      </c>
      <c r="G25" s="142"/>
      <c r="H25" s="28">
        <f>1878*H24</f>
        <v>1123.1256824643485</v>
      </c>
      <c r="I25" s="28"/>
      <c r="K25" s="141" t="s">
        <v>133</v>
      </c>
      <c r="L25" s="142"/>
      <c r="M25" s="28">
        <f>1878*M24</f>
        <v>1157.7119432615793</v>
      </c>
      <c r="N25" s="28"/>
      <c r="P25" s="141" t="s">
        <v>133</v>
      </c>
      <c r="Q25" s="142"/>
      <c r="R25" s="28">
        <f>1878*R24</f>
        <v>1094.5523931376392</v>
      </c>
      <c r="S25" s="28"/>
      <c r="U25" s="141" t="s">
        <v>133</v>
      </c>
      <c r="V25" s="142"/>
      <c r="W25" s="28">
        <f>1878*W24</f>
        <v>1123.1256824643485</v>
      </c>
      <c r="X25" s="28"/>
      <c r="Z25" s="141" t="s">
        <v>133</v>
      </c>
      <c r="AA25" s="142"/>
      <c r="AB25" s="28">
        <f>1878*AB24</f>
        <v>1157.7119432615793</v>
      </c>
      <c r="AC25" s="28"/>
      <c r="AE25" s="141" t="s">
        <v>133</v>
      </c>
      <c r="AF25" s="142"/>
      <c r="AG25" s="28">
        <f>1878*AG24</f>
        <v>1094.5523931376392</v>
      </c>
      <c r="AH25" s="28"/>
    </row>
    <row r="26" spans="6:34" ht="15" thickBot="1">
      <c r="F26" s="141" t="s">
        <v>134</v>
      </c>
      <c r="G26" s="142"/>
      <c r="H26" s="28"/>
      <c r="I26" s="29">
        <f>I22/H25</f>
        <v>67.877140827587638</v>
      </c>
      <c r="K26" s="141" t="s">
        <v>134</v>
      </c>
      <c r="L26" s="142"/>
      <c r="M26" s="28"/>
      <c r="N26" s="29">
        <f>N22/M25</f>
        <v>68.27857721385729</v>
      </c>
      <c r="P26" s="141" t="s">
        <v>134</v>
      </c>
      <c r="Q26" s="142"/>
      <c r="R26" s="28"/>
      <c r="S26" s="29">
        <f>S22/R25</f>
        <v>68.174303215429731</v>
      </c>
      <c r="U26" s="141" t="s">
        <v>134</v>
      </c>
      <c r="V26" s="142"/>
      <c r="W26" s="28"/>
      <c r="X26" s="29">
        <f>X22/W25</f>
        <v>72.927542533164186</v>
      </c>
      <c r="Z26" s="141" t="s">
        <v>134</v>
      </c>
      <c r="AA26" s="142"/>
      <c r="AB26" s="28"/>
      <c r="AC26" s="29">
        <f>AC22/AB25</f>
        <v>74.599878610062703</v>
      </c>
      <c r="AE26" s="141" t="s">
        <v>134</v>
      </c>
      <c r="AF26" s="142"/>
      <c r="AG26" s="28"/>
      <c r="AH26" s="29">
        <f>AH22/AG25</f>
        <v>74.202086260132646</v>
      </c>
    </row>
    <row r="27" spans="6:34" ht="15" thickTop="1">
      <c r="F27" s="143"/>
      <c r="G27" s="144"/>
      <c r="H27" s="144"/>
      <c r="I27" s="145"/>
      <c r="K27" s="143"/>
      <c r="L27" s="144"/>
      <c r="M27" s="144"/>
      <c r="N27" s="145"/>
      <c r="P27" s="143"/>
      <c r="Q27" s="144"/>
      <c r="R27" s="144"/>
      <c r="S27" s="145"/>
      <c r="U27" s="143"/>
      <c r="V27" s="144"/>
      <c r="W27" s="144"/>
      <c r="X27" s="145"/>
      <c r="Z27" s="143"/>
      <c r="AA27" s="144"/>
      <c r="AB27" s="144"/>
      <c r="AC27" s="145"/>
      <c r="AE27" s="143"/>
      <c r="AF27" s="144"/>
      <c r="AG27" s="144"/>
      <c r="AH27" s="145"/>
    </row>
    <row r="28" spans="6:34">
      <c r="F28" s="141" t="s">
        <v>135</v>
      </c>
      <c r="G28" s="142"/>
      <c r="H28" s="35">
        <v>0.02</v>
      </c>
      <c r="I28" s="34">
        <f>H28*I26</f>
        <v>1.3575428165517527</v>
      </c>
      <c r="K28" s="141" t="s">
        <v>135</v>
      </c>
      <c r="L28" s="142"/>
      <c r="M28" s="35">
        <v>0.02</v>
      </c>
      <c r="N28" s="34">
        <f>M28*N26</f>
        <v>1.3655715442771459</v>
      </c>
      <c r="P28" s="141" t="s">
        <v>135</v>
      </c>
      <c r="Q28" s="142"/>
      <c r="R28" s="35">
        <v>0.02</v>
      </c>
      <c r="S28" s="34">
        <f>R28*S26</f>
        <v>1.3634860643085946</v>
      </c>
      <c r="U28" s="141" t="s">
        <v>135</v>
      </c>
      <c r="V28" s="142"/>
      <c r="W28" s="35">
        <v>0.02</v>
      </c>
      <c r="X28" s="34">
        <f>W28*X26</f>
        <v>1.4585508506632838</v>
      </c>
      <c r="Z28" s="141" t="s">
        <v>135</v>
      </c>
      <c r="AA28" s="142"/>
      <c r="AB28" s="35">
        <v>0.02</v>
      </c>
      <c r="AC28" s="34">
        <f>AB28*AC26</f>
        <v>1.4919975722012542</v>
      </c>
      <c r="AE28" s="141" t="s">
        <v>135</v>
      </c>
      <c r="AF28" s="142"/>
      <c r="AG28" s="35">
        <v>0.02</v>
      </c>
      <c r="AH28" s="34">
        <f>AG28*AH26</f>
        <v>1.484041725202653</v>
      </c>
    </row>
    <row r="29" spans="6:34">
      <c r="F29" s="141" t="s">
        <v>136</v>
      </c>
      <c r="G29" s="142"/>
      <c r="H29" s="35">
        <v>0.02</v>
      </c>
      <c r="I29" s="34">
        <f>H29*I26</f>
        <v>1.3575428165517527</v>
      </c>
      <c r="K29" s="141" t="s">
        <v>136</v>
      </c>
      <c r="L29" s="142"/>
      <c r="M29" s="35">
        <v>0.02</v>
      </c>
      <c r="N29" s="34">
        <f>M29*N26</f>
        <v>1.3655715442771459</v>
      </c>
      <c r="P29" s="141" t="s">
        <v>136</v>
      </c>
      <c r="Q29" s="142"/>
      <c r="R29" s="35">
        <v>0.02</v>
      </c>
      <c r="S29" s="34">
        <f>R29*S26</f>
        <v>1.3634860643085946</v>
      </c>
      <c r="U29" s="141" t="s">
        <v>136</v>
      </c>
      <c r="V29" s="142"/>
      <c r="W29" s="35">
        <v>0.02</v>
      </c>
      <c r="X29" s="34">
        <f>W29*X26</f>
        <v>1.4585508506632838</v>
      </c>
      <c r="Z29" s="141" t="s">
        <v>136</v>
      </c>
      <c r="AA29" s="142"/>
      <c r="AB29" s="35">
        <v>0.02</v>
      </c>
      <c r="AC29" s="34">
        <f>AB29*AC26</f>
        <v>1.4919975722012542</v>
      </c>
      <c r="AE29" s="141" t="s">
        <v>136</v>
      </c>
      <c r="AF29" s="142"/>
      <c r="AG29" s="35">
        <v>0.02</v>
      </c>
      <c r="AH29" s="34">
        <f>AG29*AH26</f>
        <v>1.484041725202653</v>
      </c>
    </row>
    <row r="30" spans="6:34" ht="15" thickBot="1">
      <c r="F30" s="146" t="s">
        <v>137</v>
      </c>
      <c r="G30" s="147"/>
      <c r="H30" s="28"/>
      <c r="I30" s="36">
        <f>I26+I28+I29</f>
        <v>70.592226460691151</v>
      </c>
      <c r="K30" s="146" t="s">
        <v>137</v>
      </c>
      <c r="L30" s="147"/>
      <c r="M30" s="28"/>
      <c r="N30" s="36">
        <f>N26+N28+N29</f>
        <v>71.00972030241158</v>
      </c>
      <c r="P30" s="146" t="s">
        <v>137</v>
      </c>
      <c r="Q30" s="147"/>
      <c r="R30" s="28"/>
      <c r="S30" s="36">
        <f>S26+S28+S29</f>
        <v>70.901275344046908</v>
      </c>
      <c r="U30" s="146" t="s">
        <v>137</v>
      </c>
      <c r="V30" s="147"/>
      <c r="W30" s="28"/>
      <c r="X30" s="36">
        <f>X26+X28+X29</f>
        <v>75.844644234490758</v>
      </c>
      <c r="Z30" s="146" t="s">
        <v>137</v>
      </c>
      <c r="AA30" s="147"/>
      <c r="AB30" s="28"/>
      <c r="AC30" s="36">
        <f>AC26+AC28+AC29</f>
        <v>77.583873754465216</v>
      </c>
      <c r="AE30" s="146" t="s">
        <v>137</v>
      </c>
      <c r="AF30" s="147"/>
      <c r="AG30" s="28"/>
      <c r="AH30" s="36">
        <f>AH26+AH28+AH29</f>
        <v>77.170169710537962</v>
      </c>
    </row>
    <row r="31" spans="6:34" ht="15" thickTop="1"/>
  </sheetData>
  <mergeCells count="174">
    <mergeCell ref="F1:I2"/>
    <mergeCell ref="K1:N2"/>
    <mergeCell ref="F3:G3"/>
    <mergeCell ref="K3:L3"/>
    <mergeCell ref="F4:I4"/>
    <mergeCell ref="K4:N4"/>
    <mergeCell ref="F8:I8"/>
    <mergeCell ref="K8:N8"/>
    <mergeCell ref="F9:G9"/>
    <mergeCell ref="K9:L9"/>
    <mergeCell ref="F10:I10"/>
    <mergeCell ref="K10:N10"/>
    <mergeCell ref="F5:G5"/>
    <mergeCell ref="K5:L5"/>
    <mergeCell ref="F6:G6"/>
    <mergeCell ref="K6:L6"/>
    <mergeCell ref="F7:G7"/>
    <mergeCell ref="K7:L7"/>
    <mergeCell ref="F14:I14"/>
    <mergeCell ref="K14:N14"/>
    <mergeCell ref="F15:G15"/>
    <mergeCell ref="K15:L15"/>
    <mergeCell ref="F16:I16"/>
    <mergeCell ref="K16:N16"/>
    <mergeCell ref="F11:G11"/>
    <mergeCell ref="K11:L11"/>
    <mergeCell ref="F12:I12"/>
    <mergeCell ref="K12:N12"/>
    <mergeCell ref="F13:G13"/>
    <mergeCell ref="K13:L13"/>
    <mergeCell ref="F25:G25"/>
    <mergeCell ref="K25:L25"/>
    <mergeCell ref="F20:G20"/>
    <mergeCell ref="K20:L20"/>
    <mergeCell ref="F21:I21"/>
    <mergeCell ref="K21:N21"/>
    <mergeCell ref="F22:G22"/>
    <mergeCell ref="K22:L22"/>
    <mergeCell ref="F17:G17"/>
    <mergeCell ref="K17:L17"/>
    <mergeCell ref="F18:I18"/>
    <mergeCell ref="K18:N18"/>
    <mergeCell ref="F19:G19"/>
    <mergeCell ref="K19:L19"/>
    <mergeCell ref="P10:S10"/>
    <mergeCell ref="P11:Q11"/>
    <mergeCell ref="P12:S12"/>
    <mergeCell ref="P13:Q13"/>
    <mergeCell ref="F29:G29"/>
    <mergeCell ref="K29:L29"/>
    <mergeCell ref="F30:G30"/>
    <mergeCell ref="K30:L30"/>
    <mergeCell ref="P1:S2"/>
    <mergeCell ref="P3:Q3"/>
    <mergeCell ref="P4:S4"/>
    <mergeCell ref="P5:Q5"/>
    <mergeCell ref="P6:Q6"/>
    <mergeCell ref="P7:Q7"/>
    <mergeCell ref="F26:G26"/>
    <mergeCell ref="K26:L26"/>
    <mergeCell ref="F27:I27"/>
    <mergeCell ref="K27:N27"/>
    <mergeCell ref="F28:G28"/>
    <mergeCell ref="K28:L28"/>
    <mergeCell ref="F23:I23"/>
    <mergeCell ref="K23:N23"/>
    <mergeCell ref="F24:G24"/>
    <mergeCell ref="K24:L24"/>
    <mergeCell ref="P26:Q26"/>
    <mergeCell ref="P27:S27"/>
    <mergeCell ref="P28:Q28"/>
    <mergeCell ref="P29:Q29"/>
    <mergeCell ref="P30:Q30"/>
    <mergeCell ref="U1:X2"/>
    <mergeCell ref="U3:V3"/>
    <mergeCell ref="U4:X4"/>
    <mergeCell ref="U5:V5"/>
    <mergeCell ref="U6:V6"/>
    <mergeCell ref="P20:Q20"/>
    <mergeCell ref="P21:S21"/>
    <mergeCell ref="P22:Q22"/>
    <mergeCell ref="P23:S23"/>
    <mergeCell ref="P24:Q24"/>
    <mergeCell ref="P25:Q25"/>
    <mergeCell ref="P14:S14"/>
    <mergeCell ref="P15:Q15"/>
    <mergeCell ref="P16:S16"/>
    <mergeCell ref="P17:Q17"/>
    <mergeCell ref="P18:S18"/>
    <mergeCell ref="P19:Q19"/>
    <mergeCell ref="P8:S8"/>
    <mergeCell ref="P9:Q9"/>
    <mergeCell ref="U13:V13"/>
    <mergeCell ref="U14:X14"/>
    <mergeCell ref="U15:V15"/>
    <mergeCell ref="U16:X16"/>
    <mergeCell ref="U17:V17"/>
    <mergeCell ref="U18:X18"/>
    <mergeCell ref="U7:V7"/>
    <mergeCell ref="U8:X8"/>
    <mergeCell ref="U9:V9"/>
    <mergeCell ref="U10:X10"/>
    <mergeCell ref="U11:V11"/>
    <mergeCell ref="U12:X12"/>
    <mergeCell ref="U25:V25"/>
    <mergeCell ref="U26:V26"/>
    <mergeCell ref="U27:X27"/>
    <mergeCell ref="U28:V28"/>
    <mergeCell ref="U29:V29"/>
    <mergeCell ref="U30:V30"/>
    <mergeCell ref="U19:V19"/>
    <mergeCell ref="U20:V20"/>
    <mergeCell ref="U21:X21"/>
    <mergeCell ref="U22:V22"/>
    <mergeCell ref="U23:X23"/>
    <mergeCell ref="U24:V24"/>
    <mergeCell ref="Z10:AC10"/>
    <mergeCell ref="Z11:AA11"/>
    <mergeCell ref="Z12:AC12"/>
    <mergeCell ref="Z13:AA13"/>
    <mergeCell ref="Z1:AC2"/>
    <mergeCell ref="Z3:AA3"/>
    <mergeCell ref="Z4:AC4"/>
    <mergeCell ref="Z5:AA5"/>
    <mergeCell ref="Z6:AA6"/>
    <mergeCell ref="Z7:AA7"/>
    <mergeCell ref="Z26:AA26"/>
    <mergeCell ref="Z27:AC27"/>
    <mergeCell ref="Z28:AA28"/>
    <mergeCell ref="Z29:AA29"/>
    <mergeCell ref="Z30:AA30"/>
    <mergeCell ref="AE1:AH2"/>
    <mergeCell ref="AE3:AF3"/>
    <mergeCell ref="AE4:AH4"/>
    <mergeCell ref="AE5:AF5"/>
    <mergeCell ref="AE6:AF6"/>
    <mergeCell ref="Z20:AA20"/>
    <mergeCell ref="Z21:AC21"/>
    <mergeCell ref="Z22:AA22"/>
    <mergeCell ref="Z23:AC23"/>
    <mergeCell ref="Z24:AA24"/>
    <mergeCell ref="Z25:AA25"/>
    <mergeCell ref="Z14:AC14"/>
    <mergeCell ref="Z15:AA15"/>
    <mergeCell ref="Z16:AC16"/>
    <mergeCell ref="Z17:AA17"/>
    <mergeCell ref="Z18:AC18"/>
    <mergeCell ref="Z19:AA19"/>
    <mergeCell ref="Z8:AC8"/>
    <mergeCell ref="Z9:AA9"/>
    <mergeCell ref="AE13:AF13"/>
    <mergeCell ref="AE14:AH14"/>
    <mergeCell ref="AE15:AF15"/>
    <mergeCell ref="AE16:AH16"/>
    <mergeCell ref="AE17:AF17"/>
    <mergeCell ref="AE18:AH18"/>
    <mergeCell ref="AE7:AF7"/>
    <mergeCell ref="AE8:AH8"/>
    <mergeCell ref="AE9:AF9"/>
    <mergeCell ref="AE10:AH10"/>
    <mergeCell ref="AE11:AF11"/>
    <mergeCell ref="AE12:AH12"/>
    <mergeCell ref="AE25:AF25"/>
    <mergeCell ref="AE26:AF26"/>
    <mergeCell ref="AE27:AH27"/>
    <mergeCell ref="AE28:AF28"/>
    <mergeCell ref="AE29:AF29"/>
    <mergeCell ref="AE30:AF30"/>
    <mergeCell ref="AE19:AF19"/>
    <mergeCell ref="AE20:AF20"/>
    <mergeCell ref="AE21:AH21"/>
    <mergeCell ref="AE22:AF22"/>
    <mergeCell ref="AE23:AH23"/>
    <mergeCell ref="AE24:AF24"/>
  </mergeCells>
  <conditionalFormatting sqref="F1:AH30">
    <cfRule type="cellIs" dxfId="874" priority="1" operator="equal">
      <formula>"Overhead"</formula>
    </cfRule>
    <cfRule type="cellIs" dxfId="873" priority="2" operator="equal">
      <formula>"Werkgeverslasten"</formula>
    </cfRule>
    <cfRule type="cellIs" dxfId="872" priority="3" operator="equal">
      <formula>"Marge (innovatie/opleiding/…)"</formula>
    </cfRule>
    <cfRule type="cellIs" dxfId="871" priority="5" operator="equal">
      <formula>"Opleiding"</formula>
    </cfRule>
    <cfRule type="cellIs" dxfId="870" priority="6" operator="equal">
      <formula>"Materiële kosten"</formula>
    </cfRule>
    <cfRule type="cellIs" dxfId="869" priority="7" operator="equal">
      <formula>"Kapitaallasten"</formula>
    </cfRule>
    <cfRule type="cellIs" dxfId="868" priority="8" operator="equal">
      <formula>"Productiviteit (%)"</formula>
    </cfRule>
    <cfRule type="cellIs" dxfId="867" priority="9" operator="equal">
      <formula>"Eindejaarsuitkering"</formula>
    </cfRule>
    <cfRule type="cellIs" dxfId="866" priority="10" operator="equal">
      <formula>"Vakantiegeld"</formula>
    </cfRule>
    <cfRule type="cellIs" dxfId="865" priority="11" operator="equal">
      <formula>"ORT"</formula>
    </cfRule>
    <cfRule type="cellIs" dxfId="864" priority="12" operator="equal">
      <formula>"Loonkosten (obv CAO) per jaar"</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2CC5-92D8-47AC-BEEF-41BD3F5AE6CB}">
  <dimension ref="A1:AW31"/>
  <sheetViews>
    <sheetView topLeftCell="AJ1" workbookViewId="0">
      <selection activeCell="AT29" activeCellId="7" sqref="K29:L29 P29:Q29 U29:V29 Z29:AA29 AE29:AF29 AJ29:AK29 AO29:AP29 AT29:AU29"/>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2.6640625" bestFit="1" customWidth="1"/>
    <col min="26" max="26" width="12.44140625" customWidth="1"/>
    <col min="27" max="27" width="46.6640625" customWidth="1"/>
    <col min="28" max="28" width="13.33203125" bestFit="1" customWidth="1"/>
    <col min="29" max="29" width="12.6640625" bestFit="1" customWidth="1"/>
    <col min="32" max="32" width="46.6640625" customWidth="1"/>
    <col min="33" max="33" width="13.33203125" bestFit="1" customWidth="1"/>
    <col min="34" max="34" width="12.6640625" bestFit="1" customWidth="1"/>
    <col min="37" max="37" width="46.6640625" customWidth="1"/>
    <col min="38" max="38" width="13.33203125" bestFit="1" customWidth="1"/>
    <col min="39" max="39" width="13.88671875" bestFit="1" customWidth="1"/>
    <col min="42" max="42" width="46.6640625" customWidth="1"/>
    <col min="43" max="43" width="13.33203125" bestFit="1" customWidth="1"/>
    <col min="44" max="44" width="12.6640625" bestFit="1" customWidth="1"/>
    <col min="47" max="47" width="46.6640625" customWidth="1"/>
    <col min="48" max="48" width="13.33203125" bestFit="1" customWidth="1"/>
    <col min="49" max="49" width="13.88671875" bestFit="1" customWidth="1"/>
  </cols>
  <sheetData>
    <row r="1" spans="1:49" ht="14.4" customHeight="1">
      <c r="A1" s="15"/>
      <c r="B1" s="16" t="s">
        <v>114</v>
      </c>
      <c r="C1" s="17" t="s">
        <v>115</v>
      </c>
      <c r="D1" s="18" t="s">
        <v>116</v>
      </c>
      <c r="F1" s="129" t="s">
        <v>144</v>
      </c>
      <c r="G1" s="151"/>
      <c r="H1" s="151"/>
      <c r="I1" s="152"/>
      <c r="K1" s="129" t="s">
        <v>145</v>
      </c>
      <c r="L1" s="151"/>
      <c r="M1" s="151"/>
      <c r="N1" s="152"/>
      <c r="P1" s="129" t="s">
        <v>146</v>
      </c>
      <c r="Q1" s="151"/>
      <c r="R1" s="151"/>
      <c r="S1" s="152"/>
      <c r="U1" s="129" t="s">
        <v>147</v>
      </c>
      <c r="V1" s="151"/>
      <c r="W1" s="151"/>
      <c r="X1" s="152"/>
      <c r="Z1" s="129" t="s">
        <v>148</v>
      </c>
      <c r="AA1" s="151"/>
      <c r="AB1" s="151"/>
      <c r="AC1" s="152"/>
      <c r="AE1" s="129" t="s">
        <v>152</v>
      </c>
      <c r="AF1" s="151"/>
      <c r="AG1" s="151"/>
      <c r="AH1" s="152"/>
      <c r="AJ1" s="129" t="s">
        <v>149</v>
      </c>
      <c r="AK1" s="151"/>
      <c r="AL1" s="151"/>
      <c r="AM1" s="152"/>
      <c r="AO1" s="129" t="s">
        <v>150</v>
      </c>
      <c r="AP1" s="151"/>
      <c r="AQ1" s="151"/>
      <c r="AR1" s="152"/>
      <c r="AT1" s="129" t="s">
        <v>151</v>
      </c>
      <c r="AU1" s="151"/>
      <c r="AV1" s="151"/>
      <c r="AW1" s="152"/>
    </row>
    <row r="2" spans="1:49" ht="14.4" customHeight="1">
      <c r="A2" s="19"/>
      <c r="B2" s="19"/>
      <c r="C2" s="20"/>
      <c r="D2" s="21"/>
      <c r="F2" s="153"/>
      <c r="G2" s="154"/>
      <c r="H2" s="154"/>
      <c r="I2" s="155"/>
      <c r="K2" s="153"/>
      <c r="L2" s="154"/>
      <c r="M2" s="154"/>
      <c r="N2" s="155"/>
      <c r="P2" s="153"/>
      <c r="Q2" s="154"/>
      <c r="R2" s="154"/>
      <c r="S2" s="155"/>
      <c r="U2" s="153"/>
      <c r="V2" s="154"/>
      <c r="W2" s="154"/>
      <c r="X2" s="155"/>
      <c r="Z2" s="153"/>
      <c r="AA2" s="154"/>
      <c r="AB2" s="154"/>
      <c r="AC2" s="155"/>
      <c r="AE2" s="153"/>
      <c r="AF2" s="154"/>
      <c r="AG2" s="154"/>
      <c r="AH2" s="155"/>
      <c r="AJ2" s="153"/>
      <c r="AK2" s="154"/>
      <c r="AL2" s="154"/>
      <c r="AM2" s="155"/>
      <c r="AO2" s="153"/>
      <c r="AP2" s="154"/>
      <c r="AQ2" s="154"/>
      <c r="AR2" s="155"/>
      <c r="AT2" s="153"/>
      <c r="AU2" s="154"/>
      <c r="AV2" s="154"/>
      <c r="AW2" s="155"/>
    </row>
    <row r="3" spans="1:49" ht="15" customHeight="1" thickBot="1">
      <c r="A3" s="117" t="str">
        <f>F1</f>
        <v>Functie 1 GGZ FWG 40</v>
      </c>
      <c r="B3" s="23">
        <f>I30</f>
        <v>77.583873754465216</v>
      </c>
      <c r="C3" s="38">
        <f>1/6</f>
        <v>0.16666666666666666</v>
      </c>
      <c r="D3" s="23">
        <f>B3*C3</f>
        <v>12.930645625744202</v>
      </c>
      <c r="F3" s="141" t="s">
        <v>120</v>
      </c>
      <c r="G3" s="142"/>
      <c r="H3" s="28"/>
      <c r="I3" s="29">
        <v>39861.538461538461</v>
      </c>
      <c r="K3" s="141" t="s">
        <v>120</v>
      </c>
      <c r="L3" s="142"/>
      <c r="M3" s="28"/>
      <c r="N3" s="29">
        <v>40097.272727272728</v>
      </c>
      <c r="P3" s="141" t="s">
        <v>120</v>
      </c>
      <c r="Q3" s="142"/>
      <c r="R3" s="28"/>
      <c r="S3" s="29">
        <v>39864.35</v>
      </c>
      <c r="U3" s="141" t="s">
        <v>120</v>
      </c>
      <c r="V3" s="142"/>
      <c r="W3" s="28"/>
      <c r="X3" s="29">
        <v>43603.615384615383</v>
      </c>
      <c r="Z3" s="141" t="s">
        <v>120</v>
      </c>
      <c r="AA3" s="142"/>
      <c r="AB3" s="28"/>
      <c r="AC3" s="29">
        <v>43665</v>
      </c>
      <c r="AE3" s="141" t="s">
        <v>120</v>
      </c>
      <c r="AF3" s="142"/>
      <c r="AG3" s="28"/>
      <c r="AH3" s="29">
        <v>44229.888888888891</v>
      </c>
      <c r="AJ3" s="141" t="s">
        <v>120</v>
      </c>
      <c r="AK3" s="142"/>
      <c r="AL3" s="28"/>
      <c r="AM3" s="29">
        <v>48547.416666666672</v>
      </c>
      <c r="AO3" s="141" t="s">
        <v>120</v>
      </c>
      <c r="AP3" s="142"/>
      <c r="AQ3" s="28"/>
      <c r="AR3" s="29">
        <v>48534.461538461546</v>
      </c>
      <c r="AT3" s="141" t="s">
        <v>120</v>
      </c>
      <c r="AU3" s="142"/>
      <c r="AV3" s="28"/>
      <c r="AW3" s="29">
        <v>49679.454545454544</v>
      </c>
    </row>
    <row r="4" spans="1:49" ht="15.6" customHeight="1" thickTop="1">
      <c r="A4" s="19"/>
      <c r="B4" s="19"/>
      <c r="C4" s="39"/>
      <c r="D4" s="19"/>
      <c r="F4" s="143"/>
      <c r="G4" s="144"/>
      <c r="H4" s="144"/>
      <c r="I4" s="145"/>
      <c r="K4" s="143"/>
      <c r="L4" s="144"/>
      <c r="M4" s="144"/>
      <c r="N4" s="145"/>
      <c r="P4" s="143"/>
      <c r="Q4" s="144"/>
      <c r="R4" s="144"/>
      <c r="S4" s="145"/>
      <c r="U4" s="143"/>
      <c r="V4" s="144"/>
      <c r="W4" s="144"/>
      <c r="X4" s="145"/>
      <c r="Z4" s="143"/>
      <c r="AA4" s="144"/>
      <c r="AB4" s="144"/>
      <c r="AC4" s="145"/>
      <c r="AE4" s="143"/>
      <c r="AF4" s="144"/>
      <c r="AG4" s="144"/>
      <c r="AH4" s="145"/>
      <c r="AJ4" s="143"/>
      <c r="AK4" s="144"/>
      <c r="AL4" s="144"/>
      <c r="AM4" s="145"/>
      <c r="AO4" s="143"/>
      <c r="AP4" s="144"/>
      <c r="AQ4" s="144"/>
      <c r="AR4" s="145"/>
      <c r="AT4" s="143"/>
      <c r="AU4" s="144"/>
      <c r="AV4" s="144"/>
      <c r="AW4" s="145"/>
    </row>
    <row r="5" spans="1:49">
      <c r="A5" s="117" t="str">
        <f>K1</f>
        <v>Functie 2 GHZ FWG 40</v>
      </c>
      <c r="B5" s="23">
        <f>N30</f>
        <v>75.844644234490758</v>
      </c>
      <c r="C5" s="38">
        <f>1/6</f>
        <v>0.16666666666666666</v>
      </c>
      <c r="D5" s="23">
        <f>C5*B5</f>
        <v>12.640774039081792</v>
      </c>
      <c r="F5" s="141" t="s">
        <v>121</v>
      </c>
      <c r="G5" s="142"/>
      <c r="H5" s="33">
        <v>7.4999999999999997E-3</v>
      </c>
      <c r="I5" s="34">
        <f>H5*(I3+I6+I7+I11)</f>
        <v>448.07874857206616</v>
      </c>
      <c r="K5" s="141" t="s">
        <v>121</v>
      </c>
      <c r="L5" s="142"/>
      <c r="M5" s="33">
        <v>7.4999999999999997E-3</v>
      </c>
      <c r="N5" s="34">
        <f>M5*(N3+N6+N7+N11)</f>
        <v>450.83301236351014</v>
      </c>
      <c r="P5" s="141" t="s">
        <v>121</v>
      </c>
      <c r="Q5" s="142"/>
      <c r="R5" s="33">
        <v>7.4999999999999997E-3</v>
      </c>
      <c r="S5" s="34">
        <f>R5*(S3+S6+S7+S11)</f>
        <v>448.11159792707514</v>
      </c>
      <c r="U5" s="141" t="s">
        <v>121</v>
      </c>
      <c r="V5" s="142"/>
      <c r="W5" s="33">
        <v>7.4999999999999997E-3</v>
      </c>
      <c r="X5" s="34">
        <f>W5*(X3+X6+X7+X11)</f>
        <v>491.80029640019046</v>
      </c>
      <c r="Z5" s="141" t="s">
        <v>121</v>
      </c>
      <c r="AA5" s="142"/>
      <c r="AB5" s="33">
        <v>7.4999999999999997E-3</v>
      </c>
      <c r="AC5" s="34">
        <f>AB5*(AC3+AC6+AC7+AC11)</f>
        <v>492.51749982829165</v>
      </c>
      <c r="AE5" s="141" t="s">
        <v>121</v>
      </c>
      <c r="AF5" s="142"/>
      <c r="AG5" s="33">
        <v>7.4999999999999997E-3</v>
      </c>
      <c r="AH5" s="34">
        <f>AG5*(AH3+AH6+AH7+AH11)</f>
        <v>499.1175289246533</v>
      </c>
      <c r="AJ5" s="141" t="s">
        <v>121</v>
      </c>
      <c r="AK5" s="142"/>
      <c r="AL5" s="33">
        <v>7.4999999999999997E-3</v>
      </c>
      <c r="AM5" s="34">
        <f>AL5*(AM3+AM6+AM7+AM11)</f>
        <v>549.56250937688594</v>
      </c>
      <c r="AO5" s="141" t="s">
        <v>121</v>
      </c>
      <c r="AP5" s="142"/>
      <c r="AQ5" s="33">
        <v>7.4999999999999997E-3</v>
      </c>
      <c r="AR5" s="34">
        <f>AQ5*(AR3+AR6+AR7+AR11)</f>
        <v>549.41114470184493</v>
      </c>
      <c r="AT5" s="141" t="s">
        <v>121</v>
      </c>
      <c r="AU5" s="142"/>
      <c r="AV5" s="33">
        <v>7.4999999999999997E-3</v>
      </c>
      <c r="AW5" s="34">
        <f>AV5*(AW3+AW6+AW7+AW11)</f>
        <v>562.78897405895759</v>
      </c>
    </row>
    <row r="6" spans="1:49" ht="14.4" customHeight="1">
      <c r="A6" s="19"/>
      <c r="B6" s="19"/>
      <c r="C6" s="39"/>
      <c r="D6" s="19"/>
      <c r="F6" s="141" t="s">
        <v>122</v>
      </c>
      <c r="G6" s="142"/>
      <c r="H6" s="33">
        <v>0.08</v>
      </c>
      <c r="I6" s="34">
        <f>H6*I3</f>
        <v>3188.9230769230771</v>
      </c>
      <c r="K6" s="141" t="s">
        <v>122</v>
      </c>
      <c r="L6" s="142"/>
      <c r="M6" s="33">
        <v>0.08</v>
      </c>
      <c r="N6" s="34">
        <f>M6*N3</f>
        <v>3207.7818181818184</v>
      </c>
      <c r="P6" s="141" t="s">
        <v>122</v>
      </c>
      <c r="Q6" s="142"/>
      <c r="R6" s="33">
        <v>0.08</v>
      </c>
      <c r="S6" s="34">
        <f>R6*S3</f>
        <v>3189.1480000000001</v>
      </c>
      <c r="U6" s="141" t="s">
        <v>122</v>
      </c>
      <c r="V6" s="142"/>
      <c r="W6" s="33">
        <v>0.08</v>
      </c>
      <c r="X6" s="34">
        <f>W6*X3</f>
        <v>3488.2892307692309</v>
      </c>
      <c r="Z6" s="141" t="s">
        <v>122</v>
      </c>
      <c r="AA6" s="142"/>
      <c r="AB6" s="33">
        <v>0.08</v>
      </c>
      <c r="AC6" s="34">
        <f>AB6*AC3</f>
        <v>3493.2000000000003</v>
      </c>
      <c r="AE6" s="141" t="s">
        <v>122</v>
      </c>
      <c r="AF6" s="142"/>
      <c r="AG6" s="33">
        <v>0.08</v>
      </c>
      <c r="AH6" s="34">
        <f>AG6*AH3</f>
        <v>3538.3911111111115</v>
      </c>
      <c r="AJ6" s="141" t="s">
        <v>122</v>
      </c>
      <c r="AK6" s="142"/>
      <c r="AL6" s="33">
        <v>0.08</v>
      </c>
      <c r="AM6" s="34">
        <f>AL6*AM3</f>
        <v>3883.793333333334</v>
      </c>
      <c r="AO6" s="141" t="s">
        <v>122</v>
      </c>
      <c r="AP6" s="142"/>
      <c r="AQ6" s="33">
        <v>0.08</v>
      </c>
      <c r="AR6" s="34">
        <f>AQ6*AR3</f>
        <v>3882.7569230769236</v>
      </c>
      <c r="AT6" s="141" t="s">
        <v>122</v>
      </c>
      <c r="AU6" s="142"/>
      <c r="AV6" s="33">
        <v>0.08</v>
      </c>
      <c r="AW6" s="34">
        <f>AV6*AW3</f>
        <v>3974.3563636363638</v>
      </c>
    </row>
    <row r="7" spans="1:49" ht="14.4" customHeight="1">
      <c r="A7" s="117" t="str">
        <f>P1</f>
        <v>Functie 3 VVT FWG 40</v>
      </c>
      <c r="B7" s="23">
        <f>S30</f>
        <v>77.170169710537962</v>
      </c>
      <c r="C7" s="38">
        <f>1/6</f>
        <v>0.16666666666666666</v>
      </c>
      <c r="D7" s="23">
        <f>C7*B7</f>
        <v>12.861694951756327</v>
      </c>
      <c r="F7" s="141" t="s">
        <v>123</v>
      </c>
      <c r="G7" s="142"/>
      <c r="H7" s="33">
        <v>8.3299999999999999E-2</v>
      </c>
      <c r="I7" s="34">
        <f>H7*I3</f>
        <v>3320.4661538461537</v>
      </c>
      <c r="K7" s="141" t="s">
        <v>123</v>
      </c>
      <c r="L7" s="142"/>
      <c r="M7" s="33">
        <v>8.3299999999999999E-2</v>
      </c>
      <c r="N7" s="34">
        <f>M7*N3</f>
        <v>3340.1028181818183</v>
      </c>
      <c r="P7" s="141" t="s">
        <v>123</v>
      </c>
      <c r="Q7" s="142"/>
      <c r="R7" s="33">
        <v>8.3299999999999999E-2</v>
      </c>
      <c r="S7" s="34">
        <f>R7*S3</f>
        <v>3320.7003549999999</v>
      </c>
      <c r="U7" s="141" t="s">
        <v>123</v>
      </c>
      <c r="V7" s="142"/>
      <c r="W7" s="33">
        <v>8.3299999999999999E-2</v>
      </c>
      <c r="X7" s="34">
        <f>W7*X3</f>
        <v>3632.1811615384613</v>
      </c>
      <c r="Z7" s="141" t="s">
        <v>123</v>
      </c>
      <c r="AA7" s="142"/>
      <c r="AB7" s="33">
        <v>8.3299999999999999E-2</v>
      </c>
      <c r="AC7" s="34">
        <f>AB7*AC3</f>
        <v>3637.2945</v>
      </c>
      <c r="AE7" s="141" t="s">
        <v>123</v>
      </c>
      <c r="AF7" s="142"/>
      <c r="AG7" s="33">
        <v>8.3299999999999999E-2</v>
      </c>
      <c r="AH7" s="34">
        <f>AG7*AH3</f>
        <v>3684.3497444444447</v>
      </c>
      <c r="AJ7" s="141" t="s">
        <v>123</v>
      </c>
      <c r="AK7" s="142"/>
      <c r="AL7" s="33">
        <v>8.3299999999999999E-2</v>
      </c>
      <c r="AM7" s="34">
        <f>AL7*AM3</f>
        <v>4043.9998083333335</v>
      </c>
      <c r="AO7" s="141" t="s">
        <v>123</v>
      </c>
      <c r="AP7" s="142"/>
      <c r="AQ7" s="33">
        <v>8.3299999999999999E-2</v>
      </c>
      <c r="AR7" s="34">
        <f>AQ7*AR3</f>
        <v>4042.920646153847</v>
      </c>
      <c r="AT7" s="141" t="s">
        <v>123</v>
      </c>
      <c r="AU7" s="142"/>
      <c r="AV7" s="33">
        <v>8.3299999999999999E-2</v>
      </c>
      <c r="AW7" s="34">
        <f>AV7*AW3</f>
        <v>4138.2985636363637</v>
      </c>
    </row>
    <row r="8" spans="1:49" ht="14.4" customHeight="1">
      <c r="A8" s="19"/>
      <c r="B8" s="19"/>
      <c r="C8" s="39"/>
      <c r="D8" s="19"/>
      <c r="F8" s="148"/>
      <c r="G8" s="149"/>
      <c r="H8" s="149"/>
      <c r="I8" s="150"/>
      <c r="K8" s="148"/>
      <c r="L8" s="149"/>
      <c r="M8" s="149"/>
      <c r="N8" s="150"/>
      <c r="P8" s="148"/>
      <c r="Q8" s="149"/>
      <c r="R8" s="149"/>
      <c r="S8" s="150"/>
      <c r="U8" s="148"/>
      <c r="V8" s="149"/>
      <c r="W8" s="149"/>
      <c r="X8" s="150"/>
      <c r="Z8" s="148"/>
      <c r="AA8" s="149"/>
      <c r="AB8" s="149"/>
      <c r="AC8" s="150"/>
      <c r="AE8" s="148"/>
      <c r="AF8" s="149"/>
      <c r="AG8" s="149"/>
      <c r="AH8" s="150"/>
      <c r="AJ8" s="148"/>
      <c r="AK8" s="149"/>
      <c r="AL8" s="149"/>
      <c r="AM8" s="150"/>
      <c r="AO8" s="148"/>
      <c r="AP8" s="149"/>
      <c r="AQ8" s="149"/>
      <c r="AR8" s="150"/>
      <c r="AT8" s="148"/>
      <c r="AU8" s="149"/>
      <c r="AV8" s="149"/>
      <c r="AW8" s="150"/>
    </row>
    <row r="9" spans="1:49" ht="15" customHeight="1" thickBot="1">
      <c r="A9" s="117" t="str">
        <f>U1</f>
        <v>Functie 4 GGZ FWG 45</v>
      </c>
      <c r="B9" s="23">
        <f>X30</f>
        <v>89.25328324928131</v>
      </c>
      <c r="C9" s="38">
        <f>1/12</f>
        <v>8.3333333333333329E-2</v>
      </c>
      <c r="D9" s="23">
        <f>C9*B9</f>
        <v>7.4377736041067752</v>
      </c>
      <c r="F9" s="141" t="s">
        <v>124</v>
      </c>
      <c r="G9" s="142"/>
      <c r="H9" s="28"/>
      <c r="I9" s="29">
        <f>I3+SUM(I5:I7)</f>
        <v>46819.006440879755</v>
      </c>
      <c r="K9" s="141" t="s">
        <v>124</v>
      </c>
      <c r="L9" s="142"/>
      <c r="M9" s="28"/>
      <c r="N9" s="29">
        <f>N3+SUM(N5:N7)</f>
        <v>47095.990375999871</v>
      </c>
      <c r="P9" s="141" t="s">
        <v>124</v>
      </c>
      <c r="Q9" s="142"/>
      <c r="R9" s="28"/>
      <c r="S9" s="29">
        <f>S3+SUM(S5:S7)</f>
        <v>46822.309952927077</v>
      </c>
      <c r="U9" s="141" t="s">
        <v>124</v>
      </c>
      <c r="V9" s="142"/>
      <c r="W9" s="28"/>
      <c r="X9" s="29">
        <f>X3+SUM(X5:X7)</f>
        <v>51215.886073323265</v>
      </c>
      <c r="Z9" s="141" t="s">
        <v>124</v>
      </c>
      <c r="AA9" s="142"/>
      <c r="AB9" s="28"/>
      <c r="AC9" s="29">
        <f>AC3+SUM(AC5:AC7)</f>
        <v>51288.01199982829</v>
      </c>
      <c r="AE9" s="141" t="s">
        <v>124</v>
      </c>
      <c r="AF9" s="142"/>
      <c r="AG9" s="28"/>
      <c r="AH9" s="29">
        <f>AH3+SUM(AH5:AH7)</f>
        <v>51951.747273369103</v>
      </c>
      <c r="AJ9" s="141" t="s">
        <v>124</v>
      </c>
      <c r="AK9" s="142"/>
      <c r="AL9" s="28"/>
      <c r="AM9" s="29">
        <f>AM3+SUM(AM5:AM7)</f>
        <v>57024.772317710223</v>
      </c>
      <c r="AO9" s="141" t="s">
        <v>124</v>
      </c>
      <c r="AP9" s="142"/>
      <c r="AQ9" s="28"/>
      <c r="AR9" s="29">
        <f>AR3+SUM(AR5:AR7)</f>
        <v>57009.550252394161</v>
      </c>
      <c r="AT9" s="141" t="s">
        <v>124</v>
      </c>
      <c r="AU9" s="142"/>
      <c r="AV9" s="28"/>
      <c r="AW9" s="29">
        <f>AW3+SUM(AW5:AW7)</f>
        <v>58354.898446786232</v>
      </c>
    </row>
    <row r="10" spans="1:49" ht="15" thickTop="1">
      <c r="A10" s="19"/>
      <c r="B10" s="19"/>
      <c r="C10" s="39"/>
      <c r="D10" s="19"/>
      <c r="F10" s="143"/>
      <c r="G10" s="144"/>
      <c r="H10" s="144"/>
      <c r="I10" s="145"/>
      <c r="K10" s="143"/>
      <c r="L10" s="144"/>
      <c r="M10" s="144"/>
      <c r="N10" s="145"/>
      <c r="P10" s="143"/>
      <c r="Q10" s="144"/>
      <c r="R10" s="144"/>
      <c r="S10" s="145"/>
      <c r="U10" s="143"/>
      <c r="V10" s="144"/>
      <c r="W10" s="144"/>
      <c r="X10" s="145"/>
      <c r="Z10" s="143"/>
      <c r="AA10" s="144"/>
      <c r="AB10" s="144"/>
      <c r="AC10" s="145"/>
      <c r="AE10" s="143"/>
      <c r="AF10" s="144"/>
      <c r="AG10" s="144"/>
      <c r="AH10" s="145"/>
      <c r="AJ10" s="143"/>
      <c r="AK10" s="144"/>
      <c r="AL10" s="144"/>
      <c r="AM10" s="145"/>
      <c r="AO10" s="143"/>
      <c r="AP10" s="144"/>
      <c r="AQ10" s="144"/>
      <c r="AR10" s="145"/>
      <c r="AT10" s="143"/>
      <c r="AU10" s="144"/>
      <c r="AV10" s="144"/>
      <c r="AW10" s="145"/>
    </row>
    <row r="11" spans="1:49" ht="14.4" customHeight="1">
      <c r="A11" s="117" t="str">
        <f>Z1</f>
        <v>Functie 5 GHZ FWG 45</v>
      </c>
      <c r="B11" s="23">
        <f>AC30</f>
        <v>86.974800972767909</v>
      </c>
      <c r="C11" s="38">
        <f>1/12</f>
        <v>8.3333333333333329E-2</v>
      </c>
      <c r="D11" s="23">
        <f>C11*B11</f>
        <v>7.2479000810639924</v>
      </c>
      <c r="F11" s="141" t="s">
        <v>125</v>
      </c>
      <c r="G11" s="142"/>
      <c r="H11" s="33">
        <v>0.28838986227253882</v>
      </c>
      <c r="I11" s="34">
        <f>H11*(I3+I6+I7)</f>
        <v>13372.905450634471</v>
      </c>
      <c r="K11" s="141" t="s">
        <v>125</v>
      </c>
      <c r="L11" s="142"/>
      <c r="M11" s="33">
        <v>0.2886882950468096</v>
      </c>
      <c r="N11" s="34">
        <f>M11*(N3+N6+N7)</f>
        <v>13465.910951498319</v>
      </c>
      <c r="P11" s="141" t="s">
        <v>125</v>
      </c>
      <c r="Q11" s="142"/>
      <c r="R11" s="33">
        <v>0.28839344239578396</v>
      </c>
      <c r="S11" s="34">
        <f>R11*(S3+S6+S7)</f>
        <v>13374.014701943352</v>
      </c>
      <c r="U11" s="141" t="s">
        <v>125</v>
      </c>
      <c r="V11" s="142"/>
      <c r="W11" s="33">
        <v>0.29274627327421099</v>
      </c>
      <c r="X11" s="34">
        <f>W11*(X3+X6+X7)</f>
        <v>14849.287076435643</v>
      </c>
      <c r="Z11" s="141" t="s">
        <v>125</v>
      </c>
      <c r="AA11" s="142"/>
      <c r="AB11" s="33">
        <v>0.29281151061745359</v>
      </c>
      <c r="AC11" s="34">
        <f>AB11*(AC3+AC6+AC7)</f>
        <v>14873.505477105555</v>
      </c>
      <c r="AE11" s="141" t="s">
        <v>125</v>
      </c>
      <c r="AF11" s="142"/>
      <c r="AG11" s="33">
        <v>0.29340335347594215</v>
      </c>
      <c r="AH11" s="34">
        <f>AG11*(AH3+AH6+AH7)</f>
        <v>15096.374112176009</v>
      </c>
      <c r="AJ11" s="141" t="s">
        <v>125</v>
      </c>
      <c r="AK11" s="142"/>
      <c r="AL11" s="33">
        <v>0.29747196157276046</v>
      </c>
      <c r="AM11" s="34">
        <f>AL11*(AM3+AM6+AM7)</f>
        <v>16799.791441918122</v>
      </c>
      <c r="AO11" s="141" t="s">
        <v>125</v>
      </c>
      <c r="AP11" s="142"/>
      <c r="AQ11" s="33">
        <v>0.29746083611045959</v>
      </c>
      <c r="AR11" s="34">
        <f>AQ11*(AR3+AR6+AR7)</f>
        <v>16794.680185887013</v>
      </c>
      <c r="AT11" s="141" t="s">
        <v>125</v>
      </c>
      <c r="AU11" s="142"/>
      <c r="AV11" s="33">
        <v>0.2984217146449582</v>
      </c>
      <c r="AW11" s="34">
        <f>AV11*(AW3+AW6+AW7)</f>
        <v>17246.420401800402</v>
      </c>
    </row>
    <row r="12" spans="1:49" ht="14.4" customHeight="1">
      <c r="A12" s="19"/>
      <c r="B12" s="19"/>
      <c r="C12" s="39"/>
      <c r="D12" s="19"/>
      <c r="F12" s="148"/>
      <c r="G12" s="149"/>
      <c r="H12" s="149"/>
      <c r="I12" s="150"/>
      <c r="K12" s="148"/>
      <c r="L12" s="149"/>
      <c r="M12" s="149"/>
      <c r="N12" s="150"/>
      <c r="P12" s="148"/>
      <c r="Q12" s="149"/>
      <c r="R12" s="149"/>
      <c r="S12" s="150"/>
      <c r="U12" s="148"/>
      <c r="V12" s="149"/>
      <c r="W12" s="149"/>
      <c r="X12" s="150"/>
      <c r="Z12" s="148"/>
      <c r="AA12" s="149"/>
      <c r="AB12" s="149"/>
      <c r="AC12" s="150"/>
      <c r="AE12" s="148"/>
      <c r="AF12" s="149"/>
      <c r="AG12" s="149"/>
      <c r="AH12" s="150"/>
      <c r="AJ12" s="148"/>
      <c r="AK12" s="149"/>
      <c r="AL12" s="149"/>
      <c r="AM12" s="150"/>
      <c r="AO12" s="148"/>
      <c r="AP12" s="149"/>
      <c r="AQ12" s="149"/>
      <c r="AR12" s="150"/>
      <c r="AT12" s="148"/>
      <c r="AU12" s="149"/>
      <c r="AV12" s="149"/>
      <c r="AW12" s="150"/>
    </row>
    <row r="13" spans="1:49" ht="15" customHeight="1" thickBot="1">
      <c r="A13" s="117" t="str">
        <f>AE1</f>
        <v>Functie 6 VVT FWG 45</v>
      </c>
      <c r="B13" s="23">
        <f>AH30</f>
        <v>90.342565155282273</v>
      </c>
      <c r="C13" s="38">
        <f>1/12</f>
        <v>8.3333333333333329E-2</v>
      </c>
      <c r="D13" s="23">
        <f>C13*B13</f>
        <v>7.5285470962735221</v>
      </c>
      <c r="F13" s="141" t="s">
        <v>126</v>
      </c>
      <c r="G13" s="142"/>
      <c r="H13" s="28"/>
      <c r="I13" s="29">
        <f>I9+I11</f>
        <v>60191.911891514224</v>
      </c>
      <c r="K13" s="141" t="s">
        <v>126</v>
      </c>
      <c r="L13" s="142"/>
      <c r="M13" s="28"/>
      <c r="N13" s="29">
        <f>N9+N11</f>
        <v>60561.901327498192</v>
      </c>
      <c r="P13" s="141" t="s">
        <v>126</v>
      </c>
      <c r="Q13" s="142"/>
      <c r="R13" s="28"/>
      <c r="S13" s="29">
        <f>S9+S11</f>
        <v>60196.324654870426</v>
      </c>
      <c r="U13" s="141" t="s">
        <v>126</v>
      </c>
      <c r="V13" s="142"/>
      <c r="W13" s="28"/>
      <c r="X13" s="29">
        <f>X9+X11</f>
        <v>66065.173149758906</v>
      </c>
      <c r="Z13" s="141" t="s">
        <v>126</v>
      </c>
      <c r="AA13" s="142"/>
      <c r="AB13" s="28"/>
      <c r="AC13" s="29">
        <f>AC9+AC11</f>
        <v>66161.517476933848</v>
      </c>
      <c r="AE13" s="141" t="s">
        <v>126</v>
      </c>
      <c r="AF13" s="142"/>
      <c r="AG13" s="28"/>
      <c r="AH13" s="29">
        <f>AH9+AH11</f>
        <v>67048.121385545106</v>
      </c>
      <c r="AJ13" s="141" t="s">
        <v>126</v>
      </c>
      <c r="AK13" s="142"/>
      <c r="AL13" s="28"/>
      <c r="AM13" s="29">
        <f>AM9+AM11</f>
        <v>73824.563759628349</v>
      </c>
      <c r="AO13" s="141" t="s">
        <v>126</v>
      </c>
      <c r="AP13" s="142"/>
      <c r="AQ13" s="28"/>
      <c r="AR13" s="29">
        <f>AR9+AR11</f>
        <v>73804.230438281171</v>
      </c>
      <c r="AT13" s="141" t="s">
        <v>126</v>
      </c>
      <c r="AU13" s="142"/>
      <c r="AV13" s="28"/>
      <c r="AW13" s="29">
        <f>AW9+AW11</f>
        <v>75601.318848586641</v>
      </c>
    </row>
    <row r="14" spans="1:49" ht="15.6" customHeight="1" thickTop="1">
      <c r="A14" s="19"/>
      <c r="B14" s="19"/>
      <c r="C14" s="39"/>
      <c r="D14" s="19"/>
      <c r="F14" s="143"/>
      <c r="G14" s="144"/>
      <c r="H14" s="144"/>
      <c r="I14" s="145"/>
      <c r="K14" s="143"/>
      <c r="L14" s="144"/>
      <c r="M14" s="144"/>
      <c r="N14" s="145"/>
      <c r="P14" s="143"/>
      <c r="Q14" s="144"/>
      <c r="R14" s="144"/>
      <c r="S14" s="145"/>
      <c r="U14" s="143"/>
      <c r="V14" s="144"/>
      <c r="W14" s="144"/>
      <c r="X14" s="145"/>
      <c r="Z14" s="143"/>
      <c r="AA14" s="144"/>
      <c r="AB14" s="144"/>
      <c r="AC14" s="145"/>
      <c r="AE14" s="143"/>
      <c r="AF14" s="144"/>
      <c r="AG14" s="144"/>
      <c r="AH14" s="145"/>
      <c r="AJ14" s="143"/>
      <c r="AK14" s="144"/>
      <c r="AL14" s="144"/>
      <c r="AM14" s="145"/>
      <c r="AO14" s="143"/>
      <c r="AP14" s="144"/>
      <c r="AQ14" s="144"/>
      <c r="AR14" s="145"/>
      <c r="AT14" s="143"/>
      <c r="AU14" s="144"/>
      <c r="AV14" s="144"/>
      <c r="AW14" s="145"/>
    </row>
    <row r="15" spans="1:49">
      <c r="A15" s="117" t="str">
        <f>AJ1</f>
        <v>Functie 7 GGZ FWG 50</v>
      </c>
      <c r="B15" s="23">
        <f>AM30</f>
        <v>99.736130034146157</v>
      </c>
      <c r="C15" s="38">
        <f>1/12</f>
        <v>8.3333333333333329E-2</v>
      </c>
      <c r="D15" s="23">
        <f>C15*B15</f>
        <v>8.3113441695121786</v>
      </c>
      <c r="F15" s="141" t="s">
        <v>127</v>
      </c>
      <c r="G15" s="142"/>
      <c r="H15" s="33">
        <v>0.21199999999999999</v>
      </c>
      <c r="I15" s="34">
        <f>(H15/(1-H15))*I13</f>
        <v>16193.763097717023</v>
      </c>
      <c r="K15" s="141" t="s">
        <v>127</v>
      </c>
      <c r="L15" s="142"/>
      <c r="M15" s="33">
        <v>0.16400000000000001</v>
      </c>
      <c r="N15" s="34">
        <f>(M15/(1-M15))*N13</f>
        <v>11880.564375250842</v>
      </c>
      <c r="P15" s="141" t="s">
        <v>127</v>
      </c>
      <c r="Q15" s="142"/>
      <c r="R15" s="33">
        <v>0.16200000000000001</v>
      </c>
      <c r="S15" s="34">
        <f>(R15/(1-R15))*S13</f>
        <v>11636.998322301921</v>
      </c>
      <c r="U15" s="141" t="s">
        <v>127</v>
      </c>
      <c r="V15" s="142"/>
      <c r="W15" s="33">
        <v>0.21199999999999999</v>
      </c>
      <c r="X15" s="34">
        <f>(W15/(1-W15))*X13</f>
        <v>17773.87907074732</v>
      </c>
      <c r="Z15" s="141" t="s">
        <v>127</v>
      </c>
      <c r="AA15" s="142"/>
      <c r="AB15" s="33">
        <v>0.16400000000000001</v>
      </c>
      <c r="AC15" s="34">
        <f>(AB15/(1-AB15))*AC13</f>
        <v>12979.053667723867</v>
      </c>
      <c r="AE15" s="141" t="s">
        <v>127</v>
      </c>
      <c r="AF15" s="142"/>
      <c r="AG15" s="33">
        <v>0.16200000000000001</v>
      </c>
      <c r="AH15" s="34">
        <f>(AG15/(1-AG15))*AH13</f>
        <v>12961.570005320176</v>
      </c>
      <c r="AJ15" s="141" t="s">
        <v>127</v>
      </c>
      <c r="AK15" s="142"/>
      <c r="AL15" s="33">
        <v>0.21199999999999999</v>
      </c>
      <c r="AM15" s="34">
        <f>(AL15/(1-AL15))*AM13</f>
        <v>19861.43085918935</v>
      </c>
      <c r="AO15" s="141" t="s">
        <v>127</v>
      </c>
      <c r="AP15" s="142"/>
      <c r="AQ15" s="33">
        <v>0.16400000000000001</v>
      </c>
      <c r="AR15" s="34">
        <f>(AQ15/(1-AQ15))*AR13</f>
        <v>14478.341856313533</v>
      </c>
      <c r="AT15" s="141" t="s">
        <v>127</v>
      </c>
      <c r="AU15" s="142"/>
      <c r="AV15" s="33">
        <v>0.16200000000000001</v>
      </c>
      <c r="AW15" s="34">
        <f>(AV15/(1-AV15))*AW13</f>
        <v>14615.052092447539</v>
      </c>
    </row>
    <row r="16" spans="1:49" ht="14.4" customHeight="1">
      <c r="A16" s="19"/>
      <c r="B16" s="19"/>
      <c r="C16" s="39"/>
      <c r="D16" s="19"/>
      <c r="F16" s="148"/>
      <c r="G16" s="149"/>
      <c r="H16" s="149"/>
      <c r="I16" s="150"/>
      <c r="K16" s="148"/>
      <c r="L16" s="149"/>
      <c r="M16" s="149"/>
      <c r="N16" s="150"/>
      <c r="P16" s="148"/>
      <c r="Q16" s="149"/>
      <c r="R16" s="149"/>
      <c r="S16" s="150"/>
      <c r="U16" s="148"/>
      <c r="V16" s="149"/>
      <c r="W16" s="149"/>
      <c r="X16" s="150"/>
      <c r="Z16" s="148"/>
      <c r="AA16" s="149"/>
      <c r="AB16" s="149"/>
      <c r="AC16" s="150"/>
      <c r="AE16" s="148"/>
      <c r="AF16" s="149"/>
      <c r="AG16" s="149"/>
      <c r="AH16" s="150"/>
      <c r="AJ16" s="148"/>
      <c r="AK16" s="149"/>
      <c r="AL16" s="149"/>
      <c r="AM16" s="150"/>
      <c r="AO16" s="148"/>
      <c r="AP16" s="149"/>
      <c r="AQ16" s="149"/>
      <c r="AR16" s="150"/>
      <c r="AT16" s="148"/>
      <c r="AU16" s="149"/>
      <c r="AV16" s="149"/>
      <c r="AW16" s="150"/>
    </row>
    <row r="17" spans="1:49" ht="15" customHeight="1" thickBot="1">
      <c r="A17" s="117" t="str">
        <f>AO1</f>
        <v>Functie 8 GHZ FWG 50</v>
      </c>
      <c r="B17" s="23">
        <f>AR30</f>
        <v>97.02178090996361</v>
      </c>
      <c r="C17" s="38">
        <f>1/12</f>
        <v>8.3333333333333329E-2</v>
      </c>
      <c r="D17" s="23">
        <f>C17*B17</f>
        <v>8.085148409163633</v>
      </c>
      <c r="F17" s="141" t="s">
        <v>128</v>
      </c>
      <c r="G17" s="142"/>
      <c r="H17" s="28"/>
      <c r="I17" s="29">
        <f>I15+I13</f>
        <v>76385.674989231251</v>
      </c>
      <c r="K17" s="141" t="s">
        <v>128</v>
      </c>
      <c r="L17" s="142"/>
      <c r="M17" s="28"/>
      <c r="N17" s="29">
        <f>N15+N13</f>
        <v>72442.465702749032</v>
      </c>
      <c r="P17" s="141" t="s">
        <v>128</v>
      </c>
      <c r="Q17" s="142"/>
      <c r="R17" s="28"/>
      <c r="S17" s="29">
        <f>S15+S13</f>
        <v>71833.322977172342</v>
      </c>
      <c r="U17" s="141" t="s">
        <v>128</v>
      </c>
      <c r="V17" s="142"/>
      <c r="W17" s="28"/>
      <c r="X17" s="29">
        <f>X15+X13</f>
        <v>83839.05222050623</v>
      </c>
      <c r="Z17" s="141" t="s">
        <v>128</v>
      </c>
      <c r="AA17" s="142"/>
      <c r="AB17" s="28"/>
      <c r="AC17" s="29">
        <f>AC15+AC13</f>
        <v>79140.571144657719</v>
      </c>
      <c r="AE17" s="141" t="s">
        <v>128</v>
      </c>
      <c r="AF17" s="142"/>
      <c r="AG17" s="28"/>
      <c r="AH17" s="29">
        <f>AH15+AH13</f>
        <v>80009.691390865279</v>
      </c>
      <c r="AJ17" s="141" t="s">
        <v>128</v>
      </c>
      <c r="AK17" s="142"/>
      <c r="AL17" s="28"/>
      <c r="AM17" s="29">
        <f>AM15+AM13</f>
        <v>93685.994618817698</v>
      </c>
      <c r="AO17" s="141" t="s">
        <v>128</v>
      </c>
      <c r="AP17" s="142"/>
      <c r="AQ17" s="28"/>
      <c r="AR17" s="29">
        <f>AR15+AR13</f>
        <v>88282.572294594705</v>
      </c>
      <c r="AT17" s="141" t="s">
        <v>128</v>
      </c>
      <c r="AU17" s="142"/>
      <c r="AV17" s="28"/>
      <c r="AW17" s="29">
        <f>AW15+AW13</f>
        <v>90216.370941034183</v>
      </c>
    </row>
    <row r="18" spans="1:49" ht="15" customHeight="1" thickTop="1">
      <c r="A18" s="19"/>
      <c r="B18" s="19"/>
      <c r="C18" s="39"/>
      <c r="D18" s="19"/>
      <c r="F18" s="143"/>
      <c r="G18" s="144"/>
      <c r="H18" s="144"/>
      <c r="I18" s="145"/>
      <c r="K18" s="143"/>
      <c r="L18" s="144"/>
      <c r="M18" s="144"/>
      <c r="N18" s="145"/>
      <c r="P18" s="143"/>
      <c r="Q18" s="144"/>
      <c r="R18" s="144"/>
      <c r="S18" s="145"/>
      <c r="U18" s="143"/>
      <c r="V18" s="144"/>
      <c r="W18" s="144"/>
      <c r="X18" s="145"/>
      <c r="Z18" s="143"/>
      <c r="AA18" s="144"/>
      <c r="AB18" s="144"/>
      <c r="AC18" s="145"/>
      <c r="AE18" s="143"/>
      <c r="AF18" s="144"/>
      <c r="AG18" s="144"/>
      <c r="AH18" s="145"/>
      <c r="AJ18" s="143"/>
      <c r="AK18" s="144"/>
      <c r="AL18" s="144"/>
      <c r="AM18" s="145"/>
      <c r="AO18" s="143"/>
      <c r="AP18" s="144"/>
      <c r="AQ18" s="144"/>
      <c r="AR18" s="145"/>
      <c r="AT18" s="143"/>
      <c r="AU18" s="144"/>
      <c r="AV18" s="144"/>
      <c r="AW18" s="145"/>
    </row>
    <row r="19" spans="1:49" ht="15" customHeight="1">
      <c r="A19" s="117" t="str">
        <f>AT1</f>
        <v>Functie 9 VVT FWG 50</v>
      </c>
      <c r="B19" s="23">
        <f>AW30</f>
        <v>101.8673891641085</v>
      </c>
      <c r="C19" s="38">
        <f>1/12</f>
        <v>8.3333333333333329E-2</v>
      </c>
      <c r="D19" s="23">
        <f>C19*B19</f>
        <v>8.4889490970090407</v>
      </c>
      <c r="F19" s="141" t="s">
        <v>129</v>
      </c>
      <c r="G19" s="142"/>
      <c r="H19" s="33">
        <v>6.855E-2</v>
      </c>
      <c r="I19" s="34">
        <f>(H19/(1-H19-H20))*I17</f>
        <v>5920.3324331638905</v>
      </c>
      <c r="K19" s="141" t="s">
        <v>129</v>
      </c>
      <c r="L19" s="142"/>
      <c r="M19" s="33">
        <v>6.855E-2</v>
      </c>
      <c r="N19" s="34">
        <f>(M19/(1-M19-M20))*N17</f>
        <v>5614.7108642924377</v>
      </c>
      <c r="P19" s="141" t="s">
        <v>129</v>
      </c>
      <c r="Q19" s="142"/>
      <c r="R19" s="33">
        <v>6.855E-2</v>
      </c>
      <c r="S19" s="34">
        <f>(R19/(1-R19-R20))*S17</f>
        <v>5567.4987733452026</v>
      </c>
      <c r="U19" s="141" t="s">
        <v>129</v>
      </c>
      <c r="V19" s="142"/>
      <c r="W19" s="33">
        <v>6.855E-2</v>
      </c>
      <c r="X19" s="34">
        <f>(W19/(1-W19-W20))*X17</f>
        <v>6498.0123576411361</v>
      </c>
      <c r="Z19" s="141" t="s">
        <v>129</v>
      </c>
      <c r="AA19" s="142"/>
      <c r="AB19" s="33">
        <v>6.855E-2</v>
      </c>
      <c r="AC19" s="34">
        <f>(AB19/(1-AB19-AB20))*AC17</f>
        <v>6133.8528486248933</v>
      </c>
      <c r="AE19" s="141" t="s">
        <v>129</v>
      </c>
      <c r="AF19" s="142"/>
      <c r="AG19" s="33">
        <v>6.855E-2</v>
      </c>
      <c r="AH19" s="34">
        <f>(AG19/(1-AG19-AG20))*AH17</f>
        <v>6201.2147038767771</v>
      </c>
      <c r="AJ19" s="141" t="s">
        <v>129</v>
      </c>
      <c r="AK19" s="142"/>
      <c r="AL19" s="33">
        <v>6.855E-2</v>
      </c>
      <c r="AM19" s="34">
        <f>(AL19/(1-AL19-AL20))*AM17</f>
        <v>7261.2074522244939</v>
      </c>
      <c r="AO19" s="141" t="s">
        <v>129</v>
      </c>
      <c r="AP19" s="142"/>
      <c r="AQ19" s="33">
        <v>6.855E-2</v>
      </c>
      <c r="AR19" s="34">
        <f>(AQ19/(1-AQ19-AQ20))*AR17</f>
        <v>6842.4109116337468</v>
      </c>
      <c r="AT19" s="141" t="s">
        <v>129</v>
      </c>
      <c r="AU19" s="142"/>
      <c r="AV19" s="33">
        <v>6.855E-2</v>
      </c>
      <c r="AW19" s="34">
        <f>(AV19/(1-AV19-AV20))*AW17</f>
        <v>6992.29151224817</v>
      </c>
    </row>
    <row r="20" spans="1:49">
      <c r="A20" s="19"/>
      <c r="B20" s="19"/>
      <c r="C20" s="20"/>
      <c r="D20" s="19"/>
      <c r="F20" s="141" t="s">
        <v>130</v>
      </c>
      <c r="G20" s="142"/>
      <c r="H20" s="33">
        <v>4.7E-2</v>
      </c>
      <c r="I20" s="34">
        <f>(H20/(1-H19-H20))*I17</f>
        <v>4059.1630103384805</v>
      </c>
      <c r="K20" s="141" t="s">
        <v>130</v>
      </c>
      <c r="L20" s="142"/>
      <c r="M20" s="33">
        <v>4.7E-2</v>
      </c>
      <c r="N20" s="34">
        <f>(M20/(1-M19-M20))*N17</f>
        <v>3849.6194109663688</v>
      </c>
      <c r="P20" s="141" t="s">
        <v>130</v>
      </c>
      <c r="Q20" s="142"/>
      <c r="R20" s="33">
        <v>4.7E-2</v>
      </c>
      <c r="S20" s="34">
        <f>(R20/(1-R19-R20))*S17</f>
        <v>3817.2493413161856</v>
      </c>
      <c r="U20" s="141" t="s">
        <v>130</v>
      </c>
      <c r="V20" s="142"/>
      <c r="W20" s="33">
        <v>4.7E-2</v>
      </c>
      <c r="X20" s="34">
        <f>(W20/(1-W19-W20))*X17</f>
        <v>4455.2382320807201</v>
      </c>
      <c r="Z20" s="141" t="s">
        <v>130</v>
      </c>
      <c r="AA20" s="142"/>
      <c r="AB20" s="33">
        <v>4.7E-2</v>
      </c>
      <c r="AC20" s="34">
        <f>(AB20/(1-AB19-AB20))*AC17</f>
        <v>4205.5592105816195</v>
      </c>
      <c r="AE20" s="141" t="s">
        <v>130</v>
      </c>
      <c r="AF20" s="142"/>
      <c r="AG20" s="33">
        <v>4.7E-2</v>
      </c>
      <c r="AH20" s="34">
        <f>(AG20/(1-AG19-AG20))*AH17</f>
        <v>4251.7445817973521</v>
      </c>
      <c r="AJ20" s="141" t="s">
        <v>130</v>
      </c>
      <c r="AK20" s="142"/>
      <c r="AL20" s="33">
        <v>4.7E-2</v>
      </c>
      <c r="AM20" s="34">
        <f>(AL20/(1-AL19-AL20))*AM17</f>
        <v>4978.5083917512939</v>
      </c>
      <c r="AO20" s="141" t="s">
        <v>130</v>
      </c>
      <c r="AP20" s="142"/>
      <c r="AQ20" s="33">
        <v>4.7E-2</v>
      </c>
      <c r="AR20" s="34">
        <f>(AQ20/(1-AQ19-AQ20))*AR17</f>
        <v>4691.368531681781</v>
      </c>
      <c r="AT20" s="141" t="s">
        <v>130</v>
      </c>
      <c r="AU20" s="142"/>
      <c r="AV20" s="33">
        <v>4.7E-2</v>
      </c>
      <c r="AW20" s="34">
        <f>(AV20/(1-AV19-AV20))*AW17</f>
        <v>4794.1313067201163</v>
      </c>
    </row>
    <row r="21" spans="1:49" ht="14.4" customHeight="1">
      <c r="A21" s="24" t="s">
        <v>117</v>
      </c>
      <c r="B21" s="24"/>
      <c r="C21" s="25">
        <f>SUM(C3:C19)</f>
        <v>1.0000000000000002</v>
      </c>
      <c r="D21" s="26">
        <f>SUM(D3:D19)</f>
        <v>85.532777073711458</v>
      </c>
      <c r="F21" s="148"/>
      <c r="G21" s="149"/>
      <c r="H21" s="149"/>
      <c r="I21" s="150"/>
      <c r="K21" s="148"/>
      <c r="L21" s="149"/>
      <c r="M21" s="149"/>
      <c r="N21" s="150"/>
      <c r="P21" s="148"/>
      <c r="Q21" s="149"/>
      <c r="R21" s="149"/>
      <c r="S21" s="150"/>
      <c r="U21" s="148"/>
      <c r="V21" s="149"/>
      <c r="W21" s="149"/>
      <c r="X21" s="150"/>
      <c r="Z21" s="148"/>
      <c r="AA21" s="149"/>
      <c r="AB21" s="149"/>
      <c r="AC21" s="150"/>
      <c r="AE21" s="148"/>
      <c r="AF21" s="149"/>
      <c r="AG21" s="149"/>
      <c r="AH21" s="150"/>
      <c r="AJ21" s="148"/>
      <c r="AK21" s="149"/>
      <c r="AL21" s="149"/>
      <c r="AM21" s="150"/>
      <c r="AO21" s="148"/>
      <c r="AP21" s="149"/>
      <c r="AQ21" s="149"/>
      <c r="AR21" s="150"/>
      <c r="AT21" s="148"/>
      <c r="AU21" s="149"/>
      <c r="AV21" s="149"/>
      <c r="AW21" s="150"/>
    </row>
    <row r="22" spans="1:49" ht="15" customHeight="1" thickBot="1">
      <c r="F22" s="141" t="s">
        <v>131</v>
      </c>
      <c r="G22" s="142"/>
      <c r="H22" s="33"/>
      <c r="I22" s="29">
        <f>I17+I19+I20</f>
        <v>86365.170432733619</v>
      </c>
      <c r="K22" s="141" t="s">
        <v>131</v>
      </c>
      <c r="L22" s="142"/>
      <c r="M22" s="33"/>
      <c r="N22" s="29">
        <f>N17+N19+N20</f>
        <v>81906.795978007838</v>
      </c>
      <c r="P22" s="141" t="s">
        <v>131</v>
      </c>
      <c r="Q22" s="142"/>
      <c r="R22" s="33"/>
      <c r="S22" s="29">
        <f>S17+S19+S20</f>
        <v>81218.071091833728</v>
      </c>
      <c r="U22" s="141" t="s">
        <v>131</v>
      </c>
      <c r="V22" s="142"/>
      <c r="W22" s="33"/>
      <c r="X22" s="29">
        <f>X17+X19+X20</f>
        <v>94792.302810228095</v>
      </c>
      <c r="Z22" s="141" t="s">
        <v>131</v>
      </c>
      <c r="AA22" s="142"/>
      <c r="AB22" s="33"/>
      <c r="AC22" s="29">
        <f>AC17+AC19+AC20</f>
        <v>89479.983203864234</v>
      </c>
      <c r="AE22" s="141" t="s">
        <v>131</v>
      </c>
      <c r="AF22" s="142"/>
      <c r="AG22" s="33"/>
      <c r="AH22" s="29">
        <f>AH17+AH19+AH20</f>
        <v>90462.650676539401</v>
      </c>
      <c r="AJ22" s="141" t="s">
        <v>131</v>
      </c>
      <c r="AK22" s="142"/>
      <c r="AL22" s="33"/>
      <c r="AM22" s="29">
        <f>AM17+AM19+AM20</f>
        <v>105925.71046279349</v>
      </c>
      <c r="AO22" s="141" t="s">
        <v>131</v>
      </c>
      <c r="AP22" s="142"/>
      <c r="AQ22" s="33"/>
      <c r="AR22" s="29">
        <f>AR17+AR19+AR20</f>
        <v>99816.351737910241</v>
      </c>
      <c r="AT22" s="141" t="s">
        <v>131</v>
      </c>
      <c r="AU22" s="142"/>
      <c r="AV22" s="33"/>
      <c r="AW22" s="29">
        <f>AW17+AW19+AW20</f>
        <v>102002.79376000246</v>
      </c>
    </row>
    <row r="23" spans="1:49" ht="15" customHeight="1" thickTop="1">
      <c r="F23" s="143"/>
      <c r="G23" s="144"/>
      <c r="H23" s="144"/>
      <c r="I23" s="145"/>
      <c r="K23" s="143"/>
      <c r="L23" s="144"/>
      <c r="M23" s="144"/>
      <c r="N23" s="145"/>
      <c r="P23" s="143"/>
      <c r="Q23" s="144"/>
      <c r="R23" s="144"/>
      <c r="S23" s="145"/>
      <c r="U23" s="143"/>
      <c r="V23" s="144"/>
      <c r="W23" s="144"/>
      <c r="X23" s="145"/>
      <c r="Z23" s="143"/>
      <c r="AA23" s="144"/>
      <c r="AB23" s="144"/>
      <c r="AC23" s="145"/>
      <c r="AE23" s="143"/>
      <c r="AF23" s="144"/>
      <c r="AG23" s="144"/>
      <c r="AH23" s="145"/>
      <c r="AJ23" s="143"/>
      <c r="AK23" s="144"/>
      <c r="AL23" s="144"/>
      <c r="AM23" s="145"/>
      <c r="AO23" s="143"/>
      <c r="AP23" s="144"/>
      <c r="AQ23" s="144"/>
      <c r="AR23" s="145"/>
      <c r="AT23" s="143"/>
      <c r="AU23" s="144"/>
      <c r="AV23" s="144"/>
      <c r="AW23" s="145"/>
    </row>
    <row r="24" spans="1:49" ht="15" customHeight="1">
      <c r="F24" s="141" t="s">
        <v>132</v>
      </c>
      <c r="G24" s="142"/>
      <c r="H24" s="35">
        <v>0.61646003368561197</v>
      </c>
      <c r="I24" s="28"/>
      <c r="K24" s="141" t="s">
        <v>132</v>
      </c>
      <c r="L24" s="142"/>
      <c r="M24" s="35">
        <v>0.59804349438996196</v>
      </c>
      <c r="N24" s="28"/>
      <c r="P24" s="141" t="s">
        <v>132</v>
      </c>
      <c r="Q24" s="142"/>
      <c r="R24" s="35">
        <v>0.58282875033953097</v>
      </c>
      <c r="S24" s="28"/>
      <c r="U24" s="141" t="s">
        <v>132</v>
      </c>
      <c r="V24" s="142"/>
      <c r="W24" s="35">
        <v>0.58814799960680397</v>
      </c>
      <c r="X24" s="28"/>
      <c r="Z24" s="141" t="s">
        <v>132</v>
      </c>
      <c r="AA24" s="142"/>
      <c r="AB24" s="35">
        <v>0.56973146031115496</v>
      </c>
      <c r="AC24" s="28"/>
      <c r="AE24" s="141" t="s">
        <v>132</v>
      </c>
      <c r="AF24" s="142"/>
      <c r="AG24" s="35">
        <v>0.55451671626072396</v>
      </c>
      <c r="AH24" s="28"/>
      <c r="AJ24" s="141" t="s">
        <v>132</v>
      </c>
      <c r="AK24" s="142"/>
      <c r="AL24" s="35">
        <v>0.58814799960680397</v>
      </c>
      <c r="AM24" s="28"/>
      <c r="AO24" s="141" t="s">
        <v>132</v>
      </c>
      <c r="AP24" s="142"/>
      <c r="AQ24" s="35">
        <v>0.56973146031115496</v>
      </c>
      <c r="AR24" s="28"/>
      <c r="AT24" s="141" t="s">
        <v>132</v>
      </c>
      <c r="AU24" s="142"/>
      <c r="AV24" s="35">
        <v>0.55451671626072396</v>
      </c>
      <c r="AW24" s="28"/>
    </row>
    <row r="25" spans="1:49">
      <c r="F25" s="141" t="s">
        <v>133</v>
      </c>
      <c r="G25" s="142"/>
      <c r="H25" s="28">
        <f>1878*H24</f>
        <v>1157.7119432615793</v>
      </c>
      <c r="I25" s="28"/>
      <c r="K25" s="141" t="s">
        <v>133</v>
      </c>
      <c r="L25" s="142"/>
      <c r="M25" s="28">
        <f>1878*M24</f>
        <v>1123.1256824643485</v>
      </c>
      <c r="N25" s="28"/>
      <c r="P25" s="141" t="s">
        <v>133</v>
      </c>
      <c r="Q25" s="142"/>
      <c r="R25" s="28">
        <f>1878*R24</f>
        <v>1094.5523931376392</v>
      </c>
      <c r="S25" s="28"/>
      <c r="U25" s="141" t="s">
        <v>133</v>
      </c>
      <c r="V25" s="142"/>
      <c r="W25" s="28">
        <f>1878*W24</f>
        <v>1104.5419432615779</v>
      </c>
      <c r="X25" s="28"/>
      <c r="Z25" s="141" t="s">
        <v>133</v>
      </c>
      <c r="AA25" s="142"/>
      <c r="AB25" s="28">
        <f>1878*AB24</f>
        <v>1069.9556824643489</v>
      </c>
      <c r="AC25" s="28"/>
      <c r="AE25" s="141" t="s">
        <v>133</v>
      </c>
      <c r="AF25" s="142"/>
      <c r="AG25" s="28">
        <f>1878*AG24</f>
        <v>1041.3823931376396</v>
      </c>
      <c r="AH25" s="28"/>
      <c r="AJ25" s="141" t="s">
        <v>133</v>
      </c>
      <c r="AK25" s="142"/>
      <c r="AL25" s="28">
        <f>1878*AL24</f>
        <v>1104.5419432615779</v>
      </c>
      <c r="AM25" s="28"/>
      <c r="AO25" s="141" t="s">
        <v>133</v>
      </c>
      <c r="AP25" s="142"/>
      <c r="AQ25" s="28">
        <f>1878*AQ24</f>
        <v>1069.9556824643489</v>
      </c>
      <c r="AR25" s="28"/>
      <c r="AT25" s="141" t="s">
        <v>133</v>
      </c>
      <c r="AU25" s="142"/>
      <c r="AV25" s="28">
        <f>1878*AV24</f>
        <v>1041.3823931376396</v>
      </c>
      <c r="AW25" s="28"/>
    </row>
    <row r="26" spans="1:49" ht="15" customHeight="1" thickBot="1">
      <c r="F26" s="141" t="s">
        <v>134</v>
      </c>
      <c r="G26" s="142"/>
      <c r="H26" s="28"/>
      <c r="I26" s="29">
        <f>I22/H25</f>
        <v>74.599878610062703</v>
      </c>
      <c r="K26" s="141" t="s">
        <v>134</v>
      </c>
      <c r="L26" s="142"/>
      <c r="M26" s="28"/>
      <c r="N26" s="29">
        <f>N22/M25</f>
        <v>72.927542533164186</v>
      </c>
      <c r="P26" s="141" t="s">
        <v>134</v>
      </c>
      <c r="Q26" s="142"/>
      <c r="R26" s="28"/>
      <c r="S26" s="29">
        <f>S22/R25</f>
        <v>74.202086260132646</v>
      </c>
      <c r="U26" s="141" t="s">
        <v>134</v>
      </c>
      <c r="V26" s="142"/>
      <c r="W26" s="28"/>
      <c r="X26" s="29">
        <f>X22/W25</f>
        <v>85.82046466277049</v>
      </c>
      <c r="Z26" s="141" t="s">
        <v>134</v>
      </c>
      <c r="AA26" s="142"/>
      <c r="AB26" s="28"/>
      <c r="AC26" s="29">
        <f>AC22/AB25</f>
        <v>83.629616319969145</v>
      </c>
      <c r="AE26" s="141" t="s">
        <v>134</v>
      </c>
      <c r="AF26" s="142"/>
      <c r="AG26" s="28"/>
      <c r="AH26" s="29">
        <f>AH22/AG25</f>
        <v>86.867851110848335</v>
      </c>
      <c r="AJ26" s="141" t="s">
        <v>134</v>
      </c>
      <c r="AK26" s="142"/>
      <c r="AL26" s="28"/>
      <c r="AM26" s="29">
        <f>AM22/AL25</f>
        <v>95.900125032832847</v>
      </c>
      <c r="AO26" s="141" t="s">
        <v>134</v>
      </c>
      <c r="AP26" s="142"/>
      <c r="AQ26" s="28"/>
      <c r="AR26" s="29">
        <f>AR22/AQ25</f>
        <v>93.290173951888079</v>
      </c>
      <c r="AT26" s="141" t="s">
        <v>134</v>
      </c>
      <c r="AU26" s="142"/>
      <c r="AV26" s="28"/>
      <c r="AW26" s="29">
        <f>AW22/AV25</f>
        <v>97.949412657796628</v>
      </c>
    </row>
    <row r="27" spans="1:49" ht="15" customHeight="1" thickTop="1">
      <c r="F27" s="143"/>
      <c r="G27" s="144"/>
      <c r="H27" s="144"/>
      <c r="I27" s="145"/>
      <c r="K27" s="143"/>
      <c r="L27" s="144"/>
      <c r="M27" s="144"/>
      <c r="N27" s="145"/>
      <c r="P27" s="143"/>
      <c r="Q27" s="144"/>
      <c r="R27" s="144"/>
      <c r="S27" s="145"/>
      <c r="U27" s="143"/>
      <c r="V27" s="144"/>
      <c r="W27" s="144"/>
      <c r="X27" s="145"/>
      <c r="Z27" s="143"/>
      <c r="AA27" s="144"/>
      <c r="AB27" s="144"/>
      <c r="AC27" s="145"/>
      <c r="AE27" s="143"/>
      <c r="AF27" s="144"/>
      <c r="AG27" s="144"/>
      <c r="AH27" s="145"/>
      <c r="AJ27" s="143"/>
      <c r="AK27" s="144"/>
      <c r="AL27" s="144"/>
      <c r="AM27" s="145"/>
      <c r="AO27" s="143"/>
      <c r="AP27" s="144"/>
      <c r="AQ27" s="144"/>
      <c r="AR27" s="145"/>
      <c r="AT27" s="143"/>
      <c r="AU27" s="144"/>
      <c r="AV27" s="144"/>
      <c r="AW27" s="145"/>
    </row>
    <row r="28" spans="1:49" ht="14.4" customHeight="1">
      <c r="F28" s="141" t="s">
        <v>135</v>
      </c>
      <c r="G28" s="142"/>
      <c r="H28" s="35">
        <v>0.02</v>
      </c>
      <c r="I28" s="34">
        <f>H28*I26</f>
        <v>1.4919975722012542</v>
      </c>
      <c r="K28" s="141" t="s">
        <v>135</v>
      </c>
      <c r="L28" s="142"/>
      <c r="M28" s="35">
        <v>0.02</v>
      </c>
      <c r="N28" s="34">
        <f>M28*N26</f>
        <v>1.4585508506632838</v>
      </c>
      <c r="P28" s="141" t="s">
        <v>135</v>
      </c>
      <c r="Q28" s="142"/>
      <c r="R28" s="35">
        <v>0.02</v>
      </c>
      <c r="S28" s="34">
        <f>R28*S26</f>
        <v>1.484041725202653</v>
      </c>
      <c r="U28" s="141" t="s">
        <v>135</v>
      </c>
      <c r="V28" s="142"/>
      <c r="W28" s="35">
        <v>0.02</v>
      </c>
      <c r="X28" s="34">
        <f>W28*X26</f>
        <v>1.7164092932554098</v>
      </c>
      <c r="Z28" s="141" t="s">
        <v>135</v>
      </c>
      <c r="AA28" s="142"/>
      <c r="AB28" s="35">
        <v>0.02</v>
      </c>
      <c r="AC28" s="34">
        <f>AB28*AC26</f>
        <v>1.6725923263993829</v>
      </c>
      <c r="AE28" s="141" t="s">
        <v>135</v>
      </c>
      <c r="AF28" s="142"/>
      <c r="AG28" s="35">
        <v>0.02</v>
      </c>
      <c r="AH28" s="34">
        <f>AG28*AH26</f>
        <v>1.7373570222169668</v>
      </c>
      <c r="AJ28" s="141" t="s">
        <v>135</v>
      </c>
      <c r="AK28" s="142"/>
      <c r="AL28" s="35">
        <v>0.02</v>
      </c>
      <c r="AM28" s="34">
        <f>AL28*AM26</f>
        <v>1.918002500656657</v>
      </c>
      <c r="AO28" s="141" t="s">
        <v>135</v>
      </c>
      <c r="AP28" s="142"/>
      <c r="AQ28" s="35">
        <v>0.02</v>
      </c>
      <c r="AR28" s="34">
        <f>AQ28*AR26</f>
        <v>1.8658034790377616</v>
      </c>
      <c r="AT28" s="141" t="s">
        <v>135</v>
      </c>
      <c r="AU28" s="142"/>
      <c r="AV28" s="35">
        <v>0.02</v>
      </c>
      <c r="AW28" s="34">
        <f>AV28*AW26</f>
        <v>1.9589882531559326</v>
      </c>
    </row>
    <row r="29" spans="1:49" ht="15" customHeight="1">
      <c r="F29" s="141" t="s">
        <v>136</v>
      </c>
      <c r="G29" s="142"/>
      <c r="H29" s="35">
        <v>0.02</v>
      </c>
      <c r="I29" s="34">
        <f>H29*I26</f>
        <v>1.4919975722012542</v>
      </c>
      <c r="K29" s="141" t="s">
        <v>136</v>
      </c>
      <c r="L29" s="142"/>
      <c r="M29" s="35">
        <v>0.02</v>
      </c>
      <c r="N29" s="34">
        <f>M29*N26</f>
        <v>1.4585508506632838</v>
      </c>
      <c r="P29" s="141" t="s">
        <v>136</v>
      </c>
      <c r="Q29" s="142"/>
      <c r="R29" s="35">
        <v>0.02</v>
      </c>
      <c r="S29" s="34">
        <f>R29*S26</f>
        <v>1.484041725202653</v>
      </c>
      <c r="U29" s="141" t="s">
        <v>136</v>
      </c>
      <c r="V29" s="142"/>
      <c r="W29" s="35">
        <v>0.02</v>
      </c>
      <c r="X29" s="34">
        <f>W29*X26</f>
        <v>1.7164092932554098</v>
      </c>
      <c r="Z29" s="141" t="s">
        <v>136</v>
      </c>
      <c r="AA29" s="142"/>
      <c r="AB29" s="35">
        <v>0.02</v>
      </c>
      <c r="AC29" s="34">
        <f>AB29*AC26</f>
        <v>1.6725923263993829</v>
      </c>
      <c r="AE29" s="141" t="s">
        <v>136</v>
      </c>
      <c r="AF29" s="142"/>
      <c r="AG29" s="35">
        <v>0.02</v>
      </c>
      <c r="AH29" s="34">
        <f>AG29*AH26</f>
        <v>1.7373570222169668</v>
      </c>
      <c r="AJ29" s="141" t="s">
        <v>136</v>
      </c>
      <c r="AK29" s="142"/>
      <c r="AL29" s="35">
        <v>0.02</v>
      </c>
      <c r="AM29" s="34">
        <f>AL29*AM26</f>
        <v>1.918002500656657</v>
      </c>
      <c r="AO29" s="141" t="s">
        <v>136</v>
      </c>
      <c r="AP29" s="142"/>
      <c r="AQ29" s="35">
        <v>0.02</v>
      </c>
      <c r="AR29" s="34">
        <f>AQ29*AR26</f>
        <v>1.8658034790377616</v>
      </c>
      <c r="AT29" s="141" t="s">
        <v>136</v>
      </c>
      <c r="AU29" s="142"/>
      <c r="AV29" s="35">
        <v>0.02</v>
      </c>
      <c r="AW29" s="34">
        <f>AV29*AW26</f>
        <v>1.9589882531559326</v>
      </c>
    </row>
    <row r="30" spans="1:49" ht="15" thickBot="1">
      <c r="F30" s="146" t="s">
        <v>137</v>
      </c>
      <c r="G30" s="147"/>
      <c r="H30" s="28"/>
      <c r="I30" s="36">
        <f>I26+I28+I29</f>
        <v>77.583873754465216</v>
      </c>
      <c r="K30" s="146" t="s">
        <v>137</v>
      </c>
      <c r="L30" s="147"/>
      <c r="M30" s="28"/>
      <c r="N30" s="36">
        <f>N26+N28+N29</f>
        <v>75.844644234490758</v>
      </c>
      <c r="P30" s="146" t="s">
        <v>137</v>
      </c>
      <c r="Q30" s="147"/>
      <c r="R30" s="28"/>
      <c r="S30" s="36">
        <f>S26+S28+S29</f>
        <v>77.170169710537962</v>
      </c>
      <c r="U30" s="146" t="s">
        <v>137</v>
      </c>
      <c r="V30" s="147"/>
      <c r="W30" s="28"/>
      <c r="X30" s="36">
        <f>X26+X28+X29</f>
        <v>89.25328324928131</v>
      </c>
      <c r="Z30" s="146" t="s">
        <v>137</v>
      </c>
      <c r="AA30" s="147"/>
      <c r="AB30" s="28"/>
      <c r="AC30" s="36">
        <f>AC26+AC28+AC29</f>
        <v>86.974800972767909</v>
      </c>
      <c r="AE30" s="146" t="s">
        <v>137</v>
      </c>
      <c r="AF30" s="147"/>
      <c r="AG30" s="28"/>
      <c r="AH30" s="36">
        <f>AH26+AH28+AH29</f>
        <v>90.342565155282273</v>
      </c>
      <c r="AJ30" s="146" t="s">
        <v>137</v>
      </c>
      <c r="AK30" s="147"/>
      <c r="AL30" s="28"/>
      <c r="AM30" s="36">
        <f>AM26+AM28+AM29</f>
        <v>99.736130034146157</v>
      </c>
      <c r="AO30" s="146" t="s">
        <v>137</v>
      </c>
      <c r="AP30" s="147"/>
      <c r="AQ30" s="28"/>
      <c r="AR30" s="36">
        <f>AR26+AR28+AR29</f>
        <v>97.02178090996361</v>
      </c>
      <c r="AT30" s="146" t="s">
        <v>137</v>
      </c>
      <c r="AU30" s="147"/>
      <c r="AV30" s="28"/>
      <c r="AW30" s="36">
        <f>AW26+AW28+AW29</f>
        <v>101.8673891641085</v>
      </c>
    </row>
    <row r="31" spans="1:49" ht="15" thickTop="1"/>
  </sheetData>
  <mergeCells count="261">
    <mergeCell ref="F3:G3"/>
    <mergeCell ref="K3:L3"/>
    <mergeCell ref="P3:Q3"/>
    <mergeCell ref="U3:V3"/>
    <mergeCell ref="Z3:AA3"/>
    <mergeCell ref="AE3:AF3"/>
    <mergeCell ref="F1:I2"/>
    <mergeCell ref="K1:N2"/>
    <mergeCell ref="P1:S2"/>
    <mergeCell ref="U1:X2"/>
    <mergeCell ref="Z1:AC2"/>
    <mergeCell ref="AE1:AH2"/>
    <mergeCell ref="F5:G5"/>
    <mergeCell ref="K5:L5"/>
    <mergeCell ref="P5:Q5"/>
    <mergeCell ref="U5:V5"/>
    <mergeCell ref="Z5:AA5"/>
    <mergeCell ref="AE5:AF5"/>
    <mergeCell ref="F4:I4"/>
    <mergeCell ref="K4:N4"/>
    <mergeCell ref="P4:S4"/>
    <mergeCell ref="U4:X4"/>
    <mergeCell ref="Z4:AC4"/>
    <mergeCell ref="AE4:AH4"/>
    <mergeCell ref="F7:G7"/>
    <mergeCell ref="K7:L7"/>
    <mergeCell ref="P7:Q7"/>
    <mergeCell ref="U7:V7"/>
    <mergeCell ref="Z7:AA7"/>
    <mergeCell ref="AE7:AF7"/>
    <mergeCell ref="F6:G6"/>
    <mergeCell ref="K6:L6"/>
    <mergeCell ref="P6:Q6"/>
    <mergeCell ref="U6:V6"/>
    <mergeCell ref="Z6:AA6"/>
    <mergeCell ref="AE6:AF6"/>
    <mergeCell ref="F9:G9"/>
    <mergeCell ref="K9:L9"/>
    <mergeCell ref="P9:Q9"/>
    <mergeCell ref="U9:V9"/>
    <mergeCell ref="Z9:AA9"/>
    <mergeCell ref="AE9:AF9"/>
    <mergeCell ref="F8:I8"/>
    <mergeCell ref="K8:N8"/>
    <mergeCell ref="P8:S8"/>
    <mergeCell ref="U8:X8"/>
    <mergeCell ref="Z8:AC8"/>
    <mergeCell ref="AE8:AH8"/>
    <mergeCell ref="F11:G11"/>
    <mergeCell ref="K11:L11"/>
    <mergeCell ref="P11:Q11"/>
    <mergeCell ref="U11:V11"/>
    <mergeCell ref="Z11:AA11"/>
    <mergeCell ref="AE11:AF11"/>
    <mergeCell ref="F10:I10"/>
    <mergeCell ref="K10:N10"/>
    <mergeCell ref="P10:S10"/>
    <mergeCell ref="U10:X10"/>
    <mergeCell ref="Z10:AC10"/>
    <mergeCell ref="AE10:AH10"/>
    <mergeCell ref="F13:G13"/>
    <mergeCell ref="K13:L13"/>
    <mergeCell ref="P13:Q13"/>
    <mergeCell ref="U13:V13"/>
    <mergeCell ref="Z13:AA13"/>
    <mergeCell ref="AE13:AF13"/>
    <mergeCell ref="F12:I12"/>
    <mergeCell ref="K12:N12"/>
    <mergeCell ref="P12:S12"/>
    <mergeCell ref="U12:X12"/>
    <mergeCell ref="Z12:AC12"/>
    <mergeCell ref="AE12:AH12"/>
    <mergeCell ref="F15:G15"/>
    <mergeCell ref="K15:L15"/>
    <mergeCell ref="P15:Q15"/>
    <mergeCell ref="U15:V15"/>
    <mergeCell ref="Z15:AA15"/>
    <mergeCell ref="AE15:AF15"/>
    <mergeCell ref="F14:I14"/>
    <mergeCell ref="K14:N14"/>
    <mergeCell ref="P14:S14"/>
    <mergeCell ref="U14:X14"/>
    <mergeCell ref="Z14:AC14"/>
    <mergeCell ref="AE14:AH14"/>
    <mergeCell ref="F17:G17"/>
    <mergeCell ref="K17:L17"/>
    <mergeCell ref="P17:Q17"/>
    <mergeCell ref="U17:V17"/>
    <mergeCell ref="Z17:AA17"/>
    <mergeCell ref="AE17:AF17"/>
    <mergeCell ref="F16:I16"/>
    <mergeCell ref="K16:N16"/>
    <mergeCell ref="P16:S16"/>
    <mergeCell ref="U16:X16"/>
    <mergeCell ref="Z16:AC16"/>
    <mergeCell ref="AE16:AH16"/>
    <mergeCell ref="F19:G19"/>
    <mergeCell ref="K19:L19"/>
    <mergeCell ref="P19:Q19"/>
    <mergeCell ref="U19:V19"/>
    <mergeCell ref="Z19:AA19"/>
    <mergeCell ref="AE19:AF19"/>
    <mergeCell ref="F18:I18"/>
    <mergeCell ref="K18:N18"/>
    <mergeCell ref="P18:S18"/>
    <mergeCell ref="U18:X18"/>
    <mergeCell ref="Z18:AC18"/>
    <mergeCell ref="AE18:AH18"/>
    <mergeCell ref="F21:I21"/>
    <mergeCell ref="K21:N21"/>
    <mergeCell ref="P21:S21"/>
    <mergeCell ref="U21:X21"/>
    <mergeCell ref="Z21:AC21"/>
    <mergeCell ref="AE21:AH21"/>
    <mergeCell ref="F20:G20"/>
    <mergeCell ref="K20:L20"/>
    <mergeCell ref="P20:Q20"/>
    <mergeCell ref="U20:V20"/>
    <mergeCell ref="Z20:AA20"/>
    <mergeCell ref="AE20:AF20"/>
    <mergeCell ref="F23:I23"/>
    <mergeCell ref="K23:N23"/>
    <mergeCell ref="P23:S23"/>
    <mergeCell ref="U23:X23"/>
    <mergeCell ref="Z23:AC23"/>
    <mergeCell ref="AE23:AH23"/>
    <mergeCell ref="F22:G22"/>
    <mergeCell ref="K22:L22"/>
    <mergeCell ref="P22:Q22"/>
    <mergeCell ref="U22:V22"/>
    <mergeCell ref="Z22:AA22"/>
    <mergeCell ref="AE22:AF22"/>
    <mergeCell ref="F25:G25"/>
    <mergeCell ref="K25:L25"/>
    <mergeCell ref="P25:Q25"/>
    <mergeCell ref="U25:V25"/>
    <mergeCell ref="Z25:AA25"/>
    <mergeCell ref="AE25:AF25"/>
    <mergeCell ref="F24:G24"/>
    <mergeCell ref="K24:L24"/>
    <mergeCell ref="P24:Q24"/>
    <mergeCell ref="U24:V24"/>
    <mergeCell ref="Z24:AA24"/>
    <mergeCell ref="AE24:AF24"/>
    <mergeCell ref="F27:I27"/>
    <mergeCell ref="K27:N27"/>
    <mergeCell ref="P27:S27"/>
    <mergeCell ref="U27:X27"/>
    <mergeCell ref="Z27:AC27"/>
    <mergeCell ref="AE27:AH27"/>
    <mergeCell ref="F26:G26"/>
    <mergeCell ref="K26:L26"/>
    <mergeCell ref="P26:Q26"/>
    <mergeCell ref="U26:V26"/>
    <mergeCell ref="Z26:AA26"/>
    <mergeCell ref="AE26:AF26"/>
    <mergeCell ref="AJ1:AM2"/>
    <mergeCell ref="AO1:AR2"/>
    <mergeCell ref="AT1:AW2"/>
    <mergeCell ref="AJ3:AK3"/>
    <mergeCell ref="AO3:AP3"/>
    <mergeCell ref="AT3:AU3"/>
    <mergeCell ref="F30:G30"/>
    <mergeCell ref="K30:L30"/>
    <mergeCell ref="P30:Q30"/>
    <mergeCell ref="U30:V30"/>
    <mergeCell ref="Z30:AA30"/>
    <mergeCell ref="AE30:AF30"/>
    <mergeCell ref="F29:G29"/>
    <mergeCell ref="K29:L29"/>
    <mergeCell ref="P29:Q29"/>
    <mergeCell ref="U29:V29"/>
    <mergeCell ref="Z29:AA29"/>
    <mergeCell ref="AE29:AF29"/>
    <mergeCell ref="F28:G28"/>
    <mergeCell ref="K28:L28"/>
    <mergeCell ref="P28:Q28"/>
    <mergeCell ref="U28:V28"/>
    <mergeCell ref="Z28:AA28"/>
    <mergeCell ref="AE28:AF28"/>
    <mergeCell ref="AJ6:AK6"/>
    <mergeCell ref="AO6:AP6"/>
    <mergeCell ref="AT6:AU6"/>
    <mergeCell ref="AJ7:AK7"/>
    <mergeCell ref="AO7:AP7"/>
    <mergeCell ref="AT7:AU7"/>
    <mergeCell ref="AJ4:AM4"/>
    <mergeCell ref="AO4:AR4"/>
    <mergeCell ref="AT4:AW4"/>
    <mergeCell ref="AJ5:AK5"/>
    <mergeCell ref="AO5:AP5"/>
    <mergeCell ref="AT5:AU5"/>
    <mergeCell ref="AJ10:AM10"/>
    <mergeCell ref="AO10:AR10"/>
    <mergeCell ref="AT10:AW10"/>
    <mergeCell ref="AJ11:AK11"/>
    <mergeCell ref="AO11:AP11"/>
    <mergeCell ref="AT11:AU11"/>
    <mergeCell ref="AJ8:AM8"/>
    <mergeCell ref="AO8:AR8"/>
    <mergeCell ref="AT8:AW8"/>
    <mergeCell ref="AJ9:AK9"/>
    <mergeCell ref="AO9:AP9"/>
    <mergeCell ref="AT9:AU9"/>
    <mergeCell ref="AJ14:AM14"/>
    <mergeCell ref="AO14:AR14"/>
    <mergeCell ref="AT14:AW14"/>
    <mergeCell ref="AJ15:AK15"/>
    <mergeCell ref="AO15:AP15"/>
    <mergeCell ref="AT15:AU15"/>
    <mergeCell ref="AJ12:AM12"/>
    <mergeCell ref="AO12:AR12"/>
    <mergeCell ref="AT12:AW12"/>
    <mergeCell ref="AJ13:AK13"/>
    <mergeCell ref="AO13:AP13"/>
    <mergeCell ref="AT13:AU13"/>
    <mergeCell ref="AJ18:AM18"/>
    <mergeCell ref="AO18:AR18"/>
    <mergeCell ref="AT18:AW18"/>
    <mergeCell ref="AJ19:AK19"/>
    <mergeCell ref="AO19:AP19"/>
    <mergeCell ref="AT19:AU19"/>
    <mergeCell ref="AJ16:AM16"/>
    <mergeCell ref="AO16:AR16"/>
    <mergeCell ref="AT16:AW16"/>
    <mergeCell ref="AJ17:AK17"/>
    <mergeCell ref="AO17:AP17"/>
    <mergeCell ref="AT17:AU17"/>
    <mergeCell ref="AJ22:AK22"/>
    <mergeCell ref="AO22:AP22"/>
    <mergeCell ref="AT22:AU22"/>
    <mergeCell ref="AJ23:AM23"/>
    <mergeCell ref="AO23:AR23"/>
    <mergeCell ref="AT23:AW23"/>
    <mergeCell ref="AJ20:AK20"/>
    <mergeCell ref="AO20:AP20"/>
    <mergeCell ref="AT20:AU20"/>
    <mergeCell ref="AJ21:AM21"/>
    <mergeCell ref="AO21:AR21"/>
    <mergeCell ref="AT21:AW21"/>
    <mergeCell ref="AJ26:AK26"/>
    <mergeCell ref="AO26:AP26"/>
    <mergeCell ref="AT26:AU26"/>
    <mergeCell ref="AJ27:AM27"/>
    <mergeCell ref="AO27:AR27"/>
    <mergeCell ref="AT27:AW27"/>
    <mergeCell ref="AJ24:AK24"/>
    <mergeCell ref="AO24:AP24"/>
    <mergeCell ref="AT24:AU24"/>
    <mergeCell ref="AJ25:AK25"/>
    <mergeCell ref="AO25:AP25"/>
    <mergeCell ref="AT25:AU25"/>
    <mergeCell ref="AJ30:AK30"/>
    <mergeCell ref="AO30:AP30"/>
    <mergeCell ref="AT30:AU30"/>
    <mergeCell ref="AJ28:AK28"/>
    <mergeCell ref="AO28:AP28"/>
    <mergeCell ref="AT28:AU28"/>
    <mergeCell ref="AJ29:AK29"/>
    <mergeCell ref="AO29:AP29"/>
    <mergeCell ref="AT29:AU29"/>
  </mergeCells>
  <conditionalFormatting sqref="F29:G29">
    <cfRule type="cellIs" dxfId="863" priority="14" operator="equal">
      <formula>"Marge (innovatie/opleiding/…)"</formula>
    </cfRule>
  </conditionalFormatting>
  <conditionalFormatting sqref="F1:AU28 H29:J29 M29:O29 R29:T29 W29:Y29 AB29:AD29 AG29:AI29 AL29:AN29 AQ29:AS29 F30:AU30">
    <cfRule type="cellIs" dxfId="862" priority="25" operator="equal">
      <formula>"Marge"</formula>
    </cfRule>
  </conditionalFormatting>
  <conditionalFormatting sqref="F1:AU30">
    <cfRule type="cellIs" dxfId="861" priority="1" operator="equal">
      <formula>"Overhead"</formula>
    </cfRule>
    <cfRule type="cellIs" dxfId="860" priority="2" operator="equal">
      <formula>"Werkgeverslasten"</formula>
    </cfRule>
    <cfRule type="cellIs" dxfId="859" priority="4" operator="equal">
      <formula>"Opleiding"</formula>
    </cfRule>
    <cfRule type="cellIs" dxfId="858" priority="5" operator="equal">
      <formula>"Materiële kosten"</formula>
    </cfRule>
    <cfRule type="cellIs" dxfId="857" priority="6" operator="equal">
      <formula>"Kapitaallasten"</formula>
    </cfRule>
    <cfRule type="cellIs" dxfId="856" priority="7" operator="equal">
      <formula>"Productiviteit (%)"</formula>
    </cfRule>
    <cfRule type="cellIs" dxfId="855" priority="8" operator="equal">
      <formula>"Eindejaarsuitkering"</formula>
    </cfRule>
    <cfRule type="cellIs" dxfId="854" priority="9" operator="equal">
      <formula>"Vakantiegeld"</formula>
    </cfRule>
    <cfRule type="cellIs" dxfId="853" priority="10" operator="equal">
      <formula>"ORT"</formula>
    </cfRule>
    <cfRule type="cellIs" dxfId="852" priority="11" operator="equal">
      <formula>"Loonkosten (obv CAO) per jaar"</formula>
    </cfRule>
  </conditionalFormatting>
  <conditionalFormatting sqref="K29:L29 P29:Q29 U29:V29 Z29:AA29 AE29:AF29 AJ29:AK29 AO29:AP29 AT29:AU29">
    <cfRule type="cellIs" dxfId="851" priority="3" operator="equal">
      <formula>"Marge (innovatie/opleiding/…)"</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CA03F-B88F-42AA-96A4-9FDAC963529B}">
  <dimension ref="A1:AH38"/>
  <sheetViews>
    <sheetView workbookViewId="0">
      <selection activeCell="E4" sqref="E4"/>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2.6640625" bestFit="1" customWidth="1"/>
    <col min="26" max="26" width="12.44140625" customWidth="1"/>
    <col min="27" max="27" width="46.6640625" customWidth="1"/>
    <col min="28" max="28" width="13.33203125" bestFit="1" customWidth="1"/>
    <col min="29" max="29" width="12.6640625" bestFit="1" customWidth="1"/>
    <col min="32" max="32" width="46.6640625" customWidth="1"/>
    <col min="33" max="33" width="13.33203125" bestFit="1" customWidth="1"/>
    <col min="34" max="34" width="13.88671875" bestFit="1" customWidth="1"/>
  </cols>
  <sheetData>
    <row r="1" spans="1:34" ht="14.4" customHeight="1">
      <c r="A1" s="15"/>
      <c r="B1" s="16" t="s">
        <v>160</v>
      </c>
      <c r="C1" s="17" t="s">
        <v>115</v>
      </c>
      <c r="D1" s="18" t="s">
        <v>116</v>
      </c>
      <c r="F1" s="129" t="s">
        <v>154</v>
      </c>
      <c r="G1" s="151"/>
      <c r="H1" s="151"/>
      <c r="I1" s="152"/>
      <c r="K1" s="129" t="s">
        <v>153</v>
      </c>
      <c r="L1" s="151"/>
      <c r="M1" s="151"/>
      <c r="N1" s="152"/>
      <c r="P1" s="129" t="s">
        <v>161</v>
      </c>
      <c r="Q1" s="151"/>
      <c r="R1" s="151"/>
      <c r="S1" s="152"/>
      <c r="U1" s="129" t="s">
        <v>141</v>
      </c>
      <c r="V1" s="151"/>
      <c r="W1" s="151"/>
      <c r="X1" s="152"/>
      <c r="Z1" s="129" t="s">
        <v>142</v>
      </c>
      <c r="AA1" s="151"/>
      <c r="AB1" s="151"/>
      <c r="AC1" s="152"/>
      <c r="AE1" s="129" t="s">
        <v>162</v>
      </c>
      <c r="AF1" s="151"/>
      <c r="AG1" s="151"/>
      <c r="AH1" s="152"/>
    </row>
    <row r="2" spans="1:34" ht="14.4" customHeight="1">
      <c r="A2" s="19"/>
      <c r="B2" s="19"/>
      <c r="C2" s="20"/>
      <c r="D2" s="21"/>
      <c r="F2" s="153"/>
      <c r="G2" s="154"/>
      <c r="H2" s="154"/>
      <c r="I2" s="155"/>
      <c r="K2" s="153"/>
      <c r="L2" s="154"/>
      <c r="M2" s="154"/>
      <c r="N2" s="155"/>
      <c r="P2" s="153"/>
      <c r="Q2" s="154"/>
      <c r="R2" s="154"/>
      <c r="S2" s="155"/>
      <c r="U2" s="153"/>
      <c r="V2" s="154"/>
      <c r="W2" s="154"/>
      <c r="X2" s="155"/>
      <c r="Z2" s="153"/>
      <c r="AA2" s="154"/>
      <c r="AB2" s="154"/>
      <c r="AC2" s="155"/>
      <c r="AE2" s="153"/>
      <c r="AF2" s="154"/>
      <c r="AG2" s="154"/>
      <c r="AH2" s="155"/>
    </row>
    <row r="3" spans="1:34" ht="15" thickBot="1">
      <c r="A3" s="117" t="str">
        <f>F1</f>
        <v>Functie 1 VVT FWG 35</v>
      </c>
      <c r="B3" s="23">
        <f>I37</f>
        <v>39.789415544819512</v>
      </c>
      <c r="C3" s="38">
        <f>1/6</f>
        <v>0.16666666666666666</v>
      </c>
      <c r="D3" s="23">
        <f>B3*C3</f>
        <v>6.6315692574699181</v>
      </c>
      <c r="F3" s="141" t="s">
        <v>120</v>
      </c>
      <c r="G3" s="142"/>
      <c r="H3" s="28"/>
      <c r="I3" s="29">
        <v>39861.538461538461</v>
      </c>
      <c r="K3" s="141" t="s">
        <v>120</v>
      </c>
      <c r="L3" s="142"/>
      <c r="M3" s="28"/>
      <c r="N3" s="29">
        <v>39864.35</v>
      </c>
      <c r="P3" s="141" t="s">
        <v>120</v>
      </c>
      <c r="Q3" s="142"/>
      <c r="R3" s="28"/>
      <c r="S3" s="29">
        <v>37425.083333333328</v>
      </c>
      <c r="U3" s="141" t="s">
        <v>120</v>
      </c>
      <c r="V3" s="142"/>
      <c r="W3" s="28"/>
      <c r="X3" s="29">
        <v>40097.272727272728</v>
      </c>
      <c r="Z3" s="141" t="s">
        <v>120</v>
      </c>
      <c r="AA3" s="142"/>
      <c r="AB3" s="28"/>
      <c r="AC3" s="29">
        <v>39861.538461538461</v>
      </c>
      <c r="AE3" s="141" t="s">
        <v>120</v>
      </c>
      <c r="AF3" s="142"/>
      <c r="AG3" s="28"/>
      <c r="AH3" s="29">
        <v>43603.615384615383</v>
      </c>
    </row>
    <row r="4" spans="1:34" ht="15" thickTop="1">
      <c r="A4" s="19"/>
      <c r="B4" s="19"/>
      <c r="C4" s="39"/>
      <c r="D4" s="19"/>
      <c r="F4" s="143"/>
      <c r="G4" s="144"/>
      <c r="H4" s="144"/>
      <c r="I4" s="145"/>
      <c r="K4" s="143"/>
      <c r="L4" s="144"/>
      <c r="M4" s="144"/>
      <c r="N4" s="145"/>
      <c r="P4" s="143"/>
      <c r="Q4" s="144"/>
      <c r="R4" s="144"/>
      <c r="S4" s="145"/>
      <c r="U4" s="143"/>
      <c r="V4" s="144"/>
      <c r="W4" s="144"/>
      <c r="X4" s="145"/>
      <c r="Z4" s="143"/>
      <c r="AA4" s="144"/>
      <c r="AB4" s="144"/>
      <c r="AC4" s="145"/>
      <c r="AE4" s="143"/>
      <c r="AF4" s="144"/>
      <c r="AG4" s="144"/>
      <c r="AH4" s="145"/>
    </row>
    <row r="5" spans="1:34">
      <c r="A5" s="117" t="str">
        <f>K1</f>
        <v>Functie 2 VVT FWG 40</v>
      </c>
      <c r="B5" s="23">
        <f>N37</f>
        <v>40.48998096728014</v>
      </c>
      <c r="C5" s="38">
        <f>1/6</f>
        <v>0.16666666666666666</v>
      </c>
      <c r="D5" s="23">
        <f>C5*B5</f>
        <v>6.7483301612133566</v>
      </c>
      <c r="F5" s="141" t="s">
        <v>121</v>
      </c>
      <c r="G5" s="142"/>
      <c r="H5" s="33">
        <v>7.4999999999999997E-3</v>
      </c>
      <c r="I5" s="34">
        <f>H5*(I3+I6+I7+I11)</f>
        <v>448.07874857206616</v>
      </c>
      <c r="K5" s="141" t="s">
        <v>121</v>
      </c>
      <c r="L5" s="142"/>
      <c r="M5" s="33">
        <v>7.4999999999999997E-3</v>
      </c>
      <c r="N5" s="34">
        <f>M5*(N3+N6+N7+N11)</f>
        <v>448.11159792707514</v>
      </c>
      <c r="P5" s="141" t="s">
        <v>121</v>
      </c>
      <c r="Q5" s="142"/>
      <c r="R5" s="33">
        <v>7.4999999999999997E-3</v>
      </c>
      <c r="S5" s="34">
        <f>R5*(S3+S6+S7+S11)</f>
        <v>419.61177913005156</v>
      </c>
      <c r="U5" s="141" t="s">
        <v>121</v>
      </c>
      <c r="V5" s="142"/>
      <c r="W5" s="33">
        <v>7.4999999999999997E-3</v>
      </c>
      <c r="X5" s="34">
        <f>W5*(X3+X6+X7+X11)</f>
        <v>450.83301236351014</v>
      </c>
      <c r="Z5" s="141" t="s">
        <v>121</v>
      </c>
      <c r="AA5" s="142"/>
      <c r="AB5" s="33">
        <v>7.4999999999999997E-3</v>
      </c>
      <c r="AC5" s="34">
        <f>AB5*(AC3+AC6+AC7+AC11)</f>
        <v>448.07874857206616</v>
      </c>
      <c r="AE5" s="141" t="s">
        <v>121</v>
      </c>
      <c r="AF5" s="142"/>
      <c r="AG5" s="33">
        <v>7.4999999999999997E-3</v>
      </c>
      <c r="AH5" s="34">
        <f>AG5*(AH3+AH6+AH7+AH11)</f>
        <v>491.80029640019046</v>
      </c>
    </row>
    <row r="6" spans="1:34">
      <c r="A6" s="19"/>
      <c r="B6" s="19"/>
      <c r="C6" s="39"/>
      <c r="D6" s="19"/>
      <c r="F6" s="141" t="s">
        <v>122</v>
      </c>
      <c r="G6" s="142"/>
      <c r="H6" s="33">
        <v>0.08</v>
      </c>
      <c r="I6" s="34">
        <f>H6*I3</f>
        <v>3188.9230769230771</v>
      </c>
      <c r="K6" s="141" t="s">
        <v>122</v>
      </c>
      <c r="L6" s="142"/>
      <c r="M6" s="33">
        <v>0.08</v>
      </c>
      <c r="N6" s="34">
        <f>M6*N3</f>
        <v>3189.1480000000001</v>
      </c>
      <c r="P6" s="141" t="s">
        <v>122</v>
      </c>
      <c r="Q6" s="142"/>
      <c r="R6" s="33">
        <v>0.08</v>
      </c>
      <c r="S6" s="34">
        <f>R6*S3</f>
        <v>2994.0066666666662</v>
      </c>
      <c r="U6" s="141" t="s">
        <v>122</v>
      </c>
      <c r="V6" s="142"/>
      <c r="W6" s="33">
        <v>0.08</v>
      </c>
      <c r="X6" s="34">
        <f>W6*X3</f>
        <v>3207.7818181818184</v>
      </c>
      <c r="Z6" s="141" t="s">
        <v>122</v>
      </c>
      <c r="AA6" s="142"/>
      <c r="AB6" s="33">
        <v>0.08</v>
      </c>
      <c r="AC6" s="34">
        <f>AB6*AC3</f>
        <v>3188.9230769230771</v>
      </c>
      <c r="AE6" s="141" t="s">
        <v>122</v>
      </c>
      <c r="AF6" s="142"/>
      <c r="AG6" s="33">
        <v>0.08</v>
      </c>
      <c r="AH6" s="34">
        <f>AG6*AH3</f>
        <v>3488.2892307692309</v>
      </c>
    </row>
    <row r="7" spans="1:34">
      <c r="A7" s="117" t="str">
        <f>P1</f>
        <v>Functie 3 GHZ FWG 35</v>
      </c>
      <c r="B7" s="23">
        <f>S37</f>
        <v>37.432301999124952</v>
      </c>
      <c r="C7" s="38">
        <f>1/6</f>
        <v>0.16666666666666666</v>
      </c>
      <c r="D7" s="23">
        <f>C7*B7</f>
        <v>6.2387169998541587</v>
      </c>
      <c r="F7" s="141" t="s">
        <v>123</v>
      </c>
      <c r="G7" s="142"/>
      <c r="H7" s="33">
        <v>8.3299999999999999E-2</v>
      </c>
      <c r="I7" s="34">
        <f>H7*I3</f>
        <v>3320.4661538461537</v>
      </c>
      <c r="K7" s="141" t="s">
        <v>123</v>
      </c>
      <c r="L7" s="142"/>
      <c r="M7" s="33">
        <v>8.3299999999999999E-2</v>
      </c>
      <c r="N7" s="34">
        <f>M7*N3</f>
        <v>3320.7003549999999</v>
      </c>
      <c r="P7" s="141" t="s">
        <v>123</v>
      </c>
      <c r="Q7" s="142"/>
      <c r="R7" s="33">
        <v>8.3299999999999999E-2</v>
      </c>
      <c r="S7" s="34">
        <f>R7*S3</f>
        <v>3117.5094416666661</v>
      </c>
      <c r="U7" s="141" t="s">
        <v>123</v>
      </c>
      <c r="V7" s="142"/>
      <c r="W7" s="33">
        <v>8.3299999999999999E-2</v>
      </c>
      <c r="X7" s="34">
        <f>W7*X3</f>
        <v>3340.1028181818183</v>
      </c>
      <c r="Z7" s="141" t="s">
        <v>123</v>
      </c>
      <c r="AA7" s="142"/>
      <c r="AB7" s="33">
        <v>8.3299999999999999E-2</v>
      </c>
      <c r="AC7" s="34">
        <f>AB7*AC3</f>
        <v>3320.4661538461537</v>
      </c>
      <c r="AE7" s="141" t="s">
        <v>123</v>
      </c>
      <c r="AF7" s="142"/>
      <c r="AG7" s="33">
        <v>8.3299999999999999E-2</v>
      </c>
      <c r="AH7" s="34">
        <f>AG7*AH3</f>
        <v>3632.1811615384613</v>
      </c>
    </row>
    <row r="8" spans="1:34">
      <c r="A8" s="19"/>
      <c r="B8" s="19"/>
      <c r="C8" s="39"/>
      <c r="D8" s="19"/>
      <c r="F8" s="148"/>
      <c r="G8" s="149"/>
      <c r="H8" s="149"/>
      <c r="I8" s="150"/>
      <c r="K8" s="148"/>
      <c r="L8" s="149"/>
      <c r="M8" s="149"/>
      <c r="N8" s="150"/>
      <c r="P8" s="148"/>
      <c r="Q8" s="149"/>
      <c r="R8" s="149"/>
      <c r="S8" s="150"/>
      <c r="U8" s="148"/>
      <c r="V8" s="149"/>
      <c r="W8" s="149"/>
      <c r="X8" s="150"/>
      <c r="Z8" s="148"/>
      <c r="AA8" s="149"/>
      <c r="AB8" s="149"/>
      <c r="AC8" s="150"/>
      <c r="AE8" s="148"/>
      <c r="AF8" s="149"/>
      <c r="AG8" s="149"/>
      <c r="AH8" s="150"/>
    </row>
    <row r="9" spans="1:34" ht="15" thickBot="1">
      <c r="A9" s="117" t="str">
        <f>U1</f>
        <v>Functie 4 GHZ FWG 40</v>
      </c>
      <c r="B9" s="23">
        <f>X37</f>
        <v>39.915369625139242</v>
      </c>
      <c r="C9" s="38">
        <f>1/6</f>
        <v>0.16666666666666666</v>
      </c>
      <c r="D9" s="23">
        <f>C9*B9</f>
        <v>6.6525616041898736</v>
      </c>
      <c r="F9" s="141" t="s">
        <v>124</v>
      </c>
      <c r="G9" s="142"/>
      <c r="H9" s="28"/>
      <c r="I9" s="29">
        <f>I3+SUM(I5:I7)</f>
        <v>46819.006440879755</v>
      </c>
      <c r="K9" s="141" t="s">
        <v>124</v>
      </c>
      <c r="L9" s="142"/>
      <c r="M9" s="28"/>
      <c r="N9" s="29">
        <f>N3+SUM(N5:N7)</f>
        <v>46822.309952927077</v>
      </c>
      <c r="P9" s="141" t="s">
        <v>124</v>
      </c>
      <c r="Q9" s="142"/>
      <c r="R9" s="28"/>
      <c r="S9" s="29">
        <f>S3+SUM(S5:S7)</f>
        <v>43956.211220796715</v>
      </c>
      <c r="U9" s="141" t="s">
        <v>124</v>
      </c>
      <c r="V9" s="142"/>
      <c r="W9" s="28"/>
      <c r="X9" s="29">
        <f>X3+SUM(X5:X7)</f>
        <v>47095.990375999871</v>
      </c>
      <c r="Z9" s="141" t="s">
        <v>124</v>
      </c>
      <c r="AA9" s="142"/>
      <c r="AB9" s="28"/>
      <c r="AC9" s="29">
        <f>AC3+SUM(AC5:AC7)</f>
        <v>46819.006440879755</v>
      </c>
      <c r="AE9" s="141" t="s">
        <v>124</v>
      </c>
      <c r="AF9" s="142"/>
      <c r="AG9" s="28"/>
      <c r="AH9" s="29">
        <f>AH3+SUM(AH5:AH7)</f>
        <v>51215.886073323265</v>
      </c>
    </row>
    <row r="10" spans="1:34" ht="15" thickTop="1">
      <c r="A10" s="19"/>
      <c r="B10" s="19"/>
      <c r="C10" s="39"/>
      <c r="D10" s="19"/>
      <c r="F10" s="143"/>
      <c r="G10" s="144"/>
      <c r="H10" s="144"/>
      <c r="I10" s="145"/>
      <c r="K10" s="143"/>
      <c r="L10" s="144"/>
      <c r="M10" s="144"/>
      <c r="N10" s="145"/>
      <c r="P10" s="143"/>
      <c r="Q10" s="144"/>
      <c r="R10" s="144"/>
      <c r="S10" s="145"/>
      <c r="U10" s="143"/>
      <c r="V10" s="144"/>
      <c r="W10" s="144"/>
      <c r="X10" s="145"/>
      <c r="Z10" s="143"/>
      <c r="AA10" s="144"/>
      <c r="AB10" s="144"/>
      <c r="AC10" s="145"/>
      <c r="AE10" s="143"/>
      <c r="AF10" s="144"/>
      <c r="AG10" s="144"/>
      <c r="AH10" s="145"/>
    </row>
    <row r="11" spans="1:34">
      <c r="A11" s="117" t="str">
        <f>Z1</f>
        <v>Functie 5 GGZ FWG 40</v>
      </c>
      <c r="B11" s="23">
        <f>AC37</f>
        <v>40.797629506514852</v>
      </c>
      <c r="C11" s="38">
        <f>1/6</f>
        <v>0.16666666666666666</v>
      </c>
      <c r="D11" s="23">
        <f>C11*B11</f>
        <v>6.7996049177524753</v>
      </c>
      <c r="F11" s="141" t="s">
        <v>125</v>
      </c>
      <c r="G11" s="142"/>
      <c r="H11" s="33">
        <v>0.28838986227253882</v>
      </c>
      <c r="I11" s="34">
        <f>H11*(I3+I6+I7)</f>
        <v>13372.905450634471</v>
      </c>
      <c r="K11" s="141" t="s">
        <v>125</v>
      </c>
      <c r="L11" s="142"/>
      <c r="M11" s="33">
        <v>0.28839344239578396</v>
      </c>
      <c r="N11" s="34">
        <f>M11*(N3+N6+N7)</f>
        <v>13374.014701943352</v>
      </c>
      <c r="P11" s="141" t="s">
        <v>125</v>
      </c>
      <c r="Q11" s="142"/>
      <c r="R11" s="33">
        <v>0.28508514525355882</v>
      </c>
      <c r="S11" s="34">
        <f>R11*(S3+S6+S7)</f>
        <v>12411.637775673549</v>
      </c>
      <c r="U11" s="141" t="s">
        <v>125</v>
      </c>
      <c r="V11" s="142"/>
      <c r="W11" s="33">
        <v>0.2886882950468096</v>
      </c>
      <c r="X11" s="34">
        <f>W11*(X3+X6+X7)</f>
        <v>13465.910951498319</v>
      </c>
      <c r="Z11" s="141" t="s">
        <v>125</v>
      </c>
      <c r="AA11" s="142"/>
      <c r="AB11" s="33">
        <v>0.28838986227253882</v>
      </c>
      <c r="AC11" s="34">
        <f>AB11*(AC3+AC6+AC7)</f>
        <v>13372.905450634471</v>
      </c>
      <c r="AE11" s="141" t="s">
        <v>125</v>
      </c>
      <c r="AF11" s="142"/>
      <c r="AG11" s="33">
        <v>0.29274627327421099</v>
      </c>
      <c r="AH11" s="34">
        <f>AG11*(AH3+AH6+AH7)</f>
        <v>14849.287076435643</v>
      </c>
    </row>
    <row r="12" spans="1:34">
      <c r="A12" s="19"/>
      <c r="B12" s="19"/>
      <c r="C12" s="39"/>
      <c r="D12" s="19"/>
      <c r="F12" s="148"/>
      <c r="G12" s="149"/>
      <c r="H12" s="149"/>
      <c r="I12" s="150"/>
      <c r="K12" s="148"/>
      <c r="L12" s="149"/>
      <c r="M12" s="149"/>
      <c r="N12" s="150"/>
      <c r="P12" s="148"/>
      <c r="Q12" s="149"/>
      <c r="R12" s="149"/>
      <c r="S12" s="150"/>
      <c r="U12" s="148"/>
      <c r="V12" s="149"/>
      <c r="W12" s="149"/>
      <c r="X12" s="150"/>
      <c r="Z12" s="148"/>
      <c r="AA12" s="149"/>
      <c r="AB12" s="149"/>
      <c r="AC12" s="150"/>
      <c r="AE12" s="148"/>
      <c r="AF12" s="149"/>
      <c r="AG12" s="149"/>
      <c r="AH12" s="150"/>
    </row>
    <row r="13" spans="1:34" ht="15" thickBot="1">
      <c r="A13" s="117" t="str">
        <f>AE1</f>
        <v>Functie 6 GGZ FWG 45</v>
      </c>
      <c r="B13" s="23">
        <f>AH37</f>
        <v>46.215468697920308</v>
      </c>
      <c r="C13" s="38">
        <f>1/6</f>
        <v>0.16666666666666666</v>
      </c>
      <c r="D13" s="23">
        <f>C13*B13</f>
        <v>7.7025781163200513</v>
      </c>
      <c r="F13" s="141" t="s">
        <v>126</v>
      </c>
      <c r="G13" s="142"/>
      <c r="H13" s="28"/>
      <c r="I13" s="29">
        <f>I9+I11</f>
        <v>60191.911891514224</v>
      </c>
      <c r="K13" s="141" t="s">
        <v>126</v>
      </c>
      <c r="L13" s="142"/>
      <c r="M13" s="28"/>
      <c r="N13" s="29">
        <f>N9+N11</f>
        <v>60196.324654870426</v>
      </c>
      <c r="P13" s="141" t="s">
        <v>126</v>
      </c>
      <c r="Q13" s="142"/>
      <c r="R13" s="28"/>
      <c r="S13" s="29">
        <f>S9+S11</f>
        <v>56367.84899647026</v>
      </c>
      <c r="U13" s="141" t="s">
        <v>126</v>
      </c>
      <c r="V13" s="142"/>
      <c r="W13" s="28"/>
      <c r="X13" s="29">
        <f>X9+X11</f>
        <v>60561.901327498192</v>
      </c>
      <c r="Z13" s="141" t="s">
        <v>126</v>
      </c>
      <c r="AA13" s="142"/>
      <c r="AB13" s="28"/>
      <c r="AC13" s="29">
        <f>AC9+AC11</f>
        <v>60191.911891514224</v>
      </c>
      <c r="AE13" s="141" t="s">
        <v>126</v>
      </c>
      <c r="AF13" s="142"/>
      <c r="AG13" s="28"/>
      <c r="AH13" s="29">
        <f>AH9+AH11</f>
        <v>66065.173149758906</v>
      </c>
    </row>
    <row r="14" spans="1:34" ht="15" thickTop="1">
      <c r="A14" s="19"/>
      <c r="B14" s="19"/>
      <c r="C14" s="20"/>
      <c r="D14" s="19"/>
      <c r="F14" s="143"/>
      <c r="G14" s="144"/>
      <c r="H14" s="144"/>
      <c r="I14" s="145"/>
      <c r="K14" s="143"/>
      <c r="L14" s="144"/>
      <c r="M14" s="144"/>
      <c r="N14" s="145"/>
      <c r="P14" s="143"/>
      <c r="Q14" s="144"/>
      <c r="R14" s="144"/>
      <c r="S14" s="145"/>
      <c r="U14" s="143"/>
      <c r="V14" s="144"/>
      <c r="W14" s="144"/>
      <c r="X14" s="145"/>
      <c r="Z14" s="143"/>
      <c r="AA14" s="144"/>
      <c r="AB14" s="144"/>
      <c r="AC14" s="145"/>
      <c r="AE14" s="143"/>
      <c r="AF14" s="144"/>
      <c r="AG14" s="144"/>
      <c r="AH14" s="145"/>
    </row>
    <row r="15" spans="1:34">
      <c r="A15" s="24" t="s">
        <v>117</v>
      </c>
      <c r="B15" s="24"/>
      <c r="C15" s="25">
        <f>SUM(C3:C13)</f>
        <v>0.99999999999999989</v>
      </c>
      <c r="D15" s="26">
        <f>SUM(D3:D13)</f>
        <v>40.773361056799843</v>
      </c>
      <c r="F15" s="141" t="s">
        <v>127</v>
      </c>
      <c r="G15" s="142"/>
      <c r="H15" s="33">
        <v>0.21199999999999999</v>
      </c>
      <c r="I15" s="34">
        <f>(H15/(1-H15))*I13</f>
        <v>16193.763097717023</v>
      </c>
      <c r="K15" s="141" t="s">
        <v>127</v>
      </c>
      <c r="L15" s="142"/>
      <c r="M15" s="33">
        <v>0.16200000000000001</v>
      </c>
      <c r="N15" s="34">
        <f>(M15/(1-M15))*N13</f>
        <v>11636.998322301921</v>
      </c>
      <c r="P15" s="141" t="s">
        <v>127</v>
      </c>
      <c r="Q15" s="142"/>
      <c r="R15" s="33">
        <v>0.16400000000000001</v>
      </c>
      <c r="S15" s="34">
        <f>(R15/(1-R15))*S13</f>
        <v>11057.807697872158</v>
      </c>
      <c r="U15" s="141" t="s">
        <v>127</v>
      </c>
      <c r="V15" s="142"/>
      <c r="W15" s="33">
        <v>0.16400000000000001</v>
      </c>
      <c r="X15" s="34">
        <f>(W15/(1-W15))*X13</f>
        <v>11880.564375250842</v>
      </c>
      <c r="Z15" s="141" t="s">
        <v>127</v>
      </c>
      <c r="AA15" s="142"/>
      <c r="AB15" s="33">
        <v>0.21199999999999999</v>
      </c>
      <c r="AC15" s="34">
        <f>(AB15/(1-AB15))*AC13</f>
        <v>16193.763097717023</v>
      </c>
      <c r="AE15" s="141" t="s">
        <v>127</v>
      </c>
      <c r="AF15" s="142"/>
      <c r="AG15" s="33">
        <v>0.21199999999999999</v>
      </c>
      <c r="AH15" s="34">
        <f>(AG15/(1-AG15))*AH13</f>
        <v>17773.87907074732</v>
      </c>
    </row>
    <row r="16" spans="1:34">
      <c r="F16" s="148"/>
      <c r="G16" s="149"/>
      <c r="H16" s="149"/>
      <c r="I16" s="150"/>
      <c r="K16" s="148"/>
      <c r="L16" s="149"/>
      <c r="M16" s="149"/>
      <c r="N16" s="150"/>
      <c r="P16" s="148"/>
      <c r="Q16" s="149"/>
      <c r="R16" s="149"/>
      <c r="S16" s="150"/>
      <c r="U16" s="148"/>
      <c r="V16" s="149"/>
      <c r="W16" s="149"/>
      <c r="X16" s="150"/>
      <c r="Z16" s="148"/>
      <c r="AA16" s="149"/>
      <c r="AB16" s="149"/>
      <c r="AC16" s="150"/>
      <c r="AE16" s="148"/>
      <c r="AF16" s="149"/>
      <c r="AG16" s="149"/>
      <c r="AH16" s="150"/>
    </row>
    <row r="17" spans="6:34" ht="15" thickBot="1">
      <c r="F17" s="141" t="s">
        <v>128</v>
      </c>
      <c r="G17" s="142"/>
      <c r="H17" s="28"/>
      <c r="I17" s="29">
        <f>I15+I13</f>
        <v>76385.674989231251</v>
      </c>
      <c r="K17" s="141" t="s">
        <v>128</v>
      </c>
      <c r="L17" s="142"/>
      <c r="M17" s="28"/>
      <c r="N17" s="29">
        <f>N15+N13</f>
        <v>71833.322977172342</v>
      </c>
      <c r="P17" s="141" t="s">
        <v>128</v>
      </c>
      <c r="Q17" s="142"/>
      <c r="R17" s="28"/>
      <c r="S17" s="29">
        <f>S15+S13</f>
        <v>67425.656694342411</v>
      </c>
      <c r="U17" s="141" t="s">
        <v>128</v>
      </c>
      <c r="V17" s="142"/>
      <c r="W17" s="28"/>
      <c r="X17" s="29">
        <f>X15+X13</f>
        <v>72442.465702749032</v>
      </c>
      <c r="Z17" s="141" t="s">
        <v>128</v>
      </c>
      <c r="AA17" s="142"/>
      <c r="AB17" s="28"/>
      <c r="AC17" s="29">
        <f>AC15+AC13</f>
        <v>76385.674989231251</v>
      </c>
      <c r="AE17" s="141" t="s">
        <v>128</v>
      </c>
      <c r="AF17" s="142"/>
      <c r="AG17" s="28"/>
      <c r="AH17" s="29">
        <f>AH15+AH13</f>
        <v>83839.05222050623</v>
      </c>
    </row>
    <row r="18" spans="6:34" ht="15" thickTop="1">
      <c r="F18" s="143"/>
      <c r="G18" s="144"/>
      <c r="H18" s="144"/>
      <c r="I18" s="145"/>
      <c r="K18" s="143"/>
      <c r="L18" s="144"/>
      <c r="M18" s="144"/>
      <c r="N18" s="145"/>
      <c r="P18" s="143"/>
      <c r="Q18" s="144"/>
      <c r="R18" s="144"/>
      <c r="S18" s="145"/>
      <c r="U18" s="143"/>
      <c r="V18" s="144"/>
      <c r="W18" s="144"/>
      <c r="X18" s="145"/>
      <c r="Z18" s="143"/>
      <c r="AA18" s="144"/>
      <c r="AB18" s="144"/>
      <c r="AC18" s="145"/>
      <c r="AE18" s="143"/>
      <c r="AF18" s="144"/>
      <c r="AG18" s="144"/>
      <c r="AH18" s="145"/>
    </row>
    <row r="19" spans="6:34">
      <c r="F19" s="141" t="s">
        <v>129</v>
      </c>
      <c r="G19" s="142"/>
      <c r="H19" s="33">
        <v>6.855E-2</v>
      </c>
      <c r="I19" s="34">
        <f>(H19/(1-H19-H20))*I17</f>
        <v>5920.3324331638905</v>
      </c>
      <c r="K19" s="141" t="s">
        <v>129</v>
      </c>
      <c r="L19" s="142"/>
      <c r="M19" s="33">
        <v>0.13855000000000001</v>
      </c>
      <c r="N19" s="34">
        <f>(M19/(1-M19-M20))*N17</f>
        <v>12219.911472143443</v>
      </c>
      <c r="P19" s="141" t="s">
        <v>129</v>
      </c>
      <c r="Q19" s="142"/>
      <c r="R19" s="33">
        <v>0.13855000000000001</v>
      </c>
      <c r="S19" s="34">
        <f>(R19/(1-R19-R20))*S17</f>
        <v>11470.102197803599</v>
      </c>
      <c r="U19" s="141" t="s">
        <v>129</v>
      </c>
      <c r="V19" s="142"/>
      <c r="W19" s="33">
        <v>0.13855000000000001</v>
      </c>
      <c r="X19" s="34">
        <f>(W19/(1-W19-W20))*X17</f>
        <v>12323.535665929005</v>
      </c>
      <c r="Z19" s="141" t="s">
        <v>129</v>
      </c>
      <c r="AA19" s="142"/>
      <c r="AB19" s="33">
        <v>0.13855000000000001</v>
      </c>
      <c r="AC19" s="34">
        <f>(AB19/(1-AB19-AB20))*AC17</f>
        <v>12994.333930576449</v>
      </c>
      <c r="AE19" s="141" t="s">
        <v>129</v>
      </c>
      <c r="AF19" s="142"/>
      <c r="AG19" s="33">
        <v>0.13855000000000001</v>
      </c>
      <c r="AH19" s="34">
        <f>(AG19/(1-AG19-AG20))*AH17</f>
        <v>14262.263718031971</v>
      </c>
    </row>
    <row r="20" spans="6:34">
      <c r="F20" s="141" t="s">
        <v>130</v>
      </c>
      <c r="G20" s="142"/>
      <c r="H20" s="33">
        <v>4.7E-2</v>
      </c>
      <c r="I20" s="34">
        <f>(H20/(1-H19-H20))*I17</f>
        <v>4059.1630103384805</v>
      </c>
      <c r="K20" s="141" t="s">
        <v>130</v>
      </c>
      <c r="L20" s="142"/>
      <c r="M20" s="33">
        <v>4.7E-2</v>
      </c>
      <c r="N20" s="34">
        <f>(M20/(1-M19-M20))*N17</f>
        <v>4145.3326538487327</v>
      </c>
      <c r="P20" s="141" t="s">
        <v>130</v>
      </c>
      <c r="Q20" s="142"/>
      <c r="R20" s="33">
        <v>4.7E-2</v>
      </c>
      <c r="S20" s="34">
        <f>(R20/(1-R19-R20))*S17</f>
        <v>3890.9765665591422</v>
      </c>
      <c r="U20" s="141" t="s">
        <v>130</v>
      </c>
      <c r="V20" s="142"/>
      <c r="W20" s="33">
        <v>4.7E-2</v>
      </c>
      <c r="X20" s="34">
        <f>(W20/(1-W19-W20))*X17</f>
        <v>4180.4848523902074</v>
      </c>
      <c r="Z20" s="141" t="s">
        <v>130</v>
      </c>
      <c r="AA20" s="142"/>
      <c r="AB20" s="33">
        <v>4.7E-2</v>
      </c>
      <c r="AC20" s="34">
        <f>(AB20/(1-AB19-AB20))*AC17</f>
        <v>4408.0382153525306</v>
      </c>
      <c r="AE20" s="141" t="s">
        <v>130</v>
      </c>
      <c r="AF20" s="142"/>
      <c r="AG20" s="33">
        <v>4.7E-2</v>
      </c>
      <c r="AH20" s="34">
        <f>(AG20/(1-AG19-AG20))*AH17</f>
        <v>4838.1551407253883</v>
      </c>
    </row>
    <row r="21" spans="6:34">
      <c r="F21" s="148"/>
      <c r="G21" s="149"/>
      <c r="H21" s="149"/>
      <c r="I21" s="150"/>
      <c r="K21" s="148"/>
      <c r="L21" s="149"/>
      <c r="M21" s="149"/>
      <c r="N21" s="150"/>
      <c r="P21" s="148"/>
      <c r="Q21" s="149"/>
      <c r="R21" s="149"/>
      <c r="S21" s="150"/>
      <c r="U21" s="148"/>
      <c r="V21" s="149"/>
      <c r="W21" s="149"/>
      <c r="X21" s="150"/>
      <c r="Z21" s="148"/>
      <c r="AA21" s="149"/>
      <c r="AB21" s="149"/>
      <c r="AC21" s="150"/>
      <c r="AE21" s="148"/>
      <c r="AF21" s="149"/>
      <c r="AG21" s="149"/>
      <c r="AH21" s="150"/>
    </row>
    <row r="22" spans="6:34" ht="15" thickBot="1">
      <c r="F22" s="141" t="s">
        <v>131</v>
      </c>
      <c r="G22" s="142"/>
      <c r="H22" s="33"/>
      <c r="I22" s="29">
        <f>I17+I19+I20</f>
        <v>86365.170432733619</v>
      </c>
      <c r="K22" s="141" t="s">
        <v>131</v>
      </c>
      <c r="L22" s="142"/>
      <c r="M22" s="33"/>
      <c r="N22" s="29">
        <f>N17+N19+N20</f>
        <v>88198.567103164518</v>
      </c>
      <c r="P22" s="141" t="s">
        <v>131</v>
      </c>
      <c r="Q22" s="142"/>
      <c r="R22" s="33"/>
      <c r="S22" s="29">
        <f>S17+S19+S20</f>
        <v>82786.735458705152</v>
      </c>
      <c r="U22" s="141" t="s">
        <v>131</v>
      </c>
      <c r="V22" s="142"/>
      <c r="W22" s="33"/>
      <c r="X22" s="29">
        <f>X17+X19+X20</f>
        <v>88946.486221068233</v>
      </c>
      <c r="Z22" s="141" t="s">
        <v>131</v>
      </c>
      <c r="AA22" s="142"/>
      <c r="AB22" s="33"/>
      <c r="AC22" s="29">
        <f>AC17+AC19+AC20</f>
        <v>93788.047135160232</v>
      </c>
      <c r="AE22" s="141" t="s">
        <v>131</v>
      </c>
      <c r="AF22" s="142"/>
      <c r="AG22" s="33"/>
      <c r="AH22" s="29">
        <f>AH17+AH19+AH20</f>
        <v>102939.47107926359</v>
      </c>
    </row>
    <row r="23" spans="6:34" ht="15" thickTop="1">
      <c r="F23" s="143"/>
      <c r="G23" s="144"/>
      <c r="H23" s="144"/>
      <c r="I23" s="145"/>
      <c r="K23" s="143"/>
      <c r="L23" s="144"/>
      <c r="M23" s="144"/>
      <c r="N23" s="145"/>
      <c r="P23" s="143"/>
      <c r="Q23" s="144"/>
      <c r="R23" s="144"/>
      <c r="S23" s="145"/>
      <c r="U23" s="143"/>
      <c r="V23" s="144"/>
      <c r="W23" s="144"/>
      <c r="X23" s="145"/>
      <c r="Z23" s="143"/>
      <c r="AA23" s="144"/>
      <c r="AB23" s="144"/>
      <c r="AC23" s="145"/>
      <c r="AE23" s="143"/>
      <c r="AF23" s="144"/>
      <c r="AG23" s="144"/>
      <c r="AH23" s="145"/>
    </row>
    <row r="24" spans="6:34">
      <c r="F24" s="141" t="s">
        <v>132</v>
      </c>
      <c r="G24" s="142"/>
      <c r="H24" s="35">
        <v>0.61646003368561197</v>
      </c>
      <c r="I24" s="28"/>
      <c r="K24" s="141" t="s">
        <v>132</v>
      </c>
      <c r="L24" s="142"/>
      <c r="M24" s="35">
        <v>0.617440038944429</v>
      </c>
      <c r="N24" s="28"/>
      <c r="P24" s="141" t="s">
        <v>132</v>
      </c>
      <c r="Q24" s="142"/>
      <c r="R24" s="35">
        <v>0.632654782994861</v>
      </c>
      <c r="S24" s="28"/>
      <c r="U24" s="141" t="s">
        <v>132</v>
      </c>
      <c r="V24" s="142"/>
      <c r="W24" s="35">
        <v>0.632654782994861</v>
      </c>
      <c r="X24" s="28"/>
      <c r="Z24" s="141" t="s">
        <v>132</v>
      </c>
      <c r="AA24" s="142"/>
      <c r="AB24" s="35">
        <v>0.65107132229051001</v>
      </c>
      <c r="AC24" s="28"/>
      <c r="AE24" s="141" t="s">
        <v>132</v>
      </c>
      <c r="AF24" s="142"/>
      <c r="AG24" s="35">
        <v>0.62275928821170301</v>
      </c>
      <c r="AH24" s="28"/>
    </row>
    <row r="25" spans="6:34">
      <c r="F25" s="141" t="s">
        <v>133</v>
      </c>
      <c r="G25" s="142"/>
      <c r="H25" s="28">
        <f>1878*H24</f>
        <v>1157.7119432615793</v>
      </c>
      <c r="I25" s="28"/>
      <c r="K25" s="141" t="s">
        <v>133</v>
      </c>
      <c r="L25" s="142"/>
      <c r="M25" s="28">
        <f>1878*M24</f>
        <v>1159.5523931376376</v>
      </c>
      <c r="N25" s="28"/>
      <c r="P25" s="141" t="s">
        <v>133</v>
      </c>
      <c r="Q25" s="142"/>
      <c r="R25" s="28">
        <f>1878*R24</f>
        <v>1188.125682464349</v>
      </c>
      <c r="S25" s="28"/>
      <c r="U25" s="141" t="s">
        <v>133</v>
      </c>
      <c r="V25" s="142"/>
      <c r="W25" s="28">
        <f>1878*W24</f>
        <v>1188.125682464349</v>
      </c>
      <c r="X25" s="28"/>
      <c r="Z25" s="141" t="s">
        <v>133</v>
      </c>
      <c r="AA25" s="142"/>
      <c r="AB25" s="28">
        <f>1878*AB24</f>
        <v>1222.7119432615777</v>
      </c>
      <c r="AC25" s="28"/>
      <c r="AE25" s="141" t="s">
        <v>133</v>
      </c>
      <c r="AF25" s="142"/>
      <c r="AG25" s="28">
        <f>1878*AG24</f>
        <v>1169.5419432615784</v>
      </c>
      <c r="AH25" s="28"/>
    </row>
    <row r="26" spans="6:34" ht="15" thickBot="1">
      <c r="F26" s="141" t="s">
        <v>134</v>
      </c>
      <c r="G26" s="142"/>
      <c r="H26" s="28"/>
      <c r="I26" s="29">
        <f>I22/H25</f>
        <v>74.599878610062703</v>
      </c>
      <c r="K26" s="141" t="s">
        <v>134</v>
      </c>
      <c r="L26" s="142"/>
      <c r="M26" s="28"/>
      <c r="N26" s="29">
        <f>N22/M25</f>
        <v>76.062597623991479</v>
      </c>
      <c r="P26" s="141" t="s">
        <v>134</v>
      </c>
      <c r="Q26" s="142"/>
      <c r="R26" s="28"/>
      <c r="S26" s="29">
        <f>S22/R25</f>
        <v>69.678432745425695</v>
      </c>
      <c r="U26" s="141" t="s">
        <v>134</v>
      </c>
      <c r="V26" s="142"/>
      <c r="W26" s="28"/>
      <c r="X26" s="29">
        <f>X22/W25</f>
        <v>74.862859656884126</v>
      </c>
      <c r="Z26" s="141" t="s">
        <v>134</v>
      </c>
      <c r="AA26" s="142"/>
      <c r="AB26" s="28"/>
      <c r="AC26" s="29">
        <f>AC22/AB25</f>
        <v>76.704940727888129</v>
      </c>
      <c r="AE26" s="141" t="s">
        <v>134</v>
      </c>
      <c r="AF26" s="142"/>
      <c r="AG26" s="28"/>
      <c r="AH26" s="29">
        <f>AH22/AG25</f>
        <v>88.016912665987448</v>
      </c>
    </row>
    <row r="27" spans="6:34" ht="15" thickTop="1">
      <c r="F27" s="143"/>
      <c r="G27" s="144"/>
      <c r="H27" s="144"/>
      <c r="I27" s="145"/>
      <c r="K27" s="143"/>
      <c r="L27" s="144"/>
      <c r="M27" s="144"/>
      <c r="N27" s="145"/>
      <c r="P27" s="143"/>
      <c r="Q27" s="144"/>
      <c r="R27" s="144"/>
      <c r="S27" s="145"/>
      <c r="U27" s="143"/>
      <c r="V27" s="144"/>
      <c r="W27" s="144"/>
      <c r="X27" s="145"/>
      <c r="Z27" s="143"/>
      <c r="AA27" s="144"/>
      <c r="AB27" s="144"/>
      <c r="AC27" s="145"/>
      <c r="AE27" s="143"/>
      <c r="AF27" s="144"/>
      <c r="AG27" s="144"/>
      <c r="AH27" s="145"/>
    </row>
    <row r="28" spans="6:34">
      <c r="F28" s="141" t="s">
        <v>135</v>
      </c>
      <c r="G28" s="142"/>
      <c r="H28" s="35">
        <v>0.02</v>
      </c>
      <c r="I28" s="34">
        <f>H28*I26</f>
        <v>1.4919975722012542</v>
      </c>
      <c r="K28" s="141" t="s">
        <v>135</v>
      </c>
      <c r="L28" s="142"/>
      <c r="M28" s="35">
        <v>0.02</v>
      </c>
      <c r="N28" s="34">
        <f>M28*N26</f>
        <v>1.5212519524798296</v>
      </c>
      <c r="P28" s="141" t="s">
        <v>135</v>
      </c>
      <c r="Q28" s="142"/>
      <c r="R28" s="35">
        <v>0.02</v>
      </c>
      <c r="S28" s="34">
        <f>R28*S26</f>
        <v>1.393568654908514</v>
      </c>
      <c r="U28" s="141" t="s">
        <v>135</v>
      </c>
      <c r="V28" s="142"/>
      <c r="W28" s="35">
        <v>0.02</v>
      </c>
      <c r="X28" s="34">
        <f>W28*X26</f>
        <v>1.4972571931376826</v>
      </c>
      <c r="Z28" s="141" t="s">
        <v>135</v>
      </c>
      <c r="AA28" s="142"/>
      <c r="AB28" s="35">
        <v>0.02</v>
      </c>
      <c r="AC28" s="34">
        <f>AB28*AC26</f>
        <v>1.5340988145577625</v>
      </c>
      <c r="AE28" s="141" t="s">
        <v>135</v>
      </c>
      <c r="AF28" s="142"/>
      <c r="AG28" s="35">
        <v>0.02</v>
      </c>
      <c r="AH28" s="34">
        <f>AG28*AH26</f>
        <v>1.7603382533197489</v>
      </c>
    </row>
    <row r="29" spans="6:34">
      <c r="F29" s="141" t="s">
        <v>136</v>
      </c>
      <c r="G29" s="142"/>
      <c r="H29" s="35">
        <v>0.02</v>
      </c>
      <c r="I29" s="34">
        <f>H29*I26</f>
        <v>1.4919975722012542</v>
      </c>
      <c r="K29" s="141" t="s">
        <v>136</v>
      </c>
      <c r="L29" s="142"/>
      <c r="M29" s="35">
        <v>0.02</v>
      </c>
      <c r="N29" s="34">
        <f>M29*N26</f>
        <v>1.5212519524798296</v>
      </c>
      <c r="P29" s="141" t="s">
        <v>136</v>
      </c>
      <c r="Q29" s="142"/>
      <c r="R29" s="35">
        <v>0.02</v>
      </c>
      <c r="S29" s="34">
        <f>R29*S26</f>
        <v>1.393568654908514</v>
      </c>
      <c r="U29" s="141" t="s">
        <v>136</v>
      </c>
      <c r="V29" s="142"/>
      <c r="W29" s="35">
        <v>0.02</v>
      </c>
      <c r="X29" s="34">
        <f>W29*X26</f>
        <v>1.4972571931376826</v>
      </c>
      <c r="Z29" s="141" t="s">
        <v>136</v>
      </c>
      <c r="AA29" s="142"/>
      <c r="AB29" s="35">
        <v>0.02</v>
      </c>
      <c r="AC29" s="34">
        <f>AB29*AC26</f>
        <v>1.5340988145577625</v>
      </c>
      <c r="AE29" s="141" t="s">
        <v>136</v>
      </c>
      <c r="AF29" s="142"/>
      <c r="AG29" s="35">
        <v>0.02</v>
      </c>
      <c r="AH29" s="34">
        <f>AG29*AH26</f>
        <v>1.7603382533197489</v>
      </c>
    </row>
    <row r="30" spans="6:34" ht="15" thickBot="1">
      <c r="F30" s="146" t="s">
        <v>137</v>
      </c>
      <c r="G30" s="147"/>
      <c r="H30" s="28"/>
      <c r="I30" s="36">
        <f>I26+I28+I29</f>
        <v>77.583873754465216</v>
      </c>
      <c r="K30" s="146" t="s">
        <v>137</v>
      </c>
      <c r="L30" s="147"/>
      <c r="M30" s="28"/>
      <c r="N30" s="36">
        <f>N26+N28+N29</f>
        <v>79.105101528951138</v>
      </c>
      <c r="P30" s="146" t="s">
        <v>137</v>
      </c>
      <c r="Q30" s="147"/>
      <c r="R30" s="28"/>
      <c r="S30" s="36">
        <f>S26+S28+S29</f>
        <v>72.465570055242736</v>
      </c>
      <c r="U30" s="146" t="s">
        <v>137</v>
      </c>
      <c r="V30" s="147"/>
      <c r="W30" s="28"/>
      <c r="X30" s="36">
        <f>X26+X28+X29</f>
        <v>77.857374043159496</v>
      </c>
      <c r="Z30" s="146" t="s">
        <v>137</v>
      </c>
      <c r="AA30" s="147"/>
      <c r="AB30" s="28"/>
      <c r="AC30" s="36">
        <f>AC26+AC28+AC29</f>
        <v>79.77313835700366</v>
      </c>
      <c r="AE30" s="146" t="s">
        <v>137</v>
      </c>
      <c r="AF30" s="147"/>
      <c r="AG30" s="28"/>
      <c r="AH30" s="36">
        <f>AH26+AH28+AH29</f>
        <v>91.537589172626937</v>
      </c>
    </row>
    <row r="31" spans="6:34" ht="15" thickTop="1">
      <c r="F31" s="143"/>
      <c r="G31" s="144"/>
      <c r="H31" s="144"/>
      <c r="I31" s="145"/>
      <c r="K31" s="143"/>
      <c r="L31" s="144"/>
      <c r="M31" s="144"/>
      <c r="N31" s="145"/>
      <c r="P31" s="143"/>
      <c r="Q31" s="144"/>
      <c r="R31" s="144"/>
      <c r="S31" s="145"/>
      <c r="U31" s="143"/>
      <c r="V31" s="144"/>
      <c r="W31" s="144"/>
      <c r="X31" s="145"/>
      <c r="Z31" s="143"/>
      <c r="AA31" s="144"/>
      <c r="AB31" s="144"/>
      <c r="AC31" s="145"/>
      <c r="AE31" s="143"/>
      <c r="AF31" s="144"/>
      <c r="AG31" s="144"/>
      <c r="AH31" s="145"/>
    </row>
    <row r="32" spans="6:34">
      <c r="F32" s="141" t="s">
        <v>155</v>
      </c>
      <c r="G32" s="156"/>
      <c r="H32" s="35">
        <v>0.05</v>
      </c>
      <c r="I32" s="28"/>
      <c r="K32" s="141" t="s">
        <v>155</v>
      </c>
      <c r="L32" s="156"/>
      <c r="M32" s="35">
        <v>0.05</v>
      </c>
      <c r="N32" s="28"/>
      <c r="P32" s="141" t="s">
        <v>155</v>
      </c>
      <c r="Q32" s="156"/>
      <c r="R32" s="35">
        <v>0.05</v>
      </c>
      <c r="S32" s="28"/>
      <c r="U32" s="141" t="s">
        <v>155</v>
      </c>
      <c r="V32" s="156"/>
      <c r="W32" s="35">
        <v>0.05</v>
      </c>
      <c r="X32" s="28"/>
      <c r="Z32" s="141" t="s">
        <v>155</v>
      </c>
      <c r="AA32" s="156"/>
      <c r="AB32" s="35">
        <v>0.05</v>
      </c>
      <c r="AC32" s="28"/>
      <c r="AE32" s="141" t="s">
        <v>155</v>
      </c>
      <c r="AF32" s="156"/>
      <c r="AG32" s="35">
        <v>0.05</v>
      </c>
      <c r="AH32" s="28"/>
    </row>
    <row r="33" spans="6:34">
      <c r="F33" s="141" t="s">
        <v>156</v>
      </c>
      <c r="G33" s="156"/>
      <c r="H33" s="34">
        <v>4.0599999999999996</v>
      </c>
      <c r="I33" s="34">
        <f>H33</f>
        <v>4.0599999999999996</v>
      </c>
      <c r="K33" s="141" t="s">
        <v>156</v>
      </c>
      <c r="L33" s="156"/>
      <c r="M33" s="34">
        <v>4.0599999999999996</v>
      </c>
      <c r="N33" s="34">
        <f>M33</f>
        <v>4.0599999999999996</v>
      </c>
      <c r="P33" s="141" t="s">
        <v>156</v>
      </c>
      <c r="Q33" s="156"/>
      <c r="R33" s="34">
        <v>4.0599999999999996</v>
      </c>
      <c r="S33" s="34">
        <f>R33</f>
        <v>4.0599999999999996</v>
      </c>
      <c r="U33" s="141" t="s">
        <v>156</v>
      </c>
      <c r="V33" s="156"/>
      <c r="W33" s="34">
        <v>4.0599999999999996</v>
      </c>
      <c r="X33" s="34">
        <f>W33</f>
        <v>4.0599999999999996</v>
      </c>
      <c r="Z33" s="141" t="s">
        <v>156</v>
      </c>
      <c r="AA33" s="156"/>
      <c r="AB33" s="34">
        <v>4.0599999999999996</v>
      </c>
      <c r="AC33" s="34">
        <f>AB33</f>
        <v>4.0599999999999996</v>
      </c>
      <c r="AE33" s="141" t="s">
        <v>156</v>
      </c>
      <c r="AF33" s="156"/>
      <c r="AG33" s="34">
        <v>4.0599999999999996</v>
      </c>
      <c r="AH33" s="34">
        <f>AG33</f>
        <v>4.0599999999999996</v>
      </c>
    </row>
    <row r="34" spans="6:34">
      <c r="F34" s="141" t="s">
        <v>157</v>
      </c>
      <c r="G34" s="156"/>
      <c r="H34" s="42">
        <v>8</v>
      </c>
      <c r="I34" s="34"/>
      <c r="K34" s="141" t="s">
        <v>157</v>
      </c>
      <c r="L34" s="156"/>
      <c r="M34" s="42">
        <v>8</v>
      </c>
      <c r="N34" s="34"/>
      <c r="P34" s="141" t="s">
        <v>157</v>
      </c>
      <c r="Q34" s="156"/>
      <c r="R34" s="42">
        <v>8</v>
      </c>
      <c r="S34" s="34"/>
      <c r="U34" s="141" t="s">
        <v>157</v>
      </c>
      <c r="V34" s="156"/>
      <c r="W34" s="42">
        <v>8</v>
      </c>
      <c r="X34" s="34"/>
      <c r="Z34" s="141" t="s">
        <v>157</v>
      </c>
      <c r="AA34" s="156"/>
      <c r="AB34" s="42">
        <v>8</v>
      </c>
      <c r="AC34" s="34"/>
      <c r="AE34" s="141" t="s">
        <v>157</v>
      </c>
      <c r="AF34" s="156"/>
      <c r="AG34" s="42">
        <v>8</v>
      </c>
      <c r="AH34" s="34"/>
    </row>
    <row r="35" spans="6:34">
      <c r="F35" s="141" t="s">
        <v>158</v>
      </c>
      <c r="G35" s="156"/>
      <c r="H35" s="41">
        <v>3.5</v>
      </c>
      <c r="I35" s="34"/>
      <c r="K35" s="141" t="s">
        <v>158</v>
      </c>
      <c r="L35" s="156"/>
      <c r="M35" s="41">
        <v>3.5</v>
      </c>
      <c r="N35" s="34"/>
      <c r="P35" s="141" t="s">
        <v>158</v>
      </c>
      <c r="Q35" s="156"/>
      <c r="R35" s="41">
        <v>3.5</v>
      </c>
      <c r="S35" s="34"/>
      <c r="U35" s="141" t="s">
        <v>158</v>
      </c>
      <c r="V35" s="156"/>
      <c r="W35" s="41">
        <v>3.5</v>
      </c>
      <c r="X35" s="34"/>
      <c r="Z35" s="141" t="s">
        <v>158</v>
      </c>
      <c r="AA35" s="156"/>
      <c r="AB35" s="41">
        <v>3.5</v>
      </c>
      <c r="AC35" s="34"/>
      <c r="AE35" s="141" t="s">
        <v>158</v>
      </c>
      <c r="AF35" s="156"/>
      <c r="AG35" s="41">
        <v>3.5</v>
      </c>
      <c r="AH35" s="34"/>
    </row>
    <row r="36" spans="6:34">
      <c r="F36" s="157"/>
      <c r="G36" s="158"/>
      <c r="H36" s="158"/>
      <c r="I36" s="156"/>
      <c r="K36" s="157"/>
      <c r="L36" s="158"/>
      <c r="M36" s="158"/>
      <c r="N36" s="156"/>
      <c r="P36" s="157"/>
      <c r="Q36" s="158"/>
      <c r="R36" s="158"/>
      <c r="S36" s="156"/>
      <c r="U36" s="157"/>
      <c r="V36" s="158"/>
      <c r="W36" s="158"/>
      <c r="X36" s="156"/>
      <c r="Z36" s="157"/>
      <c r="AA36" s="158"/>
      <c r="AB36" s="158"/>
      <c r="AC36" s="156"/>
      <c r="AE36" s="157"/>
      <c r="AF36" s="158"/>
      <c r="AG36" s="158"/>
      <c r="AH36" s="156"/>
    </row>
    <row r="37" spans="6:34" ht="15" thickBot="1">
      <c r="F37" s="141" t="s">
        <v>159</v>
      </c>
      <c r="G37" s="156"/>
      <c r="H37" s="28"/>
      <c r="I37" s="36">
        <f>I30*H35/(H34*(1-H32))+I33</f>
        <v>39.789415544819512</v>
      </c>
      <c r="K37" s="141" t="s">
        <v>159</v>
      </c>
      <c r="L37" s="156"/>
      <c r="M37" s="28"/>
      <c r="N37" s="36">
        <f>N30*M35/(M34*(1-M32))+N33</f>
        <v>40.48998096728014</v>
      </c>
      <c r="P37" s="141" t="s">
        <v>159</v>
      </c>
      <c r="Q37" s="156"/>
      <c r="R37" s="28"/>
      <c r="S37" s="36">
        <f>S30*R35/(R34*(1-R32))+S33</f>
        <v>37.432301999124952</v>
      </c>
      <c r="U37" s="141" t="s">
        <v>159</v>
      </c>
      <c r="V37" s="156"/>
      <c r="W37" s="28"/>
      <c r="X37" s="36">
        <f>X30*W35/(W34*(1-W32))+X33</f>
        <v>39.915369625139242</v>
      </c>
      <c r="Z37" s="141" t="s">
        <v>159</v>
      </c>
      <c r="AA37" s="156"/>
      <c r="AB37" s="28"/>
      <c r="AC37" s="36">
        <f>AC30*AB35/(AB34*(1-AB32))+AC33</f>
        <v>40.797629506514852</v>
      </c>
      <c r="AE37" s="141" t="s">
        <v>159</v>
      </c>
      <c r="AF37" s="156"/>
      <c r="AG37" s="28"/>
      <c r="AH37" s="36">
        <f>AH30*AG35/(AG34*(1-AG32))+AH33</f>
        <v>46.215468697920308</v>
      </c>
    </row>
    <row r="38" spans="6:34" ht="15" thickTop="1"/>
  </sheetData>
  <mergeCells count="216">
    <mergeCell ref="F3:G3"/>
    <mergeCell ref="K3:L3"/>
    <mergeCell ref="P3:Q3"/>
    <mergeCell ref="U3:V3"/>
    <mergeCell ref="Z3:AA3"/>
    <mergeCell ref="AE3:AF3"/>
    <mergeCell ref="F1:I2"/>
    <mergeCell ref="K1:N2"/>
    <mergeCell ref="P1:S2"/>
    <mergeCell ref="U1:X2"/>
    <mergeCell ref="Z1:AC2"/>
    <mergeCell ref="AE1:AH2"/>
    <mergeCell ref="F5:G5"/>
    <mergeCell ref="K5:L5"/>
    <mergeCell ref="P5:Q5"/>
    <mergeCell ref="U5:V5"/>
    <mergeCell ref="Z5:AA5"/>
    <mergeCell ref="AE5:AF5"/>
    <mergeCell ref="F4:I4"/>
    <mergeCell ref="K4:N4"/>
    <mergeCell ref="P4:S4"/>
    <mergeCell ref="U4:X4"/>
    <mergeCell ref="Z4:AC4"/>
    <mergeCell ref="AE4:AH4"/>
    <mergeCell ref="F7:G7"/>
    <mergeCell ref="K7:L7"/>
    <mergeCell ref="P7:Q7"/>
    <mergeCell ref="U7:V7"/>
    <mergeCell ref="Z7:AA7"/>
    <mergeCell ref="AE7:AF7"/>
    <mergeCell ref="F6:G6"/>
    <mergeCell ref="K6:L6"/>
    <mergeCell ref="P6:Q6"/>
    <mergeCell ref="U6:V6"/>
    <mergeCell ref="Z6:AA6"/>
    <mergeCell ref="AE6:AF6"/>
    <mergeCell ref="F9:G9"/>
    <mergeCell ref="K9:L9"/>
    <mergeCell ref="P9:Q9"/>
    <mergeCell ref="U9:V9"/>
    <mergeCell ref="Z9:AA9"/>
    <mergeCell ref="AE9:AF9"/>
    <mergeCell ref="F8:I8"/>
    <mergeCell ref="K8:N8"/>
    <mergeCell ref="P8:S8"/>
    <mergeCell ref="U8:X8"/>
    <mergeCell ref="Z8:AC8"/>
    <mergeCell ref="AE8:AH8"/>
    <mergeCell ref="F11:G11"/>
    <mergeCell ref="K11:L11"/>
    <mergeCell ref="P11:Q11"/>
    <mergeCell ref="U11:V11"/>
    <mergeCell ref="Z11:AA11"/>
    <mergeCell ref="AE11:AF11"/>
    <mergeCell ref="F10:I10"/>
    <mergeCell ref="K10:N10"/>
    <mergeCell ref="P10:S10"/>
    <mergeCell ref="U10:X10"/>
    <mergeCell ref="Z10:AC10"/>
    <mergeCell ref="AE10:AH10"/>
    <mergeCell ref="F13:G13"/>
    <mergeCell ref="K13:L13"/>
    <mergeCell ref="P13:Q13"/>
    <mergeCell ref="U13:V13"/>
    <mergeCell ref="Z13:AA13"/>
    <mergeCell ref="AE13:AF13"/>
    <mergeCell ref="F12:I12"/>
    <mergeCell ref="K12:N12"/>
    <mergeCell ref="P12:S12"/>
    <mergeCell ref="U12:X12"/>
    <mergeCell ref="Z12:AC12"/>
    <mergeCell ref="AE12:AH12"/>
    <mergeCell ref="F15:G15"/>
    <mergeCell ref="K15:L15"/>
    <mergeCell ref="P15:Q15"/>
    <mergeCell ref="U15:V15"/>
    <mergeCell ref="Z15:AA15"/>
    <mergeCell ref="AE15:AF15"/>
    <mergeCell ref="F14:I14"/>
    <mergeCell ref="K14:N14"/>
    <mergeCell ref="P14:S14"/>
    <mergeCell ref="U14:X14"/>
    <mergeCell ref="Z14:AC14"/>
    <mergeCell ref="AE14:AH14"/>
    <mergeCell ref="F17:G17"/>
    <mergeCell ref="K17:L17"/>
    <mergeCell ref="P17:Q17"/>
    <mergeCell ref="U17:V17"/>
    <mergeCell ref="Z17:AA17"/>
    <mergeCell ref="AE17:AF17"/>
    <mergeCell ref="F16:I16"/>
    <mergeCell ref="K16:N16"/>
    <mergeCell ref="P16:S16"/>
    <mergeCell ref="U16:X16"/>
    <mergeCell ref="Z16:AC16"/>
    <mergeCell ref="AE16:AH16"/>
    <mergeCell ref="F19:G19"/>
    <mergeCell ref="K19:L19"/>
    <mergeCell ref="P19:Q19"/>
    <mergeCell ref="U19:V19"/>
    <mergeCell ref="Z19:AA19"/>
    <mergeCell ref="AE19:AF19"/>
    <mergeCell ref="F18:I18"/>
    <mergeCell ref="K18:N18"/>
    <mergeCell ref="P18:S18"/>
    <mergeCell ref="U18:X18"/>
    <mergeCell ref="Z18:AC18"/>
    <mergeCell ref="AE18:AH18"/>
    <mergeCell ref="F21:I21"/>
    <mergeCell ref="K21:N21"/>
    <mergeCell ref="P21:S21"/>
    <mergeCell ref="U21:X21"/>
    <mergeCell ref="Z21:AC21"/>
    <mergeCell ref="AE21:AH21"/>
    <mergeCell ref="F20:G20"/>
    <mergeCell ref="K20:L20"/>
    <mergeCell ref="P20:Q20"/>
    <mergeCell ref="U20:V20"/>
    <mergeCell ref="Z20:AA20"/>
    <mergeCell ref="AE20:AF20"/>
    <mergeCell ref="F23:I23"/>
    <mergeCell ref="K23:N23"/>
    <mergeCell ref="P23:S23"/>
    <mergeCell ref="U23:X23"/>
    <mergeCell ref="Z23:AC23"/>
    <mergeCell ref="AE23:AH23"/>
    <mergeCell ref="F22:G22"/>
    <mergeCell ref="K22:L22"/>
    <mergeCell ref="P22:Q22"/>
    <mergeCell ref="U22:V22"/>
    <mergeCell ref="Z22:AA22"/>
    <mergeCell ref="AE22:AF22"/>
    <mergeCell ref="F25:G25"/>
    <mergeCell ref="K25:L25"/>
    <mergeCell ref="P25:Q25"/>
    <mergeCell ref="U25:V25"/>
    <mergeCell ref="Z25:AA25"/>
    <mergeCell ref="AE25:AF25"/>
    <mergeCell ref="F24:G24"/>
    <mergeCell ref="K24:L24"/>
    <mergeCell ref="P24:Q24"/>
    <mergeCell ref="U24:V24"/>
    <mergeCell ref="Z24:AA24"/>
    <mergeCell ref="AE24:AF24"/>
    <mergeCell ref="F27:I27"/>
    <mergeCell ref="K27:N27"/>
    <mergeCell ref="P27:S27"/>
    <mergeCell ref="U27:X27"/>
    <mergeCell ref="Z27:AC27"/>
    <mergeCell ref="AE27:AH27"/>
    <mergeCell ref="F26:G26"/>
    <mergeCell ref="K26:L26"/>
    <mergeCell ref="P26:Q26"/>
    <mergeCell ref="U26:V26"/>
    <mergeCell ref="Z26:AA26"/>
    <mergeCell ref="AE26:AF26"/>
    <mergeCell ref="F29:G29"/>
    <mergeCell ref="K29:L29"/>
    <mergeCell ref="P29:Q29"/>
    <mergeCell ref="U29:V29"/>
    <mergeCell ref="Z29:AA29"/>
    <mergeCell ref="AE29:AF29"/>
    <mergeCell ref="F28:G28"/>
    <mergeCell ref="K28:L28"/>
    <mergeCell ref="P28:Q28"/>
    <mergeCell ref="U28:V28"/>
    <mergeCell ref="Z28:AA28"/>
    <mergeCell ref="AE28:AF28"/>
    <mergeCell ref="U33:V33"/>
    <mergeCell ref="Z32:AA32"/>
    <mergeCell ref="F30:G30"/>
    <mergeCell ref="K30:L30"/>
    <mergeCell ref="P30:Q30"/>
    <mergeCell ref="U30:V30"/>
    <mergeCell ref="Z30:AA30"/>
    <mergeCell ref="AE30:AF30"/>
    <mergeCell ref="F31:I31"/>
    <mergeCell ref="K31:N31"/>
    <mergeCell ref="P31:S31"/>
    <mergeCell ref="U31:X31"/>
    <mergeCell ref="Z31:AC31"/>
    <mergeCell ref="AE31:AH31"/>
    <mergeCell ref="U35:V35"/>
    <mergeCell ref="Z34:AA34"/>
    <mergeCell ref="Z35:AA35"/>
    <mergeCell ref="AE34:AF34"/>
    <mergeCell ref="AE35:AF35"/>
    <mergeCell ref="F36:I36"/>
    <mergeCell ref="Z36:AC36"/>
    <mergeCell ref="Z33:AA33"/>
    <mergeCell ref="AE32:AF32"/>
    <mergeCell ref="AE33:AF33"/>
    <mergeCell ref="F34:G34"/>
    <mergeCell ref="F35:G35"/>
    <mergeCell ref="K34:L34"/>
    <mergeCell ref="K35:L35"/>
    <mergeCell ref="P34:Q34"/>
    <mergeCell ref="P35:Q35"/>
    <mergeCell ref="U34:V34"/>
    <mergeCell ref="F32:G32"/>
    <mergeCell ref="F33:G33"/>
    <mergeCell ref="K32:L32"/>
    <mergeCell ref="K33:L33"/>
    <mergeCell ref="P32:Q32"/>
    <mergeCell ref="P33:Q33"/>
    <mergeCell ref="U32:V32"/>
    <mergeCell ref="Z37:AA37"/>
    <mergeCell ref="AE36:AH36"/>
    <mergeCell ref="AE37:AF37"/>
    <mergeCell ref="F37:G37"/>
    <mergeCell ref="K36:N36"/>
    <mergeCell ref="K37:L37"/>
    <mergeCell ref="P36:S36"/>
    <mergeCell ref="P37:Q37"/>
    <mergeCell ref="U36:X36"/>
    <mergeCell ref="U37:V37"/>
  </mergeCells>
  <conditionalFormatting sqref="F29:G29 K29:L29 P29:Q29 U29:V29 Z29:AA29 AE29:AF29">
    <cfRule type="cellIs" dxfId="850" priority="7" operator="equal">
      <formula>"Marge (innovatie/opleiding/…)"</formula>
    </cfRule>
  </conditionalFormatting>
  <conditionalFormatting sqref="F3:AE28 F30:AE30">
    <cfRule type="cellIs" dxfId="849" priority="16" operator="equal">
      <formula>"Overhead"</formula>
    </cfRule>
    <cfRule type="cellIs" dxfId="848" priority="17" operator="equal">
      <formula>"Werkgeverslasten"</formula>
    </cfRule>
    <cfRule type="cellIs" dxfId="847" priority="19" operator="equal">
      <formula>"Opleiding"</formula>
    </cfRule>
    <cfRule type="cellIs" dxfId="846" priority="20" operator="equal">
      <formula>"Materiële kosten"</formula>
    </cfRule>
    <cfRule type="cellIs" dxfId="845" priority="21" operator="equal">
      <formula>"Kapitaallasten"</formula>
    </cfRule>
    <cfRule type="cellIs" dxfId="844" priority="22" operator="equal">
      <formula>"Productiviteit (%)"</formula>
    </cfRule>
    <cfRule type="cellIs" dxfId="843" priority="23" operator="equal">
      <formula>"Eindejaarsuitkering"</formula>
    </cfRule>
    <cfRule type="cellIs" dxfId="842" priority="24" operator="equal">
      <formula>"Vakantiegeld"</formula>
    </cfRule>
    <cfRule type="cellIs" dxfId="841" priority="25" operator="equal">
      <formula>"ORT"</formula>
    </cfRule>
    <cfRule type="cellIs" dxfId="840" priority="26" operator="equal">
      <formula>"Loonkosten (obv CAO) per jaar"</formula>
    </cfRule>
  </conditionalFormatting>
  <conditionalFormatting sqref="F3:AE28 H29:J29 M29:O29 R29:T29 W29:Y29 AB29:AD29 F30:AE30">
    <cfRule type="cellIs" dxfId="839" priority="18" operator="equal">
      <formula>"Marge"</formula>
    </cfRule>
  </conditionalFormatting>
  <conditionalFormatting sqref="F29:AF29">
    <cfRule type="cellIs" dxfId="838" priority="5" operator="equal">
      <formula>"Overhead"</formula>
    </cfRule>
    <cfRule type="cellIs" dxfId="837" priority="6" operator="equal">
      <formula>"Werkgeverslasten"</formula>
    </cfRule>
    <cfRule type="cellIs" dxfId="836" priority="8" operator="equal">
      <formula>"Opleiding"</formula>
    </cfRule>
    <cfRule type="cellIs" dxfId="835" priority="9" operator="equal">
      <formula>"Materiële kosten"</formula>
    </cfRule>
    <cfRule type="cellIs" dxfId="834" priority="10" operator="equal">
      <formula>"Kapitaallasten"</formula>
    </cfRule>
    <cfRule type="cellIs" dxfId="833" priority="11" operator="equal">
      <formula>"Productiviteit (%)"</formula>
    </cfRule>
    <cfRule type="cellIs" dxfId="832" priority="12" operator="equal">
      <formula>"Eindejaarsuitkering"</formula>
    </cfRule>
    <cfRule type="cellIs" dxfId="831" priority="13" operator="equal">
      <formula>"Vakantiegeld"</formula>
    </cfRule>
    <cfRule type="cellIs" dxfId="830" priority="14" operator="equal">
      <formula>"ORT"</formula>
    </cfRule>
    <cfRule type="cellIs" dxfId="829" priority="15" operator="equal">
      <formula>"Loonkosten (obv CAO) per jaar"</formula>
    </cfRule>
  </conditionalFormatting>
  <conditionalFormatting sqref="F32:AH37">
    <cfRule type="cellIs" dxfId="828" priority="1" operator="equal">
      <formula>"Uren per dagdeel"</formula>
    </cfRule>
    <cfRule type="cellIs" dxfId="827" priority="2" operator="equal">
      <formula>"Gemiddelde groepsgrootte"</formula>
    </cfRule>
    <cfRule type="cellIs" dxfId="826" priority="3" operator="equal">
      <formula>"Maaltijdvergoeding"</formula>
    </cfRule>
    <cfRule type="cellIs" dxfId="825" priority="4" operator="equal">
      <formula>"No-Show"</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42340-78C1-4A98-8D38-E7EAEB3AE1D3}">
  <dimension ref="A1:AH38"/>
  <sheetViews>
    <sheetView topLeftCell="T1" workbookViewId="0">
      <selection activeCell="AE32" activeCellId="1" sqref="Z32:AA35 AE32:AF35"/>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2.6640625" bestFit="1" customWidth="1"/>
    <col min="26" max="26" width="12.44140625" customWidth="1"/>
    <col min="27" max="27" width="46.6640625" customWidth="1"/>
    <col min="28" max="28" width="13.33203125" bestFit="1" customWidth="1"/>
    <col min="29" max="29" width="12.6640625" bestFit="1" customWidth="1"/>
    <col min="32" max="32" width="46.6640625" customWidth="1"/>
    <col min="33" max="33" width="13.33203125" bestFit="1" customWidth="1"/>
    <col min="34" max="34" width="13.88671875" bestFit="1" customWidth="1"/>
  </cols>
  <sheetData>
    <row r="1" spans="1:34" ht="14.4" customHeight="1">
      <c r="A1" s="15"/>
      <c r="B1" s="16" t="s">
        <v>160</v>
      </c>
      <c r="C1" s="17" t="s">
        <v>115</v>
      </c>
      <c r="D1" s="18" t="s">
        <v>116</v>
      </c>
      <c r="F1" s="129" t="s">
        <v>154</v>
      </c>
      <c r="G1" s="151"/>
      <c r="H1" s="151"/>
      <c r="I1" s="152"/>
      <c r="K1" s="129" t="s">
        <v>153</v>
      </c>
      <c r="L1" s="151"/>
      <c r="M1" s="151"/>
      <c r="N1" s="152"/>
      <c r="P1" s="129" t="s">
        <v>161</v>
      </c>
      <c r="Q1" s="151"/>
      <c r="R1" s="151"/>
      <c r="S1" s="152"/>
      <c r="U1" s="129" t="s">
        <v>141</v>
      </c>
      <c r="V1" s="151"/>
      <c r="W1" s="151"/>
      <c r="X1" s="152"/>
      <c r="Z1" s="129" t="s">
        <v>142</v>
      </c>
      <c r="AA1" s="151"/>
      <c r="AB1" s="151"/>
      <c r="AC1" s="152"/>
      <c r="AE1" s="129" t="s">
        <v>162</v>
      </c>
      <c r="AF1" s="151"/>
      <c r="AG1" s="151"/>
      <c r="AH1" s="152"/>
    </row>
    <row r="2" spans="1:34" ht="14.4" customHeight="1">
      <c r="A2" s="19"/>
      <c r="B2" s="19"/>
      <c r="C2" s="20"/>
      <c r="D2" s="21"/>
      <c r="F2" s="153"/>
      <c r="G2" s="154"/>
      <c r="H2" s="154"/>
      <c r="I2" s="155"/>
      <c r="K2" s="153"/>
      <c r="L2" s="154"/>
      <c r="M2" s="154"/>
      <c r="N2" s="155"/>
      <c r="P2" s="153"/>
      <c r="Q2" s="154"/>
      <c r="R2" s="154"/>
      <c r="S2" s="155"/>
      <c r="U2" s="153"/>
      <c r="V2" s="154"/>
      <c r="W2" s="154"/>
      <c r="X2" s="155"/>
      <c r="Z2" s="153"/>
      <c r="AA2" s="154"/>
      <c r="AB2" s="154"/>
      <c r="AC2" s="155"/>
      <c r="AE2" s="153"/>
      <c r="AF2" s="154"/>
      <c r="AG2" s="154"/>
      <c r="AH2" s="155"/>
    </row>
    <row r="3" spans="1:34" ht="15" thickBot="1">
      <c r="A3" s="117" t="str">
        <f>F1</f>
        <v>Functie 1 VVT FWG 35</v>
      </c>
      <c r="B3" s="23">
        <f>I37</f>
        <v>48.687470623739493</v>
      </c>
      <c r="C3" s="38">
        <f>1/6</f>
        <v>0.16666666666666666</v>
      </c>
      <c r="D3" s="23">
        <f>B3*C3</f>
        <v>8.1145784372899143</v>
      </c>
      <c r="F3" s="141" t="s">
        <v>120</v>
      </c>
      <c r="G3" s="142"/>
      <c r="H3" s="28"/>
      <c r="I3" s="29">
        <v>36748.727272727272</v>
      </c>
      <c r="K3" s="141" t="s">
        <v>120</v>
      </c>
      <c r="L3" s="142"/>
      <c r="M3" s="28"/>
      <c r="N3" s="29">
        <v>39864.35</v>
      </c>
      <c r="P3" s="141" t="s">
        <v>120</v>
      </c>
      <c r="Q3" s="142"/>
      <c r="R3" s="28"/>
      <c r="S3" s="29">
        <v>37425.083333333328</v>
      </c>
      <c r="U3" s="141" t="s">
        <v>120</v>
      </c>
      <c r="V3" s="142"/>
      <c r="W3" s="28"/>
      <c r="X3" s="29">
        <v>40097.272727272728</v>
      </c>
      <c r="Z3" s="141" t="s">
        <v>120</v>
      </c>
      <c r="AA3" s="142"/>
      <c r="AB3" s="28"/>
      <c r="AC3" s="29">
        <v>39861.538461538461</v>
      </c>
      <c r="AE3" s="141" t="s">
        <v>120</v>
      </c>
      <c r="AF3" s="142"/>
      <c r="AG3" s="28"/>
      <c r="AH3" s="29">
        <v>43603.615384615383</v>
      </c>
    </row>
    <row r="4" spans="1:34" ht="15" thickTop="1">
      <c r="A4" s="19"/>
      <c r="B4" s="19"/>
      <c r="C4" s="39"/>
      <c r="D4" s="19"/>
      <c r="F4" s="143"/>
      <c r="G4" s="144"/>
      <c r="H4" s="144"/>
      <c r="I4" s="145"/>
      <c r="K4" s="143"/>
      <c r="L4" s="144"/>
      <c r="M4" s="144"/>
      <c r="N4" s="145"/>
      <c r="P4" s="143"/>
      <c r="Q4" s="144"/>
      <c r="R4" s="144"/>
      <c r="S4" s="145"/>
      <c r="U4" s="143"/>
      <c r="V4" s="144"/>
      <c r="W4" s="144"/>
      <c r="X4" s="145"/>
      <c r="Z4" s="143"/>
      <c r="AA4" s="144"/>
      <c r="AB4" s="144"/>
      <c r="AC4" s="145"/>
      <c r="AE4" s="143"/>
      <c r="AF4" s="144"/>
      <c r="AG4" s="144"/>
      <c r="AH4" s="145"/>
    </row>
    <row r="5" spans="1:34">
      <c r="A5" s="117" t="str">
        <f>K1</f>
        <v>Functie 2 VVT FWG 40</v>
      </c>
      <c r="B5" s="23">
        <f>N37</f>
        <v>52.633307956373521</v>
      </c>
      <c r="C5" s="38">
        <f>1/6</f>
        <v>0.16666666666666666</v>
      </c>
      <c r="D5" s="23">
        <f>C5*B5</f>
        <v>8.772217992728919</v>
      </c>
      <c r="F5" s="141" t="s">
        <v>121</v>
      </c>
      <c r="G5" s="142"/>
      <c r="H5" s="33">
        <v>7.4999999999999997E-3</v>
      </c>
      <c r="I5" s="34">
        <f>H5*(I3+I6+I7+I11)</f>
        <v>411.70939378081772</v>
      </c>
      <c r="K5" s="141" t="s">
        <v>121</v>
      </c>
      <c r="L5" s="142"/>
      <c r="M5" s="33">
        <v>7.4999999999999997E-3</v>
      </c>
      <c r="N5" s="34">
        <f>M5*(N3+N6+N7+N11)</f>
        <v>448.11159792707514</v>
      </c>
      <c r="P5" s="141" t="s">
        <v>121</v>
      </c>
      <c r="Q5" s="142"/>
      <c r="R5" s="33">
        <v>7.4999999999999997E-3</v>
      </c>
      <c r="S5" s="34">
        <f>R5*(S3+S6+S7+S11)</f>
        <v>419.61177913005156</v>
      </c>
      <c r="U5" s="141" t="s">
        <v>121</v>
      </c>
      <c r="V5" s="142"/>
      <c r="W5" s="33">
        <v>7.4999999999999997E-3</v>
      </c>
      <c r="X5" s="34">
        <f>W5*(X3+X6+X7+X11)</f>
        <v>450.83301236351014</v>
      </c>
      <c r="Z5" s="141" t="s">
        <v>121</v>
      </c>
      <c r="AA5" s="142"/>
      <c r="AB5" s="33">
        <v>7.4999999999999997E-3</v>
      </c>
      <c r="AC5" s="34">
        <f>AB5*(AC3+AC6+AC7+AC11)</f>
        <v>448.07874857206616</v>
      </c>
      <c r="AE5" s="141" t="s">
        <v>121</v>
      </c>
      <c r="AF5" s="142"/>
      <c r="AG5" s="33">
        <v>7.4999999999999997E-3</v>
      </c>
      <c r="AH5" s="34">
        <f>AG5*(AH3+AH6+AH7+AH11)</f>
        <v>491.80029640019046</v>
      </c>
    </row>
    <row r="6" spans="1:34">
      <c r="A6" s="19"/>
      <c r="B6" s="19"/>
      <c r="C6" s="39"/>
      <c r="D6" s="19"/>
      <c r="F6" s="141" t="s">
        <v>122</v>
      </c>
      <c r="G6" s="142"/>
      <c r="H6" s="33">
        <v>0.08</v>
      </c>
      <c r="I6" s="34">
        <f>H6*I3</f>
        <v>2939.8981818181819</v>
      </c>
      <c r="K6" s="141" t="s">
        <v>122</v>
      </c>
      <c r="L6" s="142"/>
      <c r="M6" s="33">
        <v>0.08</v>
      </c>
      <c r="N6" s="34">
        <f>M6*N3</f>
        <v>3189.1480000000001</v>
      </c>
      <c r="P6" s="141" t="s">
        <v>122</v>
      </c>
      <c r="Q6" s="142"/>
      <c r="R6" s="33">
        <v>0.08</v>
      </c>
      <c r="S6" s="34">
        <f>R6*S3</f>
        <v>2994.0066666666662</v>
      </c>
      <c r="U6" s="141" t="s">
        <v>122</v>
      </c>
      <c r="V6" s="142"/>
      <c r="W6" s="33">
        <v>0.08</v>
      </c>
      <c r="X6" s="34">
        <f>W6*X3</f>
        <v>3207.7818181818184</v>
      </c>
      <c r="Z6" s="141" t="s">
        <v>122</v>
      </c>
      <c r="AA6" s="142"/>
      <c r="AB6" s="33">
        <v>0.08</v>
      </c>
      <c r="AC6" s="34">
        <f>AB6*AC3</f>
        <v>3188.9230769230771</v>
      </c>
      <c r="AE6" s="141" t="s">
        <v>122</v>
      </c>
      <c r="AF6" s="142"/>
      <c r="AG6" s="33">
        <v>0.08</v>
      </c>
      <c r="AH6" s="34">
        <f>AG6*AH3</f>
        <v>3488.2892307692309</v>
      </c>
    </row>
    <row r="7" spans="1:34">
      <c r="A7" s="117" t="str">
        <f>P1</f>
        <v>Functie 3 GHZ FWG 35</v>
      </c>
      <c r="B7" s="23">
        <f>S37</f>
        <v>48.556402665499938</v>
      </c>
      <c r="C7" s="38">
        <f>1/6</f>
        <v>0.16666666666666666</v>
      </c>
      <c r="D7" s="23">
        <f>C7*B7</f>
        <v>8.092733777583323</v>
      </c>
      <c r="F7" s="141" t="s">
        <v>123</v>
      </c>
      <c r="G7" s="142"/>
      <c r="H7" s="33">
        <v>8.3299999999999999E-2</v>
      </c>
      <c r="I7" s="34">
        <f>H7*I3</f>
        <v>3061.1689818181817</v>
      </c>
      <c r="K7" s="141" t="s">
        <v>123</v>
      </c>
      <c r="L7" s="142"/>
      <c r="M7" s="33">
        <v>8.3299999999999999E-2</v>
      </c>
      <c r="N7" s="34">
        <f>M7*N3</f>
        <v>3320.7003549999999</v>
      </c>
      <c r="P7" s="141" t="s">
        <v>123</v>
      </c>
      <c r="Q7" s="142"/>
      <c r="R7" s="33">
        <v>8.3299999999999999E-2</v>
      </c>
      <c r="S7" s="34">
        <f>R7*S3</f>
        <v>3117.5094416666661</v>
      </c>
      <c r="U7" s="141" t="s">
        <v>123</v>
      </c>
      <c r="V7" s="142"/>
      <c r="W7" s="33">
        <v>8.3299999999999999E-2</v>
      </c>
      <c r="X7" s="34">
        <f>W7*X3</f>
        <v>3340.1028181818183</v>
      </c>
      <c r="Z7" s="141" t="s">
        <v>123</v>
      </c>
      <c r="AA7" s="142"/>
      <c r="AB7" s="33">
        <v>8.3299999999999999E-2</v>
      </c>
      <c r="AC7" s="34">
        <f>AB7*AC3</f>
        <v>3320.4661538461537</v>
      </c>
      <c r="AE7" s="141" t="s">
        <v>123</v>
      </c>
      <c r="AF7" s="142"/>
      <c r="AG7" s="33">
        <v>8.3299999999999999E-2</v>
      </c>
      <c r="AH7" s="34">
        <f>AG7*AH3</f>
        <v>3632.1811615384613</v>
      </c>
    </row>
    <row r="8" spans="1:34">
      <c r="A8" s="19"/>
      <c r="B8" s="19"/>
      <c r="C8" s="39"/>
      <c r="D8" s="19"/>
      <c r="F8" s="148"/>
      <c r="G8" s="149"/>
      <c r="H8" s="149"/>
      <c r="I8" s="150"/>
      <c r="K8" s="148"/>
      <c r="L8" s="149"/>
      <c r="M8" s="149"/>
      <c r="N8" s="150"/>
      <c r="P8" s="148"/>
      <c r="Q8" s="149"/>
      <c r="R8" s="149"/>
      <c r="S8" s="150"/>
      <c r="U8" s="148"/>
      <c r="V8" s="149"/>
      <c r="W8" s="149"/>
      <c r="X8" s="150"/>
      <c r="Z8" s="148"/>
      <c r="AA8" s="149"/>
      <c r="AB8" s="149"/>
      <c r="AC8" s="150"/>
      <c r="AE8" s="148"/>
      <c r="AF8" s="149"/>
      <c r="AG8" s="149"/>
      <c r="AH8" s="150"/>
    </row>
    <row r="9" spans="1:34" ht="15" thickBot="1">
      <c r="A9" s="117" t="str">
        <f>U1</f>
        <v>Functie 4 GHZ FWG 40</v>
      </c>
      <c r="B9" s="23">
        <f>X37</f>
        <v>51.867159500185657</v>
      </c>
      <c r="C9" s="38">
        <f>1/6</f>
        <v>0.16666666666666666</v>
      </c>
      <c r="D9" s="23">
        <f>C9*B9</f>
        <v>8.644526583364275</v>
      </c>
      <c r="F9" s="141" t="s">
        <v>124</v>
      </c>
      <c r="G9" s="142"/>
      <c r="H9" s="28"/>
      <c r="I9" s="29">
        <f>I3+SUM(I5:I7)</f>
        <v>43161.503830144451</v>
      </c>
      <c r="K9" s="141" t="s">
        <v>124</v>
      </c>
      <c r="L9" s="142"/>
      <c r="M9" s="28"/>
      <c r="N9" s="29">
        <f>N3+SUM(N5:N7)</f>
        <v>46822.309952927077</v>
      </c>
      <c r="P9" s="141" t="s">
        <v>124</v>
      </c>
      <c r="Q9" s="142"/>
      <c r="R9" s="28"/>
      <c r="S9" s="29">
        <f>S3+SUM(S5:S7)</f>
        <v>43956.211220796715</v>
      </c>
      <c r="U9" s="141" t="s">
        <v>124</v>
      </c>
      <c r="V9" s="142"/>
      <c r="W9" s="28"/>
      <c r="X9" s="29">
        <f>X3+SUM(X5:X7)</f>
        <v>47095.990375999871</v>
      </c>
      <c r="Z9" s="141" t="s">
        <v>124</v>
      </c>
      <c r="AA9" s="142"/>
      <c r="AB9" s="28"/>
      <c r="AC9" s="29">
        <f>AC3+SUM(AC5:AC7)</f>
        <v>46819.006440879755</v>
      </c>
      <c r="AE9" s="141" t="s">
        <v>124</v>
      </c>
      <c r="AF9" s="142"/>
      <c r="AG9" s="28"/>
      <c r="AH9" s="29">
        <f>AH3+SUM(AH5:AH7)</f>
        <v>51215.886073323265</v>
      </c>
    </row>
    <row r="10" spans="1:34" ht="15" thickTop="1">
      <c r="A10" s="19"/>
      <c r="B10" s="19"/>
      <c r="C10" s="39"/>
      <c r="D10" s="19"/>
      <c r="F10" s="143"/>
      <c r="G10" s="144"/>
      <c r="H10" s="144"/>
      <c r="I10" s="145"/>
      <c r="K10" s="143"/>
      <c r="L10" s="144"/>
      <c r="M10" s="144"/>
      <c r="N10" s="145"/>
      <c r="P10" s="143"/>
      <c r="Q10" s="144"/>
      <c r="R10" s="144"/>
      <c r="S10" s="145"/>
      <c r="U10" s="143"/>
      <c r="V10" s="144"/>
      <c r="W10" s="144"/>
      <c r="X10" s="145"/>
      <c r="Z10" s="143"/>
      <c r="AA10" s="144"/>
      <c r="AB10" s="144"/>
      <c r="AC10" s="145"/>
      <c r="AE10" s="143"/>
      <c r="AF10" s="144"/>
      <c r="AG10" s="144"/>
      <c r="AH10" s="145"/>
    </row>
    <row r="11" spans="1:34">
      <c r="A11" s="117" t="str">
        <f>Z1</f>
        <v>Functie 5 GGZ FWG 40</v>
      </c>
      <c r="B11" s="23">
        <f>AC37</f>
        <v>53.043506008686471</v>
      </c>
      <c r="C11" s="38">
        <f>1/6</f>
        <v>0.16666666666666666</v>
      </c>
      <c r="D11" s="23">
        <f>C11*B11</f>
        <v>8.8405843347810773</v>
      </c>
      <c r="F11" s="141" t="s">
        <v>125</v>
      </c>
      <c r="G11" s="142"/>
      <c r="H11" s="33">
        <v>0.284090053793292</v>
      </c>
      <c r="I11" s="34">
        <f>H11*(I3+I6+I7)</f>
        <v>12144.791401078723</v>
      </c>
      <c r="K11" s="141" t="s">
        <v>125</v>
      </c>
      <c r="L11" s="142"/>
      <c r="M11" s="33">
        <v>0.28839344239578396</v>
      </c>
      <c r="N11" s="34">
        <f>M11*(N3+N6+N7)</f>
        <v>13374.014701943352</v>
      </c>
      <c r="P11" s="141" t="s">
        <v>125</v>
      </c>
      <c r="Q11" s="142"/>
      <c r="R11" s="33">
        <v>0.28508514525355882</v>
      </c>
      <c r="S11" s="34">
        <f>R11*(S3+S6+S7)</f>
        <v>12411.637775673549</v>
      </c>
      <c r="U11" s="141" t="s">
        <v>125</v>
      </c>
      <c r="V11" s="142"/>
      <c r="W11" s="33">
        <v>0.2886882950468096</v>
      </c>
      <c r="X11" s="34">
        <f>W11*(X3+X6+X7)</f>
        <v>13465.910951498319</v>
      </c>
      <c r="Z11" s="141" t="s">
        <v>125</v>
      </c>
      <c r="AA11" s="142"/>
      <c r="AB11" s="33">
        <v>0.28838986227253882</v>
      </c>
      <c r="AC11" s="34">
        <f>AB11*(AC3+AC6+AC7)</f>
        <v>13372.905450634471</v>
      </c>
      <c r="AE11" s="141" t="s">
        <v>125</v>
      </c>
      <c r="AF11" s="142"/>
      <c r="AG11" s="33">
        <v>0.29274627327421099</v>
      </c>
      <c r="AH11" s="34">
        <f>AG11*(AH3+AH6+AH7)</f>
        <v>14849.287076435643</v>
      </c>
    </row>
    <row r="12" spans="1:34">
      <c r="A12" s="19"/>
      <c r="B12" s="19"/>
      <c r="C12" s="39"/>
      <c r="D12" s="19"/>
      <c r="F12" s="148"/>
      <c r="G12" s="149"/>
      <c r="H12" s="149"/>
      <c r="I12" s="150"/>
      <c r="K12" s="148"/>
      <c r="L12" s="149"/>
      <c r="M12" s="149"/>
      <c r="N12" s="150"/>
      <c r="P12" s="148"/>
      <c r="Q12" s="149"/>
      <c r="R12" s="149"/>
      <c r="S12" s="150"/>
      <c r="U12" s="148"/>
      <c r="V12" s="149"/>
      <c r="W12" s="149"/>
      <c r="X12" s="150"/>
      <c r="Z12" s="148"/>
      <c r="AA12" s="149"/>
      <c r="AB12" s="149"/>
      <c r="AC12" s="150"/>
      <c r="AE12" s="148"/>
      <c r="AF12" s="149"/>
      <c r="AG12" s="149"/>
      <c r="AH12" s="150"/>
    </row>
    <row r="13" spans="1:34" ht="15" thickBot="1">
      <c r="A13" s="117" t="str">
        <f>AE1</f>
        <v>Functie 6 GGZ FWG 45</v>
      </c>
      <c r="B13" s="23">
        <f>AH37</f>
        <v>60.267291597227079</v>
      </c>
      <c r="C13" s="38">
        <f>1/6</f>
        <v>0.16666666666666666</v>
      </c>
      <c r="D13" s="23">
        <f>C13*B13</f>
        <v>10.044548599537846</v>
      </c>
      <c r="F13" s="141" t="s">
        <v>126</v>
      </c>
      <c r="G13" s="142"/>
      <c r="H13" s="28"/>
      <c r="I13" s="29">
        <f>I9+I11</f>
        <v>55306.295231223172</v>
      </c>
      <c r="K13" s="141" t="s">
        <v>126</v>
      </c>
      <c r="L13" s="142"/>
      <c r="M13" s="28"/>
      <c r="N13" s="29">
        <f>N9+N11</f>
        <v>60196.324654870426</v>
      </c>
      <c r="P13" s="141" t="s">
        <v>126</v>
      </c>
      <c r="Q13" s="142"/>
      <c r="R13" s="28"/>
      <c r="S13" s="29">
        <f>S9+S11</f>
        <v>56367.84899647026</v>
      </c>
      <c r="U13" s="141" t="s">
        <v>126</v>
      </c>
      <c r="V13" s="142"/>
      <c r="W13" s="28"/>
      <c r="X13" s="29">
        <f>X9+X11</f>
        <v>60561.901327498192</v>
      </c>
      <c r="Z13" s="141" t="s">
        <v>126</v>
      </c>
      <c r="AA13" s="142"/>
      <c r="AB13" s="28"/>
      <c r="AC13" s="29">
        <f>AC9+AC11</f>
        <v>60191.911891514224</v>
      </c>
      <c r="AE13" s="141" t="s">
        <v>126</v>
      </c>
      <c r="AF13" s="142"/>
      <c r="AG13" s="28"/>
      <c r="AH13" s="29">
        <f>AH9+AH11</f>
        <v>66065.173149758906</v>
      </c>
    </row>
    <row r="14" spans="1:34" ht="15" thickTop="1">
      <c r="A14" s="19"/>
      <c r="B14" s="19"/>
      <c r="C14" s="20"/>
      <c r="D14" s="19"/>
      <c r="F14" s="143"/>
      <c r="G14" s="144"/>
      <c r="H14" s="144"/>
      <c r="I14" s="145"/>
      <c r="K14" s="143"/>
      <c r="L14" s="144"/>
      <c r="M14" s="144"/>
      <c r="N14" s="145"/>
      <c r="P14" s="143"/>
      <c r="Q14" s="144"/>
      <c r="R14" s="144"/>
      <c r="S14" s="145"/>
      <c r="U14" s="143"/>
      <c r="V14" s="144"/>
      <c r="W14" s="144"/>
      <c r="X14" s="145"/>
      <c r="Z14" s="143"/>
      <c r="AA14" s="144"/>
      <c r="AB14" s="144"/>
      <c r="AC14" s="145"/>
      <c r="AE14" s="143"/>
      <c r="AF14" s="144"/>
      <c r="AG14" s="144"/>
      <c r="AH14" s="145"/>
    </row>
    <row r="15" spans="1:34">
      <c r="A15" s="24" t="s">
        <v>117</v>
      </c>
      <c r="B15" s="24"/>
      <c r="C15" s="25">
        <f>SUM(C3:C13)</f>
        <v>0.99999999999999989</v>
      </c>
      <c r="D15" s="26">
        <f>SUM(D3:D13)</f>
        <v>52.50918972528536</v>
      </c>
      <c r="F15" s="141" t="s">
        <v>127</v>
      </c>
      <c r="G15" s="142"/>
      <c r="H15" s="33">
        <v>0.16200000000000001</v>
      </c>
      <c r="I15" s="34">
        <f>(H15/(1-H15))*I13</f>
        <v>10691.670438494219</v>
      </c>
      <c r="K15" s="141" t="s">
        <v>127</v>
      </c>
      <c r="L15" s="142"/>
      <c r="M15" s="33">
        <v>0.16200000000000001</v>
      </c>
      <c r="N15" s="34">
        <f>(M15/(1-M15))*N13</f>
        <v>11636.998322301921</v>
      </c>
      <c r="P15" s="141" t="s">
        <v>127</v>
      </c>
      <c r="Q15" s="142"/>
      <c r="R15" s="33">
        <v>0.16400000000000001</v>
      </c>
      <c r="S15" s="34">
        <f>(R15/(1-R15))*S13</f>
        <v>11057.807697872158</v>
      </c>
      <c r="U15" s="141" t="s">
        <v>127</v>
      </c>
      <c r="V15" s="142"/>
      <c r="W15" s="33">
        <v>0.16400000000000001</v>
      </c>
      <c r="X15" s="34">
        <f>(W15/(1-W15))*X13</f>
        <v>11880.564375250842</v>
      </c>
      <c r="Z15" s="141" t="s">
        <v>127</v>
      </c>
      <c r="AA15" s="142"/>
      <c r="AB15" s="33">
        <v>0.21199999999999999</v>
      </c>
      <c r="AC15" s="34">
        <f>(AB15/(1-AB15))*AC13</f>
        <v>16193.763097717023</v>
      </c>
      <c r="AE15" s="141" t="s">
        <v>127</v>
      </c>
      <c r="AF15" s="142"/>
      <c r="AG15" s="33">
        <v>0.21199999999999999</v>
      </c>
      <c r="AH15" s="34">
        <f>(AG15/(1-AG15))*AH13</f>
        <v>17773.87907074732</v>
      </c>
    </row>
    <row r="16" spans="1:34">
      <c r="F16" s="148"/>
      <c r="G16" s="149"/>
      <c r="H16" s="149"/>
      <c r="I16" s="150"/>
      <c r="K16" s="148"/>
      <c r="L16" s="149"/>
      <c r="M16" s="149"/>
      <c r="N16" s="150"/>
      <c r="P16" s="148"/>
      <c r="Q16" s="149"/>
      <c r="R16" s="149"/>
      <c r="S16" s="150"/>
      <c r="U16" s="148"/>
      <c r="V16" s="149"/>
      <c r="W16" s="149"/>
      <c r="X16" s="150"/>
      <c r="Z16" s="148"/>
      <c r="AA16" s="149"/>
      <c r="AB16" s="149"/>
      <c r="AC16" s="150"/>
      <c r="AE16" s="148"/>
      <c r="AF16" s="149"/>
      <c r="AG16" s="149"/>
      <c r="AH16" s="150"/>
    </row>
    <row r="17" spans="6:34" ht="15" thickBot="1">
      <c r="F17" s="141" t="s">
        <v>128</v>
      </c>
      <c r="G17" s="142"/>
      <c r="H17" s="28"/>
      <c r="I17" s="29">
        <f>I15+I13</f>
        <v>65997.965669717392</v>
      </c>
      <c r="K17" s="141" t="s">
        <v>128</v>
      </c>
      <c r="L17" s="142"/>
      <c r="M17" s="28"/>
      <c r="N17" s="29">
        <f>N15+N13</f>
        <v>71833.322977172342</v>
      </c>
      <c r="P17" s="141" t="s">
        <v>128</v>
      </c>
      <c r="Q17" s="142"/>
      <c r="R17" s="28"/>
      <c r="S17" s="29">
        <f>S15+S13</f>
        <v>67425.656694342411</v>
      </c>
      <c r="U17" s="141" t="s">
        <v>128</v>
      </c>
      <c r="V17" s="142"/>
      <c r="W17" s="28"/>
      <c r="X17" s="29">
        <f>X15+X13</f>
        <v>72442.465702749032</v>
      </c>
      <c r="Z17" s="141" t="s">
        <v>128</v>
      </c>
      <c r="AA17" s="142"/>
      <c r="AB17" s="28"/>
      <c r="AC17" s="29">
        <f>AC15+AC13</f>
        <v>76385.674989231251</v>
      </c>
      <c r="AE17" s="141" t="s">
        <v>128</v>
      </c>
      <c r="AF17" s="142"/>
      <c r="AG17" s="28"/>
      <c r="AH17" s="29">
        <f>AH15+AH13</f>
        <v>83839.05222050623</v>
      </c>
    </row>
    <row r="18" spans="6:34" ht="15" thickTop="1">
      <c r="F18" s="143"/>
      <c r="G18" s="144"/>
      <c r="H18" s="144"/>
      <c r="I18" s="145"/>
      <c r="K18" s="143"/>
      <c r="L18" s="144"/>
      <c r="M18" s="144"/>
      <c r="N18" s="145"/>
      <c r="P18" s="143"/>
      <c r="Q18" s="144"/>
      <c r="R18" s="144"/>
      <c r="S18" s="145"/>
      <c r="U18" s="143"/>
      <c r="V18" s="144"/>
      <c r="W18" s="144"/>
      <c r="X18" s="145"/>
      <c r="Z18" s="143"/>
      <c r="AA18" s="144"/>
      <c r="AB18" s="144"/>
      <c r="AC18" s="145"/>
      <c r="AE18" s="143"/>
      <c r="AF18" s="144"/>
      <c r="AG18" s="144"/>
      <c r="AH18" s="145"/>
    </row>
    <row r="19" spans="6:34">
      <c r="F19" s="141" t="s">
        <v>129</v>
      </c>
      <c r="G19" s="142"/>
      <c r="H19" s="33">
        <v>0.13855000000000001</v>
      </c>
      <c r="I19" s="34">
        <f>(H19/(1-H19-H20))*I17</f>
        <v>11227.230822689355</v>
      </c>
      <c r="K19" s="141" t="s">
        <v>129</v>
      </c>
      <c r="L19" s="142"/>
      <c r="M19" s="33">
        <v>0.13855000000000001</v>
      </c>
      <c r="N19" s="34">
        <f>(M19/(1-M19-M20))*N17</f>
        <v>12219.911472143443</v>
      </c>
      <c r="P19" s="141" t="s">
        <v>129</v>
      </c>
      <c r="Q19" s="142"/>
      <c r="R19" s="33">
        <v>0.13855000000000001</v>
      </c>
      <c r="S19" s="34">
        <f>(R19/(1-R19-R20))*S17</f>
        <v>11470.102197803599</v>
      </c>
      <c r="U19" s="141" t="s">
        <v>129</v>
      </c>
      <c r="V19" s="142"/>
      <c r="W19" s="33">
        <v>0.13855000000000001</v>
      </c>
      <c r="X19" s="34">
        <f>(W19/(1-W19-W20))*X17</f>
        <v>12323.535665929005</v>
      </c>
      <c r="Z19" s="141" t="s">
        <v>129</v>
      </c>
      <c r="AA19" s="142"/>
      <c r="AB19" s="33">
        <v>0.13855000000000001</v>
      </c>
      <c r="AC19" s="34">
        <f>(AB19/(1-AB19-AB20))*AC17</f>
        <v>12994.333930576449</v>
      </c>
      <c r="AE19" s="141" t="s">
        <v>129</v>
      </c>
      <c r="AF19" s="142"/>
      <c r="AG19" s="33">
        <v>0.13855000000000001</v>
      </c>
      <c r="AH19" s="34">
        <f>(AG19/(1-AG19-AG20))*AH17</f>
        <v>14262.263718031971</v>
      </c>
    </row>
    <row r="20" spans="6:34">
      <c r="F20" s="141" t="s">
        <v>130</v>
      </c>
      <c r="G20" s="142"/>
      <c r="H20" s="33">
        <v>4.7E-2</v>
      </c>
      <c r="I20" s="34">
        <f>(H20/(1-H19-H20))*I17</f>
        <v>3808.5878647881605</v>
      </c>
      <c r="K20" s="141" t="s">
        <v>130</v>
      </c>
      <c r="L20" s="142"/>
      <c r="M20" s="33">
        <v>4.7E-2</v>
      </c>
      <c r="N20" s="34">
        <f>(M20/(1-M19-M20))*N17</f>
        <v>4145.3326538487327</v>
      </c>
      <c r="P20" s="141" t="s">
        <v>130</v>
      </c>
      <c r="Q20" s="142"/>
      <c r="R20" s="33">
        <v>4.7E-2</v>
      </c>
      <c r="S20" s="34">
        <f>(R20/(1-R19-R20))*S17</f>
        <v>3890.9765665591422</v>
      </c>
      <c r="U20" s="141" t="s">
        <v>130</v>
      </c>
      <c r="V20" s="142"/>
      <c r="W20" s="33">
        <v>4.7E-2</v>
      </c>
      <c r="X20" s="34">
        <f>(W20/(1-W19-W20))*X17</f>
        <v>4180.4848523902074</v>
      </c>
      <c r="Z20" s="141" t="s">
        <v>130</v>
      </c>
      <c r="AA20" s="142"/>
      <c r="AB20" s="33">
        <v>4.7E-2</v>
      </c>
      <c r="AC20" s="34">
        <f>(AB20/(1-AB19-AB20))*AC17</f>
        <v>4408.0382153525306</v>
      </c>
      <c r="AE20" s="141" t="s">
        <v>130</v>
      </c>
      <c r="AF20" s="142"/>
      <c r="AG20" s="33">
        <v>4.7E-2</v>
      </c>
      <c r="AH20" s="34">
        <f>(AG20/(1-AG19-AG20))*AH17</f>
        <v>4838.1551407253883</v>
      </c>
    </row>
    <row r="21" spans="6:34">
      <c r="F21" s="148"/>
      <c r="G21" s="149"/>
      <c r="H21" s="149"/>
      <c r="I21" s="150"/>
      <c r="K21" s="148"/>
      <c r="L21" s="149"/>
      <c r="M21" s="149"/>
      <c r="N21" s="150"/>
      <c r="P21" s="148"/>
      <c r="Q21" s="149"/>
      <c r="R21" s="149"/>
      <c r="S21" s="150"/>
      <c r="U21" s="148"/>
      <c r="V21" s="149"/>
      <c r="W21" s="149"/>
      <c r="X21" s="150"/>
      <c r="Z21" s="148"/>
      <c r="AA21" s="149"/>
      <c r="AB21" s="149"/>
      <c r="AC21" s="150"/>
      <c r="AE21" s="148"/>
      <c r="AF21" s="149"/>
      <c r="AG21" s="149"/>
      <c r="AH21" s="150"/>
    </row>
    <row r="22" spans="6:34" ht="15" thickBot="1">
      <c r="F22" s="141" t="s">
        <v>131</v>
      </c>
      <c r="G22" s="142"/>
      <c r="H22" s="33"/>
      <c r="I22" s="29">
        <f>I17+I19+I20</f>
        <v>81033.784357194905</v>
      </c>
      <c r="K22" s="141" t="s">
        <v>131</v>
      </c>
      <c r="L22" s="142"/>
      <c r="M22" s="33"/>
      <c r="N22" s="29">
        <f>N17+N19+N20</f>
        <v>88198.567103164518</v>
      </c>
      <c r="P22" s="141" t="s">
        <v>131</v>
      </c>
      <c r="Q22" s="142"/>
      <c r="R22" s="33"/>
      <c r="S22" s="29">
        <f>S17+S19+S20</f>
        <v>82786.735458705152</v>
      </c>
      <c r="U22" s="141" t="s">
        <v>131</v>
      </c>
      <c r="V22" s="142"/>
      <c r="W22" s="33"/>
      <c r="X22" s="29">
        <f>X17+X19+X20</f>
        <v>88946.486221068233</v>
      </c>
      <c r="Z22" s="141" t="s">
        <v>131</v>
      </c>
      <c r="AA22" s="142"/>
      <c r="AB22" s="33"/>
      <c r="AC22" s="29">
        <f>AC17+AC19+AC20</f>
        <v>93788.047135160232</v>
      </c>
      <c r="AE22" s="141" t="s">
        <v>131</v>
      </c>
      <c r="AF22" s="142"/>
      <c r="AG22" s="33"/>
      <c r="AH22" s="29">
        <f>AH17+AH19+AH20</f>
        <v>102939.47107926359</v>
      </c>
    </row>
    <row r="23" spans="6:34" ht="15" thickTop="1">
      <c r="F23" s="143"/>
      <c r="G23" s="144"/>
      <c r="H23" s="144"/>
      <c r="I23" s="145"/>
      <c r="K23" s="143"/>
      <c r="L23" s="144"/>
      <c r="M23" s="144"/>
      <c r="N23" s="145"/>
      <c r="P23" s="143"/>
      <c r="Q23" s="144"/>
      <c r="R23" s="144"/>
      <c r="S23" s="145"/>
      <c r="U23" s="143"/>
      <c r="V23" s="144"/>
      <c r="W23" s="144"/>
      <c r="X23" s="145"/>
      <c r="Z23" s="143"/>
      <c r="AA23" s="144"/>
      <c r="AB23" s="144"/>
      <c r="AC23" s="145"/>
      <c r="AE23" s="143"/>
      <c r="AF23" s="144"/>
      <c r="AG23" s="144"/>
      <c r="AH23" s="145"/>
    </row>
    <row r="24" spans="6:34">
      <c r="F24" s="141" t="s">
        <v>132</v>
      </c>
      <c r="G24" s="142"/>
      <c r="H24" s="35">
        <v>0.617440038944429</v>
      </c>
      <c r="I24" s="28"/>
      <c r="K24" s="141" t="s">
        <v>132</v>
      </c>
      <c r="L24" s="142"/>
      <c r="M24" s="35">
        <v>0.617440038944429</v>
      </c>
      <c r="N24" s="28"/>
      <c r="P24" s="141" t="s">
        <v>132</v>
      </c>
      <c r="Q24" s="142"/>
      <c r="R24" s="35">
        <v>0.632654782994861</v>
      </c>
      <c r="S24" s="28"/>
      <c r="U24" s="141" t="s">
        <v>132</v>
      </c>
      <c r="V24" s="142"/>
      <c r="W24" s="35">
        <v>0.632654782994861</v>
      </c>
      <c r="X24" s="28"/>
      <c r="Z24" s="141" t="s">
        <v>132</v>
      </c>
      <c r="AA24" s="142"/>
      <c r="AB24" s="35">
        <v>0.65107132229051001</v>
      </c>
      <c r="AC24" s="28"/>
      <c r="AE24" s="141" t="s">
        <v>132</v>
      </c>
      <c r="AF24" s="142"/>
      <c r="AG24" s="35">
        <v>0.62275928821170301</v>
      </c>
      <c r="AH24" s="28"/>
    </row>
    <row r="25" spans="6:34">
      <c r="F25" s="141" t="s">
        <v>133</v>
      </c>
      <c r="G25" s="142"/>
      <c r="H25" s="28">
        <f>1878*H24</f>
        <v>1159.5523931376376</v>
      </c>
      <c r="I25" s="28"/>
      <c r="K25" s="141" t="s">
        <v>133</v>
      </c>
      <c r="L25" s="142"/>
      <c r="M25" s="28">
        <f>1878*M24</f>
        <v>1159.5523931376376</v>
      </c>
      <c r="N25" s="28"/>
      <c r="P25" s="141" t="s">
        <v>133</v>
      </c>
      <c r="Q25" s="142"/>
      <c r="R25" s="28">
        <f>1878*R24</f>
        <v>1188.125682464349</v>
      </c>
      <c r="S25" s="28"/>
      <c r="U25" s="141" t="s">
        <v>133</v>
      </c>
      <c r="V25" s="142"/>
      <c r="W25" s="28">
        <f>1878*W24</f>
        <v>1188.125682464349</v>
      </c>
      <c r="X25" s="28"/>
      <c r="Z25" s="141" t="s">
        <v>133</v>
      </c>
      <c r="AA25" s="142"/>
      <c r="AB25" s="28">
        <f>1878*AB24</f>
        <v>1222.7119432615777</v>
      </c>
      <c r="AC25" s="28"/>
      <c r="AE25" s="141" t="s">
        <v>133</v>
      </c>
      <c r="AF25" s="142"/>
      <c r="AG25" s="28">
        <f>1878*AG24</f>
        <v>1169.5419432615784</v>
      </c>
      <c r="AH25" s="28"/>
    </row>
    <row r="26" spans="6:34" ht="15" thickBot="1">
      <c r="F26" s="141" t="s">
        <v>134</v>
      </c>
      <c r="G26" s="142"/>
      <c r="H26" s="28"/>
      <c r="I26" s="29">
        <f>I22/H25</f>
        <v>69.883676526185468</v>
      </c>
      <c r="K26" s="141" t="s">
        <v>134</v>
      </c>
      <c r="L26" s="142"/>
      <c r="M26" s="28"/>
      <c r="N26" s="29">
        <f>N22/M25</f>
        <v>76.062597623991479</v>
      </c>
      <c r="P26" s="141" t="s">
        <v>134</v>
      </c>
      <c r="Q26" s="142"/>
      <c r="R26" s="28"/>
      <c r="S26" s="29">
        <f>S22/R25</f>
        <v>69.678432745425695</v>
      </c>
      <c r="U26" s="141" t="s">
        <v>134</v>
      </c>
      <c r="V26" s="142"/>
      <c r="W26" s="28"/>
      <c r="X26" s="29">
        <f>X22/W25</f>
        <v>74.862859656884126</v>
      </c>
      <c r="Z26" s="141" t="s">
        <v>134</v>
      </c>
      <c r="AA26" s="142"/>
      <c r="AB26" s="28"/>
      <c r="AC26" s="29">
        <f>AC22/AB25</f>
        <v>76.704940727888129</v>
      </c>
      <c r="AE26" s="141" t="s">
        <v>134</v>
      </c>
      <c r="AF26" s="142"/>
      <c r="AG26" s="28"/>
      <c r="AH26" s="29">
        <f>AH22/AG25</f>
        <v>88.016912665987448</v>
      </c>
    </row>
    <row r="27" spans="6:34" ht="15" thickTop="1">
      <c r="F27" s="143"/>
      <c r="G27" s="144"/>
      <c r="H27" s="144"/>
      <c r="I27" s="145"/>
      <c r="K27" s="143"/>
      <c r="L27" s="144"/>
      <c r="M27" s="144"/>
      <c r="N27" s="145"/>
      <c r="P27" s="143"/>
      <c r="Q27" s="144"/>
      <c r="R27" s="144"/>
      <c r="S27" s="145"/>
      <c r="U27" s="143"/>
      <c r="V27" s="144"/>
      <c r="W27" s="144"/>
      <c r="X27" s="145"/>
      <c r="Z27" s="143"/>
      <c r="AA27" s="144"/>
      <c r="AB27" s="144"/>
      <c r="AC27" s="145"/>
      <c r="AE27" s="143"/>
      <c r="AF27" s="144"/>
      <c r="AG27" s="144"/>
      <c r="AH27" s="145"/>
    </row>
    <row r="28" spans="6:34">
      <c r="F28" s="141" t="s">
        <v>135</v>
      </c>
      <c r="G28" s="142"/>
      <c r="H28" s="35">
        <v>0.02</v>
      </c>
      <c r="I28" s="34">
        <f>H28*I26</f>
        <v>1.3976735305237094</v>
      </c>
      <c r="K28" s="141" t="s">
        <v>135</v>
      </c>
      <c r="L28" s="142"/>
      <c r="M28" s="35">
        <v>0.02</v>
      </c>
      <c r="N28" s="34">
        <f>M28*N26</f>
        <v>1.5212519524798296</v>
      </c>
      <c r="P28" s="141" t="s">
        <v>135</v>
      </c>
      <c r="Q28" s="142"/>
      <c r="R28" s="35">
        <v>0.02</v>
      </c>
      <c r="S28" s="34">
        <f>R28*S26</f>
        <v>1.393568654908514</v>
      </c>
      <c r="U28" s="141" t="s">
        <v>135</v>
      </c>
      <c r="V28" s="142"/>
      <c r="W28" s="35">
        <v>0.02</v>
      </c>
      <c r="X28" s="34">
        <f>W28*X26</f>
        <v>1.4972571931376826</v>
      </c>
      <c r="Z28" s="141" t="s">
        <v>135</v>
      </c>
      <c r="AA28" s="142"/>
      <c r="AB28" s="35">
        <v>0.02</v>
      </c>
      <c r="AC28" s="34">
        <f>AB28*AC26</f>
        <v>1.5340988145577625</v>
      </c>
      <c r="AE28" s="141" t="s">
        <v>135</v>
      </c>
      <c r="AF28" s="142"/>
      <c r="AG28" s="35">
        <v>0.02</v>
      </c>
      <c r="AH28" s="34">
        <f>AG28*AH26</f>
        <v>1.7603382533197489</v>
      </c>
    </row>
    <row r="29" spans="6:34">
      <c r="F29" s="141" t="s">
        <v>136</v>
      </c>
      <c r="G29" s="142"/>
      <c r="H29" s="35">
        <v>0.02</v>
      </c>
      <c r="I29" s="34">
        <f>H29*I26</f>
        <v>1.3976735305237094</v>
      </c>
      <c r="K29" s="141" t="s">
        <v>136</v>
      </c>
      <c r="L29" s="142"/>
      <c r="M29" s="35">
        <v>0.02</v>
      </c>
      <c r="N29" s="34">
        <f>M29*N26</f>
        <v>1.5212519524798296</v>
      </c>
      <c r="P29" s="141" t="s">
        <v>136</v>
      </c>
      <c r="Q29" s="142"/>
      <c r="R29" s="35">
        <v>0.02</v>
      </c>
      <c r="S29" s="34">
        <f>R29*S26</f>
        <v>1.393568654908514</v>
      </c>
      <c r="U29" s="141" t="s">
        <v>136</v>
      </c>
      <c r="V29" s="142"/>
      <c r="W29" s="35">
        <v>0.02</v>
      </c>
      <c r="X29" s="34">
        <f>W29*X26</f>
        <v>1.4972571931376826</v>
      </c>
      <c r="Z29" s="141" t="s">
        <v>136</v>
      </c>
      <c r="AA29" s="142"/>
      <c r="AB29" s="35">
        <v>0.02</v>
      </c>
      <c r="AC29" s="34">
        <f>AB29*AC26</f>
        <v>1.5340988145577625</v>
      </c>
      <c r="AE29" s="141" t="s">
        <v>136</v>
      </c>
      <c r="AF29" s="142"/>
      <c r="AG29" s="35">
        <v>0.02</v>
      </c>
      <c r="AH29" s="34">
        <f>AG29*AH26</f>
        <v>1.7603382533197489</v>
      </c>
    </row>
    <row r="30" spans="6:34" ht="15" thickBot="1">
      <c r="F30" s="146" t="s">
        <v>137</v>
      </c>
      <c r="G30" s="147"/>
      <c r="H30" s="28"/>
      <c r="I30" s="36">
        <f>I26+I28+I29</f>
        <v>72.679023587232876</v>
      </c>
      <c r="K30" s="146" t="s">
        <v>137</v>
      </c>
      <c r="L30" s="147"/>
      <c r="M30" s="28"/>
      <c r="N30" s="36">
        <f>N26+N28+N29</f>
        <v>79.105101528951138</v>
      </c>
      <c r="P30" s="146" t="s">
        <v>137</v>
      </c>
      <c r="Q30" s="147"/>
      <c r="R30" s="28"/>
      <c r="S30" s="36">
        <f>S26+S28+S29</f>
        <v>72.465570055242736</v>
      </c>
      <c r="U30" s="146" t="s">
        <v>137</v>
      </c>
      <c r="V30" s="147"/>
      <c r="W30" s="28"/>
      <c r="X30" s="36">
        <f>X26+X28+X29</f>
        <v>77.857374043159496</v>
      </c>
      <c r="Z30" s="146" t="s">
        <v>137</v>
      </c>
      <c r="AA30" s="147"/>
      <c r="AB30" s="28"/>
      <c r="AC30" s="36">
        <f>AC26+AC28+AC29</f>
        <v>79.77313835700366</v>
      </c>
      <c r="AE30" s="146" t="s">
        <v>137</v>
      </c>
      <c r="AF30" s="147"/>
      <c r="AG30" s="28"/>
      <c r="AH30" s="36">
        <f>AH26+AH28+AH29</f>
        <v>91.537589172626937</v>
      </c>
    </row>
    <row r="31" spans="6:34" ht="15" thickTop="1">
      <c r="F31" s="143"/>
      <c r="G31" s="144"/>
      <c r="H31" s="144"/>
      <c r="I31" s="145"/>
      <c r="K31" s="143"/>
      <c r="L31" s="144"/>
      <c r="M31" s="144"/>
      <c r="N31" s="145"/>
      <c r="P31" s="143"/>
      <c r="Q31" s="144"/>
      <c r="R31" s="144"/>
      <c r="S31" s="145"/>
      <c r="U31" s="143"/>
      <c r="V31" s="144"/>
      <c r="W31" s="144"/>
      <c r="X31" s="145"/>
      <c r="Z31" s="143"/>
      <c r="AA31" s="144"/>
      <c r="AB31" s="144"/>
      <c r="AC31" s="145"/>
      <c r="AE31" s="143"/>
      <c r="AF31" s="144"/>
      <c r="AG31" s="144"/>
      <c r="AH31" s="145"/>
    </row>
    <row r="32" spans="6:34">
      <c r="F32" s="141" t="s">
        <v>155</v>
      </c>
      <c r="G32" s="156"/>
      <c r="H32" s="35">
        <v>0.05</v>
      </c>
      <c r="I32" s="28"/>
      <c r="K32" s="141" t="s">
        <v>155</v>
      </c>
      <c r="L32" s="156"/>
      <c r="M32" s="35">
        <v>0.05</v>
      </c>
      <c r="N32" s="28"/>
      <c r="P32" s="141" t="s">
        <v>155</v>
      </c>
      <c r="Q32" s="156"/>
      <c r="R32" s="35">
        <v>0.05</v>
      </c>
      <c r="S32" s="28"/>
      <c r="U32" s="141" t="s">
        <v>155</v>
      </c>
      <c r="V32" s="156"/>
      <c r="W32" s="35">
        <v>0.05</v>
      </c>
      <c r="X32" s="28"/>
      <c r="Z32" s="141" t="s">
        <v>155</v>
      </c>
      <c r="AA32" s="156"/>
      <c r="AB32" s="35">
        <v>0.05</v>
      </c>
      <c r="AC32" s="28"/>
      <c r="AE32" s="141" t="s">
        <v>155</v>
      </c>
      <c r="AF32" s="156"/>
      <c r="AG32" s="35">
        <v>0.05</v>
      </c>
      <c r="AH32" s="28"/>
    </row>
    <row r="33" spans="6:34">
      <c r="F33" s="141" t="s">
        <v>156</v>
      </c>
      <c r="G33" s="156"/>
      <c r="H33" s="34">
        <v>4.0599999999999996</v>
      </c>
      <c r="I33" s="34">
        <f>H33</f>
        <v>4.0599999999999996</v>
      </c>
      <c r="K33" s="141" t="s">
        <v>156</v>
      </c>
      <c r="L33" s="156"/>
      <c r="M33" s="34">
        <v>4.0599999999999996</v>
      </c>
      <c r="N33" s="34">
        <f>M33</f>
        <v>4.0599999999999996</v>
      </c>
      <c r="P33" s="141" t="s">
        <v>156</v>
      </c>
      <c r="Q33" s="156"/>
      <c r="R33" s="34">
        <v>4.0599999999999996</v>
      </c>
      <c r="S33" s="34">
        <f>R33</f>
        <v>4.0599999999999996</v>
      </c>
      <c r="U33" s="141" t="s">
        <v>156</v>
      </c>
      <c r="V33" s="156"/>
      <c r="W33" s="34">
        <v>4.0599999999999996</v>
      </c>
      <c r="X33" s="34">
        <f>W33</f>
        <v>4.0599999999999996</v>
      </c>
      <c r="Z33" s="141" t="s">
        <v>156</v>
      </c>
      <c r="AA33" s="156"/>
      <c r="AB33" s="34">
        <v>4.0599999999999996</v>
      </c>
      <c r="AC33" s="34">
        <f>AB33</f>
        <v>4.0599999999999996</v>
      </c>
      <c r="AE33" s="141" t="s">
        <v>156</v>
      </c>
      <c r="AF33" s="156"/>
      <c r="AG33" s="34">
        <v>4.0599999999999996</v>
      </c>
      <c r="AH33" s="34">
        <f>AG33</f>
        <v>4.0599999999999996</v>
      </c>
    </row>
    <row r="34" spans="6:34">
      <c r="F34" s="141" t="s">
        <v>157</v>
      </c>
      <c r="G34" s="156"/>
      <c r="H34" s="42">
        <v>6</v>
      </c>
      <c r="I34" s="34"/>
      <c r="K34" s="141" t="s">
        <v>157</v>
      </c>
      <c r="L34" s="156"/>
      <c r="M34" s="42">
        <v>6</v>
      </c>
      <c r="N34" s="34"/>
      <c r="P34" s="141" t="s">
        <v>157</v>
      </c>
      <c r="Q34" s="156"/>
      <c r="R34" s="42">
        <v>6</v>
      </c>
      <c r="S34" s="34"/>
      <c r="U34" s="141" t="s">
        <v>157</v>
      </c>
      <c r="V34" s="156"/>
      <c r="W34" s="42">
        <v>6</v>
      </c>
      <c r="X34" s="34"/>
      <c r="Z34" s="141" t="s">
        <v>157</v>
      </c>
      <c r="AA34" s="156"/>
      <c r="AB34" s="42">
        <v>6</v>
      </c>
      <c r="AC34" s="34"/>
      <c r="AE34" s="141" t="s">
        <v>157</v>
      </c>
      <c r="AF34" s="156"/>
      <c r="AG34" s="42">
        <v>6</v>
      </c>
      <c r="AH34" s="34"/>
    </row>
    <row r="35" spans="6:34">
      <c r="F35" s="141" t="s">
        <v>158</v>
      </c>
      <c r="G35" s="156"/>
      <c r="H35" s="41">
        <v>3.5</v>
      </c>
      <c r="I35" s="34"/>
      <c r="K35" s="141" t="s">
        <v>158</v>
      </c>
      <c r="L35" s="156"/>
      <c r="M35" s="41">
        <v>3.5</v>
      </c>
      <c r="N35" s="34"/>
      <c r="P35" s="141" t="s">
        <v>158</v>
      </c>
      <c r="Q35" s="156"/>
      <c r="R35" s="41">
        <v>3.5</v>
      </c>
      <c r="S35" s="34"/>
      <c r="U35" s="141" t="s">
        <v>158</v>
      </c>
      <c r="V35" s="156"/>
      <c r="W35" s="41">
        <v>3.5</v>
      </c>
      <c r="X35" s="34"/>
      <c r="Z35" s="141" t="s">
        <v>158</v>
      </c>
      <c r="AA35" s="156"/>
      <c r="AB35" s="41">
        <v>3.5</v>
      </c>
      <c r="AC35" s="34"/>
      <c r="AE35" s="141" t="s">
        <v>158</v>
      </c>
      <c r="AF35" s="156"/>
      <c r="AG35" s="41">
        <v>3.5</v>
      </c>
      <c r="AH35" s="34"/>
    </row>
    <row r="36" spans="6:34">
      <c r="F36" s="157"/>
      <c r="G36" s="158"/>
      <c r="H36" s="158"/>
      <c r="I36" s="156"/>
      <c r="K36" s="157"/>
      <c r="L36" s="158"/>
      <c r="M36" s="158"/>
      <c r="N36" s="156"/>
      <c r="P36" s="157"/>
      <c r="Q36" s="158"/>
      <c r="R36" s="158"/>
      <c r="S36" s="156"/>
      <c r="U36" s="157"/>
      <c r="V36" s="158"/>
      <c r="W36" s="158"/>
      <c r="X36" s="156"/>
      <c r="Z36" s="157"/>
      <c r="AA36" s="158"/>
      <c r="AB36" s="158"/>
      <c r="AC36" s="156"/>
      <c r="AE36" s="157"/>
      <c r="AF36" s="158"/>
      <c r="AG36" s="158"/>
      <c r="AH36" s="156"/>
    </row>
    <row r="37" spans="6:34" ht="15" thickBot="1">
      <c r="F37" s="141" t="s">
        <v>159</v>
      </c>
      <c r="G37" s="156"/>
      <c r="H37" s="28"/>
      <c r="I37" s="36">
        <f>I30*H35/(H34*(1-H32))+I33</f>
        <v>48.687470623739493</v>
      </c>
      <c r="K37" s="141" t="s">
        <v>159</v>
      </c>
      <c r="L37" s="156"/>
      <c r="M37" s="28"/>
      <c r="N37" s="36">
        <f>N30*M35/(M34*(1-M32))+N33</f>
        <v>52.633307956373521</v>
      </c>
      <c r="P37" s="141" t="s">
        <v>159</v>
      </c>
      <c r="Q37" s="156"/>
      <c r="R37" s="28"/>
      <c r="S37" s="36">
        <f>S30*R35/(R34*(1-R32))+S33</f>
        <v>48.556402665499938</v>
      </c>
      <c r="U37" s="141" t="s">
        <v>159</v>
      </c>
      <c r="V37" s="156"/>
      <c r="W37" s="28"/>
      <c r="X37" s="36">
        <f>X30*W35/(W34*(1-W32))+X33</f>
        <v>51.867159500185657</v>
      </c>
      <c r="Z37" s="141" t="s">
        <v>159</v>
      </c>
      <c r="AA37" s="156"/>
      <c r="AB37" s="28"/>
      <c r="AC37" s="36">
        <f>AC30*AB35/(AB34*(1-AB32))+AC33</f>
        <v>53.043506008686471</v>
      </c>
      <c r="AE37" s="141" t="s">
        <v>159</v>
      </c>
      <c r="AF37" s="156"/>
      <c r="AG37" s="28"/>
      <c r="AH37" s="36">
        <f>AH30*AG35/(AG34*(1-AG32))+AH33</f>
        <v>60.267291597227079</v>
      </c>
    </row>
    <row r="38" spans="6:34" ht="15" thickTop="1"/>
  </sheetData>
  <mergeCells count="216">
    <mergeCell ref="F3:G3"/>
    <mergeCell ref="K3:L3"/>
    <mergeCell ref="P3:Q3"/>
    <mergeCell ref="U3:V3"/>
    <mergeCell ref="Z3:AA3"/>
    <mergeCell ref="AE3:AF3"/>
    <mergeCell ref="F1:I2"/>
    <mergeCell ref="K1:N2"/>
    <mergeCell ref="P1:S2"/>
    <mergeCell ref="U1:X2"/>
    <mergeCell ref="Z1:AC2"/>
    <mergeCell ref="AE1:AH2"/>
    <mergeCell ref="F5:G5"/>
    <mergeCell ref="K5:L5"/>
    <mergeCell ref="P5:Q5"/>
    <mergeCell ref="U5:V5"/>
    <mergeCell ref="Z5:AA5"/>
    <mergeCell ref="AE5:AF5"/>
    <mergeCell ref="F4:I4"/>
    <mergeCell ref="K4:N4"/>
    <mergeCell ref="P4:S4"/>
    <mergeCell ref="U4:X4"/>
    <mergeCell ref="Z4:AC4"/>
    <mergeCell ref="AE4:AH4"/>
    <mergeCell ref="F7:G7"/>
    <mergeCell ref="K7:L7"/>
    <mergeCell ref="P7:Q7"/>
    <mergeCell ref="U7:V7"/>
    <mergeCell ref="Z7:AA7"/>
    <mergeCell ref="AE7:AF7"/>
    <mergeCell ref="F6:G6"/>
    <mergeCell ref="K6:L6"/>
    <mergeCell ref="P6:Q6"/>
    <mergeCell ref="U6:V6"/>
    <mergeCell ref="Z6:AA6"/>
    <mergeCell ref="AE6:AF6"/>
    <mergeCell ref="F9:G9"/>
    <mergeCell ref="K9:L9"/>
    <mergeCell ref="P9:Q9"/>
    <mergeCell ref="U9:V9"/>
    <mergeCell ref="Z9:AA9"/>
    <mergeCell ref="AE9:AF9"/>
    <mergeCell ref="F8:I8"/>
    <mergeCell ref="K8:N8"/>
    <mergeCell ref="P8:S8"/>
    <mergeCell ref="U8:X8"/>
    <mergeCell ref="Z8:AC8"/>
    <mergeCell ref="AE8:AH8"/>
    <mergeCell ref="F11:G11"/>
    <mergeCell ref="K11:L11"/>
    <mergeCell ref="P11:Q11"/>
    <mergeCell ref="U11:V11"/>
    <mergeCell ref="Z11:AA11"/>
    <mergeCell ref="AE11:AF11"/>
    <mergeCell ref="F10:I10"/>
    <mergeCell ref="K10:N10"/>
    <mergeCell ref="P10:S10"/>
    <mergeCell ref="U10:X10"/>
    <mergeCell ref="Z10:AC10"/>
    <mergeCell ref="AE10:AH10"/>
    <mergeCell ref="F13:G13"/>
    <mergeCell ref="K13:L13"/>
    <mergeCell ref="P13:Q13"/>
    <mergeCell ref="U13:V13"/>
    <mergeCell ref="Z13:AA13"/>
    <mergeCell ref="AE13:AF13"/>
    <mergeCell ref="F12:I12"/>
    <mergeCell ref="K12:N12"/>
    <mergeCell ref="P12:S12"/>
    <mergeCell ref="U12:X12"/>
    <mergeCell ref="Z12:AC12"/>
    <mergeCell ref="AE12:AH12"/>
    <mergeCell ref="F15:G15"/>
    <mergeCell ref="K15:L15"/>
    <mergeCell ref="P15:Q15"/>
    <mergeCell ref="U15:V15"/>
    <mergeCell ref="Z15:AA15"/>
    <mergeCell ref="AE15:AF15"/>
    <mergeCell ref="F14:I14"/>
    <mergeCell ref="K14:N14"/>
    <mergeCell ref="P14:S14"/>
    <mergeCell ref="U14:X14"/>
    <mergeCell ref="Z14:AC14"/>
    <mergeCell ref="AE14:AH14"/>
    <mergeCell ref="F17:G17"/>
    <mergeCell ref="K17:L17"/>
    <mergeCell ref="P17:Q17"/>
    <mergeCell ref="U17:V17"/>
    <mergeCell ref="Z17:AA17"/>
    <mergeCell ref="AE17:AF17"/>
    <mergeCell ref="F16:I16"/>
    <mergeCell ref="K16:N16"/>
    <mergeCell ref="P16:S16"/>
    <mergeCell ref="U16:X16"/>
    <mergeCell ref="Z16:AC16"/>
    <mergeCell ref="AE16:AH16"/>
    <mergeCell ref="F19:G19"/>
    <mergeCell ref="K19:L19"/>
    <mergeCell ref="P19:Q19"/>
    <mergeCell ref="U19:V19"/>
    <mergeCell ref="Z19:AA19"/>
    <mergeCell ref="AE19:AF19"/>
    <mergeCell ref="F18:I18"/>
    <mergeCell ref="K18:N18"/>
    <mergeCell ref="P18:S18"/>
    <mergeCell ref="U18:X18"/>
    <mergeCell ref="Z18:AC18"/>
    <mergeCell ref="AE18:AH18"/>
    <mergeCell ref="F21:I21"/>
    <mergeCell ref="K21:N21"/>
    <mergeCell ref="P21:S21"/>
    <mergeCell ref="U21:X21"/>
    <mergeCell ref="Z21:AC21"/>
    <mergeCell ref="AE21:AH21"/>
    <mergeCell ref="F20:G20"/>
    <mergeCell ref="K20:L20"/>
    <mergeCell ref="P20:Q20"/>
    <mergeCell ref="U20:V20"/>
    <mergeCell ref="Z20:AA20"/>
    <mergeCell ref="AE20:AF20"/>
    <mergeCell ref="F23:I23"/>
    <mergeCell ref="K23:N23"/>
    <mergeCell ref="P23:S23"/>
    <mergeCell ref="U23:X23"/>
    <mergeCell ref="Z23:AC23"/>
    <mergeCell ref="AE23:AH23"/>
    <mergeCell ref="F22:G22"/>
    <mergeCell ref="K22:L22"/>
    <mergeCell ref="P22:Q22"/>
    <mergeCell ref="U22:V22"/>
    <mergeCell ref="Z22:AA22"/>
    <mergeCell ref="AE22:AF22"/>
    <mergeCell ref="F25:G25"/>
    <mergeCell ref="K25:L25"/>
    <mergeCell ref="P25:Q25"/>
    <mergeCell ref="U25:V25"/>
    <mergeCell ref="Z25:AA25"/>
    <mergeCell ref="AE25:AF25"/>
    <mergeCell ref="F24:G24"/>
    <mergeCell ref="K24:L24"/>
    <mergeCell ref="P24:Q24"/>
    <mergeCell ref="U24:V24"/>
    <mergeCell ref="Z24:AA24"/>
    <mergeCell ref="AE24:AF24"/>
    <mergeCell ref="F27:I27"/>
    <mergeCell ref="K27:N27"/>
    <mergeCell ref="P27:S27"/>
    <mergeCell ref="U27:X27"/>
    <mergeCell ref="Z27:AC27"/>
    <mergeCell ref="AE27:AH27"/>
    <mergeCell ref="F26:G26"/>
    <mergeCell ref="K26:L26"/>
    <mergeCell ref="P26:Q26"/>
    <mergeCell ref="U26:V26"/>
    <mergeCell ref="Z26:AA26"/>
    <mergeCell ref="AE26:AF26"/>
    <mergeCell ref="F29:G29"/>
    <mergeCell ref="K29:L29"/>
    <mergeCell ref="P29:Q29"/>
    <mergeCell ref="U29:V29"/>
    <mergeCell ref="Z29:AA29"/>
    <mergeCell ref="AE29:AF29"/>
    <mergeCell ref="F28:G28"/>
    <mergeCell ref="K28:L28"/>
    <mergeCell ref="P28:Q28"/>
    <mergeCell ref="U28:V28"/>
    <mergeCell ref="Z28:AA28"/>
    <mergeCell ref="AE28:AF28"/>
    <mergeCell ref="F31:I31"/>
    <mergeCell ref="K31:N31"/>
    <mergeCell ref="P31:S31"/>
    <mergeCell ref="U31:X31"/>
    <mergeCell ref="Z31:AC31"/>
    <mergeCell ref="AE31:AH31"/>
    <mergeCell ref="F30:G30"/>
    <mergeCell ref="K30:L30"/>
    <mergeCell ref="P30:Q30"/>
    <mergeCell ref="U30:V30"/>
    <mergeCell ref="Z30:AA30"/>
    <mergeCell ref="AE30:AF30"/>
    <mergeCell ref="F33:G33"/>
    <mergeCell ref="K33:L33"/>
    <mergeCell ref="P33:Q33"/>
    <mergeCell ref="U33:V33"/>
    <mergeCell ref="Z33:AA33"/>
    <mergeCell ref="AE33:AF33"/>
    <mergeCell ref="F32:G32"/>
    <mergeCell ref="K32:L32"/>
    <mergeCell ref="P32:Q32"/>
    <mergeCell ref="U32:V32"/>
    <mergeCell ref="Z32:AA32"/>
    <mergeCell ref="AE32:AF32"/>
    <mergeCell ref="F35:G35"/>
    <mergeCell ref="K35:L35"/>
    <mergeCell ref="P35:Q35"/>
    <mergeCell ref="U35:V35"/>
    <mergeCell ref="Z35:AA35"/>
    <mergeCell ref="AE35:AF35"/>
    <mergeCell ref="F34:G34"/>
    <mergeCell ref="K34:L34"/>
    <mergeCell ref="P34:Q34"/>
    <mergeCell ref="U34:V34"/>
    <mergeCell ref="Z34:AA34"/>
    <mergeCell ref="AE34:AF34"/>
    <mergeCell ref="F37:G37"/>
    <mergeCell ref="K37:L37"/>
    <mergeCell ref="P37:Q37"/>
    <mergeCell ref="U37:V37"/>
    <mergeCell ref="Z37:AA37"/>
    <mergeCell ref="AE37:AF37"/>
    <mergeCell ref="F36:I36"/>
    <mergeCell ref="K36:N36"/>
    <mergeCell ref="P36:S36"/>
    <mergeCell ref="U36:X36"/>
    <mergeCell ref="Z36:AC36"/>
    <mergeCell ref="AE36:AH36"/>
  </mergeCells>
  <conditionalFormatting sqref="F29:G29 K29:L29 P29:Q29 U29:V29 Z29:AA29 AE29:AF29">
    <cfRule type="cellIs" dxfId="824" priority="34" operator="equal">
      <formula>"Marge (innovatie/opleiding/…)"</formula>
    </cfRule>
  </conditionalFormatting>
  <conditionalFormatting sqref="F32:G35">
    <cfRule type="cellIs" dxfId="823" priority="17" operator="equal">
      <formula>"Uren per dagdeel"</formula>
    </cfRule>
    <cfRule type="cellIs" dxfId="822" priority="18" operator="equal">
      <formula>"Gemiddelde groepsgrootte"</formula>
    </cfRule>
    <cfRule type="cellIs" dxfId="821" priority="19" operator="equal">
      <formula>"Maaltijdvergoeding"</formula>
    </cfRule>
    <cfRule type="cellIs" dxfId="820" priority="20" operator="equal">
      <formula>"No-Show"</formula>
    </cfRule>
  </conditionalFormatting>
  <conditionalFormatting sqref="F3:I28 H29:I29 F30:I30">
    <cfRule type="cellIs" dxfId="819" priority="89" operator="equal">
      <formula>"Marge"</formula>
    </cfRule>
  </conditionalFormatting>
  <conditionalFormatting sqref="F3:I30 K3:N30 P3:S30 U3:X30 Z3:AC30">
    <cfRule type="cellIs" dxfId="818" priority="38" operator="equal">
      <formula>"Productiviteit (%)"</formula>
    </cfRule>
    <cfRule type="cellIs" dxfId="817" priority="36" operator="equal">
      <formula>"Materiële kosten"</formula>
    </cfRule>
    <cfRule type="cellIs" dxfId="816" priority="37" operator="equal">
      <formula>"Kapitaallasten"</formula>
    </cfRule>
    <cfRule type="cellIs" dxfId="815" priority="33" operator="equal">
      <formula>"Werkgeverslasten"</formula>
    </cfRule>
    <cfRule type="cellIs" dxfId="814" priority="32" operator="equal">
      <formula>"Overhead"</formula>
    </cfRule>
    <cfRule type="cellIs" dxfId="813" priority="35" operator="equal">
      <formula>"Opleiding"</formula>
    </cfRule>
    <cfRule type="cellIs" dxfId="812" priority="39" operator="equal">
      <formula>"Eindejaarsuitkering"</formula>
    </cfRule>
    <cfRule type="cellIs" dxfId="811" priority="40" operator="equal">
      <formula>"Vakantiegeld"</formula>
    </cfRule>
    <cfRule type="cellIs" dxfId="810" priority="41" operator="equal">
      <formula>"ORT"</formula>
    </cfRule>
    <cfRule type="cellIs" dxfId="809" priority="42" operator="equal">
      <formula>"Loonkosten (obv CAO) per jaar"</formula>
    </cfRule>
  </conditionalFormatting>
  <conditionalFormatting sqref="K32:L35">
    <cfRule type="cellIs" dxfId="808" priority="13" operator="equal">
      <formula>"Uren per dagdeel"</formula>
    </cfRule>
    <cfRule type="cellIs" dxfId="807" priority="14" operator="equal">
      <formula>"Gemiddelde groepsgrootte"</formula>
    </cfRule>
    <cfRule type="cellIs" dxfId="806" priority="15" operator="equal">
      <formula>"Maaltijdvergoeding"</formula>
    </cfRule>
    <cfRule type="cellIs" dxfId="805" priority="16" operator="equal">
      <formula>"No-Show"</formula>
    </cfRule>
  </conditionalFormatting>
  <conditionalFormatting sqref="K3:N28 M29:N29 K30:N30">
    <cfRule type="cellIs" dxfId="804" priority="78" operator="equal">
      <formula>"Marge"</formula>
    </cfRule>
  </conditionalFormatting>
  <conditionalFormatting sqref="P32:Q35">
    <cfRule type="cellIs" dxfId="803" priority="11" operator="equal">
      <formula>"Maaltijdvergoeding"</formula>
    </cfRule>
    <cfRule type="cellIs" dxfId="802" priority="9" operator="equal">
      <formula>"Uren per dagdeel"</formula>
    </cfRule>
    <cfRule type="cellIs" dxfId="801" priority="10" operator="equal">
      <formula>"Gemiddelde groepsgrootte"</formula>
    </cfRule>
    <cfRule type="cellIs" dxfId="800" priority="12" operator="equal">
      <formula>"No-Show"</formula>
    </cfRule>
  </conditionalFormatting>
  <conditionalFormatting sqref="P3:S28 R29:S29 P30:S30">
    <cfRule type="cellIs" dxfId="799" priority="67" operator="equal">
      <formula>"Marge"</formula>
    </cfRule>
  </conditionalFormatting>
  <conditionalFormatting sqref="U32:V35">
    <cfRule type="cellIs" dxfId="798" priority="8" operator="equal">
      <formula>"No-Show"</formula>
    </cfRule>
    <cfRule type="cellIs" dxfId="797" priority="6" operator="equal">
      <formula>"Gemiddelde groepsgrootte"</formula>
    </cfRule>
    <cfRule type="cellIs" dxfId="796" priority="5" operator="equal">
      <formula>"Uren per dagdeel"</formula>
    </cfRule>
    <cfRule type="cellIs" dxfId="795" priority="7" operator="equal">
      <formula>"Maaltijdvergoeding"</formula>
    </cfRule>
  </conditionalFormatting>
  <conditionalFormatting sqref="U3:X28 W29:X29 U30:X30">
    <cfRule type="cellIs" dxfId="794" priority="56" operator="equal">
      <formula>"Marge"</formula>
    </cfRule>
  </conditionalFormatting>
  <conditionalFormatting sqref="Z32:AA35 AE32:AF35">
    <cfRule type="cellIs" dxfId="793" priority="1" operator="equal">
      <formula>"Uren per dagdeel"</formula>
    </cfRule>
    <cfRule type="cellIs" dxfId="792" priority="4" operator="equal">
      <formula>"No-Show"</formula>
    </cfRule>
    <cfRule type="cellIs" dxfId="791" priority="3" operator="equal">
      <formula>"Maaltijdvergoeding"</formula>
    </cfRule>
    <cfRule type="cellIs" dxfId="790" priority="2" operator="equal">
      <formula>"Gemiddelde groepsgrootte"</formula>
    </cfRule>
  </conditionalFormatting>
  <conditionalFormatting sqref="Z3:AC28 AB29:AC29 Z30:AC30">
    <cfRule type="cellIs" dxfId="789" priority="45" operator="equal">
      <formula>"Marge"</formula>
    </cfRule>
  </conditionalFormatting>
  <conditionalFormatting sqref="AE3:AH28 AG29:AH29">
    <cfRule type="cellIs" dxfId="788" priority="23" operator="equal">
      <formula>"Marge"</formula>
    </cfRule>
  </conditionalFormatting>
  <conditionalFormatting sqref="AE3:AH29">
    <cfRule type="cellIs" dxfId="787" priority="31" operator="equal">
      <formula>"Loonkosten (obv CAO) per jaar"</formula>
    </cfRule>
    <cfRule type="cellIs" dxfId="786" priority="22" operator="equal">
      <formula>"Werkgeverslasten"</formula>
    </cfRule>
    <cfRule type="cellIs" dxfId="785" priority="21" operator="equal">
      <formula>"Overhead"</formula>
    </cfRule>
    <cfRule type="cellIs" dxfId="784" priority="25" operator="equal">
      <formula>"Materiële kosten"</formula>
    </cfRule>
    <cfRule type="cellIs" dxfId="783" priority="26" operator="equal">
      <formula>"Kapitaallasten"</formula>
    </cfRule>
    <cfRule type="cellIs" dxfId="782" priority="27" operator="equal">
      <formula>"Productiviteit (%)"</formula>
    </cfRule>
    <cfRule type="cellIs" dxfId="781" priority="24" operator="equal">
      <formula>"Opleiding"</formula>
    </cfRule>
    <cfRule type="cellIs" dxfId="780" priority="28" operator="equal">
      <formula>"Eindejaarsuitkering"</formula>
    </cfRule>
    <cfRule type="cellIs" dxfId="779" priority="29" operator="equal">
      <formula>"Vakantiegeld"</formula>
    </cfRule>
    <cfRule type="cellIs" dxfId="778" priority="30" operator="equal">
      <formula>"ORT"</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EF31-4378-4A01-97AE-198B14117520}">
  <dimension ref="A1:AH31"/>
  <sheetViews>
    <sheetView workbookViewId="0">
      <selection activeCell="AH30" sqref="AH30"/>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2.6640625" bestFit="1" customWidth="1"/>
    <col min="26" max="26" width="12.44140625" customWidth="1"/>
    <col min="27" max="27" width="46.6640625" customWidth="1"/>
    <col min="28" max="28" width="13.33203125" bestFit="1" customWidth="1"/>
    <col min="29" max="29" width="13.88671875" bestFit="1" customWidth="1"/>
    <col min="32" max="32" width="46.6640625" customWidth="1"/>
    <col min="33" max="33" width="13.33203125" bestFit="1" customWidth="1"/>
    <col min="34" max="34" width="12.6640625" bestFit="1" customWidth="1"/>
  </cols>
  <sheetData>
    <row r="1" spans="1:34" ht="14.4" customHeight="1">
      <c r="A1" s="15"/>
      <c r="B1" s="16" t="s">
        <v>114</v>
      </c>
      <c r="C1" s="17" t="s">
        <v>115</v>
      </c>
      <c r="D1" s="18" t="s">
        <v>116</v>
      </c>
      <c r="F1" s="129" t="s">
        <v>138</v>
      </c>
      <c r="G1" s="151"/>
      <c r="H1" s="151"/>
      <c r="I1" s="152"/>
      <c r="K1" s="129" t="s">
        <v>140</v>
      </c>
      <c r="L1" s="151"/>
      <c r="M1" s="151"/>
      <c r="N1" s="152"/>
      <c r="P1" s="129" t="s">
        <v>139</v>
      </c>
      <c r="Q1" s="151"/>
      <c r="R1" s="151"/>
      <c r="S1" s="152"/>
      <c r="U1" s="129" t="s">
        <v>141</v>
      </c>
      <c r="V1" s="151"/>
      <c r="W1" s="151"/>
      <c r="X1" s="152"/>
      <c r="Z1" s="129" t="s">
        <v>142</v>
      </c>
      <c r="AA1" s="151"/>
      <c r="AB1" s="151"/>
      <c r="AC1" s="152"/>
      <c r="AE1" s="129" t="s">
        <v>143</v>
      </c>
      <c r="AF1" s="151"/>
      <c r="AG1" s="151"/>
      <c r="AH1" s="152"/>
    </row>
    <row r="2" spans="1:34" ht="14.4" customHeight="1">
      <c r="A2" s="19"/>
      <c r="B2" s="19"/>
      <c r="C2" s="20"/>
      <c r="D2" s="21"/>
      <c r="F2" s="153"/>
      <c r="G2" s="154"/>
      <c r="H2" s="154"/>
      <c r="I2" s="155"/>
      <c r="K2" s="153"/>
      <c r="L2" s="154"/>
      <c r="M2" s="154"/>
      <c r="N2" s="155"/>
      <c r="P2" s="153"/>
      <c r="Q2" s="154"/>
      <c r="R2" s="154"/>
      <c r="S2" s="155"/>
      <c r="U2" s="153"/>
      <c r="V2" s="154"/>
      <c r="W2" s="154"/>
      <c r="X2" s="155"/>
      <c r="Z2" s="153"/>
      <c r="AA2" s="154"/>
      <c r="AB2" s="154"/>
      <c r="AC2" s="155"/>
      <c r="AE2" s="153"/>
      <c r="AF2" s="154"/>
      <c r="AG2" s="154"/>
      <c r="AH2" s="155"/>
    </row>
    <row r="3" spans="1:34" ht="15" thickBot="1">
      <c r="A3" s="117" t="str">
        <f>F1</f>
        <v>Functie 1 GHZ FWG 35</v>
      </c>
      <c r="B3" s="23">
        <f>I30</f>
        <v>69.092909457266572</v>
      </c>
      <c r="C3" s="38">
        <f>1/6</f>
        <v>0.16666666666666666</v>
      </c>
      <c r="D3" s="23">
        <f>B3*C3</f>
        <v>11.515484909544428</v>
      </c>
      <c r="F3" s="141" t="s">
        <v>120</v>
      </c>
      <c r="G3" s="142"/>
      <c r="H3" s="28"/>
      <c r="I3" s="29">
        <v>37425.083333333328</v>
      </c>
      <c r="K3" s="141" t="s">
        <v>120</v>
      </c>
      <c r="L3" s="142"/>
      <c r="M3" s="28"/>
      <c r="N3" s="29">
        <v>36611.863636363632</v>
      </c>
      <c r="P3" s="141" t="s">
        <v>120</v>
      </c>
      <c r="Q3" s="142"/>
      <c r="R3" s="28"/>
      <c r="S3" s="29">
        <v>36748.727272727272</v>
      </c>
      <c r="U3" s="141" t="s">
        <v>120</v>
      </c>
      <c r="V3" s="142"/>
      <c r="W3" s="28"/>
      <c r="X3" s="29">
        <v>40097.272727272728</v>
      </c>
      <c r="Z3" s="141" t="s">
        <v>120</v>
      </c>
      <c r="AA3" s="142"/>
      <c r="AB3" s="28"/>
      <c r="AC3" s="29">
        <v>39861.538461538461</v>
      </c>
      <c r="AE3" s="141" t="s">
        <v>120</v>
      </c>
      <c r="AF3" s="142"/>
      <c r="AG3" s="28"/>
      <c r="AH3" s="29">
        <v>39864.35</v>
      </c>
    </row>
    <row r="4" spans="1:34" ht="15" thickTop="1">
      <c r="A4" s="19"/>
      <c r="B4" s="19"/>
      <c r="C4" s="39"/>
      <c r="D4" s="19"/>
      <c r="F4" s="143"/>
      <c r="G4" s="144"/>
      <c r="H4" s="144"/>
      <c r="I4" s="145"/>
      <c r="K4" s="143"/>
      <c r="L4" s="144"/>
      <c r="M4" s="144"/>
      <c r="N4" s="145"/>
      <c r="P4" s="143"/>
      <c r="Q4" s="144"/>
      <c r="R4" s="144"/>
      <c r="S4" s="145"/>
      <c r="U4" s="143"/>
      <c r="V4" s="144"/>
      <c r="W4" s="144"/>
      <c r="X4" s="145"/>
      <c r="Z4" s="143"/>
      <c r="AA4" s="144"/>
      <c r="AB4" s="144"/>
      <c r="AC4" s="145"/>
      <c r="AE4" s="143"/>
      <c r="AF4" s="144"/>
      <c r="AG4" s="144"/>
      <c r="AH4" s="145"/>
    </row>
    <row r="5" spans="1:34">
      <c r="A5" s="117" t="str">
        <f>K1</f>
        <v>Functie 2 GGZ FWG 35</v>
      </c>
      <c r="B5" s="23">
        <f>N30</f>
        <v>69.866808525377152</v>
      </c>
      <c r="C5" s="38">
        <f>1/6</f>
        <v>0.16666666666666666</v>
      </c>
      <c r="D5" s="23">
        <f>C5*B5</f>
        <v>11.644468087562858</v>
      </c>
      <c r="F5" s="141" t="s">
        <v>121</v>
      </c>
      <c r="G5" s="142"/>
      <c r="H5" s="33">
        <v>0.218714285714286</v>
      </c>
      <c r="I5" s="34">
        <f>H5*(I3+I6+I7+I11)</f>
        <v>12236.678739963996</v>
      </c>
      <c r="K5" s="141" t="s">
        <v>121</v>
      </c>
      <c r="L5" s="142"/>
      <c r="M5" s="33">
        <v>0.218714285714286</v>
      </c>
      <c r="N5" s="34">
        <f>M5*(N3+N6+N7+N11)</f>
        <v>11959.597837093968</v>
      </c>
      <c r="P5" s="141" t="s">
        <v>121</v>
      </c>
      <c r="Q5" s="142"/>
      <c r="R5" s="33">
        <v>0.218714285714286</v>
      </c>
      <c r="S5" s="34">
        <f>R5*(S3+S6+S7+S11)</f>
        <v>12006.230131017766</v>
      </c>
      <c r="U5" s="141" t="s">
        <v>121</v>
      </c>
      <c r="V5" s="142"/>
      <c r="W5" s="33">
        <v>0.218714285714286</v>
      </c>
      <c r="X5" s="34">
        <f>W5*(X3+X6+X7+X11)</f>
        <v>13147.149370067333</v>
      </c>
      <c r="Z5" s="141" t="s">
        <v>121</v>
      </c>
      <c r="AA5" s="142"/>
      <c r="AB5" s="33">
        <v>0.218714285714286</v>
      </c>
      <c r="AC5" s="34">
        <f>AB5*(AC3+AC6+AC7+AC11)</f>
        <v>13066.82979169208</v>
      </c>
      <c r="AE5" s="141" t="s">
        <v>121</v>
      </c>
      <c r="AF5" s="142"/>
      <c r="AG5" s="33">
        <v>0.218714285714286</v>
      </c>
      <c r="AH5" s="34">
        <f>AG5*(AH3+AH6+AH7+AH11)</f>
        <v>13067.787741454342</v>
      </c>
    </row>
    <row r="6" spans="1:34">
      <c r="A6" s="19"/>
      <c r="B6" s="19"/>
      <c r="C6" s="39"/>
      <c r="D6" s="19"/>
      <c r="F6" s="141" t="s">
        <v>122</v>
      </c>
      <c r="G6" s="142"/>
      <c r="H6" s="33">
        <v>0.08</v>
      </c>
      <c r="I6" s="34">
        <f>H6*I3</f>
        <v>2994.0066666666662</v>
      </c>
      <c r="K6" s="141" t="s">
        <v>122</v>
      </c>
      <c r="L6" s="142"/>
      <c r="M6" s="33">
        <v>0.08</v>
      </c>
      <c r="N6" s="34">
        <f>M6*N3</f>
        <v>2928.9490909090905</v>
      </c>
      <c r="P6" s="141" t="s">
        <v>122</v>
      </c>
      <c r="Q6" s="142"/>
      <c r="R6" s="33">
        <v>0.08</v>
      </c>
      <c r="S6" s="34">
        <f>R6*S3</f>
        <v>2939.8981818181819</v>
      </c>
      <c r="U6" s="141" t="s">
        <v>122</v>
      </c>
      <c r="V6" s="142"/>
      <c r="W6" s="33">
        <v>0.08</v>
      </c>
      <c r="X6" s="34">
        <f>W6*X3</f>
        <v>3207.7818181818184</v>
      </c>
      <c r="Z6" s="141" t="s">
        <v>122</v>
      </c>
      <c r="AA6" s="142"/>
      <c r="AB6" s="33">
        <v>0.08</v>
      </c>
      <c r="AC6" s="34">
        <f>AB6*AC3</f>
        <v>3188.9230769230771</v>
      </c>
      <c r="AE6" s="141" t="s">
        <v>122</v>
      </c>
      <c r="AF6" s="142"/>
      <c r="AG6" s="33">
        <v>0.08</v>
      </c>
      <c r="AH6" s="34">
        <f>AG6*AH3</f>
        <v>3189.1480000000001</v>
      </c>
    </row>
    <row r="7" spans="1:34">
      <c r="A7" s="117" t="str">
        <f>P1</f>
        <v>Functie 3 VVT FWG 35</v>
      </c>
      <c r="B7" s="23">
        <f>S30</f>
        <v>69.079808435626887</v>
      </c>
      <c r="C7" s="38">
        <f>1/6</f>
        <v>0.16666666666666666</v>
      </c>
      <c r="D7" s="23">
        <f>C7*B7</f>
        <v>11.513301405937813</v>
      </c>
      <c r="F7" s="141" t="s">
        <v>123</v>
      </c>
      <c r="G7" s="142"/>
      <c r="H7" s="33">
        <v>8.3299999999999999E-2</v>
      </c>
      <c r="I7" s="34">
        <f>H7*I3</f>
        <v>3117.5094416666661</v>
      </c>
      <c r="K7" s="141" t="s">
        <v>123</v>
      </c>
      <c r="L7" s="142"/>
      <c r="M7" s="33">
        <v>8.3299999999999999E-2</v>
      </c>
      <c r="N7" s="34">
        <f>M7*N3</f>
        <v>3049.7682409090908</v>
      </c>
      <c r="P7" s="141" t="s">
        <v>123</v>
      </c>
      <c r="Q7" s="142"/>
      <c r="R7" s="33">
        <v>8.3299999999999999E-2</v>
      </c>
      <c r="S7" s="34">
        <f>R7*S3</f>
        <v>3061.1689818181817</v>
      </c>
      <c r="U7" s="141" t="s">
        <v>123</v>
      </c>
      <c r="V7" s="142"/>
      <c r="W7" s="33">
        <v>8.3299999999999999E-2</v>
      </c>
      <c r="X7" s="34">
        <f>W7*X3</f>
        <v>3340.1028181818183</v>
      </c>
      <c r="Z7" s="141" t="s">
        <v>123</v>
      </c>
      <c r="AA7" s="142"/>
      <c r="AB7" s="33">
        <v>8.3299999999999999E-2</v>
      </c>
      <c r="AC7" s="34">
        <f>AB7*AC3</f>
        <v>3320.4661538461537</v>
      </c>
      <c r="AE7" s="141" t="s">
        <v>123</v>
      </c>
      <c r="AF7" s="142"/>
      <c r="AG7" s="33">
        <v>8.3299999999999999E-2</v>
      </c>
      <c r="AH7" s="34">
        <f>AG7*AH3</f>
        <v>3320.7003549999999</v>
      </c>
    </row>
    <row r="8" spans="1:34">
      <c r="A8" s="19"/>
      <c r="B8" s="19"/>
      <c r="C8" s="39"/>
      <c r="D8" s="19"/>
      <c r="F8" s="148"/>
      <c r="G8" s="149"/>
      <c r="H8" s="149"/>
      <c r="I8" s="150"/>
      <c r="K8" s="148"/>
      <c r="L8" s="149"/>
      <c r="M8" s="149"/>
      <c r="N8" s="150"/>
      <c r="P8" s="148"/>
      <c r="Q8" s="149"/>
      <c r="R8" s="149"/>
      <c r="S8" s="150"/>
      <c r="U8" s="148"/>
      <c r="V8" s="149"/>
      <c r="W8" s="149"/>
      <c r="X8" s="150"/>
      <c r="Z8" s="148"/>
      <c r="AA8" s="149"/>
      <c r="AB8" s="149"/>
      <c r="AC8" s="150"/>
      <c r="AE8" s="148"/>
      <c r="AF8" s="149"/>
      <c r="AG8" s="149"/>
      <c r="AH8" s="150"/>
    </row>
    <row r="9" spans="1:34" ht="15" thickBot="1">
      <c r="A9" s="117" t="str">
        <f>U1</f>
        <v>Functie 4 GHZ FWG 40</v>
      </c>
      <c r="B9" s="23">
        <f>X30</f>
        <v>74.233770482225992</v>
      </c>
      <c r="C9" s="38">
        <f>1/6</f>
        <v>0.16666666666666666</v>
      </c>
      <c r="D9" s="23">
        <f>C9*B9</f>
        <v>12.372295080370998</v>
      </c>
      <c r="F9" s="141" t="s">
        <v>124</v>
      </c>
      <c r="G9" s="142"/>
      <c r="H9" s="28"/>
      <c r="I9" s="29">
        <f>I3+SUM(I5:I7)</f>
        <v>55773.278181630652</v>
      </c>
      <c r="K9" s="141" t="s">
        <v>124</v>
      </c>
      <c r="L9" s="142"/>
      <c r="M9" s="28"/>
      <c r="N9" s="29">
        <f>N3+SUM(N5:N7)</f>
        <v>54550.178805275784</v>
      </c>
      <c r="P9" s="141" t="s">
        <v>124</v>
      </c>
      <c r="Q9" s="142"/>
      <c r="R9" s="28"/>
      <c r="S9" s="29">
        <f>S3+SUM(S5:S7)</f>
        <v>54756.024567381406</v>
      </c>
      <c r="U9" s="141" t="s">
        <v>124</v>
      </c>
      <c r="V9" s="142"/>
      <c r="W9" s="28"/>
      <c r="X9" s="29">
        <f>X3+SUM(X5:X7)</f>
        <v>59792.306733703699</v>
      </c>
      <c r="Z9" s="141" t="s">
        <v>124</v>
      </c>
      <c r="AA9" s="142"/>
      <c r="AB9" s="28"/>
      <c r="AC9" s="29">
        <f>AC3+SUM(AC5:AC7)</f>
        <v>59437.757483999769</v>
      </c>
      <c r="AE9" s="141" t="s">
        <v>124</v>
      </c>
      <c r="AF9" s="142"/>
      <c r="AG9" s="28"/>
      <c r="AH9" s="29">
        <f>AH3+SUM(AH5:AH7)</f>
        <v>59441.98609645434</v>
      </c>
    </row>
    <row r="10" spans="1:34" ht="15" thickTop="1">
      <c r="A10" s="19"/>
      <c r="B10" s="19"/>
      <c r="C10" s="39"/>
      <c r="D10" s="19"/>
      <c r="F10" s="143"/>
      <c r="G10" s="144"/>
      <c r="H10" s="144"/>
      <c r="I10" s="145"/>
      <c r="K10" s="143"/>
      <c r="L10" s="144"/>
      <c r="M10" s="144"/>
      <c r="N10" s="145"/>
      <c r="P10" s="143"/>
      <c r="Q10" s="144"/>
      <c r="R10" s="144"/>
      <c r="S10" s="145"/>
      <c r="U10" s="143"/>
      <c r="V10" s="144"/>
      <c r="W10" s="144"/>
      <c r="X10" s="145"/>
      <c r="Z10" s="143"/>
      <c r="AA10" s="144"/>
      <c r="AB10" s="144"/>
      <c r="AC10" s="145"/>
      <c r="AE10" s="143"/>
      <c r="AF10" s="144"/>
      <c r="AG10" s="144"/>
      <c r="AH10" s="145"/>
    </row>
    <row r="11" spans="1:34">
      <c r="A11" s="117" t="str">
        <f>Z1</f>
        <v>Functie 5 GGZ FWG 40</v>
      </c>
      <c r="B11" s="23">
        <f>AC30</f>
        <v>76.33515002137203</v>
      </c>
      <c r="C11" s="38">
        <f>1/6</f>
        <v>0.16666666666666666</v>
      </c>
      <c r="D11" s="23">
        <f>C11*B11</f>
        <v>12.722525003562005</v>
      </c>
      <c r="F11" s="141" t="s">
        <v>125</v>
      </c>
      <c r="G11" s="142"/>
      <c r="H11" s="33">
        <v>0.28508514525355882</v>
      </c>
      <c r="I11" s="34">
        <f>H11*(I3+I6+I7)</f>
        <v>12411.637775673549</v>
      </c>
      <c r="K11" s="141" t="s">
        <v>125</v>
      </c>
      <c r="L11" s="142"/>
      <c r="M11" s="33">
        <v>0.28388422002361935</v>
      </c>
      <c r="N11" s="34">
        <f>M11*(N3+N6+N7)</f>
        <v>12090.793858505102</v>
      </c>
      <c r="P11" s="141" t="s">
        <v>125</v>
      </c>
      <c r="Q11" s="142"/>
      <c r="R11" s="33">
        <v>0.284090053793292</v>
      </c>
      <c r="S11" s="34">
        <f>R11*(S3+S6+S7)</f>
        <v>12144.791401078723</v>
      </c>
      <c r="U11" s="141" t="s">
        <v>125</v>
      </c>
      <c r="V11" s="142"/>
      <c r="W11" s="33">
        <v>0.2886882950468096</v>
      </c>
      <c r="X11" s="34">
        <f>W11*(X3+X6+X7)</f>
        <v>13465.910951498319</v>
      </c>
      <c r="Z11" s="141" t="s">
        <v>125</v>
      </c>
      <c r="AA11" s="142"/>
      <c r="AB11" s="33">
        <v>0.28838986227253882</v>
      </c>
      <c r="AC11" s="34">
        <f>AB11*(AC3+AC6+AC7)</f>
        <v>13372.905450634471</v>
      </c>
      <c r="AE11" s="141" t="s">
        <v>125</v>
      </c>
      <c r="AF11" s="142"/>
      <c r="AG11" s="33">
        <v>0.28839344239578396</v>
      </c>
      <c r="AH11" s="34">
        <f>AG11*(AH3+AH6+AH7)</f>
        <v>13374.014701943352</v>
      </c>
    </row>
    <row r="12" spans="1:34">
      <c r="A12" s="19"/>
      <c r="B12" s="19"/>
      <c r="C12" s="39"/>
      <c r="D12" s="19"/>
      <c r="F12" s="148"/>
      <c r="G12" s="149"/>
      <c r="H12" s="149"/>
      <c r="I12" s="150"/>
      <c r="K12" s="148"/>
      <c r="L12" s="149"/>
      <c r="M12" s="149"/>
      <c r="N12" s="150"/>
      <c r="P12" s="148"/>
      <c r="Q12" s="149"/>
      <c r="R12" s="149"/>
      <c r="S12" s="150"/>
      <c r="U12" s="148"/>
      <c r="V12" s="149"/>
      <c r="W12" s="149"/>
      <c r="X12" s="150"/>
      <c r="Z12" s="148"/>
      <c r="AA12" s="149"/>
      <c r="AB12" s="149"/>
      <c r="AC12" s="150"/>
      <c r="AE12" s="148"/>
      <c r="AF12" s="149"/>
      <c r="AG12" s="149"/>
      <c r="AH12" s="150"/>
    </row>
    <row r="13" spans="1:34" ht="15" thickBot="1">
      <c r="A13" s="117" t="str">
        <f>AE1</f>
        <v>Functie 6 VVT FWG 40</v>
      </c>
      <c r="B13" s="23">
        <f>AH30</f>
        <v>75.187653743613183</v>
      </c>
      <c r="C13" s="38">
        <f>1/6</f>
        <v>0.16666666666666666</v>
      </c>
      <c r="D13" s="23">
        <f>C13*B13</f>
        <v>12.53127562393553</v>
      </c>
      <c r="F13" s="141" t="s">
        <v>126</v>
      </c>
      <c r="G13" s="142"/>
      <c r="H13" s="28"/>
      <c r="I13" s="29">
        <f>I9+I11</f>
        <v>68184.915957304198</v>
      </c>
      <c r="K13" s="141" t="s">
        <v>126</v>
      </c>
      <c r="L13" s="142"/>
      <c r="M13" s="28"/>
      <c r="N13" s="29">
        <f>N9+N11</f>
        <v>66640.972663780878</v>
      </c>
      <c r="P13" s="141" t="s">
        <v>126</v>
      </c>
      <c r="Q13" s="142"/>
      <c r="R13" s="28"/>
      <c r="S13" s="29">
        <f>S9+S11</f>
        <v>66900.815968460127</v>
      </c>
      <c r="U13" s="141" t="s">
        <v>126</v>
      </c>
      <c r="V13" s="142"/>
      <c r="W13" s="28"/>
      <c r="X13" s="29">
        <f>X9+X11</f>
        <v>73258.21768520202</v>
      </c>
      <c r="Z13" s="141" t="s">
        <v>126</v>
      </c>
      <c r="AA13" s="142"/>
      <c r="AB13" s="28"/>
      <c r="AC13" s="29">
        <f>AC9+AC11</f>
        <v>72810.662934634238</v>
      </c>
      <c r="AE13" s="141" t="s">
        <v>126</v>
      </c>
      <c r="AF13" s="142"/>
      <c r="AG13" s="28"/>
      <c r="AH13" s="29">
        <f>AH9+AH11</f>
        <v>72816.000798397698</v>
      </c>
    </row>
    <row r="14" spans="1:34" ht="15" thickTop="1">
      <c r="A14" s="19"/>
      <c r="B14" s="19"/>
      <c r="C14" s="20"/>
      <c r="D14" s="19"/>
      <c r="F14" s="143"/>
      <c r="G14" s="144"/>
      <c r="H14" s="144"/>
      <c r="I14" s="145"/>
      <c r="K14" s="143"/>
      <c r="L14" s="144"/>
      <c r="M14" s="144"/>
      <c r="N14" s="145"/>
      <c r="P14" s="143"/>
      <c r="Q14" s="144"/>
      <c r="R14" s="144"/>
      <c r="S14" s="145"/>
      <c r="U14" s="143"/>
      <c r="V14" s="144"/>
      <c r="W14" s="144"/>
      <c r="X14" s="145"/>
      <c r="Z14" s="143"/>
      <c r="AA14" s="144"/>
      <c r="AB14" s="144"/>
      <c r="AC14" s="145"/>
      <c r="AE14" s="143"/>
      <c r="AF14" s="144"/>
      <c r="AG14" s="144"/>
      <c r="AH14" s="145"/>
    </row>
    <row r="15" spans="1:34">
      <c r="A15" s="24" t="s">
        <v>117</v>
      </c>
      <c r="B15" s="24"/>
      <c r="C15" s="25">
        <f>SUM(C3:C13)</f>
        <v>0.99999999999999989</v>
      </c>
      <c r="D15" s="26">
        <f>SUM(D3:D13)</f>
        <v>72.299350110913636</v>
      </c>
      <c r="F15" s="141" t="s">
        <v>127</v>
      </c>
      <c r="G15" s="142"/>
      <c r="H15" s="33">
        <v>0.16400000000000001</v>
      </c>
      <c r="I15" s="34">
        <f>(H15/(1-H15))*I13</f>
        <v>13375.988297844366</v>
      </c>
      <c r="K15" s="141" t="s">
        <v>127</v>
      </c>
      <c r="L15" s="142"/>
      <c r="M15" s="33">
        <v>0.21199999999999999</v>
      </c>
      <c r="N15" s="34">
        <f>(M15/(1-M15))*N13</f>
        <v>17928.789599900436</v>
      </c>
      <c r="P15" s="141" t="s">
        <v>127</v>
      </c>
      <c r="Q15" s="142"/>
      <c r="R15" s="33">
        <v>0.16200000000000001</v>
      </c>
      <c r="S15" s="34">
        <f>(R15/(1-R15))*S13</f>
        <v>12933.093301778688</v>
      </c>
      <c r="U15" s="141" t="s">
        <v>127</v>
      </c>
      <c r="V15" s="142"/>
      <c r="W15" s="33">
        <v>0.16400000000000001</v>
      </c>
      <c r="X15" s="34">
        <f>(W15/(1-W15))*X13</f>
        <v>14371.229306666426</v>
      </c>
      <c r="Z15" s="141" t="s">
        <v>127</v>
      </c>
      <c r="AA15" s="142"/>
      <c r="AB15" s="33">
        <v>0.21199999999999999</v>
      </c>
      <c r="AC15" s="34">
        <f>(AB15/(1-AB15))*AC13</f>
        <v>19588.655510333068</v>
      </c>
      <c r="AE15" s="141" t="s">
        <v>127</v>
      </c>
      <c r="AF15" s="142"/>
      <c r="AG15" s="33">
        <v>0.16200000000000001</v>
      </c>
      <c r="AH15" s="34">
        <f>(AG15/(1-AG15))*AH13</f>
        <v>14076.601586325092</v>
      </c>
    </row>
    <row r="16" spans="1:34">
      <c r="F16" s="148"/>
      <c r="G16" s="149"/>
      <c r="H16" s="149"/>
      <c r="I16" s="150"/>
      <c r="K16" s="148"/>
      <c r="L16" s="149"/>
      <c r="M16" s="149"/>
      <c r="N16" s="150"/>
      <c r="P16" s="148"/>
      <c r="Q16" s="149"/>
      <c r="R16" s="149"/>
      <c r="S16" s="150"/>
      <c r="U16" s="148"/>
      <c r="V16" s="149"/>
      <c r="W16" s="149"/>
      <c r="X16" s="150"/>
      <c r="Z16" s="148"/>
      <c r="AA16" s="149"/>
      <c r="AB16" s="149"/>
      <c r="AC16" s="150"/>
      <c r="AE16" s="148"/>
      <c r="AF16" s="149"/>
      <c r="AG16" s="149"/>
      <c r="AH16" s="150"/>
    </row>
    <row r="17" spans="1:34" ht="15" thickBot="1">
      <c r="F17" s="141" t="s">
        <v>128</v>
      </c>
      <c r="G17" s="142"/>
      <c r="H17" s="28"/>
      <c r="I17" s="29">
        <f>I15+I13</f>
        <v>81560.904255148562</v>
      </c>
      <c r="K17" s="141" t="s">
        <v>128</v>
      </c>
      <c r="L17" s="142"/>
      <c r="M17" s="28"/>
      <c r="N17" s="29">
        <f>N15+N13</f>
        <v>84569.762263681318</v>
      </c>
      <c r="P17" s="141" t="s">
        <v>128</v>
      </c>
      <c r="Q17" s="142"/>
      <c r="R17" s="28"/>
      <c r="S17" s="29">
        <f>S15+S13</f>
        <v>79833.909270238815</v>
      </c>
      <c r="U17" s="141" t="s">
        <v>128</v>
      </c>
      <c r="V17" s="142"/>
      <c r="W17" s="28"/>
      <c r="X17" s="29">
        <f>X15+X13</f>
        <v>87629.446991868448</v>
      </c>
      <c r="Z17" s="141" t="s">
        <v>128</v>
      </c>
      <c r="AA17" s="142"/>
      <c r="AB17" s="28"/>
      <c r="AC17" s="29">
        <f>AC15+AC13</f>
        <v>92399.318444967299</v>
      </c>
      <c r="AE17" s="141" t="s">
        <v>128</v>
      </c>
      <c r="AF17" s="142"/>
      <c r="AG17" s="28"/>
      <c r="AH17" s="29">
        <f>AH15+AH13</f>
        <v>86892.602384722792</v>
      </c>
    </row>
    <row r="18" spans="1:34" ht="15" customHeight="1" thickTop="1">
      <c r="A18" s="160" t="s">
        <v>171</v>
      </c>
      <c r="B18" s="161"/>
      <c r="C18" s="161"/>
      <c r="D18" s="162"/>
      <c r="F18" s="143"/>
      <c r="G18" s="144"/>
      <c r="H18" s="144"/>
      <c r="I18" s="145"/>
      <c r="K18" s="143"/>
      <c r="L18" s="144"/>
      <c r="M18" s="144"/>
      <c r="N18" s="145"/>
      <c r="P18" s="143"/>
      <c r="Q18" s="144"/>
      <c r="R18" s="144"/>
      <c r="S18" s="145"/>
      <c r="U18" s="143"/>
      <c r="V18" s="144"/>
      <c r="W18" s="144"/>
      <c r="X18" s="145"/>
      <c r="Z18" s="143"/>
      <c r="AA18" s="144"/>
      <c r="AB18" s="144"/>
      <c r="AC18" s="145"/>
      <c r="AE18" s="143"/>
      <c r="AF18" s="144"/>
      <c r="AG18" s="144"/>
      <c r="AH18" s="145"/>
    </row>
    <row r="19" spans="1:34">
      <c r="A19" s="141" t="s">
        <v>163</v>
      </c>
      <c r="B19" s="156"/>
      <c r="C19" s="34"/>
      <c r="D19" s="34">
        <f>D15</f>
        <v>72.299350110913636</v>
      </c>
      <c r="F19" s="141" t="s">
        <v>129</v>
      </c>
      <c r="G19" s="142"/>
      <c r="H19" s="33">
        <v>6.855E-2</v>
      </c>
      <c r="I19" s="34">
        <f>(H19/(1-H19-H20))*I17</f>
        <v>6321.4426894572152</v>
      </c>
      <c r="K19" s="141" t="s">
        <v>129</v>
      </c>
      <c r="L19" s="142"/>
      <c r="M19" s="33">
        <v>6.855E-2</v>
      </c>
      <c r="N19" s="34">
        <f>(M19/(1-M19-M20))*N17</f>
        <v>6554.6466201315561</v>
      </c>
      <c r="P19" s="141" t="s">
        <v>129</v>
      </c>
      <c r="Q19" s="142"/>
      <c r="R19" s="33">
        <v>6.855E-2</v>
      </c>
      <c r="S19" s="34">
        <f>(R19/(1-R19-R20))*S17</f>
        <v>6187.5905709479011</v>
      </c>
      <c r="U19" s="141" t="s">
        <v>129</v>
      </c>
      <c r="V19" s="142"/>
      <c r="W19" s="33">
        <v>6.855E-2</v>
      </c>
      <c r="X19" s="34">
        <f>(W19/(1-W19-W20))*X17</f>
        <v>6791.7899160976685</v>
      </c>
      <c r="Z19" s="141" t="s">
        <v>129</v>
      </c>
      <c r="AA19" s="142"/>
      <c r="AB19" s="33">
        <v>6.855E-2</v>
      </c>
      <c r="AC19" s="34">
        <f>(AB19/(1-AB19-AB20))*AC17</f>
        <v>7161.4825930267498</v>
      </c>
      <c r="AE19" s="141" t="s">
        <v>129</v>
      </c>
      <c r="AF19" s="142"/>
      <c r="AG19" s="33">
        <v>6.855E-2</v>
      </c>
      <c r="AH19" s="34">
        <f>(AG19/(1-AG19-AG20))*AH17</f>
        <v>6734.6801893524198</v>
      </c>
    </row>
    <row r="20" spans="1:34">
      <c r="A20" s="141" t="s">
        <v>164</v>
      </c>
      <c r="B20" s="159"/>
      <c r="C20" s="42">
        <v>20</v>
      </c>
      <c r="D20" s="43"/>
      <c r="F20" s="141" t="s">
        <v>130</v>
      </c>
      <c r="G20" s="142"/>
      <c r="H20" s="33">
        <v>4.7E-2</v>
      </c>
      <c r="I20" s="34">
        <f>(H20/(1-H19-H20))*I17</f>
        <v>4334.1766069217965</v>
      </c>
      <c r="K20" s="141" t="s">
        <v>130</v>
      </c>
      <c r="L20" s="142"/>
      <c r="M20" s="33">
        <v>4.7E-2</v>
      </c>
      <c r="N20" s="34">
        <f>(M20/(1-M19-M20))*N17</f>
        <v>4494.0684339341087</v>
      </c>
      <c r="P20" s="141" t="s">
        <v>130</v>
      </c>
      <c r="Q20" s="142"/>
      <c r="R20" s="33">
        <v>4.7E-2</v>
      </c>
      <c r="S20" s="34">
        <f>(R20/(1-R19-R20))*S17</f>
        <v>4242.4034549168691</v>
      </c>
      <c r="U20" s="141" t="s">
        <v>130</v>
      </c>
      <c r="V20" s="142"/>
      <c r="W20" s="33">
        <v>4.7E-2</v>
      </c>
      <c r="X20" s="34">
        <f>(W20/(1-W19-W20))*X17</f>
        <v>4656.6612116205752</v>
      </c>
      <c r="Z20" s="141" t="s">
        <v>130</v>
      </c>
      <c r="AA20" s="142"/>
      <c r="AB20" s="33">
        <v>4.7E-2</v>
      </c>
      <c r="AC20" s="34">
        <f>(AB20/(1-AB19-AB20))*AC17</f>
        <v>4910.1339441613018</v>
      </c>
      <c r="AE20" s="141" t="s">
        <v>130</v>
      </c>
      <c r="AF20" s="142"/>
      <c r="AG20" s="33">
        <v>4.7E-2</v>
      </c>
      <c r="AH20" s="34">
        <f>(AG20/(1-AG19-AG20))*AH17</f>
        <v>4617.5050167697118</v>
      </c>
    </row>
    <row r="21" spans="1:34">
      <c r="A21" s="141" t="s">
        <v>165</v>
      </c>
      <c r="B21" s="159"/>
      <c r="C21" s="28"/>
      <c r="D21" s="44">
        <f>C20*D19</f>
        <v>1445.9870022182727</v>
      </c>
      <c r="F21" s="148"/>
      <c r="G21" s="149"/>
      <c r="H21" s="149"/>
      <c r="I21" s="150"/>
      <c r="K21" s="148"/>
      <c r="L21" s="149"/>
      <c r="M21" s="149"/>
      <c r="N21" s="150"/>
      <c r="P21" s="148"/>
      <c r="Q21" s="149"/>
      <c r="R21" s="149"/>
      <c r="S21" s="150"/>
      <c r="U21" s="148"/>
      <c r="V21" s="149"/>
      <c r="W21" s="149"/>
      <c r="X21" s="150"/>
      <c r="Z21" s="148"/>
      <c r="AA21" s="149"/>
      <c r="AB21" s="149"/>
      <c r="AC21" s="150"/>
      <c r="AE21" s="148"/>
      <c r="AF21" s="149"/>
      <c r="AG21" s="149"/>
      <c r="AH21" s="150"/>
    </row>
    <row r="22" spans="1:34" ht="15" thickBot="1">
      <c r="A22" s="143"/>
      <c r="B22" s="144"/>
      <c r="C22" s="144"/>
      <c r="D22" s="145"/>
      <c r="F22" s="141" t="s">
        <v>131</v>
      </c>
      <c r="G22" s="142"/>
      <c r="H22" s="33"/>
      <c r="I22" s="29">
        <f>I17+I19+I20</f>
        <v>92216.523551527571</v>
      </c>
      <c r="K22" s="141" t="s">
        <v>131</v>
      </c>
      <c r="L22" s="142"/>
      <c r="M22" s="33"/>
      <c r="N22" s="29">
        <f>N17+N19+N20</f>
        <v>95618.477317746976</v>
      </c>
      <c r="P22" s="141" t="s">
        <v>131</v>
      </c>
      <c r="Q22" s="142"/>
      <c r="R22" s="33"/>
      <c r="S22" s="29">
        <f>S17+S19+S20</f>
        <v>90263.903296103585</v>
      </c>
      <c r="U22" s="141" t="s">
        <v>131</v>
      </c>
      <c r="V22" s="142"/>
      <c r="W22" s="33"/>
      <c r="X22" s="29">
        <f>X17+X19+X20</f>
        <v>99077.898119586695</v>
      </c>
      <c r="Z22" s="141" t="s">
        <v>131</v>
      </c>
      <c r="AA22" s="142"/>
      <c r="AB22" s="33"/>
      <c r="AC22" s="29">
        <f>AC17+AC19+AC20</f>
        <v>104470.93498215536</v>
      </c>
      <c r="AE22" s="141" t="s">
        <v>131</v>
      </c>
      <c r="AF22" s="142"/>
      <c r="AG22" s="33"/>
      <c r="AH22" s="29">
        <f>AH17+AH19+AH20</f>
        <v>98244.787590844935</v>
      </c>
    </row>
    <row r="23" spans="1:34" ht="15" thickTop="1">
      <c r="A23" s="141" t="s">
        <v>166</v>
      </c>
      <c r="B23" s="159"/>
      <c r="C23" s="49">
        <v>8.01</v>
      </c>
      <c r="D23" s="49">
        <v>8.01</v>
      </c>
      <c r="F23" s="143"/>
      <c r="G23" s="144"/>
      <c r="H23" s="144"/>
      <c r="I23" s="145"/>
      <c r="K23" s="143"/>
      <c r="L23" s="144"/>
      <c r="M23" s="144"/>
      <c r="N23" s="145"/>
      <c r="P23" s="143"/>
      <c r="Q23" s="144"/>
      <c r="R23" s="144"/>
      <c r="S23" s="145"/>
      <c r="U23" s="143"/>
      <c r="V23" s="144"/>
      <c r="W23" s="144"/>
      <c r="X23" s="145"/>
      <c r="Z23" s="143"/>
      <c r="AA23" s="144"/>
      <c r="AB23" s="144"/>
      <c r="AC23" s="145"/>
      <c r="AE23" s="143"/>
      <c r="AF23" s="144"/>
      <c r="AG23" s="144"/>
      <c r="AH23" s="145"/>
    </row>
    <row r="24" spans="1:34">
      <c r="A24" s="141" t="s">
        <v>167</v>
      </c>
      <c r="B24" s="142"/>
      <c r="C24" s="40">
        <v>0.09</v>
      </c>
      <c r="D24" s="49">
        <f>(C24/(1-C24))*D21</f>
        <v>143.00970351609288</v>
      </c>
      <c r="F24" s="141" t="s">
        <v>132</v>
      </c>
      <c r="G24" s="142"/>
      <c r="H24" s="35">
        <v>0.72490291931009021</v>
      </c>
      <c r="I24" s="28"/>
      <c r="K24" s="141" t="s">
        <v>132</v>
      </c>
      <c r="L24" s="142"/>
      <c r="M24" s="35">
        <v>0.74331945860573945</v>
      </c>
      <c r="N24" s="28"/>
      <c r="P24" s="141" t="s">
        <v>132</v>
      </c>
      <c r="Q24" s="142"/>
      <c r="R24" s="35">
        <v>0.70968817525965844</v>
      </c>
      <c r="S24" s="28"/>
      <c r="U24" s="141" t="s">
        <v>132</v>
      </c>
      <c r="V24" s="142"/>
      <c r="W24" s="35">
        <v>0.72490291931009021</v>
      </c>
      <c r="X24" s="28"/>
      <c r="Z24" s="141" t="s">
        <v>132</v>
      </c>
      <c r="AA24" s="142"/>
      <c r="AB24" s="35">
        <v>0.74331945860573945</v>
      </c>
      <c r="AC24" s="28"/>
      <c r="AE24" s="141" t="s">
        <v>132</v>
      </c>
      <c r="AF24" s="142"/>
      <c r="AG24" s="35">
        <v>0.70968817525965844</v>
      </c>
      <c r="AH24" s="28"/>
    </row>
    <row r="25" spans="1:34">
      <c r="A25" s="143"/>
      <c r="B25" s="144"/>
      <c r="C25" s="144"/>
      <c r="D25" s="145"/>
      <c r="F25" s="141" t="s">
        <v>133</v>
      </c>
      <c r="G25" s="142"/>
      <c r="H25" s="28">
        <f>1878*H24</f>
        <v>1361.3676824643494</v>
      </c>
      <c r="I25" s="28"/>
      <c r="K25" s="141" t="s">
        <v>133</v>
      </c>
      <c r="L25" s="142"/>
      <c r="M25" s="28">
        <f>1878*M24</f>
        <v>1395.9539432615786</v>
      </c>
      <c r="N25" s="28"/>
      <c r="P25" s="141" t="s">
        <v>133</v>
      </c>
      <c r="Q25" s="142"/>
      <c r="R25" s="28">
        <f>1878*R24</f>
        <v>1332.7943931376385</v>
      </c>
      <c r="S25" s="28"/>
      <c r="U25" s="141" t="s">
        <v>133</v>
      </c>
      <c r="V25" s="142"/>
      <c r="W25" s="28">
        <f>1878*W24</f>
        <v>1361.3676824643494</v>
      </c>
      <c r="X25" s="28"/>
      <c r="Z25" s="141" t="s">
        <v>133</v>
      </c>
      <c r="AA25" s="142"/>
      <c r="AB25" s="28">
        <f>1878*AB24</f>
        <v>1395.9539432615786</v>
      </c>
      <c r="AC25" s="28"/>
      <c r="AE25" s="141" t="s">
        <v>133</v>
      </c>
      <c r="AF25" s="142"/>
      <c r="AG25" s="28">
        <f>1878*AG24</f>
        <v>1332.7943931376385</v>
      </c>
      <c r="AH25" s="28"/>
    </row>
    <row r="26" spans="1:34" ht="15" thickBot="1">
      <c r="A26" s="141" t="s">
        <v>168</v>
      </c>
      <c r="B26" s="142"/>
      <c r="C26" s="42">
        <v>8</v>
      </c>
      <c r="D26" s="43"/>
      <c r="F26" s="141" t="s">
        <v>134</v>
      </c>
      <c r="G26" s="142"/>
      <c r="H26" s="28"/>
      <c r="I26" s="29">
        <f>I22/H25</f>
        <v>67.738146526731938</v>
      </c>
      <c r="K26" s="141" t="s">
        <v>134</v>
      </c>
      <c r="L26" s="142"/>
      <c r="M26" s="28"/>
      <c r="N26" s="29">
        <f>N22/M25</f>
        <v>68.496871103310937</v>
      </c>
      <c r="P26" s="141" t="s">
        <v>134</v>
      </c>
      <c r="Q26" s="142"/>
      <c r="R26" s="28"/>
      <c r="S26" s="29">
        <f>S22/R25</f>
        <v>67.72530238786949</v>
      </c>
      <c r="U26" s="141" t="s">
        <v>134</v>
      </c>
      <c r="V26" s="142"/>
      <c r="W26" s="28"/>
      <c r="X26" s="29">
        <f>X22/W25</f>
        <v>72.778206355123515</v>
      </c>
      <c r="Z26" s="141" t="s">
        <v>134</v>
      </c>
      <c r="AA26" s="142"/>
      <c r="AB26" s="28"/>
      <c r="AC26" s="29">
        <f>AC22/AB25</f>
        <v>74.838382373894149</v>
      </c>
      <c r="AE26" s="141" t="s">
        <v>134</v>
      </c>
      <c r="AF26" s="142"/>
      <c r="AG26" s="28"/>
      <c r="AH26" s="29">
        <f>AH22/AG25</f>
        <v>73.713386023150179</v>
      </c>
    </row>
    <row r="27" spans="1:34" ht="15" thickTop="1">
      <c r="A27" s="141" t="s">
        <v>169</v>
      </c>
      <c r="B27" s="142"/>
      <c r="C27" s="42"/>
      <c r="D27" s="49">
        <f>(D21+D24)/C26+D23</f>
        <v>206.63458821679569</v>
      </c>
      <c r="F27" s="143"/>
      <c r="G27" s="144"/>
      <c r="H27" s="144"/>
      <c r="I27" s="145"/>
      <c r="K27" s="143"/>
      <c r="L27" s="144"/>
      <c r="M27" s="144"/>
      <c r="N27" s="145"/>
      <c r="P27" s="143"/>
      <c r="Q27" s="144"/>
      <c r="R27" s="144"/>
      <c r="S27" s="145"/>
      <c r="U27" s="143"/>
      <c r="V27" s="144"/>
      <c r="W27" s="144"/>
      <c r="X27" s="145"/>
      <c r="Z27" s="143"/>
      <c r="AA27" s="144"/>
      <c r="AB27" s="144"/>
      <c r="AC27" s="145"/>
      <c r="AE27" s="143"/>
      <c r="AF27" s="144"/>
      <c r="AG27" s="144"/>
      <c r="AH27" s="145"/>
    </row>
    <row r="28" spans="1:34">
      <c r="A28" s="143"/>
      <c r="B28" s="144"/>
      <c r="C28" s="144"/>
      <c r="D28" s="145"/>
      <c r="F28" s="141" t="s">
        <v>135</v>
      </c>
      <c r="G28" s="142"/>
      <c r="H28" s="35">
        <v>0.02</v>
      </c>
      <c r="I28" s="34">
        <f>H28*I26</f>
        <v>1.3547629305346387</v>
      </c>
      <c r="K28" s="141" t="s">
        <v>135</v>
      </c>
      <c r="L28" s="142"/>
      <c r="M28" s="35">
        <v>0.02</v>
      </c>
      <c r="N28" s="34">
        <f>M28*N26</f>
        <v>1.3699374220662188</v>
      </c>
      <c r="P28" s="141" t="s">
        <v>135</v>
      </c>
      <c r="Q28" s="142"/>
      <c r="R28" s="35">
        <v>0.02</v>
      </c>
      <c r="S28" s="34">
        <f>R28*S26</f>
        <v>1.3545060477573898</v>
      </c>
      <c r="U28" s="141" t="s">
        <v>135</v>
      </c>
      <c r="V28" s="142"/>
      <c r="W28" s="35">
        <v>0.02</v>
      </c>
      <c r="X28" s="34">
        <f>W28*X26</f>
        <v>1.4555641271024704</v>
      </c>
      <c r="Z28" s="141" t="s">
        <v>135</v>
      </c>
      <c r="AA28" s="142"/>
      <c r="AB28" s="35">
        <v>0.02</v>
      </c>
      <c r="AC28" s="34">
        <f>AB28*AC26</f>
        <v>1.496767647477883</v>
      </c>
      <c r="AE28" s="141" t="s">
        <v>135</v>
      </c>
      <c r="AF28" s="142"/>
      <c r="AG28" s="35">
        <v>0.02</v>
      </c>
      <c r="AH28" s="34">
        <f>AG28*AH26</f>
        <v>1.4742677204630037</v>
      </c>
    </row>
    <row r="29" spans="1:34">
      <c r="A29" s="141" t="s">
        <v>170</v>
      </c>
      <c r="B29" s="142"/>
      <c r="C29" s="40">
        <v>0.02</v>
      </c>
      <c r="D29" s="49">
        <f>D27*C29</f>
        <v>4.132691764335914</v>
      </c>
      <c r="F29" s="141" t="s">
        <v>136</v>
      </c>
      <c r="G29" s="142"/>
      <c r="H29" s="35">
        <v>0</v>
      </c>
      <c r="I29" s="34">
        <f>H29*I26</f>
        <v>0</v>
      </c>
      <c r="K29" s="141" t="s">
        <v>136</v>
      </c>
      <c r="L29" s="142"/>
      <c r="M29" s="35">
        <v>0</v>
      </c>
      <c r="N29" s="34">
        <f>M29*N26</f>
        <v>0</v>
      </c>
      <c r="P29" s="141" t="s">
        <v>136</v>
      </c>
      <c r="Q29" s="142"/>
      <c r="R29" s="35">
        <v>0</v>
      </c>
      <c r="S29" s="34">
        <f>R29*S26</f>
        <v>0</v>
      </c>
      <c r="U29" s="141" t="s">
        <v>136</v>
      </c>
      <c r="V29" s="142"/>
      <c r="W29" s="35">
        <v>0</v>
      </c>
      <c r="X29" s="34">
        <f>W29*X26</f>
        <v>0</v>
      </c>
      <c r="Z29" s="141" t="s">
        <v>136</v>
      </c>
      <c r="AA29" s="142"/>
      <c r="AB29" s="35">
        <v>0</v>
      </c>
      <c r="AC29" s="34">
        <f>AB29*AC26</f>
        <v>0</v>
      </c>
      <c r="AE29" s="141" t="s">
        <v>136</v>
      </c>
      <c r="AF29" s="142"/>
      <c r="AG29" s="35">
        <v>0</v>
      </c>
      <c r="AH29" s="34">
        <f>AG29*AH26</f>
        <v>0</v>
      </c>
    </row>
    <row r="30" spans="1:34" ht="15" thickBot="1">
      <c r="A30" s="141" t="s">
        <v>169</v>
      </c>
      <c r="B30" s="142"/>
      <c r="C30" s="42"/>
      <c r="D30" s="36">
        <f>D27+D29</f>
        <v>210.76727998113159</v>
      </c>
      <c r="F30" s="141" t="s">
        <v>137</v>
      </c>
      <c r="G30" s="142"/>
      <c r="H30" s="28"/>
      <c r="I30" s="36">
        <f>I26+I28+I29</f>
        <v>69.092909457266572</v>
      </c>
      <c r="K30" s="141" t="s">
        <v>137</v>
      </c>
      <c r="L30" s="142"/>
      <c r="M30" s="28"/>
      <c r="N30" s="36">
        <f>N26+N28+N29</f>
        <v>69.866808525377152</v>
      </c>
      <c r="P30" s="141" t="s">
        <v>137</v>
      </c>
      <c r="Q30" s="142"/>
      <c r="R30" s="28"/>
      <c r="S30" s="36">
        <f>S26+S28+S29</f>
        <v>69.079808435626887</v>
      </c>
      <c r="U30" s="141" t="s">
        <v>137</v>
      </c>
      <c r="V30" s="142"/>
      <c r="W30" s="28"/>
      <c r="X30" s="36">
        <f>X26+X28+X29</f>
        <v>74.233770482225992</v>
      </c>
      <c r="Z30" s="141" t="s">
        <v>137</v>
      </c>
      <c r="AA30" s="142"/>
      <c r="AB30" s="28"/>
      <c r="AC30" s="29">
        <f>AC26+AC28+AC29</f>
        <v>76.33515002137203</v>
      </c>
      <c r="AE30" s="141" t="s">
        <v>137</v>
      </c>
      <c r="AF30" s="142"/>
      <c r="AG30" s="28"/>
      <c r="AH30" s="36">
        <f>AH26+AH28+AH29</f>
        <v>75.187653743613183</v>
      </c>
    </row>
    <row r="31" spans="1:34" ht="15" thickTop="1"/>
  </sheetData>
  <mergeCells count="187">
    <mergeCell ref="F1:I2"/>
    <mergeCell ref="K1:N2"/>
    <mergeCell ref="P1:S2"/>
    <mergeCell ref="U1:X2"/>
    <mergeCell ref="Z1:AC2"/>
    <mergeCell ref="AE1:AH2"/>
    <mergeCell ref="F4:I4"/>
    <mergeCell ref="K4:N4"/>
    <mergeCell ref="P4:S4"/>
    <mergeCell ref="U4:X4"/>
    <mergeCell ref="Z4:AC4"/>
    <mergeCell ref="AE4:AH4"/>
    <mergeCell ref="F3:G3"/>
    <mergeCell ref="K3:L3"/>
    <mergeCell ref="P3:Q3"/>
    <mergeCell ref="U3:V3"/>
    <mergeCell ref="Z3:AA3"/>
    <mergeCell ref="AE3:AF3"/>
    <mergeCell ref="F6:G6"/>
    <mergeCell ref="K6:L6"/>
    <mergeCell ref="P6:Q6"/>
    <mergeCell ref="U6:V6"/>
    <mergeCell ref="Z6:AA6"/>
    <mergeCell ref="AE6:AF6"/>
    <mergeCell ref="F5:G5"/>
    <mergeCell ref="K5:L5"/>
    <mergeCell ref="P5:Q5"/>
    <mergeCell ref="U5:V5"/>
    <mergeCell ref="Z5:AA5"/>
    <mergeCell ref="AE5:AF5"/>
    <mergeCell ref="F8:I8"/>
    <mergeCell ref="K8:N8"/>
    <mergeCell ref="P8:S8"/>
    <mergeCell ref="U8:X8"/>
    <mergeCell ref="Z8:AC8"/>
    <mergeCell ref="AE8:AH8"/>
    <mergeCell ref="F7:G7"/>
    <mergeCell ref="K7:L7"/>
    <mergeCell ref="P7:Q7"/>
    <mergeCell ref="U7:V7"/>
    <mergeCell ref="Z7:AA7"/>
    <mergeCell ref="AE7:AF7"/>
    <mergeCell ref="F10:I10"/>
    <mergeCell ref="K10:N10"/>
    <mergeCell ref="P10:S10"/>
    <mergeCell ref="U10:X10"/>
    <mergeCell ref="Z10:AC10"/>
    <mergeCell ref="AE10:AH10"/>
    <mergeCell ref="F9:G9"/>
    <mergeCell ref="K9:L9"/>
    <mergeCell ref="P9:Q9"/>
    <mergeCell ref="U9:V9"/>
    <mergeCell ref="Z9:AA9"/>
    <mergeCell ref="AE9:AF9"/>
    <mergeCell ref="F12:I12"/>
    <mergeCell ref="K12:N12"/>
    <mergeCell ref="P12:S12"/>
    <mergeCell ref="U12:X12"/>
    <mergeCell ref="Z12:AC12"/>
    <mergeCell ref="AE12:AH12"/>
    <mergeCell ref="F11:G11"/>
    <mergeCell ref="K11:L11"/>
    <mergeCell ref="P11:Q11"/>
    <mergeCell ref="U11:V11"/>
    <mergeCell ref="Z11:AA11"/>
    <mergeCell ref="AE11:AF11"/>
    <mergeCell ref="F14:I14"/>
    <mergeCell ref="K14:N14"/>
    <mergeCell ref="P14:S14"/>
    <mergeCell ref="U14:X14"/>
    <mergeCell ref="Z14:AC14"/>
    <mergeCell ref="AE14:AH14"/>
    <mergeCell ref="F13:G13"/>
    <mergeCell ref="K13:L13"/>
    <mergeCell ref="P13:Q13"/>
    <mergeCell ref="U13:V13"/>
    <mergeCell ref="Z13:AA13"/>
    <mergeCell ref="AE13:AF13"/>
    <mergeCell ref="F16:I16"/>
    <mergeCell ref="K16:N16"/>
    <mergeCell ref="P16:S16"/>
    <mergeCell ref="U16:X16"/>
    <mergeCell ref="Z16:AC16"/>
    <mergeCell ref="AE16:AH16"/>
    <mergeCell ref="F15:G15"/>
    <mergeCell ref="K15:L15"/>
    <mergeCell ref="P15:Q15"/>
    <mergeCell ref="U15:V15"/>
    <mergeCell ref="Z15:AA15"/>
    <mergeCell ref="AE15:AF15"/>
    <mergeCell ref="F18:I18"/>
    <mergeCell ref="K18:N18"/>
    <mergeCell ref="P18:S18"/>
    <mergeCell ref="U18:X18"/>
    <mergeCell ref="Z18:AC18"/>
    <mergeCell ref="AE18:AH18"/>
    <mergeCell ref="F17:G17"/>
    <mergeCell ref="K17:L17"/>
    <mergeCell ref="P17:Q17"/>
    <mergeCell ref="U17:V17"/>
    <mergeCell ref="Z17:AA17"/>
    <mergeCell ref="AE17:AF17"/>
    <mergeCell ref="AE21:AH21"/>
    <mergeCell ref="F20:G20"/>
    <mergeCell ref="K20:L20"/>
    <mergeCell ref="P20:Q20"/>
    <mergeCell ref="U20:V20"/>
    <mergeCell ref="Z20:AA20"/>
    <mergeCell ref="AE20:AF20"/>
    <mergeCell ref="F19:G19"/>
    <mergeCell ref="K19:L19"/>
    <mergeCell ref="P19:Q19"/>
    <mergeCell ref="U19:V19"/>
    <mergeCell ref="Z19:AA19"/>
    <mergeCell ref="AE19:AF19"/>
    <mergeCell ref="AE24:AF24"/>
    <mergeCell ref="F23:I23"/>
    <mergeCell ref="K23:N23"/>
    <mergeCell ref="P23:S23"/>
    <mergeCell ref="U23:X23"/>
    <mergeCell ref="Z23:AC23"/>
    <mergeCell ref="AE23:AH23"/>
    <mergeCell ref="F22:G22"/>
    <mergeCell ref="K22:L22"/>
    <mergeCell ref="P22:Q22"/>
    <mergeCell ref="U22:V22"/>
    <mergeCell ref="Z22:AA22"/>
    <mergeCell ref="AE22:AF22"/>
    <mergeCell ref="AE27:AH27"/>
    <mergeCell ref="F26:G26"/>
    <mergeCell ref="K26:L26"/>
    <mergeCell ref="P26:Q26"/>
    <mergeCell ref="U26:V26"/>
    <mergeCell ref="Z26:AA26"/>
    <mergeCell ref="AE26:AF26"/>
    <mergeCell ref="F25:G25"/>
    <mergeCell ref="K25:L25"/>
    <mergeCell ref="P25:Q25"/>
    <mergeCell ref="U25:V25"/>
    <mergeCell ref="Z25:AA25"/>
    <mergeCell ref="AE25:AF25"/>
    <mergeCell ref="AE30:AF30"/>
    <mergeCell ref="F29:G29"/>
    <mergeCell ref="K29:L29"/>
    <mergeCell ref="P29:Q29"/>
    <mergeCell ref="U29:V29"/>
    <mergeCell ref="Z29:AA29"/>
    <mergeCell ref="AE29:AF29"/>
    <mergeCell ref="F28:G28"/>
    <mergeCell ref="K28:L28"/>
    <mergeCell ref="P28:Q28"/>
    <mergeCell ref="U28:V28"/>
    <mergeCell ref="Z28:AA28"/>
    <mergeCell ref="AE28:AF28"/>
    <mergeCell ref="A18:D18"/>
    <mergeCell ref="A19:B19"/>
    <mergeCell ref="A22:D22"/>
    <mergeCell ref="A23:B23"/>
    <mergeCell ref="F30:G30"/>
    <mergeCell ref="K30:L30"/>
    <mergeCell ref="P30:Q30"/>
    <mergeCell ref="U30:V30"/>
    <mergeCell ref="Z30:AA30"/>
    <mergeCell ref="F27:I27"/>
    <mergeCell ref="K27:N27"/>
    <mergeCell ref="P27:S27"/>
    <mergeCell ref="U27:X27"/>
    <mergeCell ref="Z27:AC27"/>
    <mergeCell ref="F24:G24"/>
    <mergeCell ref="K24:L24"/>
    <mergeCell ref="P24:Q24"/>
    <mergeCell ref="U24:V24"/>
    <mergeCell ref="Z24:AA24"/>
    <mergeCell ref="F21:I21"/>
    <mergeCell ref="K21:N21"/>
    <mergeCell ref="P21:S21"/>
    <mergeCell ref="U21:X21"/>
    <mergeCell ref="Z21:AC21"/>
    <mergeCell ref="A25:D25"/>
    <mergeCell ref="A27:B27"/>
    <mergeCell ref="A28:D28"/>
    <mergeCell ref="A29:B29"/>
    <mergeCell ref="A30:B30"/>
    <mergeCell ref="A26:B26"/>
    <mergeCell ref="A20:B20"/>
    <mergeCell ref="A21:B21"/>
    <mergeCell ref="A24:B24"/>
  </mergeCells>
  <conditionalFormatting sqref="F29:G29">
    <cfRule type="cellIs" dxfId="777" priority="113" operator="equal">
      <formula>"Marge (innovatie/opleiding/…)"</formula>
    </cfRule>
  </conditionalFormatting>
  <conditionalFormatting sqref="F30:H30">
    <cfRule type="cellIs" dxfId="776" priority="126" operator="equal">
      <formula>"Materiële kosten"</formula>
    </cfRule>
    <cfRule type="cellIs" dxfId="775" priority="131" operator="equal">
      <formula>"ORT"</formula>
    </cfRule>
    <cfRule type="cellIs" dxfId="774" priority="130" operator="equal">
      <formula>"Vakantiegeld"</formula>
    </cfRule>
    <cfRule type="cellIs" dxfId="773" priority="129" operator="equal">
      <formula>"Eindejaarsuitkering"</formula>
    </cfRule>
    <cfRule type="cellIs" dxfId="772" priority="128" operator="equal">
      <formula>"Productiviteit (%)"</formula>
    </cfRule>
    <cfRule type="cellIs" dxfId="771" priority="127" operator="equal">
      <formula>"Kapitaallasten"</formula>
    </cfRule>
    <cfRule type="cellIs" dxfId="770" priority="125" operator="equal">
      <formula>"Opleiding"</formula>
    </cfRule>
    <cfRule type="cellIs" dxfId="769" priority="123" operator="equal">
      <formula>"Werkgeverslasten"</formula>
    </cfRule>
    <cfRule type="cellIs" dxfId="768" priority="122" operator="equal">
      <formula>"Overhead"</formula>
    </cfRule>
    <cfRule type="cellIs" dxfId="767" priority="132" operator="equal">
      <formula>"Loonkosten (obv CAO) per jaar"</formula>
    </cfRule>
  </conditionalFormatting>
  <conditionalFormatting sqref="F3:I28 H29:I29 F30:H30">
    <cfRule type="cellIs" dxfId="766" priority="124" operator="equal">
      <formula>"Marge"</formula>
    </cfRule>
  </conditionalFormatting>
  <conditionalFormatting sqref="F3:I29">
    <cfRule type="cellIs" dxfId="765" priority="119" operator="equal">
      <formula>"Vakantiegeld"</formula>
    </cfRule>
    <cfRule type="cellIs" dxfId="764" priority="121" operator="equal">
      <formula>"Loonkosten (obv CAO) per jaar"</formula>
    </cfRule>
    <cfRule type="cellIs" dxfId="763" priority="120" operator="equal">
      <formula>"ORT"</formula>
    </cfRule>
    <cfRule type="cellIs" dxfId="762" priority="117" operator="equal">
      <formula>"Productiviteit (%)"</formula>
    </cfRule>
    <cfRule type="cellIs" dxfId="761" priority="118" operator="equal">
      <formula>"Eindejaarsuitkering"</formula>
    </cfRule>
    <cfRule type="cellIs" dxfId="760" priority="116" operator="equal">
      <formula>"Kapitaallasten"</formula>
    </cfRule>
    <cfRule type="cellIs" dxfId="759" priority="115" operator="equal">
      <formula>"Materiële kosten"</formula>
    </cfRule>
    <cfRule type="cellIs" dxfId="758" priority="114" operator="equal">
      <formula>"Opleiding"</formula>
    </cfRule>
    <cfRule type="cellIs" dxfId="757" priority="112" operator="equal">
      <formula>"Werkgeverslasten"</formula>
    </cfRule>
    <cfRule type="cellIs" dxfId="756" priority="111" operator="equal">
      <formula>"Overhead"</formula>
    </cfRule>
  </conditionalFormatting>
  <conditionalFormatting sqref="K29:L29">
    <cfRule type="cellIs" dxfId="755" priority="91" operator="equal">
      <formula>"Marge (innovatie/opleiding/…)"</formula>
    </cfRule>
  </conditionalFormatting>
  <conditionalFormatting sqref="K30:M30">
    <cfRule type="cellIs" dxfId="754" priority="110" operator="equal">
      <formula>"Loonkosten (obv CAO) per jaar"</formula>
    </cfRule>
    <cfRule type="cellIs" dxfId="753" priority="109" operator="equal">
      <formula>"ORT"</formula>
    </cfRule>
    <cfRule type="cellIs" dxfId="752" priority="108" operator="equal">
      <formula>"Vakantiegeld"</formula>
    </cfRule>
    <cfRule type="cellIs" dxfId="751" priority="107" operator="equal">
      <formula>"Eindejaarsuitkering"</formula>
    </cfRule>
    <cfRule type="cellIs" dxfId="750" priority="106" operator="equal">
      <formula>"Productiviteit (%)"</formula>
    </cfRule>
    <cfRule type="cellIs" dxfId="749" priority="105" operator="equal">
      <formula>"Kapitaallasten"</formula>
    </cfRule>
    <cfRule type="cellIs" dxfId="748" priority="104" operator="equal">
      <formula>"Materiële kosten"</formula>
    </cfRule>
    <cfRule type="cellIs" dxfId="747" priority="103" operator="equal">
      <formula>"Opleiding"</formula>
    </cfRule>
    <cfRule type="cellIs" dxfId="746" priority="101" operator="equal">
      <formula>"Werkgeverslasten"</formula>
    </cfRule>
    <cfRule type="cellIs" dxfId="745" priority="100" operator="equal">
      <formula>"Overhead"</formula>
    </cfRule>
  </conditionalFormatting>
  <conditionalFormatting sqref="K3:N28 M29:N29 K30:M30">
    <cfRule type="cellIs" dxfId="744" priority="102" operator="equal">
      <formula>"Marge"</formula>
    </cfRule>
  </conditionalFormatting>
  <conditionalFormatting sqref="K3:N29">
    <cfRule type="cellIs" dxfId="743" priority="99" operator="equal">
      <formula>"Loonkosten (obv CAO) per jaar"</formula>
    </cfRule>
    <cfRule type="cellIs" dxfId="742" priority="98" operator="equal">
      <formula>"ORT"</formula>
    </cfRule>
    <cfRule type="cellIs" dxfId="741" priority="97" operator="equal">
      <formula>"Vakantiegeld"</formula>
    </cfRule>
    <cfRule type="cellIs" dxfId="740" priority="96" operator="equal">
      <formula>"Eindejaarsuitkering"</formula>
    </cfRule>
    <cfRule type="cellIs" dxfId="739" priority="95" operator="equal">
      <formula>"Productiviteit (%)"</formula>
    </cfRule>
    <cfRule type="cellIs" dxfId="738" priority="94" operator="equal">
      <formula>"Kapitaallasten"</formula>
    </cfRule>
    <cfRule type="cellIs" dxfId="737" priority="93" operator="equal">
      <formula>"Materiële kosten"</formula>
    </cfRule>
    <cfRule type="cellIs" dxfId="736" priority="92" operator="equal">
      <formula>"Opleiding"</formula>
    </cfRule>
    <cfRule type="cellIs" dxfId="735" priority="90" operator="equal">
      <formula>"Werkgeverslasten"</formula>
    </cfRule>
    <cfRule type="cellIs" dxfId="734" priority="89" operator="equal">
      <formula>"Overhead"</formula>
    </cfRule>
  </conditionalFormatting>
  <conditionalFormatting sqref="P29:Q29">
    <cfRule type="cellIs" dxfId="733" priority="69" operator="equal">
      <formula>"Marge (innovatie/opleiding/…)"</formula>
    </cfRule>
  </conditionalFormatting>
  <conditionalFormatting sqref="P30:R30">
    <cfRule type="cellIs" dxfId="732" priority="88" operator="equal">
      <formula>"Loonkosten (obv CAO) per jaar"</formula>
    </cfRule>
    <cfRule type="cellIs" dxfId="731" priority="87" operator="equal">
      <formula>"ORT"</formula>
    </cfRule>
    <cfRule type="cellIs" dxfId="730" priority="86" operator="equal">
      <formula>"Vakantiegeld"</formula>
    </cfRule>
    <cfRule type="cellIs" dxfId="729" priority="85" operator="equal">
      <formula>"Eindejaarsuitkering"</formula>
    </cfRule>
    <cfRule type="cellIs" dxfId="728" priority="84" operator="equal">
      <formula>"Productiviteit (%)"</formula>
    </cfRule>
    <cfRule type="cellIs" dxfId="727" priority="83" operator="equal">
      <formula>"Kapitaallasten"</formula>
    </cfRule>
    <cfRule type="cellIs" dxfId="726" priority="82" operator="equal">
      <formula>"Materiële kosten"</formula>
    </cfRule>
    <cfRule type="cellIs" dxfId="725" priority="81" operator="equal">
      <formula>"Opleiding"</formula>
    </cfRule>
    <cfRule type="cellIs" dxfId="724" priority="79" operator="equal">
      <formula>"Werkgeverslasten"</formula>
    </cfRule>
    <cfRule type="cellIs" dxfId="723" priority="78" operator="equal">
      <formula>"Overhead"</formula>
    </cfRule>
  </conditionalFormatting>
  <conditionalFormatting sqref="P3:S28 R29:S29 P30:R30">
    <cfRule type="cellIs" dxfId="722" priority="80" operator="equal">
      <formula>"Marge"</formula>
    </cfRule>
  </conditionalFormatting>
  <conditionalFormatting sqref="P3:S29">
    <cfRule type="cellIs" dxfId="721" priority="77" operator="equal">
      <formula>"Loonkosten (obv CAO) per jaar"</formula>
    </cfRule>
    <cfRule type="cellIs" dxfId="720" priority="67" operator="equal">
      <formula>"Overhead"</formula>
    </cfRule>
    <cfRule type="cellIs" dxfId="719" priority="68" operator="equal">
      <formula>"Werkgeverslasten"</formula>
    </cfRule>
    <cfRule type="cellIs" dxfId="718" priority="70" operator="equal">
      <formula>"Opleiding"</formula>
    </cfRule>
    <cfRule type="cellIs" dxfId="717" priority="71" operator="equal">
      <formula>"Materiële kosten"</formula>
    </cfRule>
    <cfRule type="cellIs" dxfId="716" priority="72" operator="equal">
      <formula>"Kapitaallasten"</formula>
    </cfRule>
    <cfRule type="cellIs" dxfId="715" priority="73" operator="equal">
      <formula>"Productiviteit (%)"</formula>
    </cfRule>
    <cfRule type="cellIs" dxfId="714" priority="74" operator="equal">
      <formula>"Eindejaarsuitkering"</formula>
    </cfRule>
    <cfRule type="cellIs" dxfId="713" priority="75" operator="equal">
      <formula>"Vakantiegeld"</formula>
    </cfRule>
    <cfRule type="cellIs" dxfId="712" priority="76" operator="equal">
      <formula>"ORT"</formula>
    </cfRule>
  </conditionalFormatting>
  <conditionalFormatting sqref="U29:V29">
    <cfRule type="cellIs" dxfId="711" priority="47" operator="equal">
      <formula>"Marge (innovatie/opleiding/…)"</formula>
    </cfRule>
  </conditionalFormatting>
  <conditionalFormatting sqref="U30:W30">
    <cfRule type="cellIs" dxfId="710" priority="60" operator="equal">
      <formula>"Materiële kosten"</formula>
    </cfRule>
    <cfRule type="cellIs" dxfId="709" priority="66" operator="equal">
      <formula>"Loonkosten (obv CAO) per jaar"</formula>
    </cfRule>
    <cfRule type="cellIs" dxfId="708" priority="65" operator="equal">
      <formula>"ORT"</formula>
    </cfRule>
    <cfRule type="cellIs" dxfId="707" priority="64" operator="equal">
      <formula>"Vakantiegeld"</formula>
    </cfRule>
    <cfRule type="cellIs" dxfId="706" priority="63" operator="equal">
      <formula>"Eindejaarsuitkering"</formula>
    </cfRule>
    <cfRule type="cellIs" dxfId="705" priority="62" operator="equal">
      <formula>"Productiviteit (%)"</formula>
    </cfRule>
    <cfRule type="cellIs" dxfId="704" priority="61" operator="equal">
      <formula>"Kapitaallasten"</formula>
    </cfRule>
    <cfRule type="cellIs" dxfId="703" priority="59" operator="equal">
      <formula>"Opleiding"</formula>
    </cfRule>
    <cfRule type="cellIs" dxfId="702" priority="57" operator="equal">
      <formula>"Werkgeverslasten"</formula>
    </cfRule>
    <cfRule type="cellIs" dxfId="701" priority="56" operator="equal">
      <formula>"Overhead"</formula>
    </cfRule>
  </conditionalFormatting>
  <conditionalFormatting sqref="U3:X28 W29:X29 U30:W30">
    <cfRule type="cellIs" dxfId="700" priority="58" operator="equal">
      <formula>"Marge"</formula>
    </cfRule>
  </conditionalFormatting>
  <conditionalFormatting sqref="U3:X29">
    <cfRule type="cellIs" dxfId="699" priority="53" operator="equal">
      <formula>"Vakantiegeld"</formula>
    </cfRule>
    <cfRule type="cellIs" dxfId="698" priority="55" operator="equal">
      <formula>"Loonkosten (obv CAO) per jaar"</formula>
    </cfRule>
    <cfRule type="cellIs" dxfId="697" priority="54" operator="equal">
      <formula>"ORT"</formula>
    </cfRule>
    <cfRule type="cellIs" dxfId="696" priority="52" operator="equal">
      <formula>"Eindejaarsuitkering"</formula>
    </cfRule>
    <cfRule type="cellIs" dxfId="695" priority="51" operator="equal">
      <formula>"Productiviteit (%)"</formula>
    </cfRule>
    <cfRule type="cellIs" dxfId="694" priority="50" operator="equal">
      <formula>"Kapitaallasten"</formula>
    </cfRule>
    <cfRule type="cellIs" dxfId="693" priority="49" operator="equal">
      <formula>"Materiële kosten"</formula>
    </cfRule>
    <cfRule type="cellIs" dxfId="692" priority="48" operator="equal">
      <formula>"Opleiding"</formula>
    </cfRule>
    <cfRule type="cellIs" dxfId="691" priority="46" operator="equal">
      <formula>"Werkgeverslasten"</formula>
    </cfRule>
    <cfRule type="cellIs" dxfId="690" priority="45" operator="equal">
      <formula>"Overhead"</formula>
    </cfRule>
  </conditionalFormatting>
  <conditionalFormatting sqref="Z29:AA29">
    <cfRule type="cellIs" dxfId="689" priority="25" operator="equal">
      <formula>"Marge (innovatie/opleiding/…)"</formula>
    </cfRule>
  </conditionalFormatting>
  <conditionalFormatting sqref="Z3:AC28 AB29:AC29 Z30:AC30">
    <cfRule type="cellIs" dxfId="688" priority="36" operator="equal">
      <formula>"Marge"</formula>
    </cfRule>
  </conditionalFormatting>
  <conditionalFormatting sqref="Z3:AC30">
    <cfRule type="cellIs" dxfId="687" priority="31" operator="equal">
      <formula>"Vakantiegeld"</formula>
    </cfRule>
    <cfRule type="cellIs" dxfId="686" priority="33" operator="equal">
      <formula>"Loonkosten (obv CAO) per jaar"</formula>
    </cfRule>
    <cfRule type="cellIs" dxfId="685" priority="32" operator="equal">
      <formula>"ORT"</formula>
    </cfRule>
    <cfRule type="cellIs" dxfId="684" priority="30" operator="equal">
      <formula>"Eindejaarsuitkering"</formula>
    </cfRule>
    <cfRule type="cellIs" dxfId="683" priority="29" operator="equal">
      <formula>"Productiviteit (%)"</formula>
    </cfRule>
    <cfRule type="cellIs" dxfId="682" priority="28" operator="equal">
      <formula>"Kapitaallasten"</formula>
    </cfRule>
    <cfRule type="cellIs" dxfId="681" priority="27" operator="equal">
      <formula>"Materiële kosten"</formula>
    </cfRule>
    <cfRule type="cellIs" dxfId="680" priority="26" operator="equal">
      <formula>"Opleiding"</formula>
    </cfRule>
    <cfRule type="cellIs" dxfId="679" priority="24" operator="equal">
      <formula>"Werkgeverslasten"</formula>
    </cfRule>
    <cfRule type="cellIs" dxfId="678" priority="23" operator="equal">
      <formula>"Overhead"</formula>
    </cfRule>
  </conditionalFormatting>
  <conditionalFormatting sqref="AE29:AF29">
    <cfRule type="cellIs" dxfId="677" priority="3" operator="equal">
      <formula>"Marge (innovatie/opleiding/…)"</formula>
    </cfRule>
  </conditionalFormatting>
  <conditionalFormatting sqref="AE30:AG30">
    <cfRule type="cellIs" dxfId="676" priority="22" operator="equal">
      <formula>"Loonkosten (obv CAO) per jaar"</formula>
    </cfRule>
    <cfRule type="cellIs" dxfId="675" priority="21" operator="equal">
      <formula>"ORT"</formula>
    </cfRule>
    <cfRule type="cellIs" dxfId="674" priority="20" operator="equal">
      <formula>"Vakantiegeld"</formula>
    </cfRule>
    <cfRule type="cellIs" dxfId="673" priority="19" operator="equal">
      <formula>"Eindejaarsuitkering"</formula>
    </cfRule>
    <cfRule type="cellIs" dxfId="672" priority="18" operator="equal">
      <formula>"Productiviteit (%)"</formula>
    </cfRule>
    <cfRule type="cellIs" dxfId="671" priority="16" operator="equal">
      <formula>"Materiële kosten"</formula>
    </cfRule>
    <cfRule type="cellIs" dxfId="670" priority="17" operator="equal">
      <formula>"Kapitaallasten"</formula>
    </cfRule>
    <cfRule type="cellIs" dxfId="669" priority="15" operator="equal">
      <formula>"Opleiding"</formula>
    </cfRule>
    <cfRule type="cellIs" dxfId="668" priority="13" operator="equal">
      <formula>"Werkgeverslasten"</formula>
    </cfRule>
    <cfRule type="cellIs" dxfId="667" priority="12" operator="equal">
      <formula>"Overhead"</formula>
    </cfRule>
  </conditionalFormatting>
  <conditionalFormatting sqref="AE3:AH28 AG29:AH29 AE30:AG30">
    <cfRule type="cellIs" dxfId="666" priority="14" operator="equal">
      <formula>"Marge"</formula>
    </cfRule>
  </conditionalFormatting>
  <conditionalFormatting sqref="AE3:AH29">
    <cfRule type="cellIs" dxfId="665" priority="1" operator="equal">
      <formula>"Overhead"</formula>
    </cfRule>
    <cfRule type="cellIs" dxfId="664" priority="11" operator="equal">
      <formula>"Loonkosten (obv CAO) per jaar"</formula>
    </cfRule>
    <cfRule type="cellIs" dxfId="663" priority="10" operator="equal">
      <formula>"ORT"</formula>
    </cfRule>
    <cfRule type="cellIs" dxfId="662" priority="9" operator="equal">
      <formula>"Vakantiegeld"</formula>
    </cfRule>
    <cfRule type="cellIs" dxfId="661" priority="8" operator="equal">
      <formula>"Eindejaarsuitkering"</formula>
    </cfRule>
    <cfRule type="cellIs" dxfId="660" priority="7" operator="equal">
      <formula>"Productiviteit (%)"</formula>
    </cfRule>
    <cfRule type="cellIs" dxfId="659" priority="6" operator="equal">
      <formula>"Kapitaallasten"</formula>
    </cfRule>
    <cfRule type="cellIs" dxfId="658" priority="5" operator="equal">
      <formula>"Materiële kosten"</formula>
    </cfRule>
    <cfRule type="cellIs" dxfId="657" priority="4" operator="equal">
      <formula>"Opleiding"</formula>
    </cfRule>
    <cfRule type="cellIs" dxfId="656" priority="2" operator="equal">
      <formula>"Werkgeverslasten"</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8B26-FA1E-4B36-A3F4-369AA0F6E93C}">
  <dimension ref="A1:AH31"/>
  <sheetViews>
    <sheetView topLeftCell="S1" workbookViewId="0">
      <selection activeCell="N30" sqref="N30"/>
    </sheetView>
  </sheetViews>
  <sheetFormatPr defaultRowHeight="14.4"/>
  <cols>
    <col min="1" max="1" width="36.66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0" max="10" width="10.33203125" bestFit="1" customWidth="1"/>
    <col min="11" max="11" width="8.77734375" customWidth="1"/>
    <col min="12" max="12" width="46.6640625" customWidth="1"/>
    <col min="13" max="13" width="13.33203125" bestFit="1" customWidth="1"/>
    <col min="14" max="14" width="12.6640625" bestFit="1" customWidth="1"/>
    <col min="17" max="17" width="46.6640625" customWidth="1"/>
    <col min="18" max="18" width="13.33203125" bestFit="1" customWidth="1"/>
    <col min="19" max="19" width="12.6640625" bestFit="1" customWidth="1"/>
    <col min="22" max="22" width="46.6640625" customWidth="1"/>
    <col min="23" max="23" width="13.33203125" bestFit="1" customWidth="1"/>
    <col min="24" max="24" width="12.6640625" bestFit="1" customWidth="1"/>
    <col min="26" max="26" width="12.44140625" customWidth="1"/>
    <col min="27" max="27" width="46.6640625" customWidth="1"/>
    <col min="28" max="28" width="13.33203125" bestFit="1" customWidth="1"/>
    <col min="29" max="29" width="12.6640625" bestFit="1" customWidth="1"/>
    <col min="32" max="32" width="46.6640625" customWidth="1"/>
    <col min="33" max="33" width="13.33203125" bestFit="1" customWidth="1"/>
    <col min="34" max="34" width="12.6640625" bestFit="1" customWidth="1"/>
  </cols>
  <sheetData>
    <row r="1" spans="1:34" ht="14.4" customHeight="1">
      <c r="A1" s="15"/>
      <c r="B1" s="16" t="s">
        <v>114</v>
      </c>
      <c r="C1" s="17" t="s">
        <v>115</v>
      </c>
      <c r="D1" s="18" t="s">
        <v>116</v>
      </c>
      <c r="F1" s="129" t="s">
        <v>173</v>
      </c>
      <c r="G1" s="151"/>
      <c r="H1" s="151"/>
      <c r="I1" s="152"/>
      <c r="K1" s="129" t="s">
        <v>172</v>
      </c>
      <c r="L1" s="151"/>
      <c r="M1" s="151"/>
      <c r="N1" s="152"/>
      <c r="P1" s="129" t="s">
        <v>174</v>
      </c>
      <c r="Q1" s="151"/>
      <c r="R1" s="151"/>
      <c r="S1" s="152"/>
      <c r="U1" s="129" t="s">
        <v>175</v>
      </c>
      <c r="V1" s="151"/>
      <c r="W1" s="151"/>
      <c r="X1" s="152"/>
      <c r="Z1" s="129" t="s">
        <v>176</v>
      </c>
      <c r="AA1" s="151"/>
      <c r="AB1" s="151"/>
      <c r="AC1" s="152"/>
      <c r="AE1" s="129" t="s">
        <v>177</v>
      </c>
      <c r="AF1" s="151"/>
      <c r="AG1" s="151"/>
      <c r="AH1" s="152"/>
    </row>
    <row r="2" spans="1:34" ht="14.4" customHeight="1">
      <c r="A2" s="19"/>
      <c r="B2" s="19"/>
      <c r="C2" s="20"/>
      <c r="D2" s="21"/>
      <c r="F2" s="153"/>
      <c r="G2" s="154"/>
      <c r="H2" s="154"/>
      <c r="I2" s="155"/>
      <c r="K2" s="153"/>
      <c r="L2" s="154"/>
      <c r="M2" s="154"/>
      <c r="N2" s="155"/>
      <c r="P2" s="153"/>
      <c r="Q2" s="154"/>
      <c r="R2" s="154"/>
      <c r="S2" s="155"/>
      <c r="U2" s="153"/>
      <c r="V2" s="154"/>
      <c r="W2" s="154"/>
      <c r="X2" s="155"/>
      <c r="Z2" s="153"/>
      <c r="AA2" s="154"/>
      <c r="AB2" s="154"/>
      <c r="AC2" s="155"/>
      <c r="AE2" s="153"/>
      <c r="AF2" s="154"/>
      <c r="AG2" s="154"/>
      <c r="AH2" s="155"/>
    </row>
    <row r="3" spans="1:34" ht="15" thickBot="1">
      <c r="A3" s="117" t="str">
        <f>F1</f>
        <v>Functie 1 VVT HBH trede 0</v>
      </c>
      <c r="B3" s="23">
        <f>I30</f>
        <v>35.741098334503981</v>
      </c>
      <c r="C3" s="38">
        <v>0.1</v>
      </c>
      <c r="D3" s="23">
        <f>B3*C3</f>
        <v>3.5741098334503985</v>
      </c>
      <c r="F3" s="141" t="s">
        <v>120</v>
      </c>
      <c r="G3" s="142"/>
      <c r="H3" s="28"/>
      <c r="I3" s="29">
        <v>25683</v>
      </c>
      <c r="K3" s="141" t="s">
        <v>120</v>
      </c>
      <c r="L3" s="142"/>
      <c r="M3" s="28"/>
      <c r="N3" s="29">
        <v>26583</v>
      </c>
      <c r="P3" s="141" t="s">
        <v>120</v>
      </c>
      <c r="Q3" s="142"/>
      <c r="R3" s="28"/>
      <c r="S3" s="29">
        <v>27687</v>
      </c>
      <c r="U3" s="141" t="s">
        <v>120</v>
      </c>
      <c r="V3" s="142"/>
      <c r="W3" s="28"/>
      <c r="X3" s="29">
        <v>28803</v>
      </c>
      <c r="Z3" s="141" t="s">
        <v>120</v>
      </c>
      <c r="AA3" s="142"/>
      <c r="AB3" s="28"/>
      <c r="AC3" s="29">
        <v>29907</v>
      </c>
      <c r="AE3" s="141" t="s">
        <v>120</v>
      </c>
      <c r="AF3" s="142"/>
      <c r="AG3" s="28"/>
      <c r="AH3" s="29">
        <v>31047</v>
      </c>
    </row>
    <row r="4" spans="1:34" ht="15" thickTop="1">
      <c r="A4" s="19"/>
      <c r="B4" s="19"/>
      <c r="C4" s="39"/>
      <c r="D4" s="19"/>
      <c r="F4" s="143"/>
      <c r="G4" s="144"/>
      <c r="H4" s="144"/>
      <c r="I4" s="145"/>
      <c r="K4" s="143"/>
      <c r="L4" s="144"/>
      <c r="M4" s="144"/>
      <c r="N4" s="145"/>
      <c r="P4" s="143"/>
      <c r="Q4" s="144"/>
      <c r="R4" s="144"/>
      <c r="S4" s="145"/>
      <c r="U4" s="143"/>
      <c r="V4" s="144"/>
      <c r="W4" s="144"/>
      <c r="X4" s="145"/>
      <c r="Z4" s="143"/>
      <c r="AA4" s="144"/>
      <c r="AB4" s="144"/>
      <c r="AC4" s="145"/>
      <c r="AE4" s="143"/>
      <c r="AF4" s="144"/>
      <c r="AG4" s="144"/>
      <c r="AH4" s="145"/>
    </row>
    <row r="5" spans="1:34">
      <c r="A5" s="117" t="str">
        <f>K1</f>
        <v>Functie 2 VVT HBH trede 1</v>
      </c>
      <c r="B5" s="23">
        <f>N30</f>
        <v>36.883989782693895</v>
      </c>
      <c r="C5" s="38">
        <v>0.1</v>
      </c>
      <c r="D5" s="23">
        <f>C5*B5</f>
        <v>3.6883989782693898</v>
      </c>
      <c r="F5" s="141" t="s">
        <v>121</v>
      </c>
      <c r="G5" s="142"/>
      <c r="H5" s="33">
        <v>0</v>
      </c>
      <c r="I5" s="34">
        <f>H5*(I3+I6+I7+I11)</f>
        <v>0</v>
      </c>
      <c r="K5" s="141" t="s">
        <v>121</v>
      </c>
      <c r="L5" s="142"/>
      <c r="M5" s="33">
        <v>0</v>
      </c>
      <c r="N5" s="34">
        <f>M5*(N3+N6+N7+N11)</f>
        <v>0</v>
      </c>
      <c r="P5" s="141" t="s">
        <v>121</v>
      </c>
      <c r="Q5" s="142"/>
      <c r="R5" s="33">
        <v>0</v>
      </c>
      <c r="S5" s="34">
        <f>R5*(S3+S6+S7+S11)</f>
        <v>0</v>
      </c>
      <c r="U5" s="141" t="s">
        <v>121</v>
      </c>
      <c r="V5" s="142"/>
      <c r="W5" s="33">
        <v>0</v>
      </c>
      <c r="X5" s="34">
        <f>W5*(X3+X6+X7+X11)</f>
        <v>0</v>
      </c>
      <c r="Z5" s="141" t="s">
        <v>121</v>
      </c>
      <c r="AA5" s="142"/>
      <c r="AB5" s="33">
        <v>0</v>
      </c>
      <c r="AC5" s="34">
        <f>AB5*(AC3+AC6+AC7+AC11)</f>
        <v>0</v>
      </c>
      <c r="AE5" s="141" t="s">
        <v>121</v>
      </c>
      <c r="AF5" s="142"/>
      <c r="AG5" s="33">
        <v>0</v>
      </c>
      <c r="AH5" s="34">
        <f>AG5*(AH3+AH6+AH7+AH11)</f>
        <v>0</v>
      </c>
    </row>
    <row r="6" spans="1:34">
      <c r="A6" s="19"/>
      <c r="B6" s="19"/>
      <c r="C6" s="39"/>
      <c r="D6" s="19"/>
      <c r="F6" s="141" t="s">
        <v>122</v>
      </c>
      <c r="G6" s="142"/>
      <c r="H6" s="33">
        <v>0.08</v>
      </c>
      <c r="I6" s="34">
        <v>2191.41</v>
      </c>
      <c r="J6" s="65"/>
      <c r="K6" s="141" t="s">
        <v>122</v>
      </c>
      <c r="L6" s="142"/>
      <c r="M6" s="33">
        <v>0.08</v>
      </c>
      <c r="N6" s="34">
        <v>2191.41</v>
      </c>
      <c r="P6" s="141" t="s">
        <v>122</v>
      </c>
      <c r="Q6" s="142"/>
      <c r="R6" s="33">
        <v>0.08</v>
      </c>
      <c r="S6" s="34">
        <f>R6*S3</f>
        <v>2214.96</v>
      </c>
      <c r="U6" s="141" t="s">
        <v>122</v>
      </c>
      <c r="V6" s="142"/>
      <c r="W6" s="33">
        <v>0.08</v>
      </c>
      <c r="X6" s="34">
        <f>W6*X3</f>
        <v>2304.2400000000002</v>
      </c>
      <c r="Z6" s="141" t="s">
        <v>122</v>
      </c>
      <c r="AA6" s="142"/>
      <c r="AB6" s="33">
        <v>0.08</v>
      </c>
      <c r="AC6" s="34">
        <f>AB6*AC3</f>
        <v>2392.56</v>
      </c>
      <c r="AE6" s="141" t="s">
        <v>122</v>
      </c>
      <c r="AF6" s="142"/>
      <c r="AG6" s="33">
        <v>0.08</v>
      </c>
      <c r="AH6" s="34">
        <f>AG6*AH3</f>
        <v>2483.7600000000002</v>
      </c>
    </row>
    <row r="7" spans="1:34">
      <c r="A7" s="117" t="str">
        <f>P1</f>
        <v>Functie 3 VVT HBH trede 2</v>
      </c>
      <c r="B7" s="23">
        <f>S30</f>
        <v>38.312924902819091</v>
      </c>
      <c r="C7" s="38">
        <v>0.15</v>
      </c>
      <c r="D7" s="23">
        <f>C7*B7</f>
        <v>5.7469387354228632</v>
      </c>
      <c r="F7" s="141" t="s">
        <v>123</v>
      </c>
      <c r="G7" s="142"/>
      <c r="H7" s="33">
        <v>8.3299999999999999E-2</v>
      </c>
      <c r="I7" s="34">
        <v>2329.4299999999998</v>
      </c>
      <c r="K7" s="141" t="s">
        <v>123</v>
      </c>
      <c r="L7" s="142"/>
      <c r="M7" s="33">
        <v>8.3299999999999999E-2</v>
      </c>
      <c r="N7" s="34">
        <v>2329.4299999999998</v>
      </c>
      <c r="P7" s="141" t="s">
        <v>123</v>
      </c>
      <c r="Q7" s="142"/>
      <c r="R7" s="33">
        <v>8.3299999999999999E-2</v>
      </c>
      <c r="S7" s="34">
        <v>2329.4299999999998</v>
      </c>
      <c r="U7" s="141" t="s">
        <v>123</v>
      </c>
      <c r="V7" s="142"/>
      <c r="W7" s="33">
        <v>8.3299999999999999E-2</v>
      </c>
      <c r="X7" s="34">
        <f>W7*X3</f>
        <v>2399.2898999999998</v>
      </c>
      <c r="Z7" s="141" t="s">
        <v>123</v>
      </c>
      <c r="AA7" s="142"/>
      <c r="AB7" s="33">
        <v>8.3299999999999999E-2</v>
      </c>
      <c r="AC7" s="34">
        <f>AB7*AC3</f>
        <v>2491.2530999999999</v>
      </c>
      <c r="AE7" s="141" t="s">
        <v>123</v>
      </c>
      <c r="AF7" s="142"/>
      <c r="AG7" s="33">
        <v>8.3299999999999999E-2</v>
      </c>
      <c r="AH7" s="34">
        <f>AG7*AH3</f>
        <v>2586.2150999999999</v>
      </c>
    </row>
    <row r="8" spans="1:34">
      <c r="A8" s="19"/>
      <c r="B8" s="19"/>
      <c r="C8" s="39"/>
      <c r="D8" s="19"/>
      <c r="F8" s="148"/>
      <c r="G8" s="149"/>
      <c r="H8" s="149"/>
      <c r="I8" s="150"/>
      <c r="K8" s="148"/>
      <c r="L8" s="149"/>
      <c r="M8" s="149"/>
      <c r="N8" s="150"/>
      <c r="P8" s="148"/>
      <c r="Q8" s="149"/>
      <c r="R8" s="149"/>
      <c r="S8" s="150"/>
      <c r="U8" s="148"/>
      <c r="V8" s="149"/>
      <c r="W8" s="149"/>
      <c r="X8" s="150"/>
      <c r="Z8" s="148"/>
      <c r="AA8" s="149"/>
      <c r="AB8" s="149"/>
      <c r="AC8" s="150"/>
      <c r="AE8" s="148"/>
      <c r="AF8" s="149"/>
      <c r="AG8" s="149"/>
      <c r="AH8" s="150"/>
    </row>
    <row r="9" spans="1:34" ht="15" thickBot="1">
      <c r="A9" s="117" t="str">
        <f>U1</f>
        <v>Functie 4 VVT HBH trede 3</v>
      </c>
      <c r="B9" s="23">
        <f>X30</f>
        <v>39.91774310111601</v>
      </c>
      <c r="C9" s="38">
        <v>0.15</v>
      </c>
      <c r="D9" s="23">
        <f>C9*B9</f>
        <v>5.9876614651674016</v>
      </c>
      <c r="F9" s="141" t="s">
        <v>124</v>
      </c>
      <c r="G9" s="142"/>
      <c r="H9" s="28"/>
      <c r="I9" s="29">
        <f>I3+SUM(I5:I7)</f>
        <v>30203.84</v>
      </c>
      <c r="K9" s="141" t="s">
        <v>124</v>
      </c>
      <c r="L9" s="142"/>
      <c r="M9" s="28"/>
      <c r="N9" s="29">
        <f>N3+SUM(N5:N7)</f>
        <v>31103.84</v>
      </c>
      <c r="P9" s="141" t="s">
        <v>124</v>
      </c>
      <c r="Q9" s="142"/>
      <c r="R9" s="28"/>
      <c r="S9" s="29">
        <f>S3+SUM(S5:S7)</f>
        <v>32231.39</v>
      </c>
      <c r="U9" s="141" t="s">
        <v>124</v>
      </c>
      <c r="V9" s="142"/>
      <c r="W9" s="28"/>
      <c r="X9" s="29">
        <f>X3+SUM(X5:X7)</f>
        <v>33506.529900000001</v>
      </c>
      <c r="Z9" s="141" t="s">
        <v>124</v>
      </c>
      <c r="AA9" s="142"/>
      <c r="AB9" s="28"/>
      <c r="AC9" s="29">
        <f>AC3+SUM(AC5:AC7)</f>
        <v>34790.813099999999</v>
      </c>
      <c r="AE9" s="141" t="s">
        <v>124</v>
      </c>
      <c r="AF9" s="142"/>
      <c r="AG9" s="28"/>
      <c r="AH9" s="29">
        <f>AH3+SUM(AH5:AH7)</f>
        <v>36116.975099999996</v>
      </c>
    </row>
    <row r="10" spans="1:34" ht="15" thickTop="1">
      <c r="A10" s="19"/>
      <c r="B10" s="19"/>
      <c r="C10" s="39"/>
      <c r="D10" s="19"/>
      <c r="F10" s="143"/>
      <c r="G10" s="144"/>
      <c r="H10" s="144"/>
      <c r="I10" s="145"/>
      <c r="K10" s="143"/>
      <c r="L10" s="144"/>
      <c r="M10" s="144"/>
      <c r="N10" s="145"/>
      <c r="P10" s="143"/>
      <c r="Q10" s="144"/>
      <c r="R10" s="144"/>
      <c r="S10" s="145"/>
      <c r="U10" s="143"/>
      <c r="V10" s="144"/>
      <c r="W10" s="144"/>
      <c r="X10" s="145"/>
      <c r="Z10" s="143"/>
      <c r="AA10" s="144"/>
      <c r="AB10" s="144"/>
      <c r="AC10" s="145"/>
      <c r="AE10" s="143"/>
      <c r="AF10" s="144"/>
      <c r="AG10" s="144"/>
      <c r="AH10" s="145"/>
    </row>
    <row r="11" spans="1:34">
      <c r="A11" s="117" t="str">
        <f>Z1</f>
        <v>Functie 5 VVT HBH trede 4</v>
      </c>
      <c r="B11" s="23">
        <f>AC30</f>
        <v>41.532471937506493</v>
      </c>
      <c r="C11" s="38">
        <v>0.2</v>
      </c>
      <c r="D11" s="23">
        <f>C11*B11</f>
        <v>8.3064943875012993</v>
      </c>
      <c r="F11" s="141" t="s">
        <v>125</v>
      </c>
      <c r="G11" s="142"/>
      <c r="H11" s="33">
        <v>0.26036623490679089</v>
      </c>
      <c r="I11" s="34">
        <f>H11*(I3+I6+I7)</f>
        <v>7864.0601005271274</v>
      </c>
      <c r="K11" s="141" t="s">
        <v>125</v>
      </c>
      <c r="L11" s="142"/>
      <c r="M11" s="33">
        <v>0.26303361839437905</v>
      </c>
      <c r="N11" s="34">
        <f>M11*(N3+N6+N7)</f>
        <v>8181.3555811598235</v>
      </c>
      <c r="P11" s="141" t="s">
        <v>125</v>
      </c>
      <c r="Q11" s="142"/>
      <c r="R11" s="33">
        <v>0.26606878037426313</v>
      </c>
      <c r="S11" s="34">
        <f>R11*(S3+S6+S7)</f>
        <v>8575.7666270672198</v>
      </c>
      <c r="U11" s="141" t="s">
        <v>125</v>
      </c>
      <c r="V11" s="142"/>
      <c r="W11" s="33">
        <v>0.26890045442797239</v>
      </c>
      <c r="X11" s="34">
        <f>W11*(X3+X6+X7)</f>
        <v>9009.9211164144454</v>
      </c>
      <c r="Z11" s="141" t="s">
        <v>125</v>
      </c>
      <c r="AA11" s="142"/>
      <c r="AB11" s="33">
        <v>0.27149374505411222</v>
      </c>
      <c r="AC11" s="34">
        <f>AB11*(AC3+AC6+AC7)</f>
        <v>9445.4881419966678</v>
      </c>
      <c r="AE11" s="141" t="s">
        <v>125</v>
      </c>
      <c r="AF11" s="142"/>
      <c r="AG11" s="33">
        <v>0.27397805084048199</v>
      </c>
      <c r="AH11" s="34">
        <f>AG11*(AH3+AH6+AH7)</f>
        <v>9895.2584401522236</v>
      </c>
    </row>
    <row r="12" spans="1:34">
      <c r="A12" s="19"/>
      <c r="B12" s="19"/>
      <c r="C12" s="39"/>
      <c r="D12" s="19"/>
      <c r="F12" s="148"/>
      <c r="G12" s="149"/>
      <c r="H12" s="149"/>
      <c r="I12" s="150"/>
      <c r="K12" s="148"/>
      <c r="L12" s="149"/>
      <c r="M12" s="149"/>
      <c r="N12" s="150"/>
      <c r="P12" s="148"/>
      <c r="Q12" s="149"/>
      <c r="R12" s="149"/>
      <c r="S12" s="150"/>
      <c r="U12" s="148"/>
      <c r="V12" s="149"/>
      <c r="W12" s="149"/>
      <c r="X12" s="150"/>
      <c r="Z12" s="148"/>
      <c r="AA12" s="149"/>
      <c r="AB12" s="149"/>
      <c r="AC12" s="150"/>
      <c r="AE12" s="148"/>
      <c r="AF12" s="149"/>
      <c r="AG12" s="149"/>
      <c r="AH12" s="150"/>
    </row>
    <row r="13" spans="1:34" ht="15" thickBot="1">
      <c r="A13" s="117" t="str">
        <f>AE1</f>
        <v>Functie 6 VVT HBH trede 5</v>
      </c>
      <c r="B13" s="23">
        <f>AH30</f>
        <v>43.19985497508361</v>
      </c>
      <c r="C13" s="38">
        <v>0.3</v>
      </c>
      <c r="D13" s="23">
        <f>C13*B13</f>
        <v>12.959956492525082</v>
      </c>
      <c r="F13" s="141" t="s">
        <v>126</v>
      </c>
      <c r="G13" s="142"/>
      <c r="H13" s="28"/>
      <c r="I13" s="29">
        <f>I9+I11</f>
        <v>38067.900100527128</v>
      </c>
      <c r="K13" s="141" t="s">
        <v>126</v>
      </c>
      <c r="L13" s="142"/>
      <c r="M13" s="28"/>
      <c r="N13" s="29">
        <f>N9+N11</f>
        <v>39285.195581159824</v>
      </c>
      <c r="P13" s="141" t="s">
        <v>126</v>
      </c>
      <c r="Q13" s="142"/>
      <c r="R13" s="28"/>
      <c r="S13" s="29">
        <f>S9+S11</f>
        <v>40807.156627067219</v>
      </c>
      <c r="U13" s="141" t="s">
        <v>126</v>
      </c>
      <c r="V13" s="142"/>
      <c r="W13" s="28"/>
      <c r="X13" s="29">
        <f>X9+X11</f>
        <v>42516.451016414445</v>
      </c>
      <c r="Z13" s="141" t="s">
        <v>126</v>
      </c>
      <c r="AA13" s="142"/>
      <c r="AB13" s="28"/>
      <c r="AC13" s="29">
        <f>AC9+AC11</f>
        <v>44236.301241996669</v>
      </c>
      <c r="AE13" s="141" t="s">
        <v>126</v>
      </c>
      <c r="AF13" s="142"/>
      <c r="AG13" s="28"/>
      <c r="AH13" s="29">
        <f>AH9+AH11</f>
        <v>46012.233540152221</v>
      </c>
    </row>
    <row r="14" spans="1:34" ht="15" thickTop="1">
      <c r="A14" s="19"/>
      <c r="B14" s="19"/>
      <c r="C14" s="20"/>
      <c r="D14" s="19"/>
      <c r="F14" s="143"/>
      <c r="G14" s="144"/>
      <c r="H14" s="144"/>
      <c r="I14" s="145"/>
      <c r="K14" s="143"/>
      <c r="L14" s="144"/>
      <c r="M14" s="144"/>
      <c r="N14" s="145"/>
      <c r="P14" s="143"/>
      <c r="Q14" s="144"/>
      <c r="R14" s="144"/>
      <c r="S14" s="145"/>
      <c r="U14" s="143"/>
      <c r="V14" s="144"/>
      <c r="W14" s="144"/>
      <c r="X14" s="145"/>
      <c r="Z14" s="143"/>
      <c r="AA14" s="144"/>
      <c r="AB14" s="144"/>
      <c r="AC14" s="145"/>
      <c r="AE14" s="143"/>
      <c r="AF14" s="144"/>
      <c r="AG14" s="144"/>
      <c r="AH14" s="145"/>
    </row>
    <row r="15" spans="1:34">
      <c r="A15" s="24" t="s">
        <v>117</v>
      </c>
      <c r="B15" s="24"/>
      <c r="C15" s="25">
        <f>SUM(C3:C13)</f>
        <v>1</v>
      </c>
      <c r="D15" s="26">
        <f>SUM(D3:D13)</f>
        <v>40.263559892336438</v>
      </c>
      <c r="F15" s="141" t="s">
        <v>127</v>
      </c>
      <c r="G15" s="142"/>
      <c r="H15" s="33">
        <v>0.16200000000000001</v>
      </c>
      <c r="I15" s="34">
        <f>(H15/(1-H15))*I13</f>
        <v>7359.1883249229058</v>
      </c>
      <c r="K15" s="141" t="s">
        <v>127</v>
      </c>
      <c r="L15" s="142"/>
      <c r="M15" s="33">
        <v>0.16200000000000001</v>
      </c>
      <c r="N15" s="34">
        <f>(M15/(1-M15))*N13</f>
        <v>7594.5127495798233</v>
      </c>
      <c r="P15" s="141" t="s">
        <v>127</v>
      </c>
      <c r="Q15" s="142"/>
      <c r="R15" s="33">
        <v>0.16200000000000001</v>
      </c>
      <c r="S15" s="34">
        <f>(R15/(1-R15))*S13</f>
        <v>7888.7343360201548</v>
      </c>
      <c r="U15" s="141" t="s">
        <v>127</v>
      </c>
      <c r="V15" s="142"/>
      <c r="W15" s="33">
        <v>0.16200000000000001</v>
      </c>
      <c r="X15" s="34">
        <f>(W15/(1-W15))*X13</f>
        <v>8219.1707215502865</v>
      </c>
      <c r="Z15" s="141" t="s">
        <v>127</v>
      </c>
      <c r="AA15" s="142"/>
      <c r="AB15" s="33">
        <v>0.16200000000000001</v>
      </c>
      <c r="AC15" s="34">
        <f>(AB15/(1-AB15))*AC13</f>
        <v>8551.6477341330083</v>
      </c>
      <c r="AE15" s="141" t="s">
        <v>127</v>
      </c>
      <c r="AF15" s="142"/>
      <c r="AG15" s="33">
        <v>0.16200000000000001</v>
      </c>
      <c r="AH15" s="34">
        <f>(AG15/(1-AG15))*AH13</f>
        <v>8894.9663884303827</v>
      </c>
    </row>
    <row r="16" spans="1:34">
      <c r="F16" s="148"/>
      <c r="G16" s="149"/>
      <c r="H16" s="149"/>
      <c r="I16" s="150"/>
      <c r="K16" s="148"/>
      <c r="L16" s="149"/>
      <c r="M16" s="149"/>
      <c r="N16" s="150"/>
      <c r="P16" s="148"/>
      <c r="Q16" s="149"/>
      <c r="R16" s="149"/>
      <c r="S16" s="150"/>
      <c r="U16" s="148"/>
      <c r="V16" s="149"/>
      <c r="W16" s="149"/>
      <c r="X16" s="150"/>
      <c r="Z16" s="148"/>
      <c r="AA16" s="149"/>
      <c r="AB16" s="149"/>
      <c r="AC16" s="150"/>
      <c r="AE16" s="148"/>
      <c r="AF16" s="149"/>
      <c r="AG16" s="149"/>
      <c r="AH16" s="150"/>
    </row>
    <row r="17" spans="6:34" ht="15" thickBot="1">
      <c r="F17" s="141" t="s">
        <v>128</v>
      </c>
      <c r="G17" s="142"/>
      <c r="H17" s="28"/>
      <c r="I17" s="29">
        <f>I15+I13</f>
        <v>45427.088425450034</v>
      </c>
      <c r="K17" s="141" t="s">
        <v>128</v>
      </c>
      <c r="L17" s="142"/>
      <c r="M17" s="28"/>
      <c r="N17" s="29">
        <f>N15+N13</f>
        <v>46879.708330739646</v>
      </c>
      <c r="P17" s="141" t="s">
        <v>128</v>
      </c>
      <c r="Q17" s="142"/>
      <c r="R17" s="28"/>
      <c r="S17" s="29">
        <f>S15+S13</f>
        <v>48695.890963087375</v>
      </c>
      <c r="U17" s="141" t="s">
        <v>128</v>
      </c>
      <c r="V17" s="142"/>
      <c r="W17" s="28"/>
      <c r="X17" s="29">
        <f>X15+X13</f>
        <v>50735.621737964728</v>
      </c>
      <c r="Z17" s="141" t="s">
        <v>128</v>
      </c>
      <c r="AA17" s="142"/>
      <c r="AB17" s="28"/>
      <c r="AC17" s="29">
        <f>AC15+AC13</f>
        <v>52787.948976129679</v>
      </c>
      <c r="AE17" s="141" t="s">
        <v>128</v>
      </c>
      <c r="AF17" s="142"/>
      <c r="AG17" s="28"/>
      <c r="AH17" s="29">
        <f>AH15+AH13</f>
        <v>54907.199928582602</v>
      </c>
    </row>
    <row r="18" spans="6:34" ht="15" thickTop="1">
      <c r="F18" s="143"/>
      <c r="G18" s="144"/>
      <c r="H18" s="144"/>
      <c r="I18" s="145"/>
      <c r="K18" s="143"/>
      <c r="L18" s="144"/>
      <c r="M18" s="144"/>
      <c r="N18" s="145"/>
      <c r="P18" s="143"/>
      <c r="Q18" s="144"/>
      <c r="R18" s="144"/>
      <c r="S18" s="145"/>
      <c r="U18" s="143"/>
      <c r="V18" s="144"/>
      <c r="W18" s="144"/>
      <c r="X18" s="145"/>
      <c r="Z18" s="143"/>
      <c r="AA18" s="144"/>
      <c r="AB18" s="144"/>
      <c r="AC18" s="145"/>
      <c r="AE18" s="143"/>
      <c r="AF18" s="144"/>
      <c r="AG18" s="144"/>
      <c r="AH18" s="145"/>
    </row>
    <row r="19" spans="6:34">
      <c r="F19" s="141" t="s">
        <v>129</v>
      </c>
      <c r="G19" s="142"/>
      <c r="H19" s="33">
        <v>0</v>
      </c>
      <c r="I19" s="34">
        <f>(H19/(1-H19-H20))*I17</f>
        <v>0</v>
      </c>
      <c r="K19" s="141" t="s">
        <v>129</v>
      </c>
      <c r="L19" s="142"/>
      <c r="M19" s="33">
        <v>0</v>
      </c>
      <c r="N19" s="34">
        <f>(M19/(1-M19-M20))*N17</f>
        <v>0</v>
      </c>
      <c r="P19" s="141" t="s">
        <v>129</v>
      </c>
      <c r="Q19" s="142"/>
      <c r="R19" s="33">
        <v>0</v>
      </c>
      <c r="S19" s="34">
        <f>(R19/(1-R19-R20))*S17</f>
        <v>0</v>
      </c>
      <c r="U19" s="141" t="s">
        <v>129</v>
      </c>
      <c r="V19" s="142"/>
      <c r="W19" s="33">
        <v>0</v>
      </c>
      <c r="X19" s="34">
        <f>(W19/(1-W19-W20))*X17</f>
        <v>0</v>
      </c>
      <c r="Z19" s="141" t="s">
        <v>129</v>
      </c>
      <c r="AA19" s="142"/>
      <c r="AB19" s="33">
        <v>0</v>
      </c>
      <c r="AC19" s="34">
        <f>(AB19/(1-AB19-AB20))*AC17</f>
        <v>0</v>
      </c>
      <c r="AE19" s="141" t="s">
        <v>129</v>
      </c>
      <c r="AF19" s="142"/>
      <c r="AG19" s="33">
        <v>0</v>
      </c>
      <c r="AH19" s="34">
        <f>(AG19/(1-AG19-AG20))*AH17</f>
        <v>0</v>
      </c>
    </row>
    <row r="20" spans="6:34">
      <c r="F20" s="141" t="s">
        <v>130</v>
      </c>
      <c r="G20" s="142"/>
      <c r="H20" s="33">
        <v>0</v>
      </c>
      <c r="I20" s="34">
        <f>(H20/(1-H19-H20))*I17</f>
        <v>0</v>
      </c>
      <c r="K20" s="141" t="s">
        <v>130</v>
      </c>
      <c r="L20" s="142"/>
      <c r="M20" s="33">
        <v>0</v>
      </c>
      <c r="N20" s="34">
        <f>(M20/(1-M19-M20))*N17</f>
        <v>0</v>
      </c>
      <c r="P20" s="141" t="s">
        <v>130</v>
      </c>
      <c r="Q20" s="142"/>
      <c r="R20" s="33">
        <v>0</v>
      </c>
      <c r="S20" s="34">
        <f>(R20/(1-R19-R20))*S17</f>
        <v>0</v>
      </c>
      <c r="U20" s="141" t="s">
        <v>130</v>
      </c>
      <c r="V20" s="142"/>
      <c r="W20" s="33">
        <v>0</v>
      </c>
      <c r="X20" s="34">
        <f>(W20/(1-W19-W20))*X17</f>
        <v>0</v>
      </c>
      <c r="Z20" s="141" t="s">
        <v>130</v>
      </c>
      <c r="AA20" s="142"/>
      <c r="AB20" s="33">
        <v>0</v>
      </c>
      <c r="AC20" s="34">
        <f>(AB20/(1-AB19-AB20))*AC17</f>
        <v>0</v>
      </c>
      <c r="AE20" s="141" t="s">
        <v>130</v>
      </c>
      <c r="AF20" s="142"/>
      <c r="AG20" s="33">
        <v>0</v>
      </c>
      <c r="AH20" s="34">
        <f>(AG20/(1-AG19-AG20))*AH17</f>
        <v>0</v>
      </c>
    </row>
    <row r="21" spans="6:34">
      <c r="F21" s="148"/>
      <c r="G21" s="149"/>
      <c r="H21" s="149"/>
      <c r="I21" s="150"/>
      <c r="K21" s="148"/>
      <c r="L21" s="149"/>
      <c r="M21" s="149"/>
      <c r="N21" s="150"/>
      <c r="P21" s="148"/>
      <c r="Q21" s="149"/>
      <c r="R21" s="149"/>
      <c r="S21" s="150"/>
      <c r="U21" s="148"/>
      <c r="V21" s="149"/>
      <c r="W21" s="149"/>
      <c r="X21" s="150"/>
      <c r="Z21" s="148"/>
      <c r="AA21" s="149"/>
      <c r="AB21" s="149"/>
      <c r="AC21" s="150"/>
      <c r="AE21" s="148"/>
      <c r="AF21" s="149"/>
      <c r="AG21" s="149"/>
      <c r="AH21" s="150"/>
    </row>
    <row r="22" spans="6:34" ht="15" thickBot="1">
      <c r="F22" s="141" t="s">
        <v>131</v>
      </c>
      <c r="G22" s="142"/>
      <c r="H22" s="33"/>
      <c r="I22" s="29">
        <f>I17+I19+I20</f>
        <v>45427.088425450034</v>
      </c>
      <c r="K22" s="141" t="s">
        <v>131</v>
      </c>
      <c r="L22" s="142"/>
      <c r="M22" s="33"/>
      <c r="N22" s="29">
        <f>N17+N19+N20</f>
        <v>46879.708330739646</v>
      </c>
      <c r="P22" s="141" t="s">
        <v>131</v>
      </c>
      <c r="Q22" s="142"/>
      <c r="R22" s="33"/>
      <c r="S22" s="29">
        <f>S17+S19+S20</f>
        <v>48695.890963087375</v>
      </c>
      <c r="U22" s="141" t="s">
        <v>131</v>
      </c>
      <c r="V22" s="142"/>
      <c r="W22" s="33"/>
      <c r="X22" s="29">
        <f>X17+X19+X20</f>
        <v>50735.621737964728</v>
      </c>
      <c r="Z22" s="141" t="s">
        <v>131</v>
      </c>
      <c r="AA22" s="142"/>
      <c r="AB22" s="33"/>
      <c r="AC22" s="29">
        <f>AC17+AC19+AC20</f>
        <v>52787.948976129679</v>
      </c>
      <c r="AE22" s="141" t="s">
        <v>131</v>
      </c>
      <c r="AF22" s="142"/>
      <c r="AG22" s="33"/>
      <c r="AH22" s="29">
        <f>AH17+AH19+AH20</f>
        <v>54907.199928582602</v>
      </c>
    </row>
    <row r="23" spans="6:34" ht="15" thickTop="1">
      <c r="F23" s="143"/>
      <c r="G23" s="144"/>
      <c r="H23" s="144"/>
      <c r="I23" s="145"/>
      <c r="K23" s="143"/>
      <c r="L23" s="144"/>
      <c r="M23" s="144"/>
      <c r="N23" s="145"/>
      <c r="P23" s="143"/>
      <c r="Q23" s="144"/>
      <c r="R23" s="144"/>
      <c r="S23" s="145"/>
      <c r="U23" s="143"/>
      <c r="V23" s="144"/>
      <c r="W23" s="144"/>
      <c r="X23" s="145"/>
      <c r="Z23" s="143"/>
      <c r="AA23" s="144"/>
      <c r="AB23" s="144"/>
      <c r="AC23" s="145"/>
      <c r="AE23" s="143"/>
      <c r="AF23" s="144"/>
      <c r="AG23" s="144"/>
      <c r="AH23" s="145"/>
    </row>
    <row r="24" spans="6:34">
      <c r="F24" s="141" t="s">
        <v>132</v>
      </c>
      <c r="G24" s="142"/>
      <c r="H24" s="35">
        <v>0.69708966620747537</v>
      </c>
      <c r="I24" s="28"/>
      <c r="K24" s="141" t="s">
        <v>132</v>
      </c>
      <c r="L24" s="142"/>
      <c r="M24" s="35">
        <v>0.69708966620747537</v>
      </c>
      <c r="N24" s="28"/>
      <c r="P24" s="141" t="s">
        <v>132</v>
      </c>
      <c r="Q24" s="142"/>
      <c r="R24" s="35">
        <v>0.69708966620747537</v>
      </c>
      <c r="S24" s="28"/>
      <c r="U24" s="141" t="s">
        <v>132</v>
      </c>
      <c r="V24" s="142"/>
      <c r="W24" s="35">
        <v>0.69708966620747537</v>
      </c>
      <c r="X24" s="28"/>
      <c r="Z24" s="141" t="s">
        <v>132</v>
      </c>
      <c r="AA24" s="142"/>
      <c r="AB24" s="35">
        <v>0.69708966620747537</v>
      </c>
      <c r="AC24" s="28"/>
      <c r="AE24" s="141" t="s">
        <v>132</v>
      </c>
      <c r="AF24" s="142"/>
      <c r="AG24" s="35">
        <v>0.69708966620747537</v>
      </c>
      <c r="AH24" s="28"/>
    </row>
    <row r="25" spans="6:34">
      <c r="F25" s="141" t="s">
        <v>133</v>
      </c>
      <c r="G25" s="142"/>
      <c r="H25" s="28">
        <f>1878*H24</f>
        <v>1309.1343931376387</v>
      </c>
      <c r="I25" s="28"/>
      <c r="K25" s="141" t="s">
        <v>133</v>
      </c>
      <c r="L25" s="142"/>
      <c r="M25" s="28">
        <f>1878*M24</f>
        <v>1309.1343931376387</v>
      </c>
      <c r="N25" s="28"/>
      <c r="P25" s="141" t="s">
        <v>133</v>
      </c>
      <c r="Q25" s="142"/>
      <c r="R25" s="28">
        <f>1878*R24</f>
        <v>1309.1343931376387</v>
      </c>
      <c r="S25" s="28"/>
      <c r="U25" s="141" t="s">
        <v>133</v>
      </c>
      <c r="V25" s="142"/>
      <c r="W25" s="28">
        <f>1878*W24</f>
        <v>1309.1343931376387</v>
      </c>
      <c r="X25" s="28"/>
      <c r="Z25" s="141" t="s">
        <v>133</v>
      </c>
      <c r="AA25" s="142"/>
      <c r="AB25" s="28">
        <f>1878*AB24</f>
        <v>1309.1343931376387</v>
      </c>
      <c r="AC25" s="28"/>
      <c r="AE25" s="141" t="s">
        <v>133</v>
      </c>
      <c r="AF25" s="142"/>
      <c r="AG25" s="28">
        <f>1878*AG24</f>
        <v>1309.1343931376387</v>
      </c>
      <c r="AH25" s="28"/>
    </row>
    <row r="26" spans="6:34" ht="15" thickBot="1">
      <c r="F26" s="141" t="s">
        <v>134</v>
      </c>
      <c r="G26" s="142"/>
      <c r="H26" s="28"/>
      <c r="I26" s="29">
        <f>I22/H25</f>
        <v>34.700095470392213</v>
      </c>
      <c r="K26" s="141" t="s">
        <v>134</v>
      </c>
      <c r="L26" s="142"/>
      <c r="M26" s="28"/>
      <c r="N26" s="29">
        <f>N22/M25</f>
        <v>35.809698818149414</v>
      </c>
      <c r="P26" s="141" t="s">
        <v>134</v>
      </c>
      <c r="Q26" s="142"/>
      <c r="R26" s="28"/>
      <c r="S26" s="29">
        <f>S22/R25</f>
        <v>37.1970144687564</v>
      </c>
      <c r="U26" s="141" t="s">
        <v>134</v>
      </c>
      <c r="V26" s="142"/>
      <c r="W26" s="28"/>
      <c r="X26" s="29">
        <f>X22/W25</f>
        <v>38.755090389433022</v>
      </c>
      <c r="Z26" s="141" t="s">
        <v>134</v>
      </c>
      <c r="AA26" s="142"/>
      <c r="AB26" s="28"/>
      <c r="AC26" s="29">
        <f>AC22/AB25</f>
        <v>40.322788288841252</v>
      </c>
      <c r="AE26" s="141" t="s">
        <v>134</v>
      </c>
      <c r="AF26" s="142"/>
      <c r="AG26" s="28"/>
      <c r="AH26" s="29">
        <f>AH22/AG25</f>
        <v>41.941606771925834</v>
      </c>
    </row>
    <row r="27" spans="6:34" ht="15" thickTop="1">
      <c r="F27" s="143"/>
      <c r="G27" s="144"/>
      <c r="H27" s="144"/>
      <c r="I27" s="145"/>
      <c r="K27" s="143"/>
      <c r="L27" s="144"/>
      <c r="M27" s="144"/>
      <c r="N27" s="145"/>
      <c r="P27" s="143"/>
      <c r="Q27" s="144"/>
      <c r="R27" s="144"/>
      <c r="S27" s="145"/>
      <c r="U27" s="143"/>
      <c r="V27" s="144"/>
      <c r="W27" s="144"/>
      <c r="X27" s="145"/>
      <c r="Z27" s="143"/>
      <c r="AA27" s="144"/>
      <c r="AB27" s="144"/>
      <c r="AC27" s="145"/>
      <c r="AE27" s="143"/>
      <c r="AF27" s="144"/>
      <c r="AG27" s="144"/>
      <c r="AH27" s="145"/>
    </row>
    <row r="28" spans="6:34">
      <c r="F28" s="141" t="s">
        <v>135</v>
      </c>
      <c r="G28" s="142"/>
      <c r="H28" s="35">
        <v>0.02</v>
      </c>
      <c r="I28" s="34">
        <f>H28*I26</f>
        <v>0.69400190940784423</v>
      </c>
      <c r="K28" s="141" t="s">
        <v>135</v>
      </c>
      <c r="L28" s="142"/>
      <c r="M28" s="35">
        <v>0.02</v>
      </c>
      <c r="N28" s="34">
        <f>M28*N26</f>
        <v>0.71619397636298832</v>
      </c>
      <c r="P28" s="141" t="s">
        <v>135</v>
      </c>
      <c r="Q28" s="142"/>
      <c r="R28" s="35">
        <v>0.02</v>
      </c>
      <c r="S28" s="34">
        <f>R28*S26</f>
        <v>0.74394028937512802</v>
      </c>
      <c r="U28" s="141" t="s">
        <v>135</v>
      </c>
      <c r="V28" s="142"/>
      <c r="W28" s="35">
        <v>0.02</v>
      </c>
      <c r="X28" s="34">
        <f>W28*X26</f>
        <v>0.77510180778866045</v>
      </c>
      <c r="Z28" s="141" t="s">
        <v>135</v>
      </c>
      <c r="AA28" s="142"/>
      <c r="AB28" s="35">
        <v>0.02</v>
      </c>
      <c r="AC28" s="34">
        <f>AB28*AC26</f>
        <v>0.8064557657768251</v>
      </c>
      <c r="AE28" s="141" t="s">
        <v>135</v>
      </c>
      <c r="AF28" s="142"/>
      <c r="AG28" s="35">
        <v>0.02</v>
      </c>
      <c r="AH28" s="34">
        <f>AG28*AH26</f>
        <v>0.83883213543851665</v>
      </c>
    </row>
    <row r="29" spans="6:34">
      <c r="F29" s="141" t="s">
        <v>136</v>
      </c>
      <c r="G29" s="142"/>
      <c r="H29" s="35">
        <v>0.01</v>
      </c>
      <c r="I29" s="34">
        <f>H29*I26</f>
        <v>0.34700095470392212</v>
      </c>
      <c r="K29" s="141" t="s">
        <v>136</v>
      </c>
      <c r="L29" s="142"/>
      <c r="M29" s="35">
        <v>0.01</v>
      </c>
      <c r="N29" s="34">
        <f>M29*N26</f>
        <v>0.35809698818149416</v>
      </c>
      <c r="P29" s="141" t="s">
        <v>136</v>
      </c>
      <c r="Q29" s="142"/>
      <c r="R29" s="35">
        <v>0.01</v>
      </c>
      <c r="S29" s="34">
        <f>R29*S26</f>
        <v>0.37197014468756401</v>
      </c>
      <c r="U29" s="141" t="s">
        <v>136</v>
      </c>
      <c r="V29" s="142"/>
      <c r="W29" s="35">
        <v>0.01</v>
      </c>
      <c r="X29" s="34">
        <f>W29*X26</f>
        <v>0.38755090389433022</v>
      </c>
      <c r="Z29" s="141" t="s">
        <v>136</v>
      </c>
      <c r="AA29" s="142"/>
      <c r="AB29" s="35">
        <v>0.01</v>
      </c>
      <c r="AC29" s="34">
        <f>AB29*AC26</f>
        <v>0.40322788288841255</v>
      </c>
      <c r="AE29" s="141" t="s">
        <v>136</v>
      </c>
      <c r="AF29" s="142"/>
      <c r="AG29" s="35">
        <v>0.01</v>
      </c>
      <c r="AH29" s="34">
        <f>AG29*AH26</f>
        <v>0.41941606771925832</v>
      </c>
    </row>
    <row r="30" spans="6:34" ht="15" thickBot="1">
      <c r="F30" s="141" t="s">
        <v>137</v>
      </c>
      <c r="G30" s="142"/>
      <c r="H30" s="28"/>
      <c r="I30" s="36">
        <f>I26+I28+I29</f>
        <v>35.741098334503981</v>
      </c>
      <c r="K30" s="141" t="s">
        <v>137</v>
      </c>
      <c r="L30" s="142"/>
      <c r="M30" s="28"/>
      <c r="N30" s="36">
        <f>N26+N28+N29</f>
        <v>36.883989782693895</v>
      </c>
      <c r="P30" s="141" t="s">
        <v>137</v>
      </c>
      <c r="Q30" s="142"/>
      <c r="R30" s="28"/>
      <c r="S30" s="29">
        <f>S26+S28+S29</f>
        <v>38.312924902819091</v>
      </c>
      <c r="U30" s="141" t="s">
        <v>137</v>
      </c>
      <c r="V30" s="142"/>
      <c r="W30" s="28"/>
      <c r="X30" s="36">
        <f>X26+X28+X29</f>
        <v>39.91774310111601</v>
      </c>
      <c r="Z30" s="141" t="s">
        <v>137</v>
      </c>
      <c r="AA30" s="142"/>
      <c r="AB30" s="28"/>
      <c r="AC30" s="36">
        <f>AC26+AC28+AC29</f>
        <v>41.532471937506493</v>
      </c>
      <c r="AE30" s="141" t="s">
        <v>137</v>
      </c>
      <c r="AF30" s="142"/>
      <c r="AG30" s="28"/>
      <c r="AH30" s="36">
        <f>AH26+AH28+AH29</f>
        <v>43.19985497508361</v>
      </c>
    </row>
    <row r="31" spans="6:34" ht="15" thickTop="1"/>
  </sheetData>
  <mergeCells count="174">
    <mergeCell ref="F1:I2"/>
    <mergeCell ref="K1:N2"/>
    <mergeCell ref="P1:S2"/>
    <mergeCell ref="U1:X2"/>
    <mergeCell ref="Z1:AC2"/>
    <mergeCell ref="AE1:AH2"/>
    <mergeCell ref="F4:I4"/>
    <mergeCell ref="K4:N4"/>
    <mergeCell ref="P4:S4"/>
    <mergeCell ref="U4:X4"/>
    <mergeCell ref="Z4:AC4"/>
    <mergeCell ref="AE4:AH4"/>
    <mergeCell ref="F3:G3"/>
    <mergeCell ref="K3:L3"/>
    <mergeCell ref="P3:Q3"/>
    <mergeCell ref="U3:V3"/>
    <mergeCell ref="Z3:AA3"/>
    <mergeCell ref="AE3:AF3"/>
    <mergeCell ref="F6:G6"/>
    <mergeCell ref="K6:L6"/>
    <mergeCell ref="P6:Q6"/>
    <mergeCell ref="U6:V6"/>
    <mergeCell ref="Z6:AA6"/>
    <mergeCell ref="AE6:AF6"/>
    <mergeCell ref="F5:G5"/>
    <mergeCell ref="K5:L5"/>
    <mergeCell ref="P5:Q5"/>
    <mergeCell ref="U5:V5"/>
    <mergeCell ref="Z5:AA5"/>
    <mergeCell ref="AE5:AF5"/>
    <mergeCell ref="F8:I8"/>
    <mergeCell ref="K8:N8"/>
    <mergeCell ref="P8:S8"/>
    <mergeCell ref="U8:X8"/>
    <mergeCell ref="Z8:AC8"/>
    <mergeCell ref="AE8:AH8"/>
    <mergeCell ref="F7:G7"/>
    <mergeCell ref="K7:L7"/>
    <mergeCell ref="P7:Q7"/>
    <mergeCell ref="U7:V7"/>
    <mergeCell ref="Z7:AA7"/>
    <mergeCell ref="AE7:AF7"/>
    <mergeCell ref="F10:I10"/>
    <mergeCell ref="K10:N10"/>
    <mergeCell ref="P10:S10"/>
    <mergeCell ref="U10:X10"/>
    <mergeCell ref="Z10:AC10"/>
    <mergeCell ref="AE10:AH10"/>
    <mergeCell ref="F9:G9"/>
    <mergeCell ref="K9:L9"/>
    <mergeCell ref="P9:Q9"/>
    <mergeCell ref="U9:V9"/>
    <mergeCell ref="Z9:AA9"/>
    <mergeCell ref="AE9:AF9"/>
    <mergeCell ref="F12:I12"/>
    <mergeCell ref="K12:N12"/>
    <mergeCell ref="P12:S12"/>
    <mergeCell ref="U12:X12"/>
    <mergeCell ref="Z12:AC12"/>
    <mergeCell ref="AE12:AH12"/>
    <mergeCell ref="F11:G11"/>
    <mergeCell ref="K11:L11"/>
    <mergeCell ref="P11:Q11"/>
    <mergeCell ref="U11:V11"/>
    <mergeCell ref="Z11:AA11"/>
    <mergeCell ref="AE11:AF11"/>
    <mergeCell ref="F14:I14"/>
    <mergeCell ref="K14:N14"/>
    <mergeCell ref="P14:S14"/>
    <mergeCell ref="U14:X14"/>
    <mergeCell ref="Z14:AC14"/>
    <mergeCell ref="AE14:AH14"/>
    <mergeCell ref="F13:G13"/>
    <mergeCell ref="K13:L13"/>
    <mergeCell ref="P13:Q13"/>
    <mergeCell ref="U13:V13"/>
    <mergeCell ref="Z13:AA13"/>
    <mergeCell ref="AE13:AF13"/>
    <mergeCell ref="F16:I16"/>
    <mergeCell ref="K16:N16"/>
    <mergeCell ref="P16:S16"/>
    <mergeCell ref="U16:X16"/>
    <mergeCell ref="Z16:AC16"/>
    <mergeCell ref="AE16:AH16"/>
    <mergeCell ref="F15:G15"/>
    <mergeCell ref="K15:L15"/>
    <mergeCell ref="P15:Q15"/>
    <mergeCell ref="U15:V15"/>
    <mergeCell ref="Z15:AA15"/>
    <mergeCell ref="AE15:AF15"/>
    <mergeCell ref="F18:I18"/>
    <mergeCell ref="K18:N18"/>
    <mergeCell ref="P18:S18"/>
    <mergeCell ref="U18:X18"/>
    <mergeCell ref="Z18:AC18"/>
    <mergeCell ref="AE18:AH18"/>
    <mergeCell ref="F17:G17"/>
    <mergeCell ref="K17:L17"/>
    <mergeCell ref="P17:Q17"/>
    <mergeCell ref="U17:V17"/>
    <mergeCell ref="Z17:AA17"/>
    <mergeCell ref="AE17:AF17"/>
    <mergeCell ref="F20:G20"/>
    <mergeCell ref="K20:L20"/>
    <mergeCell ref="P20:Q20"/>
    <mergeCell ref="U20:V20"/>
    <mergeCell ref="Z20:AA20"/>
    <mergeCell ref="AE20:AF20"/>
    <mergeCell ref="F19:G19"/>
    <mergeCell ref="K19:L19"/>
    <mergeCell ref="P19:Q19"/>
    <mergeCell ref="U19:V19"/>
    <mergeCell ref="Z19:AA19"/>
    <mergeCell ref="AE19:AF19"/>
    <mergeCell ref="F22:G22"/>
    <mergeCell ref="K22:L22"/>
    <mergeCell ref="P22:Q22"/>
    <mergeCell ref="U22:V22"/>
    <mergeCell ref="Z22:AA22"/>
    <mergeCell ref="AE22:AF22"/>
    <mergeCell ref="F21:I21"/>
    <mergeCell ref="K21:N21"/>
    <mergeCell ref="P21:S21"/>
    <mergeCell ref="U21:X21"/>
    <mergeCell ref="Z21:AC21"/>
    <mergeCell ref="AE21:AH21"/>
    <mergeCell ref="F24:G24"/>
    <mergeCell ref="K24:L24"/>
    <mergeCell ref="P24:Q24"/>
    <mergeCell ref="U24:V24"/>
    <mergeCell ref="Z24:AA24"/>
    <mergeCell ref="AE24:AF24"/>
    <mergeCell ref="F23:I23"/>
    <mergeCell ref="K23:N23"/>
    <mergeCell ref="P23:S23"/>
    <mergeCell ref="U23:X23"/>
    <mergeCell ref="Z23:AC23"/>
    <mergeCell ref="AE23:AH23"/>
    <mergeCell ref="F26:G26"/>
    <mergeCell ref="K26:L26"/>
    <mergeCell ref="P26:Q26"/>
    <mergeCell ref="U26:V26"/>
    <mergeCell ref="Z26:AA26"/>
    <mergeCell ref="AE26:AF26"/>
    <mergeCell ref="F25:G25"/>
    <mergeCell ref="K25:L25"/>
    <mergeCell ref="P25:Q25"/>
    <mergeCell ref="U25:V25"/>
    <mergeCell ref="Z25:AA25"/>
    <mergeCell ref="AE25:AF25"/>
    <mergeCell ref="F28:G28"/>
    <mergeCell ref="K28:L28"/>
    <mergeCell ref="P28:Q28"/>
    <mergeCell ref="U28:V28"/>
    <mergeCell ref="Z28:AA28"/>
    <mergeCell ref="AE28:AF28"/>
    <mergeCell ref="F27:I27"/>
    <mergeCell ref="K27:N27"/>
    <mergeCell ref="P27:S27"/>
    <mergeCell ref="U27:X27"/>
    <mergeCell ref="Z27:AC27"/>
    <mergeCell ref="AE27:AH27"/>
    <mergeCell ref="F30:G30"/>
    <mergeCell ref="K30:L30"/>
    <mergeCell ref="P30:Q30"/>
    <mergeCell ref="U30:V30"/>
    <mergeCell ref="Z30:AA30"/>
    <mergeCell ref="AE30:AF30"/>
    <mergeCell ref="F29:G29"/>
    <mergeCell ref="K29:L29"/>
    <mergeCell ref="P29:Q29"/>
    <mergeCell ref="U29:V29"/>
    <mergeCell ref="Z29:AA29"/>
    <mergeCell ref="AE29:AF29"/>
  </mergeCells>
  <conditionalFormatting sqref="F29:G29">
    <cfRule type="cellIs" dxfId="655" priority="113" operator="equal">
      <formula>"Marge (innovatie/opleiding/…)"</formula>
    </cfRule>
  </conditionalFormatting>
  <conditionalFormatting sqref="F30:H30">
    <cfRule type="cellIs" dxfId="654" priority="130" operator="equal">
      <formula>"Vakantiegeld"</formula>
    </cfRule>
    <cfRule type="cellIs" dxfId="653" priority="125" operator="equal">
      <formula>"Opleiding"</formula>
    </cfRule>
    <cfRule type="cellIs" dxfId="652" priority="132" operator="equal">
      <formula>"Loonkosten (obv CAO) per jaar"</formula>
    </cfRule>
    <cfRule type="cellIs" dxfId="651" priority="122" operator="equal">
      <formula>"Overhead"</formula>
    </cfRule>
    <cfRule type="cellIs" dxfId="650" priority="131" operator="equal">
      <formula>"ORT"</formula>
    </cfRule>
    <cfRule type="cellIs" dxfId="649" priority="123" operator="equal">
      <formula>"Werkgeverslasten"</formula>
    </cfRule>
    <cfRule type="cellIs" dxfId="648" priority="129" operator="equal">
      <formula>"Eindejaarsuitkering"</formula>
    </cfRule>
    <cfRule type="cellIs" dxfId="647" priority="128" operator="equal">
      <formula>"Productiviteit (%)"</formula>
    </cfRule>
    <cfRule type="cellIs" dxfId="646" priority="127" operator="equal">
      <formula>"Kapitaallasten"</formula>
    </cfRule>
    <cfRule type="cellIs" dxfId="645" priority="126" operator="equal">
      <formula>"Materiële kosten"</formula>
    </cfRule>
  </conditionalFormatting>
  <conditionalFormatting sqref="F3:I28 H29:I29 F30:H30">
    <cfRule type="cellIs" dxfId="644" priority="124" operator="equal">
      <formula>"Marge"</formula>
    </cfRule>
  </conditionalFormatting>
  <conditionalFormatting sqref="F3:I29">
    <cfRule type="cellIs" dxfId="643" priority="118" operator="equal">
      <formula>"Eindejaarsuitkering"</formula>
    </cfRule>
    <cfRule type="cellIs" dxfId="642" priority="115" operator="equal">
      <formula>"Materiële kosten"</formula>
    </cfRule>
    <cfRule type="cellIs" dxfId="641" priority="114" operator="equal">
      <formula>"Opleiding"</formula>
    </cfRule>
    <cfRule type="cellIs" dxfId="640" priority="112" operator="equal">
      <formula>"Werkgeverslasten"</formula>
    </cfRule>
    <cfRule type="cellIs" dxfId="639" priority="111" operator="equal">
      <formula>"Overhead"</formula>
    </cfRule>
    <cfRule type="cellIs" dxfId="638" priority="116" operator="equal">
      <formula>"Kapitaallasten"</formula>
    </cfRule>
    <cfRule type="cellIs" dxfId="637" priority="117" operator="equal">
      <formula>"Productiviteit (%)"</formula>
    </cfRule>
    <cfRule type="cellIs" dxfId="636" priority="121" operator="equal">
      <formula>"Loonkosten (obv CAO) per jaar"</formula>
    </cfRule>
    <cfRule type="cellIs" dxfId="635" priority="120" operator="equal">
      <formula>"ORT"</formula>
    </cfRule>
    <cfRule type="cellIs" dxfId="634" priority="119" operator="equal">
      <formula>"Vakantiegeld"</formula>
    </cfRule>
  </conditionalFormatting>
  <conditionalFormatting sqref="K29:L29">
    <cfRule type="cellIs" dxfId="633" priority="91" operator="equal">
      <formula>"Marge (innovatie/opleiding/…)"</formula>
    </cfRule>
  </conditionalFormatting>
  <conditionalFormatting sqref="K30:M30">
    <cfRule type="cellIs" dxfId="632" priority="101" operator="equal">
      <formula>"Werkgeverslasten"</formula>
    </cfRule>
    <cfRule type="cellIs" dxfId="631" priority="100" operator="equal">
      <formula>"Overhead"</formula>
    </cfRule>
    <cfRule type="cellIs" dxfId="630" priority="110" operator="equal">
      <formula>"Loonkosten (obv CAO) per jaar"</formula>
    </cfRule>
    <cfRule type="cellIs" dxfId="629" priority="108" operator="equal">
      <formula>"Vakantiegeld"</formula>
    </cfRule>
    <cfRule type="cellIs" dxfId="628" priority="107" operator="equal">
      <formula>"Eindejaarsuitkering"</formula>
    </cfRule>
    <cfRule type="cellIs" dxfId="627" priority="106" operator="equal">
      <formula>"Productiviteit (%)"</formula>
    </cfRule>
    <cfRule type="cellIs" dxfId="626" priority="105" operator="equal">
      <formula>"Kapitaallasten"</formula>
    </cfRule>
    <cfRule type="cellIs" dxfId="625" priority="104" operator="equal">
      <formula>"Materiële kosten"</formula>
    </cfRule>
    <cfRule type="cellIs" dxfId="624" priority="103" operator="equal">
      <formula>"Opleiding"</formula>
    </cfRule>
    <cfRule type="cellIs" dxfId="623" priority="109" operator="equal">
      <formula>"ORT"</formula>
    </cfRule>
  </conditionalFormatting>
  <conditionalFormatting sqref="K3:N28 M29:N29 K30:M30">
    <cfRule type="cellIs" dxfId="622" priority="102" operator="equal">
      <formula>"Marge"</formula>
    </cfRule>
  </conditionalFormatting>
  <conditionalFormatting sqref="K3:N29">
    <cfRule type="cellIs" dxfId="621" priority="98" operator="equal">
      <formula>"ORT"</formula>
    </cfRule>
    <cfRule type="cellIs" dxfId="620" priority="99" operator="equal">
      <formula>"Loonkosten (obv CAO) per jaar"</formula>
    </cfRule>
    <cfRule type="cellIs" dxfId="619" priority="97" operator="equal">
      <formula>"Vakantiegeld"</formula>
    </cfRule>
    <cfRule type="cellIs" dxfId="618" priority="96" operator="equal">
      <formula>"Eindejaarsuitkering"</formula>
    </cfRule>
    <cfRule type="cellIs" dxfId="617" priority="95" operator="equal">
      <formula>"Productiviteit (%)"</formula>
    </cfRule>
    <cfRule type="cellIs" dxfId="616" priority="94" operator="equal">
      <formula>"Kapitaallasten"</formula>
    </cfRule>
    <cfRule type="cellIs" dxfId="615" priority="93" operator="equal">
      <formula>"Materiële kosten"</formula>
    </cfRule>
    <cfRule type="cellIs" dxfId="614" priority="92" operator="equal">
      <formula>"Opleiding"</formula>
    </cfRule>
    <cfRule type="cellIs" dxfId="613" priority="90" operator="equal">
      <formula>"Werkgeverslasten"</formula>
    </cfRule>
    <cfRule type="cellIs" dxfId="612" priority="89" operator="equal">
      <formula>"Overhead"</formula>
    </cfRule>
  </conditionalFormatting>
  <conditionalFormatting sqref="P29:Q29">
    <cfRule type="cellIs" dxfId="611" priority="69" operator="equal">
      <formula>"Marge (innovatie/opleiding/…)"</formula>
    </cfRule>
  </conditionalFormatting>
  <conditionalFormatting sqref="P3:S28 R29:S29 P30:S30">
    <cfRule type="cellIs" dxfId="610" priority="80" operator="equal">
      <formula>"Marge"</formula>
    </cfRule>
  </conditionalFormatting>
  <conditionalFormatting sqref="P3:S30">
    <cfRule type="cellIs" dxfId="609" priority="77" operator="equal">
      <formula>"Loonkosten (obv CAO) per jaar"</formula>
    </cfRule>
    <cfRule type="cellIs" dxfId="608" priority="71" operator="equal">
      <formula>"Materiële kosten"</formula>
    </cfRule>
    <cfRule type="cellIs" dxfId="607" priority="70" operator="equal">
      <formula>"Opleiding"</formula>
    </cfRule>
    <cfRule type="cellIs" dxfId="606" priority="68" operator="equal">
      <formula>"Werkgeverslasten"</formula>
    </cfRule>
    <cfRule type="cellIs" dxfId="605" priority="67" operator="equal">
      <formula>"Overhead"</formula>
    </cfRule>
    <cfRule type="cellIs" dxfId="604" priority="76" operator="equal">
      <formula>"ORT"</formula>
    </cfRule>
    <cfRule type="cellIs" dxfId="603" priority="75" operator="equal">
      <formula>"Vakantiegeld"</formula>
    </cfRule>
    <cfRule type="cellIs" dxfId="602" priority="74" operator="equal">
      <formula>"Eindejaarsuitkering"</formula>
    </cfRule>
    <cfRule type="cellIs" dxfId="601" priority="73" operator="equal">
      <formula>"Productiviteit (%)"</formula>
    </cfRule>
    <cfRule type="cellIs" dxfId="600" priority="72" operator="equal">
      <formula>"Kapitaallasten"</formula>
    </cfRule>
  </conditionalFormatting>
  <conditionalFormatting sqref="U29:V29">
    <cfRule type="cellIs" dxfId="599" priority="47" operator="equal">
      <formula>"Marge (innovatie/opleiding/…)"</formula>
    </cfRule>
  </conditionalFormatting>
  <conditionalFormatting sqref="U30:W30">
    <cfRule type="cellIs" dxfId="598" priority="66" operator="equal">
      <formula>"Loonkosten (obv CAO) per jaar"</formula>
    </cfRule>
    <cfRule type="cellIs" dxfId="597" priority="63" operator="equal">
      <formula>"Eindejaarsuitkering"</formula>
    </cfRule>
    <cfRule type="cellIs" dxfId="596" priority="64" operator="equal">
      <formula>"Vakantiegeld"</formula>
    </cfRule>
    <cfRule type="cellIs" dxfId="595" priority="65" operator="equal">
      <formula>"ORT"</formula>
    </cfRule>
    <cfRule type="cellIs" dxfId="594" priority="61" operator="equal">
      <formula>"Kapitaallasten"</formula>
    </cfRule>
    <cfRule type="cellIs" dxfId="593" priority="60" operator="equal">
      <formula>"Materiële kosten"</formula>
    </cfRule>
    <cfRule type="cellIs" dxfId="592" priority="59" operator="equal">
      <formula>"Opleiding"</formula>
    </cfRule>
    <cfRule type="cellIs" dxfId="591" priority="57" operator="equal">
      <formula>"Werkgeverslasten"</formula>
    </cfRule>
    <cfRule type="cellIs" dxfId="590" priority="56" operator="equal">
      <formula>"Overhead"</formula>
    </cfRule>
    <cfRule type="cellIs" dxfId="589" priority="62" operator="equal">
      <formula>"Productiviteit (%)"</formula>
    </cfRule>
  </conditionalFormatting>
  <conditionalFormatting sqref="U3:X28 W29:X29 U30:W30">
    <cfRule type="cellIs" dxfId="588" priority="58" operator="equal">
      <formula>"Marge"</formula>
    </cfRule>
  </conditionalFormatting>
  <conditionalFormatting sqref="U3:X29">
    <cfRule type="cellIs" dxfId="587" priority="49" operator="equal">
      <formula>"Materiële kosten"</formula>
    </cfRule>
    <cfRule type="cellIs" dxfId="586" priority="48" operator="equal">
      <formula>"Opleiding"</formula>
    </cfRule>
    <cfRule type="cellIs" dxfId="585" priority="46" operator="equal">
      <formula>"Werkgeverslasten"</formula>
    </cfRule>
    <cfRule type="cellIs" dxfId="584" priority="45" operator="equal">
      <formula>"Overhead"</formula>
    </cfRule>
    <cfRule type="cellIs" dxfId="583" priority="54" operator="equal">
      <formula>"ORT"</formula>
    </cfRule>
    <cfRule type="cellIs" dxfId="582" priority="55" operator="equal">
      <formula>"Loonkosten (obv CAO) per jaar"</formula>
    </cfRule>
    <cfRule type="cellIs" dxfId="581" priority="53" operator="equal">
      <formula>"Vakantiegeld"</formula>
    </cfRule>
    <cfRule type="cellIs" dxfId="580" priority="52" operator="equal">
      <formula>"Eindejaarsuitkering"</formula>
    </cfRule>
    <cfRule type="cellIs" dxfId="579" priority="51" operator="equal">
      <formula>"Productiviteit (%)"</formula>
    </cfRule>
    <cfRule type="cellIs" dxfId="578" priority="50" operator="equal">
      <formula>"Kapitaallasten"</formula>
    </cfRule>
  </conditionalFormatting>
  <conditionalFormatting sqref="Z29:AA29">
    <cfRule type="cellIs" dxfId="577" priority="25" operator="equal">
      <formula>"Marge (innovatie/opleiding/…)"</formula>
    </cfRule>
  </conditionalFormatting>
  <conditionalFormatting sqref="Z30:AB30">
    <cfRule type="cellIs" dxfId="576" priority="38" operator="equal">
      <formula>"Materiële kosten"</formula>
    </cfRule>
    <cfRule type="cellIs" dxfId="575" priority="37" operator="equal">
      <formula>"Opleiding"</formula>
    </cfRule>
    <cfRule type="cellIs" dxfId="574" priority="35" operator="equal">
      <formula>"Werkgeverslasten"</formula>
    </cfRule>
    <cfRule type="cellIs" dxfId="573" priority="34" operator="equal">
      <formula>"Overhead"</formula>
    </cfRule>
    <cfRule type="cellIs" dxfId="572" priority="44" operator="equal">
      <formula>"Loonkosten (obv CAO) per jaar"</formula>
    </cfRule>
    <cfRule type="cellIs" dxfId="571" priority="43" operator="equal">
      <formula>"ORT"</formula>
    </cfRule>
    <cfRule type="cellIs" dxfId="570" priority="42" operator="equal">
      <formula>"Vakantiegeld"</formula>
    </cfRule>
    <cfRule type="cellIs" dxfId="569" priority="41" operator="equal">
      <formula>"Eindejaarsuitkering"</formula>
    </cfRule>
    <cfRule type="cellIs" dxfId="568" priority="40" operator="equal">
      <formula>"Productiviteit (%)"</formula>
    </cfRule>
    <cfRule type="cellIs" dxfId="567" priority="39" operator="equal">
      <formula>"Kapitaallasten"</formula>
    </cfRule>
  </conditionalFormatting>
  <conditionalFormatting sqref="Z3:AC28 AB29:AC29 Z30:AB30">
    <cfRule type="cellIs" dxfId="566" priority="36" operator="equal">
      <formula>"Marge"</formula>
    </cfRule>
  </conditionalFormatting>
  <conditionalFormatting sqref="Z3:AC29">
    <cfRule type="cellIs" dxfId="565" priority="31" operator="equal">
      <formula>"Vakantiegeld"</formula>
    </cfRule>
    <cfRule type="cellIs" dxfId="564" priority="24" operator="equal">
      <formula>"Werkgeverslasten"</formula>
    </cfRule>
    <cfRule type="cellIs" dxfId="563" priority="33" operator="equal">
      <formula>"Loonkosten (obv CAO) per jaar"</formula>
    </cfRule>
    <cfRule type="cellIs" dxfId="562" priority="32" operator="equal">
      <formula>"ORT"</formula>
    </cfRule>
    <cfRule type="cellIs" dxfId="561" priority="23" operator="equal">
      <formula>"Overhead"</formula>
    </cfRule>
    <cfRule type="cellIs" dxfId="560" priority="30" operator="equal">
      <formula>"Eindejaarsuitkering"</formula>
    </cfRule>
    <cfRule type="cellIs" dxfId="559" priority="29" operator="equal">
      <formula>"Productiviteit (%)"</formula>
    </cfRule>
    <cfRule type="cellIs" dxfId="558" priority="28" operator="equal">
      <formula>"Kapitaallasten"</formula>
    </cfRule>
    <cfRule type="cellIs" dxfId="557" priority="27" operator="equal">
      <formula>"Materiële kosten"</formula>
    </cfRule>
    <cfRule type="cellIs" dxfId="556" priority="26" operator="equal">
      <formula>"Opleiding"</formula>
    </cfRule>
  </conditionalFormatting>
  <conditionalFormatting sqref="AE29:AF29">
    <cfRule type="cellIs" dxfId="555" priority="3" operator="equal">
      <formula>"Marge (innovatie/opleiding/…)"</formula>
    </cfRule>
  </conditionalFormatting>
  <conditionalFormatting sqref="AE30:AG30">
    <cfRule type="cellIs" dxfId="554" priority="22" operator="equal">
      <formula>"Loonkosten (obv CAO) per jaar"</formula>
    </cfRule>
    <cfRule type="cellIs" dxfId="553" priority="16" operator="equal">
      <formula>"Materiële kosten"</formula>
    </cfRule>
    <cfRule type="cellIs" dxfId="552" priority="21" operator="equal">
      <formula>"ORT"</formula>
    </cfRule>
    <cfRule type="cellIs" dxfId="551" priority="20" operator="equal">
      <formula>"Vakantiegeld"</formula>
    </cfRule>
    <cfRule type="cellIs" dxfId="550" priority="19" operator="equal">
      <formula>"Eindejaarsuitkering"</formula>
    </cfRule>
    <cfRule type="cellIs" dxfId="549" priority="18" operator="equal">
      <formula>"Productiviteit (%)"</formula>
    </cfRule>
    <cfRule type="cellIs" dxfId="548" priority="17" operator="equal">
      <formula>"Kapitaallasten"</formula>
    </cfRule>
    <cfRule type="cellIs" dxfId="547" priority="15" operator="equal">
      <formula>"Opleiding"</formula>
    </cfRule>
    <cfRule type="cellIs" dxfId="546" priority="13" operator="equal">
      <formula>"Werkgeverslasten"</formula>
    </cfRule>
    <cfRule type="cellIs" dxfId="545" priority="12" operator="equal">
      <formula>"Overhead"</formula>
    </cfRule>
  </conditionalFormatting>
  <conditionalFormatting sqref="AE3:AH28 AG29:AH29 AE30:AG30">
    <cfRule type="cellIs" dxfId="544" priority="14" operator="equal">
      <formula>"Marge"</formula>
    </cfRule>
  </conditionalFormatting>
  <conditionalFormatting sqref="AE3:AH29">
    <cfRule type="cellIs" dxfId="543" priority="1" operator="equal">
      <formula>"Overhead"</formula>
    </cfRule>
    <cfRule type="cellIs" dxfId="542" priority="2" operator="equal">
      <formula>"Werkgeverslasten"</formula>
    </cfRule>
    <cfRule type="cellIs" dxfId="541" priority="4" operator="equal">
      <formula>"Opleiding"</formula>
    </cfRule>
    <cfRule type="cellIs" dxfId="540" priority="5" operator="equal">
      <formula>"Materiële kosten"</formula>
    </cfRule>
    <cfRule type="cellIs" dxfId="539" priority="11" operator="equal">
      <formula>"Loonkosten (obv CAO) per jaar"</formula>
    </cfRule>
    <cfRule type="cellIs" dxfId="538" priority="10" operator="equal">
      <formula>"ORT"</formula>
    </cfRule>
    <cfRule type="cellIs" dxfId="537" priority="9" operator="equal">
      <formula>"Vakantiegeld"</formula>
    </cfRule>
    <cfRule type="cellIs" dxfId="536" priority="8" operator="equal">
      <formula>"Eindejaarsuitkering"</formula>
    </cfRule>
    <cfRule type="cellIs" dxfId="535" priority="7" operator="equal">
      <formula>"Productiviteit (%)"</formula>
    </cfRule>
    <cfRule type="cellIs" dxfId="534" priority="6" operator="equal">
      <formula>"Kapitaallasten"</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E2601-F3B9-46D3-955B-D3845E5BE764}">
  <dimension ref="A1:S31"/>
  <sheetViews>
    <sheetView workbookViewId="0">
      <selection activeCell="P3" sqref="P3:S30"/>
    </sheetView>
  </sheetViews>
  <sheetFormatPr defaultRowHeight="14.4"/>
  <cols>
    <col min="1" max="1" width="34.44140625" bestFit="1" customWidth="1"/>
    <col min="2" max="2" width="16.5546875" bestFit="1" customWidth="1"/>
    <col min="4" max="4" width="17.21875" bestFit="1" customWidth="1"/>
    <col min="7" max="7" width="46.6640625" customWidth="1"/>
    <col min="8" max="8" width="13.33203125" bestFit="1" customWidth="1"/>
    <col min="9" max="9" width="12.6640625" bestFit="1" customWidth="1"/>
    <col min="11" max="11" width="8.77734375" customWidth="1"/>
    <col min="12" max="12" width="46.6640625" customWidth="1"/>
    <col min="13" max="13" width="13.33203125" bestFit="1" customWidth="1"/>
    <col min="14" max="14" width="13.88671875" bestFit="1" customWidth="1"/>
    <col min="17" max="17" width="46.6640625" customWidth="1"/>
    <col min="18" max="18" width="13.33203125" bestFit="1" customWidth="1"/>
    <col min="19" max="19" width="13.88671875" bestFit="1" customWidth="1"/>
  </cols>
  <sheetData>
    <row r="1" spans="1:19" ht="14.4" customHeight="1">
      <c r="A1" s="15"/>
      <c r="B1" s="16" t="s">
        <v>114</v>
      </c>
      <c r="C1" s="17" t="s">
        <v>115</v>
      </c>
      <c r="D1" s="18" t="s">
        <v>116</v>
      </c>
      <c r="F1" s="129" t="s">
        <v>138</v>
      </c>
      <c r="G1" s="151"/>
      <c r="H1" s="151"/>
      <c r="I1" s="152"/>
      <c r="K1" s="129" t="s">
        <v>178</v>
      </c>
      <c r="L1" s="151"/>
      <c r="M1" s="151"/>
      <c r="N1" s="152"/>
      <c r="P1" s="129" t="s">
        <v>179</v>
      </c>
      <c r="Q1" s="151"/>
      <c r="R1" s="151"/>
      <c r="S1" s="152"/>
    </row>
    <row r="2" spans="1:19">
      <c r="A2" s="19"/>
      <c r="B2" s="19"/>
      <c r="C2" s="20"/>
      <c r="D2" s="21"/>
      <c r="F2" s="153"/>
      <c r="G2" s="154"/>
      <c r="H2" s="154"/>
      <c r="I2" s="155"/>
      <c r="K2" s="153"/>
      <c r="L2" s="154"/>
      <c r="M2" s="154"/>
      <c r="N2" s="155"/>
      <c r="P2" s="153"/>
      <c r="Q2" s="154"/>
      <c r="R2" s="154"/>
      <c r="S2" s="155"/>
    </row>
    <row r="3" spans="1:19" ht="15" thickBot="1">
      <c r="A3" s="117" t="str">
        <f>F1</f>
        <v>Functie 1 GHZ FWG 35</v>
      </c>
      <c r="B3" s="23">
        <f>I30</f>
        <v>64.820765075098919</v>
      </c>
      <c r="C3" s="38">
        <v>0.8</v>
      </c>
      <c r="D3" s="23">
        <f>B3*C3</f>
        <v>51.856612060079136</v>
      </c>
      <c r="F3" s="141" t="s">
        <v>120</v>
      </c>
      <c r="G3" s="142"/>
      <c r="H3" s="28"/>
      <c r="I3" s="29">
        <v>37425.083333333328</v>
      </c>
      <c r="K3" s="141" t="s">
        <v>120</v>
      </c>
      <c r="L3" s="142"/>
      <c r="M3" s="28"/>
      <c r="N3" s="29">
        <v>48534.461538461546</v>
      </c>
      <c r="P3" s="141" t="s">
        <v>120</v>
      </c>
      <c r="Q3" s="142"/>
      <c r="R3" s="28"/>
      <c r="S3" s="29">
        <v>63636.571428571442</v>
      </c>
    </row>
    <row r="4" spans="1:19" ht="15" thickTop="1">
      <c r="A4" s="19"/>
      <c r="B4" s="19"/>
      <c r="C4" s="39"/>
      <c r="D4" s="19"/>
      <c r="F4" s="143"/>
      <c r="G4" s="144"/>
      <c r="H4" s="144"/>
      <c r="I4" s="145"/>
      <c r="K4" s="143"/>
      <c r="L4" s="144"/>
      <c r="M4" s="144"/>
      <c r="N4" s="145"/>
      <c r="P4" s="143"/>
      <c r="Q4" s="144"/>
      <c r="R4" s="144"/>
      <c r="S4" s="145"/>
    </row>
    <row r="5" spans="1:19">
      <c r="A5" s="117" t="str">
        <f>K1</f>
        <v>Functie 2 GHZ FWG 50</v>
      </c>
      <c r="B5" s="23">
        <f>N30</f>
        <v>86.872682669989956</v>
      </c>
      <c r="C5" s="38">
        <v>0.15</v>
      </c>
      <c r="D5" s="23">
        <f>C5*B5</f>
        <v>13.030902400498492</v>
      </c>
      <c r="F5" s="141" t="s">
        <v>121</v>
      </c>
      <c r="G5" s="142"/>
      <c r="H5" s="33">
        <v>7.4999999999999997E-3</v>
      </c>
      <c r="I5" s="34">
        <f>H5*(I3+I6+I7+I11)</f>
        <v>419.61177913005156</v>
      </c>
      <c r="K5" s="141" t="s">
        <v>121</v>
      </c>
      <c r="L5" s="142"/>
      <c r="M5" s="33">
        <v>7.4999999999999997E-3</v>
      </c>
      <c r="N5" s="34">
        <f>M5*(N3+N6+N7+N11)</f>
        <v>549.41114470184493</v>
      </c>
      <c r="P5" s="141" t="s">
        <v>121</v>
      </c>
      <c r="Q5" s="142"/>
      <c r="R5" s="33">
        <v>7.4999999999999997E-3</v>
      </c>
      <c r="S5" s="34">
        <f>R5*(S3+S6+S7+S11)</f>
        <v>725.86064946592785</v>
      </c>
    </row>
    <row r="6" spans="1:19">
      <c r="A6" s="19"/>
      <c r="B6" s="19"/>
      <c r="C6" s="39"/>
      <c r="D6" s="19"/>
      <c r="F6" s="141" t="s">
        <v>122</v>
      </c>
      <c r="G6" s="142"/>
      <c r="H6" s="33">
        <v>0.08</v>
      </c>
      <c r="I6" s="34">
        <f>H6*I3</f>
        <v>2994.0066666666662</v>
      </c>
      <c r="K6" s="141" t="s">
        <v>122</v>
      </c>
      <c r="L6" s="142"/>
      <c r="M6" s="33">
        <v>0.08</v>
      </c>
      <c r="N6" s="34">
        <f>M6*N3</f>
        <v>3882.7569230769236</v>
      </c>
      <c r="P6" s="141" t="s">
        <v>122</v>
      </c>
      <c r="Q6" s="142"/>
      <c r="R6" s="33">
        <v>0.08</v>
      </c>
      <c r="S6" s="34">
        <f>R6*S3</f>
        <v>5090.9257142857159</v>
      </c>
    </row>
    <row r="7" spans="1:19">
      <c r="A7" s="117" t="str">
        <f>P1</f>
        <v>Functie 3 GHZ FWG 60</v>
      </c>
      <c r="B7" s="23">
        <f>S30</f>
        <v>119.46667655338833</v>
      </c>
      <c r="C7" s="38">
        <v>0.05</v>
      </c>
      <c r="D7" s="23">
        <f>C7*B7</f>
        <v>5.9733338276694168</v>
      </c>
      <c r="F7" s="141" t="s">
        <v>123</v>
      </c>
      <c r="G7" s="142"/>
      <c r="H7" s="33">
        <v>8.3299999999999999E-2</v>
      </c>
      <c r="I7" s="34">
        <f>H7*I3</f>
        <v>3117.5094416666661</v>
      </c>
      <c r="K7" s="141" t="s">
        <v>123</v>
      </c>
      <c r="L7" s="142"/>
      <c r="M7" s="33">
        <v>8.3299999999999999E-2</v>
      </c>
      <c r="N7" s="34">
        <f>M7*N3</f>
        <v>4042.920646153847</v>
      </c>
      <c r="P7" s="141" t="s">
        <v>123</v>
      </c>
      <c r="Q7" s="142"/>
      <c r="R7" s="33">
        <v>8.3299999999999999E-2</v>
      </c>
      <c r="S7" s="34">
        <f>R7*S3</f>
        <v>5300.9264000000012</v>
      </c>
    </row>
    <row r="8" spans="1:19">
      <c r="A8" s="19"/>
      <c r="B8" s="19"/>
      <c r="C8" s="39"/>
      <c r="D8" s="19"/>
      <c r="F8" s="148"/>
      <c r="G8" s="149"/>
      <c r="H8" s="149"/>
      <c r="I8" s="150"/>
      <c r="K8" s="148"/>
      <c r="L8" s="149"/>
      <c r="M8" s="149"/>
      <c r="N8" s="150"/>
      <c r="P8" s="148"/>
      <c r="Q8" s="149"/>
      <c r="R8" s="149"/>
      <c r="S8" s="150"/>
    </row>
    <row r="9" spans="1:19" ht="15" thickBot="1">
      <c r="A9" s="24" t="s">
        <v>117</v>
      </c>
      <c r="B9" s="24"/>
      <c r="C9" s="25">
        <f>SUM(C3:C7)</f>
        <v>1</v>
      </c>
      <c r="D9" s="52">
        <f>SUM(D3:D7)</f>
        <v>70.860848288247055</v>
      </c>
      <c r="F9" s="141" t="s">
        <v>124</v>
      </c>
      <c r="G9" s="142"/>
      <c r="H9" s="28"/>
      <c r="I9" s="29">
        <f>I3+SUM(I5:I7)</f>
        <v>43956.211220796715</v>
      </c>
      <c r="K9" s="141" t="s">
        <v>124</v>
      </c>
      <c r="L9" s="142"/>
      <c r="M9" s="28"/>
      <c r="N9" s="29">
        <f>N3+SUM(N5:N7)</f>
        <v>57009.550252394161</v>
      </c>
      <c r="P9" s="141" t="s">
        <v>124</v>
      </c>
      <c r="Q9" s="142"/>
      <c r="R9" s="28"/>
      <c r="S9" s="29">
        <f>S3+SUM(S5:S7)</f>
        <v>74754.284192323088</v>
      </c>
    </row>
    <row r="10" spans="1:19" ht="15" thickTop="1">
      <c r="F10" s="143"/>
      <c r="G10" s="144"/>
      <c r="H10" s="144"/>
      <c r="I10" s="145"/>
      <c r="K10" s="143"/>
      <c r="L10" s="144"/>
      <c r="M10" s="144"/>
      <c r="N10" s="145"/>
      <c r="P10" s="143"/>
      <c r="Q10" s="144"/>
      <c r="R10" s="144"/>
      <c r="S10" s="145"/>
    </row>
    <row r="11" spans="1:19">
      <c r="F11" s="141" t="s">
        <v>125</v>
      </c>
      <c r="G11" s="142"/>
      <c r="H11" s="33">
        <v>0.28508514525355882</v>
      </c>
      <c r="I11" s="34">
        <f>H11*(I3+I6+I7)</f>
        <v>12411.637775673549</v>
      </c>
      <c r="K11" s="141" t="s">
        <v>125</v>
      </c>
      <c r="L11" s="142"/>
      <c r="M11" s="33">
        <v>0.29746083611045959</v>
      </c>
      <c r="N11" s="34">
        <f>M11*(N3+N6+N7)</f>
        <v>16794.680185887013</v>
      </c>
      <c r="P11" s="141" t="s">
        <v>125</v>
      </c>
      <c r="Q11" s="142"/>
      <c r="R11" s="33">
        <v>0.30735486853587901</v>
      </c>
      <c r="S11" s="34">
        <f>R11*(S3+S6+S7)</f>
        <v>22752.996385933231</v>
      </c>
    </row>
    <row r="12" spans="1:19">
      <c r="F12" s="148"/>
      <c r="G12" s="149"/>
      <c r="H12" s="149"/>
      <c r="I12" s="150"/>
      <c r="K12" s="148"/>
      <c r="L12" s="149"/>
      <c r="M12" s="149"/>
      <c r="N12" s="150"/>
      <c r="P12" s="148"/>
      <c r="Q12" s="149"/>
      <c r="R12" s="149"/>
      <c r="S12" s="150"/>
    </row>
    <row r="13" spans="1:19" ht="15" thickBot="1">
      <c r="F13" s="141" t="s">
        <v>126</v>
      </c>
      <c r="G13" s="142"/>
      <c r="H13" s="28"/>
      <c r="I13" s="29">
        <f>I9+I11</f>
        <v>56367.84899647026</v>
      </c>
      <c r="K13" s="141" t="s">
        <v>126</v>
      </c>
      <c r="L13" s="142"/>
      <c r="M13" s="28"/>
      <c r="N13" s="29">
        <f>N9+N11</f>
        <v>73804.230438281171</v>
      </c>
      <c r="P13" s="141" t="s">
        <v>126</v>
      </c>
      <c r="Q13" s="142"/>
      <c r="R13" s="28"/>
      <c r="S13" s="29">
        <f>S9+S11</f>
        <v>97507.280578256323</v>
      </c>
    </row>
    <row r="14" spans="1:19" ht="15" thickTop="1">
      <c r="F14" s="143"/>
      <c r="G14" s="144"/>
      <c r="H14" s="144"/>
      <c r="I14" s="145"/>
      <c r="K14" s="143"/>
      <c r="L14" s="144"/>
      <c r="M14" s="144"/>
      <c r="N14" s="145"/>
      <c r="P14" s="143"/>
      <c r="Q14" s="144"/>
      <c r="R14" s="144"/>
      <c r="S14" s="145"/>
    </row>
    <row r="15" spans="1:19">
      <c r="F15" s="141" t="s">
        <v>127</v>
      </c>
      <c r="G15" s="142"/>
      <c r="H15" s="33">
        <v>0.16400000000000001</v>
      </c>
      <c r="I15" s="34">
        <f>(H15/(1-H15))*I13</f>
        <v>11057.807697872158</v>
      </c>
      <c r="K15" s="141" t="s">
        <v>127</v>
      </c>
      <c r="L15" s="142"/>
      <c r="M15" s="33">
        <v>0.16400000000000001</v>
      </c>
      <c r="N15" s="34">
        <f>(M15/(1-M15))*N13</f>
        <v>14478.341856313533</v>
      </c>
      <c r="P15" s="141" t="s">
        <v>127</v>
      </c>
      <c r="Q15" s="142"/>
      <c r="R15" s="33">
        <v>0.16400000000000001</v>
      </c>
      <c r="S15" s="34">
        <f>(R15/(1-R15))*S13</f>
        <v>19128.222505782342</v>
      </c>
    </row>
    <row r="16" spans="1:19">
      <c r="F16" s="148"/>
      <c r="G16" s="149"/>
      <c r="H16" s="149"/>
      <c r="I16" s="150"/>
      <c r="K16" s="148"/>
      <c r="L16" s="149"/>
      <c r="M16" s="149"/>
      <c r="N16" s="150"/>
      <c r="P16" s="148"/>
      <c r="Q16" s="149"/>
      <c r="R16" s="149"/>
      <c r="S16" s="150"/>
    </row>
    <row r="17" spans="6:19" ht="15" thickBot="1">
      <c r="F17" s="141" t="s">
        <v>128</v>
      </c>
      <c r="G17" s="142"/>
      <c r="H17" s="28"/>
      <c r="I17" s="29">
        <f>I15+I13</f>
        <v>67425.656694342411</v>
      </c>
      <c r="K17" s="141" t="s">
        <v>128</v>
      </c>
      <c r="L17" s="142"/>
      <c r="M17" s="28"/>
      <c r="N17" s="29">
        <f>N15+N13</f>
        <v>88282.572294594705</v>
      </c>
      <c r="P17" s="141" t="s">
        <v>128</v>
      </c>
      <c r="Q17" s="142"/>
      <c r="R17" s="28"/>
      <c r="S17" s="29">
        <f>S15+S13</f>
        <v>116635.50308403866</v>
      </c>
    </row>
    <row r="18" spans="6:19" ht="15" thickTop="1">
      <c r="F18" s="143"/>
      <c r="G18" s="144"/>
      <c r="H18" s="144"/>
      <c r="I18" s="145"/>
      <c r="K18" s="143"/>
      <c r="L18" s="144"/>
      <c r="M18" s="144"/>
      <c r="N18" s="145"/>
      <c r="P18" s="143"/>
      <c r="Q18" s="144"/>
      <c r="R18" s="144"/>
      <c r="S18" s="145"/>
    </row>
    <row r="19" spans="6:19">
      <c r="F19" s="141" t="s">
        <v>129</v>
      </c>
      <c r="G19" s="142"/>
      <c r="H19" s="33">
        <v>6.855E-2</v>
      </c>
      <c r="I19" s="34">
        <f>(H19/(1-H19-H20))*I17</f>
        <v>5225.8790959321304</v>
      </c>
      <c r="K19" s="141" t="s">
        <v>129</v>
      </c>
      <c r="L19" s="142"/>
      <c r="M19" s="33">
        <v>6.855E-2</v>
      </c>
      <c r="N19" s="34">
        <f>(M19/(1-M19-M20))*N17</f>
        <v>6842.4109116337468</v>
      </c>
      <c r="P19" s="141" t="s">
        <v>129</v>
      </c>
      <c r="Q19" s="142"/>
      <c r="R19" s="33">
        <v>6.855E-2</v>
      </c>
      <c r="S19" s="34">
        <f>(R19/(1-R19-R20))*S17</f>
        <v>9039.9273406194261</v>
      </c>
    </row>
    <row r="20" spans="6:19">
      <c r="F20" s="141" t="s">
        <v>130</v>
      </c>
      <c r="G20" s="142"/>
      <c r="H20" s="33">
        <v>4.7E-2</v>
      </c>
      <c r="I20" s="34">
        <f>(H20/(1-H19-H20))*I17</f>
        <v>3583.0243254385136</v>
      </c>
      <c r="K20" s="141" t="s">
        <v>130</v>
      </c>
      <c r="L20" s="142"/>
      <c r="M20" s="33">
        <v>4.7E-2</v>
      </c>
      <c r="N20" s="34">
        <f>(M20/(1-M19-M20))*N17</f>
        <v>4691.368531681781</v>
      </c>
      <c r="P20" s="141" t="s">
        <v>130</v>
      </c>
      <c r="Q20" s="142"/>
      <c r="R20" s="33">
        <v>4.7E-2</v>
      </c>
      <c r="S20" s="34">
        <f>(R20/(1-R19-R20))*S17</f>
        <v>6198.0537565151417</v>
      </c>
    </row>
    <row r="21" spans="6:19">
      <c r="F21" s="148"/>
      <c r="G21" s="149"/>
      <c r="H21" s="149"/>
      <c r="I21" s="150"/>
      <c r="K21" s="148"/>
      <c r="L21" s="149"/>
      <c r="M21" s="149"/>
      <c r="N21" s="150"/>
      <c r="P21" s="148"/>
      <c r="Q21" s="149"/>
      <c r="R21" s="149"/>
      <c r="S21" s="150"/>
    </row>
    <row r="22" spans="6:19" ht="15" thickBot="1">
      <c r="F22" s="141" t="s">
        <v>131</v>
      </c>
      <c r="G22" s="142"/>
      <c r="H22" s="33"/>
      <c r="I22" s="29">
        <f>I17+I19+I20</f>
        <v>76234.560115713059</v>
      </c>
      <c r="K22" s="141" t="s">
        <v>131</v>
      </c>
      <c r="L22" s="142"/>
      <c r="M22" s="33"/>
      <c r="N22" s="29">
        <f>N17+N19+N20</f>
        <v>99816.351737910241</v>
      </c>
      <c r="P22" s="141" t="s">
        <v>131</v>
      </c>
      <c r="Q22" s="142"/>
      <c r="R22" s="33"/>
      <c r="S22" s="29">
        <f>S17+S19+S20</f>
        <v>131873.48418117323</v>
      </c>
    </row>
    <row r="23" spans="6:19" ht="15" thickTop="1">
      <c r="F23" s="143"/>
      <c r="G23" s="144"/>
      <c r="H23" s="144"/>
      <c r="I23" s="145"/>
      <c r="K23" s="143"/>
      <c r="L23" s="144"/>
      <c r="M23" s="144"/>
      <c r="N23" s="145"/>
      <c r="P23" s="143"/>
      <c r="Q23" s="144"/>
      <c r="R23" s="144"/>
      <c r="S23" s="145"/>
    </row>
    <row r="24" spans="6:19">
      <c r="F24" s="141" t="s">
        <v>132</v>
      </c>
      <c r="G24" s="142"/>
      <c r="H24" s="35">
        <v>0.65129163070519103</v>
      </c>
      <c r="I24" s="28"/>
      <c r="K24" s="141" t="s">
        <v>132</v>
      </c>
      <c r="L24" s="142"/>
      <c r="M24" s="35">
        <v>0.63629163070519101</v>
      </c>
      <c r="N24" s="28"/>
      <c r="P24" s="141" t="s">
        <v>132</v>
      </c>
      <c r="Q24" s="142"/>
      <c r="R24" s="35">
        <v>0.61129163070519099</v>
      </c>
      <c r="S24" s="28"/>
    </row>
    <row r="25" spans="6:19">
      <c r="F25" s="141" t="s">
        <v>133</v>
      </c>
      <c r="G25" s="142"/>
      <c r="H25" s="28">
        <f>1878*H24</f>
        <v>1223.1256824643488</v>
      </c>
      <c r="I25" s="28"/>
      <c r="K25" s="141" t="s">
        <v>133</v>
      </c>
      <c r="L25" s="142"/>
      <c r="M25" s="28">
        <f>1878*M24</f>
        <v>1194.9556824643487</v>
      </c>
      <c r="N25" s="28"/>
      <c r="P25" s="141" t="s">
        <v>133</v>
      </c>
      <c r="Q25" s="142"/>
      <c r="R25" s="28">
        <f>1878*R24</f>
        <v>1148.0056824643486</v>
      </c>
      <c r="S25" s="28"/>
    </row>
    <row r="26" spans="6:19" ht="15" thickBot="1">
      <c r="F26" s="141" t="s">
        <v>134</v>
      </c>
      <c r="G26" s="142"/>
      <c r="H26" s="28"/>
      <c r="I26" s="29">
        <f>I22/H25</f>
        <v>62.327658726056647</v>
      </c>
      <c r="K26" s="141" t="s">
        <v>134</v>
      </c>
      <c r="L26" s="142"/>
      <c r="M26" s="28"/>
      <c r="N26" s="29">
        <f>N22/M25</f>
        <v>83.531425644221116</v>
      </c>
      <c r="P26" s="141" t="s">
        <v>134</v>
      </c>
      <c r="Q26" s="142"/>
      <c r="R26" s="28"/>
      <c r="S26" s="29">
        <f>S22/R25</f>
        <v>114.87180437825801</v>
      </c>
    </row>
    <row r="27" spans="6:19" ht="15" thickTop="1">
      <c r="F27" s="143"/>
      <c r="G27" s="144"/>
      <c r="H27" s="144"/>
      <c r="I27" s="145"/>
      <c r="K27" s="143"/>
      <c r="L27" s="144"/>
      <c r="M27" s="144"/>
      <c r="N27" s="145"/>
      <c r="P27" s="143"/>
      <c r="Q27" s="144"/>
      <c r="R27" s="144"/>
      <c r="S27" s="145"/>
    </row>
    <row r="28" spans="6:19">
      <c r="F28" s="141" t="s">
        <v>135</v>
      </c>
      <c r="G28" s="142"/>
      <c r="H28" s="35">
        <v>0.02</v>
      </c>
      <c r="I28" s="34">
        <f>H28*I26</f>
        <v>1.2465531745211329</v>
      </c>
      <c r="K28" s="141" t="s">
        <v>135</v>
      </c>
      <c r="L28" s="142"/>
      <c r="M28" s="35">
        <v>0.02</v>
      </c>
      <c r="N28" s="34">
        <f>M28*N26</f>
        <v>1.6706285128844223</v>
      </c>
      <c r="P28" s="141" t="s">
        <v>135</v>
      </c>
      <c r="Q28" s="142"/>
      <c r="R28" s="35">
        <v>0.02</v>
      </c>
      <c r="S28" s="34">
        <f>R28*S26</f>
        <v>2.2974360875651603</v>
      </c>
    </row>
    <row r="29" spans="6:19">
      <c r="F29" s="141" t="s">
        <v>136</v>
      </c>
      <c r="G29" s="142"/>
      <c r="H29" s="35">
        <v>0.02</v>
      </c>
      <c r="I29" s="34">
        <f>H29*I26</f>
        <v>1.2465531745211329</v>
      </c>
      <c r="K29" s="141" t="s">
        <v>136</v>
      </c>
      <c r="L29" s="142"/>
      <c r="M29" s="35">
        <v>0.02</v>
      </c>
      <c r="N29" s="34">
        <f>M29*N26</f>
        <v>1.6706285128844223</v>
      </c>
      <c r="P29" s="141" t="s">
        <v>136</v>
      </c>
      <c r="Q29" s="142"/>
      <c r="R29" s="35">
        <v>0.02</v>
      </c>
      <c r="S29" s="34">
        <f>R29*S26</f>
        <v>2.2974360875651603</v>
      </c>
    </row>
    <row r="30" spans="6:19" ht="15" thickBot="1">
      <c r="F30" s="141" t="s">
        <v>137</v>
      </c>
      <c r="G30" s="142"/>
      <c r="H30" s="28"/>
      <c r="I30" s="36">
        <f>I26+I28+I29</f>
        <v>64.820765075098919</v>
      </c>
      <c r="K30" s="141" t="s">
        <v>137</v>
      </c>
      <c r="L30" s="142"/>
      <c r="M30" s="28"/>
      <c r="N30" s="36">
        <f>N26+N28+N29</f>
        <v>86.872682669989956</v>
      </c>
      <c r="P30" s="141" t="s">
        <v>137</v>
      </c>
      <c r="Q30" s="142"/>
      <c r="R30" s="28"/>
      <c r="S30" s="36">
        <f>S26+S28+S29</f>
        <v>119.46667655338833</v>
      </c>
    </row>
    <row r="31" spans="6:19" ht="15" thickTop="1"/>
  </sheetData>
  <mergeCells count="87">
    <mergeCell ref="F1:I2"/>
    <mergeCell ref="K1:N2"/>
    <mergeCell ref="P1:S2"/>
    <mergeCell ref="F4:I4"/>
    <mergeCell ref="K4:N4"/>
    <mergeCell ref="P4:S4"/>
    <mergeCell ref="F3:G3"/>
    <mergeCell ref="K3:L3"/>
    <mergeCell ref="P3:Q3"/>
    <mergeCell ref="F6:G6"/>
    <mergeCell ref="K6:L6"/>
    <mergeCell ref="P6:Q6"/>
    <mergeCell ref="F5:G5"/>
    <mergeCell ref="K5:L5"/>
    <mergeCell ref="P5:Q5"/>
    <mergeCell ref="F8:I8"/>
    <mergeCell ref="K8:N8"/>
    <mergeCell ref="P8:S8"/>
    <mergeCell ref="F7:G7"/>
    <mergeCell ref="K7:L7"/>
    <mergeCell ref="P7:Q7"/>
    <mergeCell ref="F10:I10"/>
    <mergeCell ref="K10:N10"/>
    <mergeCell ref="P10:S10"/>
    <mergeCell ref="F9:G9"/>
    <mergeCell ref="K9:L9"/>
    <mergeCell ref="P9:Q9"/>
    <mergeCell ref="F12:I12"/>
    <mergeCell ref="K12:N12"/>
    <mergeCell ref="P12:S12"/>
    <mergeCell ref="F11:G11"/>
    <mergeCell ref="K11:L11"/>
    <mergeCell ref="P11:Q11"/>
    <mergeCell ref="F14:I14"/>
    <mergeCell ref="K14:N14"/>
    <mergeCell ref="P14:S14"/>
    <mergeCell ref="F13:G13"/>
    <mergeCell ref="K13:L13"/>
    <mergeCell ref="P13:Q13"/>
    <mergeCell ref="F16:I16"/>
    <mergeCell ref="K16:N16"/>
    <mergeCell ref="P16:S16"/>
    <mergeCell ref="F15:G15"/>
    <mergeCell ref="K15:L15"/>
    <mergeCell ref="P15:Q15"/>
    <mergeCell ref="F18:I18"/>
    <mergeCell ref="K18:N18"/>
    <mergeCell ref="P18:S18"/>
    <mergeCell ref="F17:G17"/>
    <mergeCell ref="K17:L17"/>
    <mergeCell ref="P17:Q17"/>
    <mergeCell ref="F20:G20"/>
    <mergeCell ref="K20:L20"/>
    <mergeCell ref="P20:Q20"/>
    <mergeCell ref="F19:G19"/>
    <mergeCell ref="K19:L19"/>
    <mergeCell ref="P19:Q19"/>
    <mergeCell ref="F22:G22"/>
    <mergeCell ref="K22:L22"/>
    <mergeCell ref="P22:Q22"/>
    <mergeCell ref="F21:I21"/>
    <mergeCell ref="K21:N21"/>
    <mergeCell ref="P21:S21"/>
    <mergeCell ref="F24:G24"/>
    <mergeCell ref="K24:L24"/>
    <mergeCell ref="P24:Q24"/>
    <mergeCell ref="F23:I23"/>
    <mergeCell ref="K23:N23"/>
    <mergeCell ref="P23:S23"/>
    <mergeCell ref="F26:G26"/>
    <mergeCell ref="K26:L26"/>
    <mergeCell ref="P26:Q26"/>
    <mergeCell ref="F25:G25"/>
    <mergeCell ref="K25:L25"/>
    <mergeCell ref="P25:Q25"/>
    <mergeCell ref="F28:G28"/>
    <mergeCell ref="K28:L28"/>
    <mergeCell ref="P28:Q28"/>
    <mergeCell ref="F27:I27"/>
    <mergeCell ref="K27:N27"/>
    <mergeCell ref="P27:S27"/>
    <mergeCell ref="F30:G30"/>
    <mergeCell ref="K30:L30"/>
    <mergeCell ref="P30:Q30"/>
    <mergeCell ref="F29:G29"/>
    <mergeCell ref="K29:L29"/>
    <mergeCell ref="P29:Q29"/>
  </mergeCells>
  <conditionalFormatting sqref="F29:G29">
    <cfRule type="cellIs" dxfId="533" priority="47" operator="equal">
      <formula>"Marge (innovatie/opleiding/…)"</formula>
    </cfRule>
  </conditionalFormatting>
  <conditionalFormatting sqref="F30:H30">
    <cfRule type="cellIs" dxfId="532" priority="66" operator="equal">
      <formula>"Loonkosten (obv CAO) per jaar"</formula>
    </cfRule>
    <cfRule type="cellIs" dxfId="531" priority="65" operator="equal">
      <formula>"ORT"</formula>
    </cfRule>
    <cfRule type="cellIs" dxfId="530" priority="64" operator="equal">
      <formula>"Vakantiegeld"</formula>
    </cfRule>
    <cfRule type="cellIs" dxfId="529" priority="63" operator="equal">
      <formula>"Eindejaarsuitkering"</formula>
    </cfRule>
    <cfRule type="cellIs" dxfId="528" priority="62" operator="equal">
      <formula>"Productiviteit (%)"</formula>
    </cfRule>
    <cfRule type="cellIs" dxfId="527" priority="61" operator="equal">
      <formula>"Kapitaallasten"</formula>
    </cfRule>
    <cfRule type="cellIs" dxfId="526" priority="60" operator="equal">
      <formula>"Materiële kosten"</formula>
    </cfRule>
    <cfRule type="cellIs" dxfId="525" priority="59" operator="equal">
      <formula>"Opleiding"</formula>
    </cfRule>
    <cfRule type="cellIs" dxfId="524" priority="57" operator="equal">
      <formula>"Werkgeverslasten"</formula>
    </cfRule>
    <cfRule type="cellIs" dxfId="523" priority="56" operator="equal">
      <formula>"Overhead"</formula>
    </cfRule>
  </conditionalFormatting>
  <conditionalFormatting sqref="F3:I28 H29:I29 F30:H30">
    <cfRule type="cellIs" dxfId="522" priority="58" operator="equal">
      <formula>"Marge"</formula>
    </cfRule>
  </conditionalFormatting>
  <conditionalFormatting sqref="F3:I29">
    <cfRule type="cellIs" dxfId="521" priority="52" operator="equal">
      <formula>"Eindejaarsuitkering"</formula>
    </cfRule>
    <cfRule type="cellIs" dxfId="520" priority="45" operator="equal">
      <formula>"Overhead"</formula>
    </cfRule>
    <cfRule type="cellIs" dxfId="519" priority="51" operator="equal">
      <formula>"Productiviteit (%)"</formula>
    </cfRule>
    <cfRule type="cellIs" dxfId="518" priority="49" operator="equal">
      <formula>"Materiële kosten"</formula>
    </cfRule>
    <cfRule type="cellIs" dxfId="517" priority="48" operator="equal">
      <formula>"Opleiding"</formula>
    </cfRule>
    <cfRule type="cellIs" dxfId="516" priority="46" operator="equal">
      <formula>"Werkgeverslasten"</formula>
    </cfRule>
    <cfRule type="cellIs" dxfId="515" priority="50" operator="equal">
      <formula>"Kapitaallasten"</formula>
    </cfRule>
    <cfRule type="cellIs" dxfId="514" priority="55" operator="equal">
      <formula>"Loonkosten (obv CAO) per jaar"</formula>
    </cfRule>
    <cfRule type="cellIs" dxfId="513" priority="54" operator="equal">
      <formula>"ORT"</formula>
    </cfRule>
    <cfRule type="cellIs" dxfId="512" priority="53" operator="equal">
      <formula>"Vakantiegeld"</formula>
    </cfRule>
  </conditionalFormatting>
  <conditionalFormatting sqref="K29:L29">
    <cfRule type="cellIs" dxfId="511" priority="25" operator="equal">
      <formula>"Marge (innovatie/opleiding/…)"</formula>
    </cfRule>
  </conditionalFormatting>
  <conditionalFormatting sqref="K30:M30">
    <cfRule type="cellIs" dxfId="510" priority="42" operator="equal">
      <formula>"Vakantiegeld"</formula>
    </cfRule>
    <cfRule type="cellIs" dxfId="509" priority="35" operator="equal">
      <formula>"Werkgeverslasten"</formula>
    </cfRule>
    <cfRule type="cellIs" dxfId="508" priority="37" operator="equal">
      <formula>"Opleiding"</formula>
    </cfRule>
    <cfRule type="cellIs" dxfId="507" priority="38" operator="equal">
      <formula>"Materiële kosten"</formula>
    </cfRule>
    <cfRule type="cellIs" dxfId="506" priority="39" operator="equal">
      <formula>"Kapitaallasten"</formula>
    </cfRule>
    <cfRule type="cellIs" dxfId="505" priority="40" operator="equal">
      <formula>"Productiviteit (%)"</formula>
    </cfRule>
    <cfRule type="cellIs" dxfId="504" priority="41" operator="equal">
      <formula>"Eindejaarsuitkering"</formula>
    </cfRule>
    <cfRule type="cellIs" dxfId="503" priority="43" operator="equal">
      <formula>"ORT"</formula>
    </cfRule>
    <cfRule type="cellIs" dxfId="502" priority="44" operator="equal">
      <formula>"Loonkosten (obv CAO) per jaar"</formula>
    </cfRule>
    <cfRule type="cellIs" dxfId="501" priority="34" operator="equal">
      <formula>"Overhead"</formula>
    </cfRule>
  </conditionalFormatting>
  <conditionalFormatting sqref="K3:N28 M29:N29 K30:M30">
    <cfRule type="cellIs" dxfId="500" priority="36" operator="equal">
      <formula>"Marge"</formula>
    </cfRule>
  </conditionalFormatting>
  <conditionalFormatting sqref="K3:N29">
    <cfRule type="cellIs" dxfId="499" priority="28" operator="equal">
      <formula>"Kapitaallasten"</formula>
    </cfRule>
    <cfRule type="cellIs" dxfId="498" priority="32" operator="equal">
      <formula>"ORT"</formula>
    </cfRule>
    <cfRule type="cellIs" dxfId="497" priority="31" operator="equal">
      <formula>"Vakantiegeld"</formula>
    </cfRule>
    <cfRule type="cellIs" dxfId="496" priority="30" operator="equal">
      <formula>"Eindejaarsuitkering"</formula>
    </cfRule>
    <cfRule type="cellIs" dxfId="495" priority="29" operator="equal">
      <formula>"Productiviteit (%)"</formula>
    </cfRule>
    <cfRule type="cellIs" dxfId="494" priority="23" operator="equal">
      <formula>"Overhead"</formula>
    </cfRule>
    <cfRule type="cellIs" dxfId="493" priority="24" operator="equal">
      <formula>"Werkgeverslasten"</formula>
    </cfRule>
    <cfRule type="cellIs" dxfId="492" priority="27" operator="equal">
      <formula>"Materiële kosten"</formula>
    </cfRule>
    <cfRule type="cellIs" dxfId="491" priority="26" operator="equal">
      <formula>"Opleiding"</formula>
    </cfRule>
    <cfRule type="cellIs" dxfId="490" priority="33" operator="equal">
      <formula>"Loonkosten (obv CAO) per jaar"</formula>
    </cfRule>
  </conditionalFormatting>
  <conditionalFormatting sqref="P29:Q29">
    <cfRule type="cellIs" dxfId="489" priority="3" operator="equal">
      <formula>"Marge (innovatie/opleiding/…)"</formula>
    </cfRule>
  </conditionalFormatting>
  <conditionalFormatting sqref="P30:R30">
    <cfRule type="cellIs" dxfId="488" priority="16" operator="equal">
      <formula>"Materiële kosten"</formula>
    </cfRule>
    <cfRule type="cellIs" dxfId="487" priority="15" operator="equal">
      <formula>"Opleiding"</formula>
    </cfRule>
    <cfRule type="cellIs" dxfId="486" priority="13" operator="equal">
      <formula>"Werkgeverslasten"</formula>
    </cfRule>
    <cfRule type="cellIs" dxfId="485" priority="12" operator="equal">
      <formula>"Overhead"</formula>
    </cfRule>
    <cfRule type="cellIs" dxfId="484" priority="17" operator="equal">
      <formula>"Kapitaallasten"</formula>
    </cfRule>
    <cfRule type="cellIs" dxfId="483" priority="22" operator="equal">
      <formula>"Loonkosten (obv CAO) per jaar"</formula>
    </cfRule>
    <cfRule type="cellIs" dxfId="482" priority="21" operator="equal">
      <formula>"ORT"</formula>
    </cfRule>
    <cfRule type="cellIs" dxfId="481" priority="20" operator="equal">
      <formula>"Vakantiegeld"</formula>
    </cfRule>
    <cfRule type="cellIs" dxfId="480" priority="19" operator="equal">
      <formula>"Eindejaarsuitkering"</formula>
    </cfRule>
    <cfRule type="cellIs" dxfId="479" priority="18" operator="equal">
      <formula>"Productiviteit (%)"</formula>
    </cfRule>
  </conditionalFormatting>
  <conditionalFormatting sqref="P3:S28 R29:S29 P30:R30">
    <cfRule type="cellIs" dxfId="478" priority="14" operator="equal">
      <formula>"Marge"</formula>
    </cfRule>
  </conditionalFormatting>
  <conditionalFormatting sqref="P3:S29">
    <cfRule type="cellIs" dxfId="477" priority="2" operator="equal">
      <formula>"Werkgeverslasten"</formula>
    </cfRule>
    <cfRule type="cellIs" dxfId="476" priority="4" operator="equal">
      <formula>"Opleiding"</formula>
    </cfRule>
    <cfRule type="cellIs" dxfId="475" priority="5" operator="equal">
      <formula>"Materiële kosten"</formula>
    </cfRule>
    <cfRule type="cellIs" dxfId="474" priority="6" operator="equal">
      <formula>"Kapitaallasten"</formula>
    </cfRule>
    <cfRule type="cellIs" dxfId="473" priority="9" operator="equal">
      <formula>"Vakantiegeld"</formula>
    </cfRule>
    <cfRule type="cellIs" dxfId="472" priority="7" operator="equal">
      <formula>"Productiviteit (%)"</formula>
    </cfRule>
    <cfRule type="cellIs" dxfId="471" priority="10" operator="equal">
      <formula>"ORT"</formula>
    </cfRule>
    <cfRule type="cellIs" dxfId="470" priority="1" operator="equal">
      <formula>"Overhead"</formula>
    </cfRule>
    <cfRule type="cellIs" dxfId="469" priority="8" operator="equal">
      <formula>"Eindejaarsuitkering"</formula>
    </cfRule>
    <cfRule type="cellIs" dxfId="468" priority="11" operator="equal">
      <formula>"Loonkosten (obv CAO) per jaar"</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32d0c1-3090-4e3c-adc8-948ea4a47b1d">
      <Terms xmlns="http://schemas.microsoft.com/office/infopath/2007/PartnerControls"/>
    </lcf76f155ced4ddcb4097134ff3c332f>
    <TaxCatchAll xmlns="e3fd95da-5add-4dc5-bb7d-c0c6738434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6CBC88E4FF944CA0D1238F8817D635" ma:contentTypeVersion="14" ma:contentTypeDescription="Een nieuw document maken." ma:contentTypeScope="" ma:versionID="78d1031b77de9308fa1abd0072fe681c">
  <xsd:schema xmlns:xsd="http://www.w3.org/2001/XMLSchema" xmlns:xs="http://www.w3.org/2001/XMLSchema" xmlns:p="http://schemas.microsoft.com/office/2006/metadata/properties" xmlns:ns2="cd32d0c1-3090-4e3c-adc8-948ea4a47b1d" xmlns:ns3="e3fd95da-5add-4dc5-bb7d-c0c67384348a" targetNamespace="http://schemas.microsoft.com/office/2006/metadata/properties" ma:root="true" ma:fieldsID="0db5820e585a250460f92e1f57b40187" ns2:_="" ns3:_="">
    <xsd:import namespace="cd32d0c1-3090-4e3c-adc8-948ea4a47b1d"/>
    <xsd:import namespace="e3fd95da-5add-4dc5-bb7d-c0c67384348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32d0c1-3090-4e3c-adc8-948ea4a47b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2848dc5e-8409-4034-9576-0078b34095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d95da-5add-4dc5-bb7d-c0c67384348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d5e4bbe-4f03-49a9-9461-a120c1c5206d}" ma:internalName="TaxCatchAll" ma:showField="CatchAllData" ma:web="e3fd95da-5add-4dc5-bb7d-c0c67384348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56B760-9EBE-4B95-BAA8-86E411B23D34}">
  <ds:schemaRefs>
    <ds:schemaRef ds:uri="http://schemas.microsoft.com/office/2006/metadata/properties"/>
    <ds:schemaRef ds:uri="http://schemas.microsoft.com/office/infopath/2007/PartnerControls"/>
    <ds:schemaRef ds:uri="cd32d0c1-3090-4e3c-adc8-948ea4a47b1d"/>
    <ds:schemaRef ds:uri="e3fd95da-5add-4dc5-bb7d-c0c67384348a"/>
  </ds:schemaRefs>
</ds:datastoreItem>
</file>

<file path=customXml/itemProps2.xml><?xml version="1.0" encoding="utf-8"?>
<ds:datastoreItem xmlns:ds="http://schemas.openxmlformats.org/officeDocument/2006/customXml" ds:itemID="{544B5B22-831B-4DA4-825C-B9894854DEBA}">
  <ds:schemaRefs>
    <ds:schemaRef ds:uri="http://schemas.microsoft.com/sharepoint/v3/contenttype/forms"/>
  </ds:schemaRefs>
</ds:datastoreItem>
</file>

<file path=customXml/itemProps3.xml><?xml version="1.0" encoding="utf-8"?>
<ds:datastoreItem xmlns:ds="http://schemas.openxmlformats.org/officeDocument/2006/customXml" ds:itemID="{B634F933-14A7-4CCA-B082-B27B50F75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32d0c1-3090-4e3c-adc8-948ea4a47b1d"/>
    <ds:schemaRef ds:uri="e3fd95da-5add-4dc5-bb7d-c0c6738434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21</vt:i4>
      </vt:variant>
    </vt:vector>
  </HeadingPairs>
  <TitlesOfParts>
    <vt:vector size="21" baseType="lpstr">
      <vt:lpstr>Adviestarieven 2024</vt:lpstr>
      <vt:lpstr>Toelichting</vt:lpstr>
      <vt:lpstr>Begeleiding ind. basis Wmo </vt:lpstr>
      <vt:lpstr>Begeleiding ind. intensief Wmo</vt:lpstr>
      <vt:lpstr>Dagbesteding basis Wmo</vt:lpstr>
      <vt:lpstr>Dagbesteding intensief Wmo</vt:lpstr>
      <vt:lpstr>Kortd. Verblijf &amp; Respijt Wmo</vt:lpstr>
      <vt:lpstr>Huishoudelijke ondersteuning</vt:lpstr>
      <vt:lpstr>Begeleiding ind. basis Jeugd</vt:lpstr>
      <vt:lpstr>Begeleiding ind. intensie Jeugd</vt:lpstr>
      <vt:lpstr>Begeleiding ind. complex Jeugd</vt:lpstr>
      <vt:lpstr>Behandeling chronische beperkin</vt:lpstr>
      <vt:lpstr>Behandeling laagcomplex SGGZ</vt:lpstr>
      <vt:lpstr>Medicatiecontrole</vt:lpstr>
      <vt:lpstr>Groepsbegeleiding Jeugd basis</vt:lpstr>
      <vt:lpstr>Groepsbegeleiding Jeugd intensi</vt:lpstr>
      <vt:lpstr>Arbeidsmatig dagbesteding Jeugd</vt:lpstr>
      <vt:lpstr>Kortdurend Verblijf basis Jeugd</vt:lpstr>
      <vt:lpstr>Kortdurend Verblijf inten Jeugd</vt:lpstr>
      <vt:lpstr>Persoonlijke verzorging</vt:lpstr>
      <vt:lpstr>Vervoer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Joep Buskens</dc:creator>
  <cp:lastModifiedBy>Veerman, Pieter</cp:lastModifiedBy>
  <dcterms:created xsi:type="dcterms:W3CDTF">2023-10-26T18:41:52Z</dcterms:created>
  <dcterms:modified xsi:type="dcterms:W3CDTF">2026-06-05T09:58:09Z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0x010100006CBC88E4FF944CA0D1238F8817D635</vt:lpwstr>
  </property>
  <property fmtid="{D5CDD505-2E9C-101B-9397-08002B2CF9AE}" pid="3" name="MediaServiceImageTags">
    <vt:lpwstr/>
  </property>
</Properties>
</file>