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ylingereind.sharepoint.com/sites/Organisatiebrede_projecten/Aanbesteding Medewerkers Leefgroepen/04. Aanbestedingsdocumenten/"/>
    </mc:Choice>
  </mc:AlternateContent>
  <xr:revisionPtr revIDLastSave="838" documentId="8_{5D77D158-1F50-47AE-AC8E-201EA1964AD9}" xr6:coauthVersionLast="47" xr6:coauthVersionMax="47" xr10:uidLastSave="{5B48602F-7503-4055-839A-0307A593ABA7}"/>
  <bookViews>
    <workbookView xWindow="-120" yWindow="-120" windowWidth="29040" windowHeight="15720" tabRatio="703" xr2:uid="{EA2F8B97-EEAE-484A-B62B-5E96081A0568}"/>
  </bookViews>
  <sheets>
    <sheet name="Kostprijsopbouw" sheetId="17" r:id="rId1"/>
    <sheet name="Bureaumarge" sheetId="18" r:id="rId2"/>
    <sheet name="Separaat factureren" sheetId="24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8" l="1"/>
  <c r="C7" i="18"/>
  <c r="C8" i="18"/>
  <c r="W22" i="17"/>
  <c r="U22" i="17"/>
  <c r="S22" i="17"/>
  <c r="I15" i="17"/>
  <c r="G15" i="17"/>
  <c r="E15" i="17"/>
  <c r="I14" i="17"/>
  <c r="G14" i="17"/>
  <c r="E14" i="17"/>
  <c r="E28" i="17" l="1"/>
  <c r="I28" i="17" s="1"/>
  <c r="G28" i="17" l="1"/>
  <c r="U28" i="17" s="1"/>
  <c r="W29" i="17"/>
  <c r="U29" i="17"/>
  <c r="S31" i="17"/>
  <c r="W34" i="17"/>
  <c r="W33" i="17"/>
  <c r="W32" i="17"/>
  <c r="W30" i="17"/>
  <c r="W28" i="17"/>
  <c r="W27" i="17"/>
  <c r="W26" i="17"/>
  <c r="W23" i="17"/>
  <c r="W14" i="17"/>
  <c r="W18" i="17" s="1"/>
  <c r="X18" i="17" s="1"/>
  <c r="U34" i="17"/>
  <c r="U33" i="17"/>
  <c r="U32" i="17"/>
  <c r="U30" i="17"/>
  <c r="U27" i="17"/>
  <c r="U26" i="17"/>
  <c r="U23" i="17"/>
  <c r="P33" i="17"/>
  <c r="P32" i="17"/>
  <c r="P30" i="17"/>
  <c r="P29" i="17"/>
  <c r="P28" i="17"/>
  <c r="P27" i="17"/>
  <c r="P26" i="17"/>
  <c r="P23" i="17"/>
  <c r="P18" i="17"/>
  <c r="Q18" i="17" s="1"/>
  <c r="N33" i="17"/>
  <c r="N32" i="17"/>
  <c r="N30" i="17"/>
  <c r="N29" i="17"/>
  <c r="N27" i="17"/>
  <c r="N26" i="17"/>
  <c r="N23" i="17"/>
  <c r="N18" i="17"/>
  <c r="O18" i="17" s="1"/>
  <c r="L18" i="17"/>
  <c r="M18" i="17" s="1"/>
  <c r="I36" i="17"/>
  <c r="I23" i="17"/>
  <c r="G23" i="17"/>
  <c r="G18" i="17"/>
  <c r="H18" i="17" s="1"/>
  <c r="G36" i="17" l="1"/>
  <c r="N28" i="17"/>
  <c r="U36" i="17"/>
  <c r="N36" i="17"/>
  <c r="O38" i="17" s="1"/>
  <c r="U14" i="17"/>
  <c r="U18" i="17" s="1"/>
  <c r="V18" i="17" s="1"/>
  <c r="P36" i="17"/>
  <c r="Q38" i="17" s="1"/>
  <c r="W36" i="17"/>
  <c r="X24" i="17"/>
  <c r="V24" i="17"/>
  <c r="O24" i="17"/>
  <c r="Q24" i="17"/>
  <c r="I18" i="17"/>
  <c r="J18" i="17" s="1"/>
  <c r="J24" i="17" s="1"/>
  <c r="J38" i="17" s="1"/>
  <c r="H24" i="17"/>
  <c r="X38" i="17" l="1"/>
  <c r="H38" i="17"/>
  <c r="D8" i="18" s="1"/>
  <c r="G8" i="18" s="1"/>
  <c r="V38" i="17"/>
  <c r="D9" i="18"/>
  <c r="F9" i="18" l="1"/>
  <c r="G9" i="18"/>
  <c r="F8" i="18"/>
  <c r="E36" i="17" l="1"/>
  <c r="L33" i="17"/>
  <c r="S34" i="17"/>
  <c r="S33" i="17"/>
  <c r="S32" i="17"/>
  <c r="S30" i="17"/>
  <c r="S29" i="17"/>
  <c r="S28" i="17"/>
  <c r="S27" i="17"/>
  <c r="S26" i="17"/>
  <c r="S23" i="17"/>
  <c r="S36" i="17" l="1"/>
  <c r="E23" i="17"/>
  <c r="L26" i="17" l="1"/>
  <c r="L23" i="17"/>
  <c r="M24" i="17" s="1"/>
  <c r="E18" i="17" l="1"/>
  <c r="F18" i="17" s="1"/>
  <c r="F24" i="17" s="1"/>
  <c r="F38" i="17" s="1"/>
  <c r="S14" i="17"/>
  <c r="S18" i="17" s="1"/>
  <c r="T18" i="17" s="1"/>
  <c r="T24" i="17" s="1"/>
  <c r="T38" i="17" s="1"/>
  <c r="D7" i="18" l="1"/>
  <c r="L32" i="17"/>
  <c r="L31" i="17"/>
  <c r="L30" i="17"/>
  <c r="L29" i="17"/>
  <c r="L28" i="17"/>
  <c r="L27" i="17"/>
  <c r="G7" i="18" l="1"/>
  <c r="F7" i="18"/>
  <c r="L36" i="17"/>
  <c r="M38" i="17" l="1"/>
</calcChain>
</file>

<file path=xl/sharedStrings.xml><?xml version="1.0" encoding="utf-8"?>
<sst xmlns="http://schemas.openxmlformats.org/spreadsheetml/2006/main" count="70" uniqueCount="57">
  <si>
    <t>Leverancier:</t>
  </si>
  <si>
    <t>Is Inschrijver eigen risicodrager voor de WGA?</t>
  </si>
  <si>
    <t>Is Inschrijver eigen risicodrager voor de ZW Flex?</t>
  </si>
  <si>
    <t>Kostprijs</t>
  </si>
  <si>
    <t>Kostprijsfactor - overuren</t>
  </si>
  <si>
    <t>Kostprijsfactoren - toeslaguren</t>
  </si>
  <si>
    <t>ABU fase A 
NBBU fase 1 en 2</t>
  </si>
  <si>
    <t>ABU fase B
NBBU fase 3</t>
  </si>
  <si>
    <t>ABU fase C
NBBU fase 4</t>
  </si>
  <si>
    <t>Blok 1 - brutoloon</t>
  </si>
  <si>
    <t>Blok 2 - 
reserveringen</t>
  </si>
  <si>
    <t>Vakantiedagen (25)</t>
  </si>
  <si>
    <t>Feestdagen (7)</t>
  </si>
  <si>
    <t>Kort verzuim (max 0,60%)</t>
  </si>
  <si>
    <t>Doorbetaling bij ziekte</t>
  </si>
  <si>
    <t>Eindejaarsuitkering</t>
  </si>
  <si>
    <t>Vakantiebijslag</t>
  </si>
  <si>
    <t>Blok 3 - 
Werkgeverslasten</t>
  </si>
  <si>
    <t>ZVW-premie</t>
  </si>
  <si>
    <t>AWf-premie</t>
  </si>
  <si>
    <t>Basispremie WAO/WIA inclusief de kinderopvang</t>
  </si>
  <si>
    <t>ZW Flex-premie</t>
  </si>
  <si>
    <t xml:space="preserve">Aanvulling ZW </t>
  </si>
  <si>
    <t>Transitievergoeding (maximaal 2,78%)</t>
  </si>
  <si>
    <t>Pensioenpremie bureau</t>
  </si>
  <si>
    <t> </t>
  </si>
  <si>
    <t>Verschil pensioenpremie bureau en premie opdrachtgever</t>
  </si>
  <si>
    <t>SFU (sociaal fonds)</t>
  </si>
  <si>
    <t>Dit prijsopgaveformulier is ontwikkeld door Significant Synergy en kan niet zomaar zonder toestemming voor andere inkooptrajecten worden gebruikt of gekopieerd. Voor meer informatie kunt u contact opnemen met info@significant.nl</t>
  </si>
  <si>
    <t>Naam leverancier:</t>
  </si>
  <si>
    <t>Productvorm</t>
  </si>
  <si>
    <t>Kostprijsfactor</t>
  </si>
  <si>
    <t>Aanbod bureaumarge (percentage)</t>
  </si>
  <si>
    <t>Omrekenfactor</t>
  </si>
  <si>
    <t>P1.1: ABU fase A/NBBU fase 1 en 2</t>
  </si>
  <si>
    <t xml:space="preserve">P1.2: ABU fase B/NBBU fase 3 </t>
  </si>
  <si>
    <t>P1.3: ABU fase C/NBBU fase 4</t>
  </si>
  <si>
    <t>Overige arbeidsvoorwaarden</t>
  </si>
  <si>
    <t>Teylingereind biedt onderstaande overige voorwaarden. Leverancier mag deze vergoedingen, indien vooraf afgestemd met Teylingereind en door leverancier betaalt aan inhuurkracht, separaat 1-op-1 factureren aan Teylingereind:</t>
  </si>
  <si>
    <t>Reiskostenvergoeding woon- werk verkeer eigen auto / fiets etc.</t>
  </si>
  <si>
    <t>€ 0,23 per kilometer van woning naar werk en terug.</t>
  </si>
  <si>
    <t>Reiskostenvergoeding woon- werk verkeer OV</t>
  </si>
  <si>
    <t>Indien reiskosten vanwege OV hoger zijn dan de hierboven genoemde € 0,23 berekening dan mag de medewerker zijn OV kosten in rekening brengen.</t>
  </si>
  <si>
    <t>Reiskostenvergoeding zakelijke kilometers
(werk – werk)</t>
  </si>
  <si>
    <t>€ 0,39 per kilometer, parkeerkosten kunnen gedeclareerd worden.</t>
  </si>
  <si>
    <t>Reiskostenvergoeding zakelijke kilometers OV
(werk – werk)</t>
  </si>
  <si>
    <t>OV 2e klasse kan gedeclareerd worden.</t>
  </si>
  <si>
    <t>Vitaliteit (bevordering van fysieke / mentale / financiële gezondheid)</t>
  </si>
  <si>
    <t>Medewerkers 10 jaar voor verwachte AOW leeftijd krijgen een vitaliteitsbudget op jaarbasis van 79 keer het uurloon.
Medewerker kan in november een vergoeding van € 50,- krijgen ivm duurzame inzetbaarheid/gezondheidbevorderende maatregel als deze kan aantonen dat deze kosten heeft gemaakt voor b.v. een sportabonnement.</t>
  </si>
  <si>
    <t>Per geval mogen nadere afspraken gemaakt worden over:</t>
  </si>
  <si>
    <t>Bijzonder verlof</t>
  </si>
  <si>
    <t>cao: https://www.jeugdzorg-werkt.nl/cao-jeugdzorg-2024-2025/bijzonder-verlof</t>
  </si>
  <si>
    <t xml:space="preserve">Is inschrijver in het kader van Aof (WAO/WIA) inclusief kinderopvang een kleine of (middel)grote werkgever? </t>
  </si>
  <si>
    <r>
      <t>WGA-premie (</t>
    </r>
    <r>
      <rPr>
        <u/>
        <sz val="10"/>
        <rFont val="Arial"/>
        <family val="2"/>
      </rPr>
      <t>vermeld enkel het netto werkgeversdeel</t>
    </r>
    <r>
      <rPr>
        <sz val="10"/>
        <rFont val="Arial"/>
        <family val="2"/>
      </rPr>
      <t>)</t>
    </r>
  </si>
  <si>
    <t>Bijlage I - Prijsopgaveformulier</t>
  </si>
  <si>
    <r>
      <rPr>
        <b/>
        <i/>
        <sz val="10"/>
        <rFont val="Arial"/>
        <family val="2"/>
      </rPr>
      <t xml:space="preserve">Voorbeeld 
</t>
    </r>
    <r>
      <rPr>
        <b/>
        <sz val="10"/>
        <rFont val="Arial"/>
        <family val="2"/>
      </rPr>
      <t>Bruto uurloon (indicatief en fictief)</t>
    </r>
  </si>
  <si>
    <r>
      <rPr>
        <b/>
        <i/>
        <sz val="10"/>
        <rFont val="Arial"/>
        <family val="2"/>
      </rPr>
      <t xml:space="preserve">Voorbeeld 
</t>
    </r>
    <r>
      <rPr>
        <b/>
        <sz val="10"/>
        <rFont val="Arial"/>
        <family val="2"/>
      </rPr>
      <t>Uurtarief (indicatief en fictief)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</si>
</sst>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* #,##0.000_ ;_ * \-#,##0.000_ ;_ * &quot;-&quot;??_ ;_ @_ "/>
    <numFmt numFmtId="166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sz val="16"/>
      <color rgb="FFFF0000"/>
      <name val="Arial"/>
      <family val="2"/>
    </font>
    <font>
      <i/>
      <sz val="12"/>
      <color rgb="FF000000"/>
      <name val="Arial"/>
      <family val="2"/>
    </font>
    <font>
      <sz val="10"/>
      <color theme="5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2" fontId="3" fillId="2" borderId="0" xfId="0" applyNumberFormat="1" applyFont="1" applyFill="1" applyProtection="1">
      <protection hidden="1"/>
    </xf>
    <xf numFmtId="0" fontId="3" fillId="2" borderId="0" xfId="0" applyFont="1" applyFill="1" applyAlignment="1" applyProtection="1">
      <alignment horizontal="left"/>
      <protection hidden="1"/>
    </xf>
    <xf numFmtId="2" fontId="3" fillId="2" borderId="0" xfId="0" applyNumberFormat="1" applyFont="1" applyFill="1" applyAlignment="1" applyProtection="1">
      <alignment horizontal="left"/>
      <protection hidden="1"/>
    </xf>
    <xf numFmtId="0" fontId="9" fillId="2" borderId="0" xfId="0" applyFont="1" applyFill="1" applyAlignment="1" applyProtection="1">
      <alignment horizontal="right"/>
      <protection hidden="1"/>
    </xf>
    <xf numFmtId="0" fontId="10" fillId="2" borderId="0" xfId="0" applyFont="1" applyFill="1" applyProtection="1">
      <protection hidden="1"/>
    </xf>
    <xf numFmtId="0" fontId="4" fillId="2" borderId="8" xfId="0" applyFont="1" applyFill="1" applyBorder="1" applyProtection="1"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3" fillId="2" borderId="0" xfId="0" applyFont="1" applyFill="1"/>
    <xf numFmtId="0" fontId="8" fillId="2" borderId="0" xfId="0" applyFont="1" applyFill="1" applyAlignment="1">
      <alignment horizontal="right"/>
    </xf>
    <xf numFmtId="0" fontId="1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2" fontId="3" fillId="2" borderId="6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3" fillId="2" borderId="1" xfId="0" applyFont="1" applyFill="1" applyBorder="1" applyProtection="1">
      <protection hidden="1"/>
    </xf>
    <xf numFmtId="0" fontId="3" fillId="2" borderId="2" xfId="0" applyFont="1" applyFill="1" applyBorder="1" applyProtection="1">
      <protection hidden="1"/>
    </xf>
    <xf numFmtId="0" fontId="5" fillId="2" borderId="0" xfId="0" applyFont="1" applyFill="1" applyAlignment="1" applyProtection="1">
      <alignment wrapText="1"/>
      <protection hidden="1"/>
    </xf>
    <xf numFmtId="165" fontId="5" fillId="2" borderId="0" xfId="1" applyNumberFormat="1" applyFont="1" applyFill="1" applyBorder="1" applyAlignment="1" applyProtection="1">
      <protection hidden="1"/>
    </xf>
    <xf numFmtId="9" fontId="3" fillId="3" borderId="12" xfId="6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hidden="1"/>
    </xf>
    <xf numFmtId="0" fontId="4" fillId="2" borderId="2" xfId="0" applyFont="1" applyFill="1" applyBorder="1" applyAlignment="1" applyProtection="1">
      <alignment horizontal="center" wrapText="1"/>
      <protection hidden="1"/>
    </xf>
    <xf numFmtId="0" fontId="4" fillId="2" borderId="1" xfId="0" applyFont="1" applyFill="1" applyBorder="1" applyProtection="1">
      <protection hidden="1"/>
    </xf>
    <xf numFmtId="0" fontId="3" fillId="0" borderId="0" xfId="0" applyFont="1" applyAlignment="1" applyProtection="1">
      <alignment vertical="top" wrapText="1"/>
      <protection locked="0" hidden="1"/>
    </xf>
    <xf numFmtId="0" fontId="4" fillId="2" borderId="0" xfId="0" applyFont="1" applyFill="1" applyAlignment="1" applyProtection="1">
      <alignment horizontal="center" wrapText="1"/>
      <protection hidden="1"/>
    </xf>
    <xf numFmtId="0" fontId="5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44" fontId="14" fillId="2" borderId="0" xfId="0" applyNumberFormat="1" applyFont="1" applyFill="1"/>
    <xf numFmtId="0" fontId="5" fillId="2" borderId="0" xfId="0" applyFont="1" applyFill="1" applyAlignment="1" applyProtection="1">
      <alignment horizontal="center" wrapText="1"/>
      <protection hidden="1"/>
    </xf>
    <xf numFmtId="165" fontId="5" fillId="2" borderId="0" xfId="1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Protection="1">
      <protection hidden="1"/>
    </xf>
    <xf numFmtId="0" fontId="5" fillId="2" borderId="0" xfId="0" applyFont="1" applyFill="1" applyAlignment="1" applyProtection="1">
      <alignment horizontal="right" vertical="center" wrapText="1"/>
      <protection hidden="1"/>
    </xf>
    <xf numFmtId="10" fontId="3" fillId="2" borderId="1" xfId="0" applyNumberFormat="1" applyFont="1" applyFill="1" applyBorder="1" applyProtection="1">
      <protection hidden="1"/>
    </xf>
    <xf numFmtId="0" fontId="5" fillId="2" borderId="10" xfId="0" applyFont="1" applyFill="1" applyBorder="1" applyAlignment="1" applyProtection="1">
      <alignment horizontal="left" vertical="center"/>
      <protection hidden="1"/>
    </xf>
    <xf numFmtId="0" fontId="5" fillId="3" borderId="11" xfId="0" applyFont="1" applyFill="1" applyBorder="1" applyAlignment="1" applyProtection="1">
      <alignment horizontal="left" vertical="center" wrapText="1"/>
      <protection locked="0" hidden="1"/>
    </xf>
    <xf numFmtId="44" fontId="3" fillId="5" borderId="7" xfId="5" applyFont="1" applyFill="1" applyBorder="1" applyAlignment="1" applyProtection="1">
      <alignment vertical="center" wrapText="1"/>
    </xf>
    <xf numFmtId="44" fontId="3" fillId="5" borderId="13" xfId="5" applyFont="1" applyFill="1" applyBorder="1" applyAlignment="1" applyProtection="1">
      <alignment horizontal="right" vertical="center"/>
    </xf>
    <xf numFmtId="0" fontId="11" fillId="4" borderId="0" xfId="0" applyFont="1" applyFill="1" applyAlignment="1">
      <alignment wrapText="1"/>
    </xf>
    <xf numFmtId="0" fontId="16" fillId="4" borderId="0" xfId="0" applyFont="1" applyFill="1" applyAlignment="1">
      <alignment vertical="top" wrapText="1"/>
    </xf>
    <xf numFmtId="0" fontId="5" fillId="2" borderId="0" xfId="0" applyFont="1" applyFill="1" applyAlignment="1" applyProtection="1">
      <alignment vertical="center" wrapText="1"/>
      <protection hidden="1"/>
    </xf>
    <xf numFmtId="165" fontId="5" fillId="2" borderId="0" xfId="1" applyNumberFormat="1" applyFont="1" applyFill="1" applyBorder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vertical="top" wrapText="1"/>
      <protection hidden="1"/>
    </xf>
    <xf numFmtId="0" fontId="3" fillId="2" borderId="1" xfId="0" applyFont="1" applyFill="1" applyBorder="1" applyAlignment="1" applyProtection="1">
      <alignment vertical="top"/>
      <protection hidden="1"/>
    </xf>
    <xf numFmtId="10" fontId="3" fillId="2" borderId="1" xfId="0" applyNumberFormat="1" applyFont="1" applyFill="1" applyBorder="1" applyAlignment="1" applyProtection="1">
      <alignment vertical="top"/>
      <protection hidden="1"/>
    </xf>
    <xf numFmtId="2" fontId="3" fillId="2" borderId="2" xfId="1" applyNumberFormat="1" applyFont="1" applyFill="1" applyBorder="1" applyAlignment="1" applyProtection="1">
      <alignment vertical="top"/>
      <protection hidden="1"/>
    </xf>
    <xf numFmtId="10" fontId="3" fillId="2" borderId="0" xfId="0" applyNumberFormat="1" applyFont="1" applyFill="1" applyAlignment="1" applyProtection="1">
      <alignment vertical="top"/>
      <protection hidden="1"/>
    </xf>
    <xf numFmtId="2" fontId="3" fillId="2" borderId="0" xfId="1" applyNumberFormat="1" applyFont="1" applyFill="1" applyBorder="1" applyAlignment="1" applyProtection="1">
      <alignment vertical="top"/>
      <protection hidden="1"/>
    </xf>
    <xf numFmtId="0" fontId="4" fillId="2" borderId="1" xfId="0" applyFont="1" applyFill="1" applyBorder="1" applyAlignment="1" applyProtection="1">
      <alignment vertical="top"/>
      <protection hidden="1"/>
    </xf>
    <xf numFmtId="2" fontId="3" fillId="2" borderId="2" xfId="0" applyNumberFormat="1" applyFont="1" applyFill="1" applyBorder="1" applyAlignment="1" applyProtection="1">
      <alignment vertical="top"/>
      <protection hidden="1"/>
    </xf>
    <xf numFmtId="2" fontId="3" fillId="2" borderId="0" xfId="0" applyNumberFormat="1" applyFont="1" applyFill="1" applyAlignment="1" applyProtection="1">
      <alignment vertical="top"/>
      <protection hidden="1"/>
    </xf>
    <xf numFmtId="0" fontId="3" fillId="2" borderId="1" xfId="0" quotePrefix="1" applyFont="1" applyFill="1" applyBorder="1" applyProtection="1">
      <protection hidden="1"/>
    </xf>
    <xf numFmtId="2" fontId="3" fillId="2" borderId="2" xfId="0" applyNumberFormat="1" applyFont="1" applyFill="1" applyBorder="1" applyProtection="1">
      <protection hidden="1"/>
    </xf>
    <xf numFmtId="0" fontId="3" fillId="2" borderId="1" xfId="0" quotePrefix="1" applyFont="1" applyFill="1" applyBorder="1" applyAlignment="1" applyProtection="1">
      <alignment vertical="top"/>
      <protection hidden="1"/>
    </xf>
    <xf numFmtId="10" fontId="3" fillId="3" borderId="3" xfId="0" applyNumberFormat="1" applyFont="1" applyFill="1" applyBorder="1" applyAlignment="1" applyProtection="1">
      <alignment vertical="top"/>
      <protection locked="0" hidden="1"/>
    </xf>
    <xf numFmtId="10" fontId="3" fillId="2" borderId="3" xfId="0" applyNumberFormat="1" applyFont="1" applyFill="1" applyBorder="1" applyAlignment="1" applyProtection="1">
      <alignment vertical="top"/>
      <protection hidden="1"/>
    </xf>
    <xf numFmtId="10" fontId="3" fillId="2" borderId="15" xfId="0" applyNumberFormat="1" applyFont="1" applyFill="1" applyBorder="1" applyAlignment="1" applyProtection="1">
      <alignment vertical="top"/>
      <protection hidden="1"/>
    </xf>
    <xf numFmtId="10" fontId="3" fillId="0" borderId="3" xfId="0" applyNumberFormat="1" applyFont="1" applyBorder="1" applyAlignment="1" applyProtection="1">
      <alignment vertical="top"/>
      <protection hidden="1"/>
    </xf>
    <xf numFmtId="10" fontId="3" fillId="0" borderId="16" xfId="0" applyNumberFormat="1" applyFont="1" applyBorder="1" applyAlignment="1" applyProtection="1">
      <alignment vertical="top"/>
      <protection hidden="1"/>
    </xf>
    <xf numFmtId="0" fontId="4" fillId="2" borderId="1" xfId="0" applyFont="1" applyFill="1" applyBorder="1" applyAlignment="1" applyProtection="1">
      <alignment horizontal="left" vertical="top"/>
      <protection hidden="1"/>
    </xf>
    <xf numFmtId="10" fontId="3" fillId="3" borderId="1" xfId="0" applyNumberFormat="1" applyFont="1" applyFill="1" applyBorder="1" applyAlignment="1" applyProtection="1">
      <alignment vertical="top"/>
      <protection locked="0" hidden="1"/>
    </xf>
    <xf numFmtId="10" fontId="3" fillId="3" borderId="0" xfId="0" applyNumberFormat="1" applyFont="1" applyFill="1" applyAlignment="1" applyProtection="1">
      <alignment vertical="top"/>
      <protection locked="0" hidden="1"/>
    </xf>
    <xf numFmtId="10" fontId="3" fillId="0" borderId="0" xfId="0" applyNumberFormat="1" applyFont="1" applyAlignment="1" applyProtection="1">
      <alignment vertical="top"/>
      <protection locked="0" hidden="1"/>
    </xf>
    <xf numFmtId="10" fontId="3" fillId="0" borderId="1" xfId="0" applyNumberFormat="1" applyFont="1" applyBorder="1" applyAlignment="1" applyProtection="1">
      <alignment vertical="top"/>
      <protection locked="0" hidden="1"/>
    </xf>
    <xf numFmtId="10" fontId="3" fillId="4" borderId="1" xfId="0" applyNumberFormat="1" applyFont="1" applyFill="1" applyBorder="1"/>
    <xf numFmtId="0" fontId="3" fillId="4" borderId="2" xfId="0" applyFont="1" applyFill="1" applyBorder="1"/>
    <xf numFmtId="0" fontId="5" fillId="2" borderId="4" xfId="0" applyFont="1" applyFill="1" applyBorder="1" applyAlignment="1" applyProtection="1">
      <alignment horizontal="right" vertical="top"/>
      <protection hidden="1"/>
    </xf>
    <xf numFmtId="10" fontId="3" fillId="2" borderId="4" xfId="0" applyNumberFormat="1" applyFont="1" applyFill="1" applyBorder="1" applyAlignment="1" applyProtection="1">
      <alignment vertical="top"/>
      <protection hidden="1"/>
    </xf>
    <xf numFmtId="2" fontId="3" fillId="2" borderId="5" xfId="1" applyNumberFormat="1" applyFont="1" applyFill="1" applyBorder="1" applyAlignment="1" applyProtection="1">
      <alignment vertical="top"/>
      <protection hidden="1"/>
    </xf>
    <xf numFmtId="10" fontId="3" fillId="2" borderId="18" xfId="0" applyNumberFormat="1" applyFont="1" applyFill="1" applyBorder="1" applyAlignment="1" applyProtection="1">
      <alignment vertical="top"/>
      <protection hidden="1"/>
    </xf>
    <xf numFmtId="2" fontId="3" fillId="2" borderId="18" xfId="1" applyNumberFormat="1" applyFont="1" applyFill="1" applyBorder="1" applyAlignment="1" applyProtection="1">
      <alignment vertical="top"/>
      <protection hidden="1"/>
    </xf>
    <xf numFmtId="0" fontId="17" fillId="2" borderId="0" xfId="0" applyFont="1" applyFill="1"/>
    <xf numFmtId="0" fontId="13" fillId="2" borderId="0" xfId="0" applyFont="1" applyFill="1" applyAlignment="1">
      <alignment wrapText="1"/>
    </xf>
    <xf numFmtId="0" fontId="18" fillId="2" borderId="0" xfId="0" applyFont="1" applyFill="1" applyAlignment="1">
      <alignment vertical="center" wrapText="1"/>
    </xf>
    <xf numFmtId="0" fontId="19" fillId="2" borderId="0" xfId="0" applyFont="1" applyFill="1"/>
    <xf numFmtId="0" fontId="20" fillId="0" borderId="0" xfId="0" applyFont="1"/>
    <xf numFmtId="0" fontId="13" fillId="0" borderId="0" xfId="0" applyFont="1"/>
    <xf numFmtId="0" fontId="21" fillId="0" borderId="0" xfId="0" applyFont="1"/>
    <xf numFmtId="0" fontId="17" fillId="0" borderId="0" xfId="0" applyFont="1"/>
    <xf numFmtId="0" fontId="16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5" fillId="2" borderId="10" xfId="0" applyFont="1" applyFill="1" applyBorder="1" applyAlignment="1">
      <alignment horizontal="left" vertical="center"/>
    </xf>
    <xf numFmtId="2" fontId="5" fillId="2" borderId="20" xfId="0" applyNumberFormat="1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/>
    </xf>
    <xf numFmtId="44" fontId="3" fillId="5" borderId="28" xfId="5" applyFont="1" applyFill="1" applyBorder="1" applyAlignment="1" applyProtection="1">
      <alignment vertical="center" wrapText="1"/>
    </xf>
    <xf numFmtId="2" fontId="3" fillId="2" borderId="29" xfId="0" applyNumberFormat="1" applyFont="1" applyFill="1" applyBorder="1" applyAlignment="1">
      <alignment horizontal="center" vertical="center"/>
    </xf>
    <xf numFmtId="44" fontId="3" fillId="5" borderId="30" xfId="5" applyFont="1" applyFill="1" applyBorder="1" applyAlignment="1" applyProtection="1">
      <alignment horizontal="right" vertical="center"/>
    </xf>
    <xf numFmtId="0" fontId="16" fillId="4" borderId="0" xfId="0" applyFont="1" applyFill="1" applyAlignment="1">
      <alignment vertical="center" wrapText="1"/>
    </xf>
    <xf numFmtId="166" fontId="3" fillId="2" borderId="26" xfId="0" applyNumberFormat="1" applyFont="1" applyFill="1" applyBorder="1" applyAlignment="1">
      <alignment horizontal="center" vertical="center"/>
    </xf>
    <xf numFmtId="166" fontId="3" fillId="2" borderId="31" xfId="0" applyNumberFormat="1" applyFont="1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right" vertical="center" wrapText="1"/>
      <protection hidden="1"/>
    </xf>
    <xf numFmtId="0" fontId="4" fillId="2" borderId="19" xfId="0" applyFont="1" applyFill="1" applyBorder="1" applyAlignment="1" applyProtection="1">
      <alignment horizontal="center" wrapText="1"/>
      <protection hidden="1"/>
    </xf>
    <xf numFmtId="0" fontId="4" fillId="2" borderId="8" xfId="0" applyFont="1" applyFill="1" applyBorder="1" applyAlignment="1" applyProtection="1">
      <alignment horizontal="center" wrapText="1"/>
      <protection hidden="1"/>
    </xf>
    <xf numFmtId="0" fontId="4" fillId="2" borderId="14" xfId="0" applyFont="1" applyFill="1" applyBorder="1" applyAlignment="1" applyProtection="1">
      <alignment horizont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19" xfId="0" applyFont="1" applyFill="1" applyBorder="1" applyAlignment="1" applyProtection="1">
      <alignment horizontal="center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left" vertical="center"/>
      <protection locked="0" hidden="1"/>
    </xf>
    <xf numFmtId="0" fontId="5" fillId="3" borderId="7" xfId="0" applyFont="1" applyFill="1" applyBorder="1" applyAlignment="1" applyProtection="1">
      <alignment horizontal="left" vertical="center"/>
      <protection hidden="1"/>
    </xf>
    <xf numFmtId="0" fontId="5" fillId="2" borderId="10" xfId="0" applyFont="1" applyFill="1" applyBorder="1" applyAlignment="1" applyProtection="1">
      <alignment horizontal="center" vertical="center" wrapText="1"/>
      <protection hidden="1"/>
    </xf>
    <xf numFmtId="0" fontId="5" fillId="2" borderId="17" xfId="0" applyFont="1" applyFill="1" applyBorder="1" applyAlignment="1" applyProtection="1">
      <alignment horizontal="center" vertical="center" wrapText="1"/>
      <protection hidden="1"/>
    </xf>
    <xf numFmtId="0" fontId="5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left" vertical="top" wrapText="1"/>
      <protection hidden="1"/>
    </xf>
    <xf numFmtId="0" fontId="4" fillId="2" borderId="1" xfId="0" applyFont="1" applyFill="1" applyBorder="1" applyAlignment="1" applyProtection="1">
      <alignment vertical="top" wrapText="1"/>
      <protection hidden="1"/>
    </xf>
    <xf numFmtId="0" fontId="4" fillId="2" borderId="4" xfId="0" applyFont="1" applyFill="1" applyBorder="1" applyAlignment="1" applyProtection="1">
      <alignment vertical="top" wrapText="1"/>
      <protection hidden="1"/>
    </xf>
    <xf numFmtId="0" fontId="16" fillId="4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hidden="1"/>
    </xf>
    <xf numFmtId="165" fontId="5" fillId="2" borderId="0" xfId="1" applyNumberFormat="1" applyFont="1" applyFill="1" applyBorder="1" applyAlignment="1" applyProtection="1">
      <alignment horizontal="center" vertical="center"/>
      <protection hidden="1"/>
    </xf>
    <xf numFmtId="0" fontId="4" fillId="2" borderId="9" xfId="0" applyFont="1" applyFill="1" applyBorder="1" applyAlignment="1" applyProtection="1">
      <alignment horizontal="center" wrapText="1"/>
      <protection hidden="1"/>
    </xf>
    <xf numFmtId="165" fontId="5" fillId="2" borderId="0" xfId="1" applyNumberFormat="1" applyFont="1" applyFill="1" applyBorder="1" applyAlignment="1" applyProtection="1">
      <alignment horizontal="center"/>
      <protection hidden="1"/>
    </xf>
    <xf numFmtId="0" fontId="5" fillId="3" borderId="17" xfId="0" applyFont="1" applyFill="1" applyBorder="1" applyAlignment="1" applyProtection="1">
      <alignment horizontal="left"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</cellXfs>
  <cellStyles count="7">
    <cellStyle name="Komma" xfId="1" builtinId="3"/>
    <cellStyle name="Komma 2" xfId="2" xr:uid="{9D88AE03-9008-43CF-A44D-4B72E785E009}"/>
    <cellStyle name="Komma 3" xfId="4" xr:uid="{48DB3C6A-A877-4FF2-9A51-6DB73D8D9598}"/>
    <cellStyle name="Procent" xfId="6" builtinId="5"/>
    <cellStyle name="Standaard" xfId="0" builtinId="0"/>
    <cellStyle name="Valuta" xfId="5" builtinId="4"/>
    <cellStyle name="Valuta 2" xfId="3" xr:uid="{6934795E-0438-459B-8EC9-0373117C9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emon.van.Buuren\Downloads\Onderbouwing%20kostprijsfactor_chec%20Carina%20juli%202023.xlsx" TargetMode="External"/><Relationship Id="rId1" Type="http://schemas.openxmlformats.org/officeDocument/2006/relationships/externalLinkPath" Target="file:///C:\Users\Remon.van.Buuren\Downloads\Onderbouwing%20kostprijsfactor_chec%20Carina%20jul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elichting kostprijsformulie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dimension ref="B1:Y85"/>
  <sheetViews>
    <sheetView tabSelected="1" zoomScale="85" zoomScaleNormal="85" workbookViewId="0">
      <selection activeCell="J3" sqref="J3"/>
    </sheetView>
  </sheetViews>
  <sheetFormatPr defaultColWidth="9.28515625" defaultRowHeight="12.75" x14ac:dyDescent="0.2"/>
  <cols>
    <col min="1" max="2" width="2" style="2" customWidth="1"/>
    <col min="3" max="3" width="18.85546875" style="8" customWidth="1"/>
    <col min="4" max="4" width="52.5703125" style="2" customWidth="1"/>
    <col min="5" max="5" width="8.7109375" style="2" customWidth="1"/>
    <col min="6" max="10" width="8.7109375" style="7" customWidth="1"/>
    <col min="11" max="11" width="6.7109375" style="3" customWidth="1"/>
    <col min="12" max="12" width="8.7109375" style="3" customWidth="1"/>
    <col min="13" max="17" width="8.7109375" style="4" customWidth="1"/>
    <col min="18" max="18" width="7.42578125" style="2" customWidth="1"/>
    <col min="19" max="24" width="8.7109375" style="2" customWidth="1"/>
    <col min="25" max="16384" width="9.28515625" style="2"/>
  </cols>
  <sheetData>
    <row r="1" spans="2:25" ht="23.25" x14ac:dyDescent="0.35">
      <c r="B1" s="1"/>
      <c r="C1" s="1" t="s">
        <v>54</v>
      </c>
      <c r="D1" s="1"/>
      <c r="E1" s="1"/>
      <c r="F1" s="1"/>
      <c r="G1" s="1"/>
      <c r="H1" s="1"/>
      <c r="I1" s="1"/>
      <c r="J1" s="1"/>
    </row>
    <row r="2" spans="2:25" ht="21.6" customHeight="1" thickBot="1" x14ac:dyDescent="0.25">
      <c r="C2" s="5"/>
      <c r="D2" s="6"/>
      <c r="E2" s="6"/>
      <c r="F2" s="6"/>
      <c r="G2" s="6"/>
      <c r="H2" s="6"/>
      <c r="I2" s="6"/>
      <c r="J2" s="6"/>
    </row>
    <row r="3" spans="2:25" ht="21.6" customHeight="1" thickBot="1" x14ac:dyDescent="0.25">
      <c r="C3" s="41" t="s">
        <v>0</v>
      </c>
      <c r="D3" s="42"/>
      <c r="E3" s="6"/>
      <c r="F3" s="6"/>
      <c r="G3" s="6"/>
      <c r="H3" s="6"/>
      <c r="I3" s="6"/>
      <c r="J3" s="6"/>
    </row>
    <row r="4" spans="2:25" ht="21.6" customHeight="1" x14ac:dyDescent="0.2">
      <c r="C4" s="13"/>
      <c r="D4" s="31"/>
      <c r="E4" s="6"/>
      <c r="F4" s="6"/>
      <c r="G4" s="6"/>
      <c r="H4" s="6"/>
      <c r="I4" s="6"/>
      <c r="J4" s="6"/>
    </row>
    <row r="5" spans="2:25" ht="28.35" customHeight="1" x14ac:dyDescent="0.2">
      <c r="C5" s="103" t="s">
        <v>1</v>
      </c>
      <c r="D5" s="103"/>
      <c r="E5" s="110"/>
      <c r="F5" s="1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T5" s="3"/>
      <c r="U5" s="3"/>
      <c r="V5" s="3"/>
      <c r="W5" s="3"/>
      <c r="X5" s="4"/>
      <c r="Y5" s="4"/>
    </row>
    <row r="6" spans="2:25" ht="28.35" customHeight="1" x14ac:dyDescent="0.2">
      <c r="C6" s="103" t="s">
        <v>2</v>
      </c>
      <c r="D6" s="103"/>
      <c r="E6" s="110"/>
      <c r="F6" s="1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3"/>
      <c r="U6" s="3"/>
      <c r="V6" s="3"/>
      <c r="W6" s="3"/>
      <c r="X6" s="4"/>
      <c r="Y6" s="4"/>
    </row>
    <row r="7" spans="2:25" ht="28.35" customHeight="1" x14ac:dyDescent="0.2">
      <c r="C7" s="39"/>
      <c r="D7" s="39" t="s">
        <v>52</v>
      </c>
      <c r="E7" s="111"/>
      <c r="F7" s="11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T7" s="3"/>
      <c r="U7" s="3"/>
      <c r="V7" s="3"/>
      <c r="W7" s="3"/>
      <c r="X7" s="4"/>
      <c r="Y7" s="4"/>
    </row>
    <row r="8" spans="2:25" ht="21.6" customHeight="1" thickBot="1" x14ac:dyDescent="0.25">
      <c r="C8" s="13"/>
      <c r="D8" s="14"/>
      <c r="E8" s="6"/>
      <c r="F8" s="6"/>
      <c r="G8" s="6"/>
      <c r="H8" s="6"/>
      <c r="I8" s="6"/>
      <c r="J8" s="6"/>
    </row>
    <row r="9" spans="2:25" ht="26.65" customHeight="1" thickBot="1" x14ac:dyDescent="0.25">
      <c r="C9" s="5"/>
      <c r="D9" s="6"/>
      <c r="E9" s="107" t="s">
        <v>3</v>
      </c>
      <c r="F9" s="108"/>
      <c r="G9" s="108"/>
      <c r="H9" s="108"/>
      <c r="I9" s="108"/>
      <c r="J9" s="109"/>
      <c r="L9" s="112" t="s">
        <v>4</v>
      </c>
      <c r="M9" s="113"/>
      <c r="N9" s="113"/>
      <c r="O9" s="113"/>
      <c r="P9" s="113"/>
      <c r="Q9" s="114"/>
      <c r="S9" s="112" t="s">
        <v>5</v>
      </c>
      <c r="T9" s="113"/>
      <c r="U9" s="113"/>
      <c r="V9" s="113"/>
      <c r="W9" s="113"/>
      <c r="X9" s="114"/>
    </row>
    <row r="10" spans="2:25" ht="33" customHeight="1" x14ac:dyDescent="0.2">
      <c r="C10" s="12"/>
      <c r="D10" s="12"/>
      <c r="E10" s="105" t="s">
        <v>6</v>
      </c>
      <c r="F10" s="106"/>
      <c r="G10" s="104" t="s">
        <v>7</v>
      </c>
      <c r="H10" s="104"/>
      <c r="I10" s="105" t="s">
        <v>8</v>
      </c>
      <c r="J10" s="106"/>
      <c r="L10" s="105" t="s">
        <v>6</v>
      </c>
      <c r="M10" s="106"/>
      <c r="N10" s="105" t="s">
        <v>7</v>
      </c>
      <c r="O10" s="121"/>
      <c r="P10" s="105" t="s">
        <v>8</v>
      </c>
      <c r="Q10" s="106"/>
      <c r="S10" s="105" t="s">
        <v>6</v>
      </c>
      <c r="T10" s="106"/>
      <c r="U10" s="105" t="s">
        <v>7</v>
      </c>
      <c r="V10" s="121"/>
      <c r="W10" s="105" t="s">
        <v>8</v>
      </c>
      <c r="X10" s="106"/>
    </row>
    <row r="11" spans="2:25" ht="13.15" customHeight="1" x14ac:dyDescent="0.2">
      <c r="C11" s="30"/>
      <c r="D11" s="30"/>
      <c r="E11" s="28"/>
      <c r="F11" s="29"/>
      <c r="G11" s="32"/>
      <c r="H11" s="32"/>
      <c r="I11" s="28"/>
      <c r="J11" s="29"/>
      <c r="L11" s="28"/>
      <c r="M11" s="29"/>
      <c r="N11" s="28"/>
      <c r="O11" s="29"/>
      <c r="P11" s="28"/>
      <c r="Q11" s="29"/>
      <c r="S11" s="28"/>
      <c r="T11" s="29"/>
      <c r="U11" s="28"/>
      <c r="V11" s="23"/>
      <c r="W11" s="22"/>
      <c r="X11" s="23"/>
    </row>
    <row r="12" spans="2:25" ht="13.35" customHeight="1" x14ac:dyDescent="0.2">
      <c r="C12" s="49" t="s">
        <v>9</v>
      </c>
      <c r="D12" s="50"/>
      <c r="E12" s="51"/>
      <c r="F12" s="52">
        <v>100</v>
      </c>
      <c r="G12" s="53"/>
      <c r="H12" s="54">
        <v>100</v>
      </c>
      <c r="I12" s="51"/>
      <c r="J12" s="52">
        <v>100</v>
      </c>
      <c r="L12" s="51"/>
      <c r="M12" s="52">
        <v>100</v>
      </c>
      <c r="N12" s="51"/>
      <c r="O12" s="52">
        <v>100</v>
      </c>
      <c r="P12" s="51"/>
      <c r="Q12" s="52">
        <v>100</v>
      </c>
      <c r="S12" s="22"/>
      <c r="T12" s="52">
        <v>100</v>
      </c>
      <c r="U12" s="22"/>
      <c r="V12" s="52">
        <v>100</v>
      </c>
      <c r="W12" s="22"/>
      <c r="X12" s="52">
        <v>100</v>
      </c>
    </row>
    <row r="13" spans="2:25" x14ac:dyDescent="0.2">
      <c r="C13" s="55"/>
      <c r="D13" s="50"/>
      <c r="E13" s="51"/>
      <c r="F13" s="56"/>
      <c r="G13" s="53"/>
      <c r="H13" s="57"/>
      <c r="I13" s="51"/>
      <c r="J13" s="56"/>
      <c r="L13" s="51"/>
      <c r="M13" s="56"/>
      <c r="N13" s="51"/>
      <c r="O13" s="56"/>
      <c r="P13" s="51"/>
      <c r="Q13" s="56"/>
      <c r="S13" s="51"/>
      <c r="T13" s="23"/>
      <c r="U13" s="51"/>
      <c r="V13" s="23"/>
      <c r="W13" s="51"/>
      <c r="X13" s="23"/>
    </row>
    <row r="14" spans="2:25" x14ac:dyDescent="0.2">
      <c r="C14" s="115" t="s">
        <v>10</v>
      </c>
      <c r="D14" s="58" t="s">
        <v>11</v>
      </c>
      <c r="E14" s="51">
        <f>27.78/(261-27.78-7-(261*0.06))</f>
        <v>0.1319338905775076</v>
      </c>
      <c r="F14" s="59"/>
      <c r="G14" s="51">
        <f>27.78/(261-27.78-7-(261*0.06))</f>
        <v>0.1319338905775076</v>
      </c>
      <c r="I14" s="51">
        <f>27.78/(261-27.78-7-(261*0.06))</f>
        <v>0.1319338905775076</v>
      </c>
      <c r="J14" s="59"/>
      <c r="L14" s="40"/>
      <c r="M14" s="59"/>
      <c r="N14" s="40"/>
      <c r="O14" s="59"/>
      <c r="P14" s="40"/>
      <c r="Q14" s="59"/>
      <c r="S14" s="51">
        <f>E14</f>
        <v>0.1319338905775076</v>
      </c>
      <c r="T14" s="56"/>
      <c r="U14" s="51">
        <f>G14</f>
        <v>0.1319338905775076</v>
      </c>
      <c r="V14" s="56"/>
      <c r="W14" s="51">
        <f>I14</f>
        <v>0.1319338905775076</v>
      </c>
      <c r="X14" s="56"/>
    </row>
    <row r="15" spans="2:25" x14ac:dyDescent="0.2">
      <c r="C15" s="115"/>
      <c r="D15" s="60" t="s">
        <v>12</v>
      </c>
      <c r="E15" s="51">
        <f>7/(261-27.78-7-(261*0.06))</f>
        <v>3.3244680851063829E-2</v>
      </c>
      <c r="F15" s="56"/>
      <c r="G15" s="51">
        <f>7/(261-27.78-7-(261*0.06))</f>
        <v>3.3244680851063829E-2</v>
      </c>
      <c r="H15" s="57"/>
      <c r="I15" s="51">
        <f>7/(261-27.78-7-(261*0.06))</f>
        <v>3.3244680851063829E-2</v>
      </c>
      <c r="J15" s="56"/>
      <c r="L15" s="51"/>
      <c r="M15" s="56"/>
      <c r="N15" s="51"/>
      <c r="O15" s="56"/>
      <c r="P15" s="51"/>
      <c r="Q15" s="56"/>
      <c r="S15" s="40"/>
      <c r="T15" s="59"/>
      <c r="U15" s="40"/>
      <c r="V15" s="59"/>
      <c r="W15" s="40"/>
      <c r="X15" s="59"/>
    </row>
    <row r="16" spans="2:25" x14ac:dyDescent="0.2">
      <c r="C16" s="115"/>
      <c r="D16" s="60" t="s">
        <v>13</v>
      </c>
      <c r="E16" s="51">
        <v>6.0000000000000001E-3</v>
      </c>
      <c r="F16" s="56"/>
      <c r="G16" s="53">
        <v>6.0000000000000001E-3</v>
      </c>
      <c r="H16" s="57"/>
      <c r="I16" s="51">
        <v>6.0000000000000001E-3</v>
      </c>
      <c r="J16" s="56"/>
      <c r="L16" s="51"/>
      <c r="M16" s="56"/>
      <c r="N16" s="51"/>
      <c r="O16" s="56"/>
      <c r="P16" s="51"/>
      <c r="Q16" s="56"/>
      <c r="S16" s="51"/>
      <c r="T16" s="56"/>
      <c r="U16" s="51"/>
      <c r="V16" s="56"/>
      <c r="W16" s="51"/>
      <c r="X16" s="56"/>
    </row>
    <row r="17" spans="3:24" x14ac:dyDescent="0.2">
      <c r="C17" s="115"/>
      <c r="D17" s="60" t="s">
        <v>14</v>
      </c>
      <c r="E17" s="61"/>
      <c r="F17" s="56"/>
      <c r="G17" s="61"/>
      <c r="H17" s="57"/>
      <c r="I17" s="61"/>
      <c r="J17" s="56"/>
      <c r="L17" s="62"/>
      <c r="M17" s="56"/>
      <c r="N17" s="62"/>
      <c r="O17" s="56"/>
      <c r="P17" s="62"/>
      <c r="Q17" s="56"/>
      <c r="S17" s="51"/>
      <c r="T17" s="56"/>
      <c r="U17" s="51"/>
      <c r="V17" s="56"/>
      <c r="W17" s="51"/>
      <c r="X17" s="56"/>
    </row>
    <row r="18" spans="3:24" x14ac:dyDescent="0.2">
      <c r="C18" s="115"/>
      <c r="D18" s="50"/>
      <c r="E18" s="51">
        <f>SUM(E14:E17)</f>
        <v>0.17117857142857143</v>
      </c>
      <c r="F18" s="52">
        <f>(1+E18)*F12</f>
        <v>117.11785714285713</v>
      </c>
      <c r="G18" s="53">
        <f>SUM(G14:G17)</f>
        <v>0.17117857142857143</v>
      </c>
      <c r="H18" s="54">
        <f>(1+G18)*H12</f>
        <v>117.11785714285713</v>
      </c>
      <c r="I18" s="51">
        <f>SUM(I14:I17)</f>
        <v>0.17117857142857143</v>
      </c>
      <c r="J18" s="52">
        <f>(1+I18)*J12</f>
        <v>117.11785714285713</v>
      </c>
      <c r="L18" s="51">
        <f>SUM(L14:L17)</f>
        <v>0</v>
      </c>
      <c r="M18" s="52">
        <f>(1+L18)*M12</f>
        <v>100</v>
      </c>
      <c r="N18" s="51">
        <f>SUM(N14:N17)</f>
        <v>0</v>
      </c>
      <c r="O18" s="52">
        <f>(1+N18)*O12</f>
        <v>100</v>
      </c>
      <c r="P18" s="51">
        <f>SUM(P14:P17)</f>
        <v>0</v>
      </c>
      <c r="Q18" s="52">
        <f>(1+P18)*Q12</f>
        <v>100</v>
      </c>
      <c r="S18" s="63">
        <f>SUM(S14:S17)</f>
        <v>0.1319338905775076</v>
      </c>
      <c r="T18" s="56">
        <f>(1+S18)*T12</f>
        <v>113.19338905775076</v>
      </c>
      <c r="U18" s="63">
        <f>SUM(U14:U17)</f>
        <v>0.1319338905775076</v>
      </c>
      <c r="V18" s="56">
        <f>(1+U18)*V12</f>
        <v>113.19338905775076</v>
      </c>
      <c r="W18" s="63">
        <f>SUM(W14:W17)</f>
        <v>0.1319338905775076</v>
      </c>
      <c r="X18" s="56">
        <f>(1+W18)*X12</f>
        <v>113.19338905775076</v>
      </c>
    </row>
    <row r="19" spans="3:24" x14ac:dyDescent="0.2">
      <c r="C19" s="115"/>
      <c r="D19" s="50"/>
      <c r="E19" s="51"/>
      <c r="F19" s="56"/>
      <c r="G19" s="53"/>
      <c r="H19" s="57"/>
      <c r="I19" s="51"/>
      <c r="J19" s="56"/>
      <c r="L19" s="51"/>
      <c r="M19" s="56"/>
      <c r="N19" s="51"/>
      <c r="O19" s="56"/>
      <c r="P19" s="51"/>
      <c r="Q19" s="56"/>
      <c r="S19" s="51"/>
      <c r="T19" s="56"/>
      <c r="U19" s="51"/>
      <c r="V19" s="56"/>
      <c r="W19" s="51"/>
      <c r="X19" s="56"/>
    </row>
    <row r="20" spans="3:24" x14ac:dyDescent="0.2">
      <c r="C20" s="115"/>
      <c r="D20" s="50"/>
      <c r="E20" s="51"/>
      <c r="F20" s="56"/>
      <c r="G20" s="53"/>
      <c r="H20" s="57"/>
      <c r="I20" s="51"/>
      <c r="J20" s="56"/>
      <c r="L20" s="51"/>
      <c r="M20" s="56"/>
      <c r="N20" s="51"/>
      <c r="O20" s="56"/>
      <c r="P20" s="51"/>
      <c r="Q20" s="56"/>
      <c r="S20" s="51"/>
      <c r="T20" s="56"/>
      <c r="U20" s="51"/>
      <c r="V20" s="56"/>
      <c r="W20" s="51"/>
      <c r="X20" s="56"/>
    </row>
    <row r="21" spans="3:24" x14ac:dyDescent="0.2">
      <c r="C21" s="115"/>
      <c r="D21" s="50" t="s">
        <v>15</v>
      </c>
      <c r="E21" s="51">
        <v>8.3299999999999999E-2</v>
      </c>
      <c r="F21" s="56"/>
      <c r="G21" s="53">
        <v>8.3299999999999999E-2</v>
      </c>
      <c r="H21" s="57"/>
      <c r="I21" s="51">
        <v>8.3299999999999999E-2</v>
      </c>
      <c r="J21" s="56"/>
      <c r="L21" s="51"/>
      <c r="M21" s="56"/>
      <c r="N21" s="51"/>
      <c r="O21" s="56"/>
      <c r="P21" s="51"/>
      <c r="Q21" s="56"/>
      <c r="S21" s="51"/>
      <c r="T21" s="56"/>
      <c r="U21" s="51"/>
      <c r="V21" s="56"/>
      <c r="W21" s="51"/>
      <c r="X21" s="56"/>
    </row>
    <row r="22" spans="3:24" x14ac:dyDescent="0.2">
      <c r="C22" s="115"/>
      <c r="D22" s="50" t="s">
        <v>16</v>
      </c>
      <c r="E22" s="64">
        <v>0.08</v>
      </c>
      <c r="F22" s="56"/>
      <c r="G22" s="65">
        <v>0.08</v>
      </c>
      <c r="H22" s="57"/>
      <c r="I22" s="64">
        <v>0.08</v>
      </c>
      <c r="J22" s="56"/>
      <c r="L22" s="62"/>
      <c r="M22" s="56"/>
      <c r="N22" s="62"/>
      <c r="O22" s="56"/>
      <c r="P22" s="62"/>
      <c r="Q22" s="56"/>
      <c r="S22" s="40">
        <f>E22</f>
        <v>0.08</v>
      </c>
      <c r="T22" s="56"/>
      <c r="U22" s="40">
        <f>G22</f>
        <v>0.08</v>
      </c>
      <c r="V22" s="56"/>
      <c r="W22" s="40">
        <f>I22</f>
        <v>0.08</v>
      </c>
      <c r="X22" s="56"/>
    </row>
    <row r="23" spans="3:24" x14ac:dyDescent="0.2">
      <c r="C23" s="66"/>
      <c r="D23" s="50"/>
      <c r="E23" s="51">
        <f>SUM(E21:E22)</f>
        <v>0.1633</v>
      </c>
      <c r="F23" s="56"/>
      <c r="G23" s="53">
        <f>SUM(G21:G22)</f>
        <v>0.1633</v>
      </c>
      <c r="H23" s="57"/>
      <c r="I23" s="51">
        <f>SUM(I21:I22)</f>
        <v>0.1633</v>
      </c>
      <c r="J23" s="56"/>
      <c r="L23" s="51">
        <f>SUM(L22)</f>
        <v>0</v>
      </c>
      <c r="M23" s="56"/>
      <c r="N23" s="51">
        <f>SUM(N22)</f>
        <v>0</v>
      </c>
      <c r="O23" s="56"/>
      <c r="P23" s="51">
        <f>SUM(P22)</f>
        <v>0</v>
      </c>
      <c r="Q23" s="56"/>
      <c r="S23" s="63">
        <f>SUM(S21:S22)</f>
        <v>0.08</v>
      </c>
      <c r="T23" s="23"/>
      <c r="U23" s="63">
        <f>SUM(U21:U22)</f>
        <v>0.08</v>
      </c>
      <c r="V23" s="23"/>
      <c r="W23" s="63">
        <f>SUM(W21:W22)</f>
        <v>0.08</v>
      </c>
      <c r="X23" s="23"/>
    </row>
    <row r="24" spans="3:24" x14ac:dyDescent="0.2">
      <c r="C24" s="55"/>
      <c r="D24" s="50"/>
      <c r="E24" s="51"/>
      <c r="F24" s="52">
        <f>(1+E23)*F18</f>
        <v>136.2432032142857</v>
      </c>
      <c r="G24" s="53"/>
      <c r="H24" s="54">
        <f>(1+G23)*H18</f>
        <v>136.2432032142857</v>
      </c>
      <c r="I24" s="51"/>
      <c r="J24" s="52">
        <f>(1+I23)*J18</f>
        <v>136.2432032142857</v>
      </c>
      <c r="L24" s="51"/>
      <c r="M24" s="52">
        <f>(1+L23)*M18</f>
        <v>100</v>
      </c>
      <c r="N24" s="51"/>
      <c r="O24" s="52">
        <f>(1+N23)*O18</f>
        <v>100</v>
      </c>
      <c r="P24" s="51"/>
      <c r="Q24" s="52">
        <f>(1+P23)*Q18</f>
        <v>100</v>
      </c>
      <c r="S24" s="51"/>
      <c r="T24" s="52">
        <f>(1+S23)*T18</f>
        <v>122.24886018237083</v>
      </c>
      <c r="U24" s="51"/>
      <c r="V24" s="52">
        <f>(1+U23)*V18</f>
        <v>122.24886018237083</v>
      </c>
      <c r="W24" s="51"/>
      <c r="X24" s="52">
        <f>(1+W23)*X18</f>
        <v>122.24886018237083</v>
      </c>
    </row>
    <row r="25" spans="3:24" x14ac:dyDescent="0.2">
      <c r="C25" s="55"/>
      <c r="D25" s="50"/>
      <c r="E25" s="51"/>
      <c r="F25" s="56"/>
      <c r="G25" s="53"/>
      <c r="H25" s="57"/>
      <c r="I25" s="51"/>
      <c r="J25" s="56"/>
      <c r="L25" s="51"/>
      <c r="M25" s="56"/>
      <c r="N25" s="51"/>
      <c r="O25" s="56"/>
      <c r="P25" s="51"/>
      <c r="Q25" s="56"/>
      <c r="S25" s="22"/>
      <c r="T25" s="23"/>
      <c r="U25" s="22"/>
      <c r="V25" s="23"/>
      <c r="W25" s="22"/>
      <c r="X25" s="23"/>
    </row>
    <row r="26" spans="3:24" x14ac:dyDescent="0.2">
      <c r="C26" s="116" t="s">
        <v>17</v>
      </c>
      <c r="D26" s="58" t="s">
        <v>18</v>
      </c>
      <c r="E26" s="51">
        <v>6.0999999999999999E-2</v>
      </c>
      <c r="F26" s="56"/>
      <c r="G26" s="53">
        <v>6.0999999999999999E-2</v>
      </c>
      <c r="H26" s="57"/>
      <c r="I26" s="51">
        <v>6.0999999999999999E-2</v>
      </c>
      <c r="J26" s="56"/>
      <c r="L26" s="51">
        <f>E26</f>
        <v>6.0999999999999999E-2</v>
      </c>
      <c r="M26" s="56"/>
      <c r="N26" s="51">
        <f>G26</f>
        <v>6.0999999999999999E-2</v>
      </c>
      <c r="O26" s="56"/>
      <c r="P26" s="51">
        <f>I26</f>
        <v>6.0999999999999999E-2</v>
      </c>
      <c r="Q26" s="56"/>
      <c r="S26" s="51">
        <f t="shared" ref="S26:S34" si="0">E26</f>
        <v>6.0999999999999999E-2</v>
      </c>
      <c r="T26" s="56"/>
      <c r="U26" s="51">
        <f t="shared" ref="U26:U34" si="1">G26</f>
        <v>6.0999999999999999E-2</v>
      </c>
      <c r="V26" s="56"/>
      <c r="W26" s="51">
        <f t="shared" ref="W26:W34" si="2">I26</f>
        <v>6.0999999999999999E-2</v>
      </c>
      <c r="X26" s="56"/>
    </row>
    <row r="27" spans="3:24" x14ac:dyDescent="0.2">
      <c r="C27" s="116"/>
      <c r="D27" s="22" t="s">
        <v>19</v>
      </c>
      <c r="E27" s="51">
        <v>7.7399999999999997E-2</v>
      </c>
      <c r="F27" s="56"/>
      <c r="G27" s="53">
        <v>7.6399999999999996E-2</v>
      </c>
      <c r="H27" s="57"/>
      <c r="I27" s="51">
        <v>7.6399999999999996E-2</v>
      </c>
      <c r="J27" s="56"/>
      <c r="L27" s="51">
        <f t="shared" ref="L27:L32" si="3">E27</f>
        <v>7.7399999999999997E-2</v>
      </c>
      <c r="M27" s="56"/>
      <c r="N27" s="51">
        <f t="shared" ref="N27:N32" si="4">G27</f>
        <v>7.6399999999999996E-2</v>
      </c>
      <c r="O27" s="56"/>
      <c r="P27" s="51">
        <f t="shared" ref="P27:P32" si="5">I27</f>
        <v>7.6399999999999996E-2</v>
      </c>
      <c r="Q27" s="56"/>
      <c r="S27" s="51">
        <f t="shared" si="0"/>
        <v>7.7399999999999997E-2</v>
      </c>
      <c r="T27" s="56"/>
      <c r="U27" s="51">
        <f t="shared" si="1"/>
        <v>7.6399999999999996E-2</v>
      </c>
      <c r="V27" s="56"/>
      <c r="W27" s="51">
        <f t="shared" si="2"/>
        <v>7.6399999999999996E-2</v>
      </c>
      <c r="X27" s="56"/>
    </row>
    <row r="28" spans="3:24" x14ac:dyDescent="0.2">
      <c r="C28" s="116"/>
      <c r="D28" s="22" t="s">
        <v>20</v>
      </c>
      <c r="E28" s="51">
        <f>IF(E7="Klein",0.0677,0.0813)</f>
        <v>8.1299999999999997E-2</v>
      </c>
      <c r="F28" s="56"/>
      <c r="G28" s="53">
        <f>E28</f>
        <v>8.1299999999999997E-2</v>
      </c>
      <c r="H28" s="57"/>
      <c r="I28" s="51">
        <f>E28</f>
        <v>8.1299999999999997E-2</v>
      </c>
      <c r="J28" s="56"/>
      <c r="L28" s="51">
        <f t="shared" si="3"/>
        <v>8.1299999999999997E-2</v>
      </c>
      <c r="M28" s="56"/>
      <c r="N28" s="51">
        <f t="shared" si="4"/>
        <v>8.1299999999999997E-2</v>
      </c>
      <c r="O28" s="56"/>
      <c r="P28" s="51">
        <f t="shared" si="5"/>
        <v>8.1299999999999997E-2</v>
      </c>
      <c r="Q28" s="56"/>
      <c r="S28" s="51">
        <f t="shared" si="0"/>
        <v>8.1299999999999997E-2</v>
      </c>
      <c r="T28" s="56"/>
      <c r="U28" s="51">
        <f t="shared" si="1"/>
        <v>8.1299999999999997E-2</v>
      </c>
      <c r="V28" s="56"/>
      <c r="W28" s="51">
        <f t="shared" si="2"/>
        <v>8.1299999999999997E-2</v>
      </c>
      <c r="X28" s="56"/>
    </row>
    <row r="29" spans="3:24" x14ac:dyDescent="0.2">
      <c r="C29" s="116"/>
      <c r="D29" s="22" t="s">
        <v>53</v>
      </c>
      <c r="E29" s="67"/>
      <c r="F29" s="56"/>
      <c r="G29" s="68"/>
      <c r="H29" s="57"/>
      <c r="I29" s="67"/>
      <c r="J29" s="56"/>
      <c r="L29" s="51">
        <f t="shared" si="3"/>
        <v>0</v>
      </c>
      <c r="M29" s="56"/>
      <c r="N29" s="51">
        <f t="shared" si="4"/>
        <v>0</v>
      </c>
      <c r="O29" s="56"/>
      <c r="P29" s="51">
        <f t="shared" si="5"/>
        <v>0</v>
      </c>
      <c r="Q29" s="56"/>
      <c r="S29" s="51">
        <f t="shared" si="0"/>
        <v>0</v>
      </c>
      <c r="T29" s="56"/>
      <c r="U29" s="51">
        <f>G29</f>
        <v>0</v>
      </c>
      <c r="V29" s="56"/>
      <c r="W29" s="51">
        <f>I29</f>
        <v>0</v>
      </c>
      <c r="X29" s="56"/>
    </row>
    <row r="30" spans="3:24" x14ac:dyDescent="0.2">
      <c r="C30" s="116"/>
      <c r="D30" s="58" t="s">
        <v>21</v>
      </c>
      <c r="E30" s="67"/>
      <c r="F30" s="56"/>
      <c r="G30" s="68"/>
      <c r="H30" s="57"/>
      <c r="I30" s="67"/>
      <c r="J30" s="56"/>
      <c r="L30" s="51">
        <f t="shared" si="3"/>
        <v>0</v>
      </c>
      <c r="M30" s="56"/>
      <c r="N30" s="51">
        <f t="shared" si="4"/>
        <v>0</v>
      </c>
      <c r="O30" s="56"/>
      <c r="P30" s="51">
        <f t="shared" si="5"/>
        <v>0</v>
      </c>
      <c r="Q30" s="56"/>
      <c r="S30" s="51">
        <f t="shared" si="0"/>
        <v>0</v>
      </c>
      <c r="T30" s="56"/>
      <c r="U30" s="51">
        <f t="shared" si="1"/>
        <v>0</v>
      </c>
      <c r="V30" s="56"/>
      <c r="W30" s="51">
        <f t="shared" si="2"/>
        <v>0</v>
      </c>
      <c r="X30" s="56"/>
    </row>
    <row r="31" spans="3:24" x14ac:dyDescent="0.2">
      <c r="C31" s="116"/>
      <c r="D31" s="58" t="s">
        <v>22</v>
      </c>
      <c r="E31" s="67"/>
      <c r="F31" s="56"/>
      <c r="G31" s="69"/>
      <c r="H31" s="57"/>
      <c r="I31" s="70"/>
      <c r="J31" s="56"/>
      <c r="L31" s="51">
        <f t="shared" si="3"/>
        <v>0</v>
      </c>
      <c r="M31" s="56"/>
      <c r="N31" s="51"/>
      <c r="O31" s="56"/>
      <c r="P31" s="51"/>
      <c r="Q31" s="56"/>
      <c r="S31" s="51">
        <f>E31</f>
        <v>0</v>
      </c>
      <c r="T31" s="56"/>
      <c r="U31" s="51"/>
      <c r="V31" s="56"/>
      <c r="W31" s="51"/>
      <c r="X31" s="56"/>
    </row>
    <row r="32" spans="3:24" x14ac:dyDescent="0.2">
      <c r="C32" s="116"/>
      <c r="D32" s="58" t="s">
        <v>23</v>
      </c>
      <c r="E32" s="67"/>
      <c r="F32" s="56"/>
      <c r="G32" s="68"/>
      <c r="H32" s="57"/>
      <c r="I32" s="67"/>
      <c r="J32" s="56"/>
      <c r="L32" s="51">
        <f t="shared" si="3"/>
        <v>0</v>
      </c>
      <c r="M32" s="56"/>
      <c r="N32" s="51">
        <f t="shared" si="4"/>
        <v>0</v>
      </c>
      <c r="O32" s="56"/>
      <c r="P32" s="51">
        <f t="shared" si="5"/>
        <v>0</v>
      </c>
      <c r="Q32" s="56"/>
      <c r="S32" s="51">
        <f t="shared" si="0"/>
        <v>0</v>
      </c>
      <c r="T32" s="56"/>
      <c r="U32" s="51">
        <f t="shared" si="1"/>
        <v>0</v>
      </c>
      <c r="V32" s="56"/>
      <c r="W32" s="51">
        <f t="shared" si="2"/>
        <v>0</v>
      </c>
      <c r="X32" s="56"/>
    </row>
    <row r="33" spans="3:24" x14ac:dyDescent="0.2">
      <c r="C33" s="116"/>
      <c r="D33" s="58" t="s">
        <v>24</v>
      </c>
      <c r="E33" s="67"/>
      <c r="F33" s="56"/>
      <c r="G33" s="68"/>
      <c r="H33" s="57"/>
      <c r="I33" s="67"/>
      <c r="J33" s="56"/>
      <c r="L33" s="71">
        <f>E33</f>
        <v>0</v>
      </c>
      <c r="M33" s="72" t="s">
        <v>25</v>
      </c>
      <c r="N33" s="71">
        <f>G33</f>
        <v>0</v>
      </c>
      <c r="O33" s="72" t="s">
        <v>25</v>
      </c>
      <c r="P33" s="71">
        <f>I33</f>
        <v>0</v>
      </c>
      <c r="Q33" s="72" t="s">
        <v>25</v>
      </c>
      <c r="S33" s="51">
        <f t="shared" si="0"/>
        <v>0</v>
      </c>
      <c r="T33" s="56"/>
      <c r="U33" s="51">
        <f t="shared" si="1"/>
        <v>0</v>
      </c>
      <c r="V33" s="56"/>
      <c r="W33" s="51">
        <f t="shared" si="2"/>
        <v>0</v>
      </c>
      <c r="X33" s="56"/>
    </row>
    <row r="34" spans="3:24" x14ac:dyDescent="0.2">
      <c r="C34" s="116"/>
      <c r="D34" s="58" t="s">
        <v>26</v>
      </c>
      <c r="E34" s="67"/>
      <c r="F34" s="56"/>
      <c r="G34" s="68"/>
      <c r="H34" s="57"/>
      <c r="I34" s="67"/>
      <c r="J34" s="56"/>
      <c r="L34" s="71"/>
      <c r="M34" s="72"/>
      <c r="N34" s="71"/>
      <c r="O34" s="72"/>
      <c r="P34" s="71"/>
      <c r="Q34" s="72"/>
      <c r="S34" s="71">
        <f t="shared" si="0"/>
        <v>0</v>
      </c>
      <c r="T34" s="72" t="s">
        <v>25</v>
      </c>
      <c r="U34" s="71">
        <f t="shared" si="1"/>
        <v>0</v>
      </c>
      <c r="V34" s="72" t="s">
        <v>25</v>
      </c>
      <c r="W34" s="71">
        <f t="shared" si="2"/>
        <v>0</v>
      </c>
      <c r="X34" s="72" t="s">
        <v>25</v>
      </c>
    </row>
    <row r="35" spans="3:24" x14ac:dyDescent="0.2">
      <c r="C35" s="116"/>
      <c r="D35" s="58" t="s">
        <v>27</v>
      </c>
      <c r="E35" s="64">
        <v>2E-3</v>
      </c>
      <c r="F35" s="56"/>
      <c r="G35" s="65"/>
      <c r="H35" s="57"/>
      <c r="I35" s="64"/>
      <c r="J35" s="56"/>
      <c r="L35" s="62"/>
      <c r="M35" s="56"/>
      <c r="N35" s="62"/>
      <c r="O35" s="56"/>
      <c r="P35" s="62"/>
      <c r="Q35" s="56"/>
      <c r="S35" s="51"/>
      <c r="T35" s="56"/>
      <c r="U35" s="51"/>
      <c r="V35" s="56"/>
      <c r="W35" s="51"/>
      <c r="X35" s="56"/>
    </row>
    <row r="36" spans="3:24" x14ac:dyDescent="0.2">
      <c r="C36" s="116"/>
      <c r="D36" s="50"/>
      <c r="E36" s="51">
        <f>SUM(E26:E35)</f>
        <v>0.22170000000000001</v>
      </c>
      <c r="F36" s="56"/>
      <c r="G36" s="53">
        <f>SUM(G26:G35)</f>
        <v>0.21870000000000001</v>
      </c>
      <c r="H36" s="57"/>
      <c r="I36" s="51">
        <f>SUM(I26:I35)</f>
        <v>0.21870000000000001</v>
      </c>
      <c r="J36" s="56"/>
      <c r="L36" s="51">
        <f>SUM(L26:L35)</f>
        <v>0.21970000000000001</v>
      </c>
      <c r="M36" s="56"/>
      <c r="N36" s="51">
        <f>SUM(N26:N35)</f>
        <v>0.21870000000000001</v>
      </c>
      <c r="O36" s="56"/>
      <c r="P36" s="51">
        <f>SUM(P26:P35)</f>
        <v>0.21870000000000001</v>
      </c>
      <c r="Q36" s="56"/>
      <c r="S36" s="63">
        <f>SUM(S26:S35)</f>
        <v>0.21970000000000001</v>
      </c>
      <c r="T36" s="56"/>
      <c r="U36" s="63">
        <f>SUM(U26:U35)</f>
        <v>0.21870000000000001</v>
      </c>
      <c r="V36" s="56"/>
      <c r="W36" s="63">
        <f>SUM(W26:W35)</f>
        <v>0.21870000000000001</v>
      </c>
      <c r="X36" s="56"/>
    </row>
    <row r="37" spans="3:24" x14ac:dyDescent="0.2">
      <c r="C37" s="116"/>
      <c r="D37" s="50"/>
      <c r="E37" s="51"/>
      <c r="F37" s="56"/>
      <c r="G37" s="53"/>
      <c r="H37" s="57"/>
      <c r="I37" s="51"/>
      <c r="J37" s="56"/>
      <c r="L37" s="51"/>
      <c r="M37" s="56"/>
      <c r="N37" s="51"/>
      <c r="O37" s="56"/>
      <c r="P37" s="51"/>
      <c r="Q37" s="56"/>
      <c r="S37" s="51"/>
      <c r="T37" s="56"/>
      <c r="U37" s="51"/>
      <c r="V37" s="56"/>
      <c r="W37" s="51"/>
      <c r="X37" s="56"/>
    </row>
    <row r="38" spans="3:24" ht="13.5" thickBot="1" x14ac:dyDescent="0.25">
      <c r="C38" s="117"/>
      <c r="D38" s="73" t="s">
        <v>3</v>
      </c>
      <c r="E38" s="74"/>
      <c r="F38" s="75">
        <f>(1+E36)*F24</f>
        <v>166.44832136689283</v>
      </c>
      <c r="G38" s="76"/>
      <c r="H38" s="77">
        <f>(1+G36)*H24</f>
        <v>166.03959175725001</v>
      </c>
      <c r="I38" s="74"/>
      <c r="J38" s="75">
        <f>(1+I36)*J24</f>
        <v>166.03959175725001</v>
      </c>
      <c r="L38" s="74"/>
      <c r="M38" s="75">
        <f>(1+L36)*M24</f>
        <v>121.97</v>
      </c>
      <c r="N38" s="74"/>
      <c r="O38" s="75">
        <f>(1+N36)*O24</f>
        <v>121.87</v>
      </c>
      <c r="P38" s="74"/>
      <c r="Q38" s="75">
        <f>(1+P36)*Q24</f>
        <v>121.87</v>
      </c>
      <c r="S38" s="38"/>
      <c r="T38" s="75">
        <f>(1+S36)*T24</f>
        <v>149.10693476443771</v>
      </c>
      <c r="U38" s="38"/>
      <c r="V38" s="75">
        <f>(1+U36)*V24</f>
        <v>148.98468590425534</v>
      </c>
      <c r="W38" s="38"/>
      <c r="X38" s="75">
        <f>(1+W36)*X24</f>
        <v>148.98468590425534</v>
      </c>
    </row>
    <row r="39" spans="3:24" ht="15.6" customHeight="1" x14ac:dyDescent="0.2"/>
    <row r="40" spans="3:24" ht="50.25" customHeight="1" x14ac:dyDescent="0.2">
      <c r="C40" s="118" t="s">
        <v>28</v>
      </c>
      <c r="D40" s="118"/>
      <c r="L40" s="119"/>
      <c r="M40" s="119"/>
      <c r="N40" s="119"/>
      <c r="O40" s="119"/>
      <c r="P40" s="119"/>
      <c r="Q40" s="119"/>
      <c r="R40" s="47"/>
      <c r="S40" s="47"/>
      <c r="T40" s="47"/>
      <c r="U40" s="36"/>
      <c r="V40" s="24"/>
      <c r="W40" s="24"/>
      <c r="X40" s="24"/>
    </row>
    <row r="41" spans="3:24" ht="17.100000000000001" customHeight="1" x14ac:dyDescent="0.2">
      <c r="C41" s="118"/>
      <c r="D41" s="118"/>
      <c r="E41" s="45"/>
      <c r="F41" s="45"/>
      <c r="G41" s="27"/>
      <c r="H41" s="27"/>
      <c r="I41" s="27"/>
      <c r="J41" s="27"/>
      <c r="L41" s="120"/>
      <c r="M41" s="120"/>
      <c r="N41" s="120"/>
      <c r="O41" s="120"/>
      <c r="P41" s="120"/>
      <c r="Q41" s="120"/>
      <c r="R41" s="48"/>
      <c r="S41" s="48"/>
      <c r="T41" s="48"/>
      <c r="U41" s="37"/>
      <c r="V41" s="25"/>
      <c r="W41" s="122"/>
      <c r="X41" s="122"/>
    </row>
    <row r="42" spans="3:24" ht="15" x14ac:dyDescent="0.2">
      <c r="C42" s="46"/>
      <c r="D42" s="46"/>
      <c r="E42" s="45"/>
      <c r="F42" s="45"/>
      <c r="G42" s="27"/>
      <c r="H42" s="27"/>
      <c r="I42" s="27"/>
      <c r="J42" s="27"/>
      <c r="L42" s="10"/>
    </row>
    <row r="43" spans="3:24" ht="17.100000000000001" customHeight="1" x14ac:dyDescent="0.2">
      <c r="C43" s="46"/>
      <c r="D43" s="46"/>
    </row>
    <row r="44" spans="3:24" ht="17.100000000000001" customHeight="1" x14ac:dyDescent="0.2">
      <c r="C44" s="46"/>
      <c r="D44" s="46"/>
    </row>
    <row r="45" spans="3:24" ht="17.100000000000001" customHeight="1" x14ac:dyDescent="0.2">
      <c r="C45" s="46"/>
      <c r="D45" s="46"/>
    </row>
    <row r="46" spans="3:24" ht="17.100000000000001" customHeight="1" x14ac:dyDescent="0.2"/>
    <row r="47" spans="3:24" ht="17.100000000000001" customHeight="1" x14ac:dyDescent="0.3">
      <c r="E47" s="11"/>
      <c r="F47" s="2"/>
      <c r="G47" s="2"/>
      <c r="H47" s="2"/>
      <c r="I47" s="2"/>
      <c r="J47" s="2"/>
      <c r="K47" s="11"/>
      <c r="L47" s="11"/>
      <c r="M47" s="2"/>
      <c r="N47" s="2"/>
      <c r="O47" s="2"/>
      <c r="P47" s="2"/>
      <c r="Q47" s="2"/>
    </row>
    <row r="48" spans="3:24" ht="17.100000000000001" customHeight="1" x14ac:dyDescent="0.3">
      <c r="E48" s="11"/>
      <c r="F48" s="2"/>
      <c r="G48" s="2"/>
      <c r="H48" s="2"/>
      <c r="I48" s="2"/>
      <c r="J48" s="2"/>
      <c r="K48" s="4"/>
      <c r="L48" s="11"/>
      <c r="M48" s="2"/>
      <c r="N48" s="2"/>
      <c r="O48" s="2"/>
      <c r="P48" s="2"/>
      <c r="Q48" s="2"/>
    </row>
    <row r="49" spans="5:17" ht="17.100000000000001" customHeight="1" x14ac:dyDescent="0.3">
      <c r="E49" s="11"/>
      <c r="F49" s="2"/>
      <c r="G49" s="2"/>
      <c r="H49" s="2"/>
      <c r="I49" s="2"/>
      <c r="J49" s="2"/>
      <c r="K49" s="4"/>
      <c r="L49" s="2"/>
      <c r="M49" s="2"/>
      <c r="N49" s="2"/>
      <c r="O49" s="2"/>
      <c r="P49" s="2"/>
      <c r="Q49" s="2"/>
    </row>
    <row r="50" spans="5:17" ht="20.25" x14ac:dyDescent="0.3">
      <c r="E50" s="11"/>
      <c r="F50" s="11"/>
      <c r="G50" s="11"/>
      <c r="H50" s="11"/>
      <c r="I50" s="11"/>
      <c r="J50" s="11"/>
      <c r="K50" s="4"/>
      <c r="L50" s="2"/>
      <c r="M50" s="2"/>
      <c r="N50" s="2"/>
      <c r="O50" s="2"/>
      <c r="P50" s="2"/>
      <c r="Q50" s="2"/>
    </row>
    <row r="51" spans="5:17" ht="20.25" x14ac:dyDescent="0.3">
      <c r="E51" s="11"/>
      <c r="F51" s="2"/>
      <c r="G51" s="2"/>
      <c r="H51" s="2"/>
      <c r="I51" s="2"/>
      <c r="J51" s="2"/>
      <c r="K51" s="4"/>
      <c r="L51" s="2"/>
      <c r="M51" s="2"/>
      <c r="N51" s="2"/>
      <c r="O51" s="2"/>
      <c r="P51" s="2"/>
      <c r="Q51" s="2"/>
    </row>
    <row r="52" spans="5:17" x14ac:dyDescent="0.2">
      <c r="E52" s="8"/>
      <c r="F52" s="9"/>
      <c r="G52" s="9"/>
      <c r="H52" s="9"/>
      <c r="I52" s="9"/>
      <c r="J52" s="9"/>
    </row>
    <row r="53" spans="5:17" x14ac:dyDescent="0.2">
      <c r="E53" s="8"/>
      <c r="F53" s="9"/>
      <c r="G53" s="9"/>
      <c r="H53" s="9"/>
      <c r="I53" s="9"/>
      <c r="J53" s="9"/>
    </row>
    <row r="54" spans="5:17" x14ac:dyDescent="0.2">
      <c r="E54" s="8"/>
      <c r="F54" s="9"/>
      <c r="G54" s="9"/>
      <c r="H54" s="9"/>
      <c r="I54" s="9"/>
      <c r="J54" s="9"/>
    </row>
    <row r="55" spans="5:17" x14ac:dyDescent="0.2">
      <c r="E55" s="8"/>
      <c r="F55" s="9"/>
      <c r="G55" s="9"/>
      <c r="H55" s="9"/>
      <c r="I55" s="9"/>
      <c r="J55" s="9"/>
    </row>
    <row r="56" spans="5:17" x14ac:dyDescent="0.2">
      <c r="E56" s="8"/>
      <c r="F56" s="9"/>
      <c r="G56" s="9"/>
      <c r="H56" s="9"/>
      <c r="I56" s="9"/>
      <c r="J56" s="9"/>
    </row>
    <row r="57" spans="5:17" x14ac:dyDescent="0.2">
      <c r="E57" s="8"/>
      <c r="F57" s="9"/>
      <c r="G57" s="9"/>
      <c r="H57" s="9"/>
      <c r="I57" s="9"/>
      <c r="J57" s="9"/>
    </row>
    <row r="58" spans="5:17" x14ac:dyDescent="0.2">
      <c r="E58" s="8"/>
      <c r="F58" s="9"/>
      <c r="G58" s="9"/>
      <c r="H58" s="9"/>
      <c r="I58" s="9"/>
      <c r="J58" s="9"/>
    </row>
    <row r="59" spans="5:17" x14ac:dyDescent="0.2">
      <c r="E59" s="8"/>
      <c r="F59" s="9"/>
      <c r="G59" s="9"/>
      <c r="H59" s="9"/>
      <c r="I59" s="9"/>
      <c r="J59" s="9"/>
    </row>
    <row r="60" spans="5:17" x14ac:dyDescent="0.2">
      <c r="E60" s="8"/>
      <c r="F60" s="9"/>
      <c r="G60" s="9"/>
      <c r="H60" s="9"/>
      <c r="I60" s="9"/>
      <c r="J60" s="9"/>
    </row>
    <row r="61" spans="5:17" x14ac:dyDescent="0.2">
      <c r="E61" s="8"/>
      <c r="F61" s="9"/>
      <c r="G61" s="9"/>
      <c r="H61" s="9"/>
      <c r="I61" s="9"/>
      <c r="J61" s="9"/>
    </row>
    <row r="62" spans="5:17" x14ac:dyDescent="0.2">
      <c r="E62" s="8"/>
      <c r="F62" s="9"/>
      <c r="G62" s="9"/>
      <c r="H62" s="9"/>
      <c r="I62" s="9"/>
      <c r="J62" s="9"/>
    </row>
    <row r="63" spans="5:17" x14ac:dyDescent="0.2">
      <c r="E63" s="8"/>
      <c r="F63" s="9"/>
      <c r="G63" s="9"/>
      <c r="H63" s="9"/>
      <c r="I63" s="9"/>
      <c r="J63" s="9"/>
    </row>
    <row r="64" spans="5:17" x14ac:dyDescent="0.2">
      <c r="E64" s="8"/>
      <c r="F64" s="9"/>
      <c r="G64" s="9"/>
      <c r="H64" s="9"/>
      <c r="I64" s="9"/>
      <c r="J64" s="9"/>
    </row>
    <row r="65" spans="5:10" x14ac:dyDescent="0.2">
      <c r="E65" s="8"/>
      <c r="F65" s="9"/>
      <c r="G65" s="9"/>
      <c r="H65" s="9"/>
      <c r="I65" s="9"/>
      <c r="J65" s="9"/>
    </row>
    <row r="66" spans="5:10" x14ac:dyDescent="0.2">
      <c r="E66" s="8"/>
      <c r="F66" s="9"/>
      <c r="G66" s="9"/>
      <c r="H66" s="9"/>
      <c r="I66" s="9"/>
      <c r="J66" s="9"/>
    </row>
    <row r="67" spans="5:10" x14ac:dyDescent="0.2">
      <c r="E67" s="8"/>
      <c r="F67" s="9"/>
      <c r="G67" s="9"/>
      <c r="H67" s="9"/>
      <c r="I67" s="9"/>
      <c r="J67" s="9"/>
    </row>
    <row r="68" spans="5:10" x14ac:dyDescent="0.2">
      <c r="E68" s="8"/>
      <c r="F68" s="9"/>
      <c r="G68" s="9"/>
      <c r="H68" s="9"/>
      <c r="I68" s="9"/>
      <c r="J68" s="9"/>
    </row>
    <row r="69" spans="5:10" x14ac:dyDescent="0.2">
      <c r="E69" s="8"/>
      <c r="F69" s="9"/>
      <c r="G69" s="9"/>
      <c r="H69" s="9"/>
      <c r="I69" s="9"/>
      <c r="J69" s="9"/>
    </row>
    <row r="70" spans="5:10" x14ac:dyDescent="0.2">
      <c r="E70" s="8"/>
      <c r="F70" s="9"/>
      <c r="G70" s="9"/>
      <c r="H70" s="9"/>
      <c r="I70" s="9"/>
      <c r="J70" s="9"/>
    </row>
    <row r="71" spans="5:10" x14ac:dyDescent="0.2">
      <c r="E71" s="8"/>
      <c r="F71" s="9"/>
      <c r="G71" s="9"/>
      <c r="H71" s="9"/>
      <c r="I71" s="9"/>
      <c r="J71" s="9"/>
    </row>
    <row r="72" spans="5:10" x14ac:dyDescent="0.2">
      <c r="E72" s="8"/>
      <c r="F72" s="9"/>
      <c r="G72" s="9"/>
      <c r="H72" s="9"/>
      <c r="I72" s="9"/>
      <c r="J72" s="9"/>
    </row>
    <row r="73" spans="5:10" x14ac:dyDescent="0.2">
      <c r="E73" s="8"/>
      <c r="F73" s="9"/>
      <c r="G73" s="9"/>
      <c r="H73" s="9"/>
      <c r="I73" s="9"/>
      <c r="J73" s="9"/>
    </row>
    <row r="74" spans="5:10" x14ac:dyDescent="0.2">
      <c r="E74" s="8"/>
      <c r="F74" s="9"/>
      <c r="G74" s="9"/>
      <c r="H74" s="9"/>
      <c r="I74" s="9"/>
      <c r="J74" s="9"/>
    </row>
    <row r="75" spans="5:10" x14ac:dyDescent="0.2">
      <c r="E75" s="8"/>
      <c r="F75" s="9"/>
      <c r="G75" s="9"/>
      <c r="H75" s="9"/>
      <c r="I75" s="9"/>
      <c r="J75" s="9"/>
    </row>
    <row r="76" spans="5:10" x14ac:dyDescent="0.2">
      <c r="E76" s="8"/>
      <c r="F76" s="9"/>
      <c r="G76" s="9"/>
      <c r="H76" s="9"/>
      <c r="I76" s="9"/>
      <c r="J76" s="9"/>
    </row>
    <row r="77" spans="5:10" x14ac:dyDescent="0.2">
      <c r="E77" s="8"/>
      <c r="F77" s="9"/>
      <c r="G77" s="9"/>
      <c r="H77" s="9"/>
      <c r="I77" s="9"/>
      <c r="J77" s="9"/>
    </row>
    <row r="78" spans="5:10" x14ac:dyDescent="0.2">
      <c r="E78" s="8"/>
      <c r="F78" s="9"/>
      <c r="G78" s="9"/>
      <c r="H78" s="9"/>
      <c r="I78" s="9"/>
      <c r="J78" s="9"/>
    </row>
    <row r="79" spans="5:10" x14ac:dyDescent="0.2">
      <c r="E79" s="8"/>
      <c r="F79" s="9"/>
      <c r="G79" s="9"/>
      <c r="H79" s="9"/>
      <c r="I79" s="9"/>
      <c r="J79" s="9"/>
    </row>
    <row r="80" spans="5:10" x14ac:dyDescent="0.2">
      <c r="E80" s="8"/>
      <c r="F80" s="9"/>
      <c r="G80" s="9"/>
      <c r="H80" s="9"/>
      <c r="I80" s="9"/>
      <c r="J80" s="9"/>
    </row>
    <row r="81" spans="5:10" x14ac:dyDescent="0.2">
      <c r="E81" s="8"/>
      <c r="F81" s="9"/>
      <c r="G81" s="9"/>
      <c r="H81" s="9"/>
      <c r="I81" s="9"/>
      <c r="J81" s="9"/>
    </row>
    <row r="82" spans="5:10" x14ac:dyDescent="0.2">
      <c r="E82" s="8"/>
      <c r="F82" s="9"/>
      <c r="G82" s="9"/>
      <c r="H82" s="9"/>
      <c r="I82" s="9"/>
      <c r="J82" s="9"/>
    </row>
    <row r="83" spans="5:10" x14ac:dyDescent="0.2">
      <c r="E83" s="8"/>
      <c r="F83" s="9"/>
      <c r="G83" s="9"/>
      <c r="H83" s="9"/>
      <c r="I83" s="9"/>
      <c r="J83" s="9"/>
    </row>
    <row r="84" spans="5:10" x14ac:dyDescent="0.2">
      <c r="E84" s="8"/>
      <c r="F84" s="9"/>
      <c r="G84" s="9"/>
      <c r="H84" s="9"/>
      <c r="I84" s="9"/>
      <c r="J84" s="9"/>
    </row>
    <row r="85" spans="5:10" x14ac:dyDescent="0.2">
      <c r="E85" s="8"/>
      <c r="F85" s="9"/>
      <c r="G85" s="9"/>
      <c r="H85" s="9"/>
      <c r="I85" s="9"/>
      <c r="J85" s="9"/>
    </row>
  </sheetData>
  <sheetProtection algorithmName="SHA-512" hashValue="0ipOFyXwoKMwVgT1oA8xGu5T1U3rLRdgvIm+DL2T6HQeRE43zFFmUaIb3wqZXzOe1iSwglfV9dhb2YD2nSFRJg==" saltValue="TNVzlbHHRXpWK5jx2liFvA==" spinCount="100000" sheet="1" objects="1" scenarios="1"/>
  <protectedRanges>
    <protectedRange sqref="D3 E5:F7 E17 G17 I17 E29:E34 G29:G30 G32:G34 I29:I30 I32:I34" name="Bereik1"/>
  </protectedRanges>
  <mergeCells count="23">
    <mergeCell ref="S9:X9"/>
    <mergeCell ref="C14:C22"/>
    <mergeCell ref="C26:C38"/>
    <mergeCell ref="E10:F10"/>
    <mergeCell ref="C40:D41"/>
    <mergeCell ref="L40:Q40"/>
    <mergeCell ref="L41:Q41"/>
    <mergeCell ref="L9:Q9"/>
    <mergeCell ref="U10:V10"/>
    <mergeCell ref="W41:X41"/>
    <mergeCell ref="S10:T10"/>
    <mergeCell ref="L10:M10"/>
    <mergeCell ref="N10:O10"/>
    <mergeCell ref="P10:Q10"/>
    <mergeCell ref="W10:X10"/>
    <mergeCell ref="C5:D5"/>
    <mergeCell ref="C6:D6"/>
    <mergeCell ref="G10:H10"/>
    <mergeCell ref="I10:J10"/>
    <mergeCell ref="E9:J9"/>
    <mergeCell ref="E5:F5"/>
    <mergeCell ref="E6:F6"/>
    <mergeCell ref="E7:F7"/>
  </mergeCells>
  <dataValidations count="2">
    <dataValidation type="list" allowBlank="1" showInputMessage="1" showErrorMessage="1" sqref="E5:E6" xr:uid="{E40A5EB4-3C3C-46A6-8CE1-6F1CF42D7B93}">
      <formula1>"Ja,Nee"</formula1>
    </dataValidation>
    <dataValidation type="list" allowBlank="1" showInputMessage="1" showErrorMessage="1" sqref="E7" xr:uid="{B54B1B6F-3CB7-40C3-B8BF-F7312CB04DC2}">
      <formula1>"Klein,(Middel)groot"</formula1>
    </dataValidation>
  </dataValidations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operator="lessThanOrEqual" allowBlank="1" showInputMessage="1" showErrorMessage="1" xr:uid="{E5C98A41-AC30-4DC0-9F49-E939D3AE638E}">
          <x14:formula1>
            <xm:f>'C:\Users\Remon.van.Buuren\Downloads\[Onderbouwing kostprijsfactor_chec Carina juli 2023.xlsx]Toelichting kostprijsformulier'!#REF!</xm:f>
          </x14:formula1>
          <xm:sqref>E32 G32 I32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39F9-F71B-43F8-9B18-5E9E7EADD93E}">
  <dimension ref="B2:J20"/>
  <sheetViews>
    <sheetView zoomScaleNormal="100" workbookViewId="0">
      <selection activeCell="C3" sqref="C3:F3"/>
    </sheetView>
  </sheetViews>
  <sheetFormatPr defaultColWidth="8.7109375" defaultRowHeight="14.25" x14ac:dyDescent="0.2"/>
  <cols>
    <col min="1" max="1" width="8.7109375" style="21"/>
    <col min="2" max="2" width="34.5703125" style="21" customWidth="1"/>
    <col min="3" max="7" width="15.42578125" style="21" customWidth="1"/>
    <col min="8" max="16384" width="8.7109375" style="21"/>
  </cols>
  <sheetData>
    <row r="2" spans="2:10" ht="15" thickBot="1" x14ac:dyDescent="0.25"/>
    <row r="3" spans="2:10" ht="27" customHeight="1" thickBot="1" x14ac:dyDescent="0.25">
      <c r="B3" s="88" t="s">
        <v>29</v>
      </c>
      <c r="C3" s="123"/>
      <c r="D3" s="123"/>
      <c r="E3" s="123"/>
      <c r="F3" s="124"/>
      <c r="G3" s="78"/>
    </row>
    <row r="4" spans="2:10" x14ac:dyDescent="0.2">
      <c r="B4" s="78"/>
      <c r="C4" s="78"/>
      <c r="D4" s="16"/>
      <c r="E4" s="16"/>
      <c r="F4" s="17"/>
      <c r="G4" s="78"/>
    </row>
    <row r="5" spans="2:10" ht="15" thickBot="1" x14ac:dyDescent="0.25">
      <c r="B5" s="15"/>
      <c r="C5" s="15"/>
      <c r="D5" s="18"/>
      <c r="E5" s="18"/>
      <c r="F5" s="19"/>
      <c r="G5" s="78"/>
    </row>
    <row r="6" spans="2:10" s="79" customFormat="1" ht="51.75" customHeight="1" thickBot="1" x14ac:dyDescent="0.25">
      <c r="B6" s="89" t="s">
        <v>30</v>
      </c>
      <c r="C6" s="90" t="s">
        <v>55</v>
      </c>
      <c r="D6" s="91" t="s">
        <v>31</v>
      </c>
      <c r="E6" s="92" t="s">
        <v>32</v>
      </c>
      <c r="F6" s="93" t="s">
        <v>56</v>
      </c>
      <c r="G6" s="94" t="s">
        <v>33</v>
      </c>
    </row>
    <row r="7" spans="2:10" ht="24.75" customHeight="1" thickBot="1" x14ac:dyDescent="0.25">
      <c r="B7" s="95" t="s">
        <v>34</v>
      </c>
      <c r="C7" s="43">
        <f>(2818.26+4375.2)/2/156</f>
        <v>23.055961538461538</v>
      </c>
      <c r="D7" s="20">
        <f>Kostprijsopbouw!F38</f>
        <v>166.44832136689283</v>
      </c>
      <c r="E7" s="26"/>
      <c r="F7" s="44">
        <f>(C7*D7/100)*(1+$E$7)</f>
        <v>38.376260955765673</v>
      </c>
      <c r="G7" s="101">
        <f>D7*(1+E7)/100</f>
        <v>1.6644832136689283</v>
      </c>
    </row>
    <row r="8" spans="2:10" ht="24.75" customHeight="1" thickBot="1" x14ac:dyDescent="0.25">
      <c r="B8" s="95" t="s">
        <v>35</v>
      </c>
      <c r="C8" s="43">
        <f>(2818.26+4375.2)/2/156</f>
        <v>23.055961538461538</v>
      </c>
      <c r="D8" s="20">
        <f>Kostprijsopbouw!H38</f>
        <v>166.03959175725001</v>
      </c>
      <c r="E8" s="26"/>
      <c r="F8" s="44">
        <f t="shared" ref="F8:F9" si="0">(C8*D8/100)*(1+$E$7)</f>
        <v>38.282024414170117</v>
      </c>
      <c r="G8" s="101">
        <f t="shared" ref="G8:G9" si="1">D8*(1+E8)/100</f>
        <v>1.6603959175725</v>
      </c>
    </row>
    <row r="9" spans="2:10" ht="24.75" customHeight="1" thickBot="1" x14ac:dyDescent="0.25">
      <c r="B9" s="96" t="s">
        <v>36</v>
      </c>
      <c r="C9" s="97">
        <f>(2818.26+4375.2)/2/156</f>
        <v>23.055961538461538</v>
      </c>
      <c r="D9" s="98">
        <f>Kostprijsopbouw!J38</f>
        <v>166.03959175725001</v>
      </c>
      <c r="E9" s="26"/>
      <c r="F9" s="99">
        <f t="shared" si="0"/>
        <v>38.282024414170117</v>
      </c>
      <c r="G9" s="102">
        <f t="shared" si="1"/>
        <v>1.6603959175725</v>
      </c>
    </row>
    <row r="10" spans="2:10" ht="15" x14ac:dyDescent="0.2">
      <c r="G10" s="80"/>
      <c r="H10" s="80"/>
      <c r="I10" s="80"/>
      <c r="J10" s="80"/>
    </row>
    <row r="11" spans="2:10" ht="15" customHeight="1" x14ac:dyDescent="0.2">
      <c r="B11" s="118" t="s">
        <v>28</v>
      </c>
      <c r="C11" s="118"/>
      <c r="D11" s="118"/>
      <c r="E11" s="118"/>
      <c r="F11" s="100"/>
      <c r="G11" s="100"/>
      <c r="H11" s="80"/>
      <c r="I11" s="80"/>
      <c r="J11" s="80"/>
    </row>
    <row r="12" spans="2:10" x14ac:dyDescent="0.2">
      <c r="B12" s="118"/>
      <c r="C12" s="118"/>
      <c r="D12" s="118"/>
      <c r="E12" s="118"/>
      <c r="F12" s="100"/>
      <c r="G12" s="100"/>
    </row>
    <row r="13" spans="2:10" x14ac:dyDescent="0.2">
      <c r="B13" s="118"/>
      <c r="C13" s="118"/>
      <c r="D13" s="118"/>
      <c r="E13" s="118"/>
      <c r="F13" s="100"/>
      <c r="G13" s="100"/>
    </row>
    <row r="14" spans="2:10" x14ac:dyDescent="0.2">
      <c r="B14" s="100"/>
      <c r="C14" s="100"/>
      <c r="D14" s="100"/>
      <c r="E14" s="100"/>
      <c r="F14" s="100"/>
      <c r="G14" s="100"/>
    </row>
    <row r="15" spans="2:10" x14ac:dyDescent="0.2">
      <c r="B15" s="100"/>
      <c r="C15" s="100"/>
      <c r="D15" s="100"/>
      <c r="E15" s="100"/>
      <c r="F15" s="100"/>
      <c r="G15" s="100"/>
    </row>
    <row r="18" spans="4:5" x14ac:dyDescent="0.2">
      <c r="D18" s="81"/>
      <c r="E18" s="33"/>
    </row>
    <row r="19" spans="4:5" ht="15" x14ac:dyDescent="0.25">
      <c r="D19" s="34"/>
      <c r="E19" s="35"/>
    </row>
    <row r="20" spans="4:5" x14ac:dyDescent="0.2">
      <c r="D20" s="81"/>
    </row>
  </sheetData>
  <sheetProtection algorithmName="SHA-512" hashValue="M8+8wy9D4hr4juhaiPwVbN1CivuT5Q2ei1BctJo637CQ2iCGvcWOox5WCUZXDKwTRxYlxcfGsymkQKpiOSvjJw==" saltValue="Vu017lQYjXTfOsAqIfvH2A==" spinCount="100000" sheet="1" objects="1" scenarios="1"/>
  <mergeCells count="2">
    <mergeCell ref="C3:F3"/>
    <mergeCell ref="B11:E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7AE4-5B3B-45DD-9B12-264B6E936EBB}">
  <dimension ref="A1:B14"/>
  <sheetViews>
    <sheetView workbookViewId="0">
      <selection activeCell="B2" sqref="B2"/>
    </sheetView>
  </sheetViews>
  <sheetFormatPr defaultRowHeight="14.25" x14ac:dyDescent="0.2"/>
  <cols>
    <col min="1" max="1" width="49.5703125" style="83" customWidth="1"/>
    <col min="2" max="2" width="53.28515625" style="83" customWidth="1"/>
    <col min="3" max="16384" width="9.140625" style="83"/>
  </cols>
  <sheetData>
    <row r="1" spans="1:2" ht="20.25" x14ac:dyDescent="0.3">
      <c r="A1" s="82" t="s">
        <v>37</v>
      </c>
    </row>
    <row r="3" spans="1:2" x14ac:dyDescent="0.2">
      <c r="A3" s="84" t="s">
        <v>38</v>
      </c>
      <c r="B3" s="85"/>
    </row>
    <row r="4" spans="1:2" x14ac:dyDescent="0.2">
      <c r="A4" s="85"/>
      <c r="B4" s="85"/>
    </row>
    <row r="5" spans="1:2" ht="25.5" x14ac:dyDescent="0.2">
      <c r="A5" s="86" t="s">
        <v>39</v>
      </c>
      <c r="B5" s="86" t="s">
        <v>40</v>
      </c>
    </row>
    <row r="6" spans="1:2" ht="38.25" x14ac:dyDescent="0.2">
      <c r="A6" s="86" t="s">
        <v>41</v>
      </c>
      <c r="B6" s="86" t="s">
        <v>42</v>
      </c>
    </row>
    <row r="7" spans="1:2" ht="25.5" x14ac:dyDescent="0.2">
      <c r="A7" s="86" t="s">
        <v>43</v>
      </c>
      <c r="B7" s="86" t="s">
        <v>44</v>
      </c>
    </row>
    <row r="8" spans="1:2" ht="25.5" x14ac:dyDescent="0.2">
      <c r="A8" s="86" t="s">
        <v>45</v>
      </c>
      <c r="B8" s="86" t="s">
        <v>46</v>
      </c>
    </row>
    <row r="9" spans="1:2" ht="89.25" x14ac:dyDescent="0.2">
      <c r="A9" s="87" t="s">
        <v>47</v>
      </c>
      <c r="B9" s="86" t="s">
        <v>48</v>
      </c>
    </row>
    <row r="10" spans="1:2" x14ac:dyDescent="0.2">
      <c r="A10" s="85"/>
      <c r="B10" s="85"/>
    </row>
    <row r="11" spans="1:2" x14ac:dyDescent="0.2">
      <c r="A11" s="84" t="s">
        <v>49</v>
      </c>
      <c r="B11" s="85"/>
    </row>
    <row r="12" spans="1:2" x14ac:dyDescent="0.2">
      <c r="A12" s="85"/>
      <c r="B12" s="85"/>
    </row>
    <row r="13" spans="1:2" ht="25.5" x14ac:dyDescent="0.2">
      <c r="A13" s="87" t="s">
        <v>50</v>
      </c>
      <c r="B13" s="86" t="s">
        <v>51</v>
      </c>
    </row>
    <row r="14" spans="1:2" x14ac:dyDescent="0.2">
      <c r="A14" s="85"/>
      <c r="B14" s="85"/>
    </row>
  </sheetData>
  <sheetProtection algorithmName="SHA-512" hashValue="2UT1GRSKHeSZSIBef525BbmvDXuArlNWmNQ/+k/NZDdse+CYCvV6DHPFgYlEi5QMaGQahDJ5/9zq9FR25IYcJQ==" saltValue="O1YBo99Ua1LeuSeab7TBi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6867413155F64FBA7248C8932463C5" ma:contentTypeVersion="3" ma:contentTypeDescription="Een nieuw document maken." ma:contentTypeScope="" ma:versionID="bf8016266b0e98bf59337bcaeaef902e">
  <xsd:schema xmlns:xsd="http://www.w3.org/2001/XMLSchema" xmlns:xs="http://www.w3.org/2001/XMLSchema" xmlns:p="http://schemas.microsoft.com/office/2006/metadata/properties" xmlns:ns2="814b7041-0e86-49c6-8a2e-af549bd13870" targetNamespace="http://schemas.microsoft.com/office/2006/metadata/properties" ma:root="true" ma:fieldsID="2c047f09b6bc8167be1a9cbf41329a44" ns2:_="">
    <xsd:import namespace="814b7041-0e86-49c6-8a2e-af549bd13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b7041-0e86-49c6-8a2e-af549bd138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4DB8F7-4879-44DE-AD6F-F988A6B871A5}">
  <ds:schemaRefs>
    <ds:schemaRef ds:uri="http://schemas.microsoft.com/office/2006/documentManagement/types"/>
    <ds:schemaRef ds:uri="http://schemas.microsoft.com/office/2006/metadata/properties"/>
    <ds:schemaRef ds:uri="814b7041-0e86-49c6-8a2e-af549bd13870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4562591-DACB-444D-98AD-AADA8E4A5A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4b7041-0e86-49c6-8a2e-af549bd13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Kostprijsopbouw</vt:lpstr>
      <vt:lpstr>Bureaumarge</vt:lpstr>
      <vt:lpstr>Separaat factureren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Lars Westening</cp:lastModifiedBy>
  <cp:revision/>
  <dcterms:created xsi:type="dcterms:W3CDTF">2019-12-02T12:47:05Z</dcterms:created>
  <dcterms:modified xsi:type="dcterms:W3CDTF">2026-06-03T18:59:35Z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0x010100C06867413155F64FBA7248C8932463C5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