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Brand\02 Accounts NL\G\Gemeentes\Klanten\Gemeente Ridderkerk\2027 EA\Risico-informatie\"/>
    </mc:Choice>
  </mc:AlternateContent>
  <xr:revisionPtr revIDLastSave="0" documentId="13_ncr:1_{F58F0E20-7EF4-40E4-986E-F07C260D400E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Specifcatie" sheetId="1" r:id="rId1"/>
  </sheets>
  <definedNames>
    <definedName name="_xlnm.Print_Area" localSheetId="0">Specifcatie!$A$1:$Z$124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3" i="1" l="1"/>
  <c r="Q56" i="1"/>
  <c r="P56" i="1"/>
  <c r="Q54" i="1"/>
  <c r="Q21" i="1"/>
  <c r="Q17" i="1"/>
  <c r="Q7" i="1"/>
  <c r="Q4" i="1"/>
  <c r="P4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U118" i="1"/>
  <c r="T118" i="1"/>
  <c r="U93" i="1"/>
  <c r="T93" i="1"/>
  <c r="U47" i="1"/>
  <c r="T47" i="1"/>
  <c r="U37" i="1"/>
  <c r="T37" i="1"/>
  <c r="V51" i="1"/>
  <c r="V52" i="1"/>
  <c r="V53" i="1"/>
  <c r="V54" i="1"/>
  <c r="V55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6" i="1"/>
  <c r="V87" i="1"/>
  <c r="V88" i="1"/>
  <c r="V89" i="1"/>
  <c r="V90" i="1"/>
  <c r="V91" i="1"/>
  <c r="V50" i="1"/>
  <c r="V41" i="1"/>
  <c r="V42" i="1"/>
  <c r="V43" i="1"/>
  <c r="V44" i="1"/>
  <c r="V45" i="1"/>
  <c r="V40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H50" i="1"/>
  <c r="P50" i="1" s="1"/>
  <c r="P93" i="1" s="1"/>
  <c r="I5" i="1"/>
  <c r="Q5" i="1" s="1"/>
  <c r="I6" i="1"/>
  <c r="Q6" i="1" s="1"/>
  <c r="I8" i="1"/>
  <c r="Q8" i="1" s="1"/>
  <c r="I9" i="1"/>
  <c r="Q9" i="1" s="1"/>
  <c r="I10" i="1"/>
  <c r="Q10" i="1" s="1"/>
  <c r="I11" i="1"/>
  <c r="Q11" i="1" s="1"/>
  <c r="I12" i="1"/>
  <c r="Q12" i="1" s="1"/>
  <c r="I13" i="1"/>
  <c r="Q13" i="1" s="1"/>
  <c r="I14" i="1"/>
  <c r="Q14" i="1" s="1"/>
  <c r="I15" i="1"/>
  <c r="Q15" i="1" s="1"/>
  <c r="I16" i="1"/>
  <c r="Q16" i="1" s="1"/>
  <c r="I18" i="1"/>
  <c r="Q18" i="1" s="1"/>
  <c r="I19" i="1"/>
  <c r="Q19" i="1" s="1"/>
  <c r="I20" i="1"/>
  <c r="Q20" i="1" s="1"/>
  <c r="I22" i="1"/>
  <c r="Q22" i="1" s="1"/>
  <c r="I24" i="1"/>
  <c r="Q24" i="1" s="1"/>
  <c r="I25" i="1"/>
  <c r="Q25" i="1" s="1"/>
  <c r="I26" i="1"/>
  <c r="Q26" i="1" s="1"/>
  <c r="I27" i="1"/>
  <c r="Q27" i="1" s="1"/>
  <c r="I28" i="1"/>
  <c r="Q28" i="1" s="1"/>
  <c r="I29" i="1"/>
  <c r="Q29" i="1" s="1"/>
  <c r="I30" i="1"/>
  <c r="Q30" i="1" s="1"/>
  <c r="I31" i="1"/>
  <c r="Q31" i="1" s="1"/>
  <c r="I32" i="1"/>
  <c r="Q32" i="1" s="1"/>
  <c r="I33" i="1"/>
  <c r="Q33" i="1" s="1"/>
  <c r="I34" i="1"/>
  <c r="Q34" i="1" s="1"/>
  <c r="I35" i="1"/>
  <c r="Q35" i="1" s="1"/>
  <c r="I40" i="1"/>
  <c r="Q40" i="1" s="1"/>
  <c r="I41" i="1"/>
  <c r="Q41" i="1" s="1"/>
  <c r="I42" i="1"/>
  <c r="Q42" i="1" s="1"/>
  <c r="I43" i="1"/>
  <c r="Q43" i="1" s="1"/>
  <c r="I44" i="1"/>
  <c r="Q44" i="1" s="1"/>
  <c r="I45" i="1"/>
  <c r="Q45" i="1" s="1"/>
  <c r="I50" i="1"/>
  <c r="Q50" i="1" s="1"/>
  <c r="I51" i="1"/>
  <c r="Q51" i="1" s="1"/>
  <c r="I52" i="1"/>
  <c r="Q52" i="1" s="1"/>
  <c r="I53" i="1"/>
  <c r="Q53" i="1" s="1"/>
  <c r="I55" i="1"/>
  <c r="Q55" i="1" s="1"/>
  <c r="I57" i="1"/>
  <c r="Q57" i="1" s="1"/>
  <c r="I58" i="1"/>
  <c r="Q58" i="1" s="1"/>
  <c r="I59" i="1"/>
  <c r="Q59" i="1" s="1"/>
  <c r="I60" i="1"/>
  <c r="Q60" i="1" s="1"/>
  <c r="I61" i="1"/>
  <c r="Q61" i="1" s="1"/>
  <c r="I62" i="1"/>
  <c r="Q62" i="1" s="1"/>
  <c r="I63" i="1"/>
  <c r="Q63" i="1" s="1"/>
  <c r="I64" i="1"/>
  <c r="Q64" i="1" s="1"/>
  <c r="I65" i="1"/>
  <c r="Q65" i="1" s="1"/>
  <c r="I66" i="1"/>
  <c r="Q66" i="1" s="1"/>
  <c r="I67" i="1"/>
  <c r="Q67" i="1" s="1"/>
  <c r="I68" i="1"/>
  <c r="Q68" i="1" s="1"/>
  <c r="I69" i="1"/>
  <c r="Q69" i="1" s="1"/>
  <c r="I70" i="1"/>
  <c r="Q70" i="1" s="1"/>
  <c r="I71" i="1"/>
  <c r="Q71" i="1" s="1"/>
  <c r="I72" i="1"/>
  <c r="Q72" i="1" s="1"/>
  <c r="I73" i="1"/>
  <c r="Q73" i="1" s="1"/>
  <c r="I74" i="1"/>
  <c r="Q74" i="1" s="1"/>
  <c r="I75" i="1"/>
  <c r="Q75" i="1" s="1"/>
  <c r="I76" i="1"/>
  <c r="Q76" i="1" s="1"/>
  <c r="I77" i="1"/>
  <c r="Q77" i="1" s="1"/>
  <c r="I78" i="1"/>
  <c r="Q78" i="1" s="1"/>
  <c r="I79" i="1"/>
  <c r="Q79" i="1" s="1"/>
  <c r="I80" i="1"/>
  <c r="Q80" i="1" s="1"/>
  <c r="I81" i="1"/>
  <c r="Q81" i="1" s="1"/>
  <c r="I82" i="1"/>
  <c r="Q82" i="1" s="1"/>
  <c r="I83" i="1"/>
  <c r="Q83" i="1" s="1"/>
  <c r="I84" i="1"/>
  <c r="Q84" i="1" s="1"/>
  <c r="I86" i="1"/>
  <c r="Q86" i="1" s="1"/>
  <c r="I87" i="1"/>
  <c r="Q87" i="1" s="1"/>
  <c r="I88" i="1"/>
  <c r="Q88" i="1" s="1"/>
  <c r="I89" i="1"/>
  <c r="Q89" i="1" s="1"/>
  <c r="I90" i="1"/>
  <c r="Q90" i="1" s="1"/>
  <c r="I91" i="1"/>
  <c r="Q91" i="1" s="1"/>
  <c r="I96" i="1"/>
  <c r="Q96" i="1" s="1"/>
  <c r="I97" i="1"/>
  <c r="Q97" i="1" s="1"/>
  <c r="I98" i="1"/>
  <c r="Q98" i="1" s="1"/>
  <c r="I99" i="1"/>
  <c r="Q99" i="1" s="1"/>
  <c r="I100" i="1"/>
  <c r="I101" i="1"/>
  <c r="Q101" i="1" s="1"/>
  <c r="I102" i="1"/>
  <c r="Q102" i="1" s="1"/>
  <c r="I103" i="1"/>
  <c r="Q103" i="1" s="1"/>
  <c r="I104" i="1"/>
  <c r="Q104" i="1" s="1"/>
  <c r="I105" i="1"/>
  <c r="Q105" i="1" s="1"/>
  <c r="I106" i="1"/>
  <c r="Q106" i="1" s="1"/>
  <c r="I107" i="1"/>
  <c r="Q107" i="1" s="1"/>
  <c r="I108" i="1"/>
  <c r="Q108" i="1" s="1"/>
  <c r="I109" i="1"/>
  <c r="Q109" i="1" s="1"/>
  <c r="I110" i="1"/>
  <c r="Q110" i="1" s="1"/>
  <c r="I111" i="1"/>
  <c r="Q111" i="1" s="1"/>
  <c r="I113" i="1"/>
  <c r="I114" i="1"/>
  <c r="I115" i="1"/>
  <c r="I116" i="1"/>
  <c r="I117" i="1"/>
  <c r="I120" i="1"/>
  <c r="Q120" i="1" s="1"/>
  <c r="H5" i="1"/>
  <c r="P5" i="1" s="1"/>
  <c r="H6" i="1"/>
  <c r="P6" i="1" s="1"/>
  <c r="H7" i="1"/>
  <c r="P7" i="1" s="1"/>
  <c r="H8" i="1"/>
  <c r="P8" i="1" s="1"/>
  <c r="H9" i="1"/>
  <c r="P9" i="1" s="1"/>
  <c r="H10" i="1"/>
  <c r="P10" i="1" s="1"/>
  <c r="H11" i="1"/>
  <c r="P11" i="1" s="1"/>
  <c r="H12" i="1"/>
  <c r="P12" i="1" s="1"/>
  <c r="H13" i="1"/>
  <c r="P13" i="1" s="1"/>
  <c r="H14" i="1"/>
  <c r="P14" i="1" s="1"/>
  <c r="H15" i="1"/>
  <c r="P15" i="1" s="1"/>
  <c r="H16" i="1"/>
  <c r="P16" i="1" s="1"/>
  <c r="H17" i="1"/>
  <c r="P17" i="1" s="1"/>
  <c r="H18" i="1"/>
  <c r="P18" i="1" s="1"/>
  <c r="H19" i="1"/>
  <c r="P19" i="1" s="1"/>
  <c r="H20" i="1"/>
  <c r="P20" i="1" s="1"/>
  <c r="H21" i="1"/>
  <c r="P21" i="1" s="1"/>
  <c r="H22" i="1"/>
  <c r="P22" i="1" s="1"/>
  <c r="H24" i="1"/>
  <c r="P24" i="1" s="1"/>
  <c r="H25" i="1"/>
  <c r="P25" i="1" s="1"/>
  <c r="H26" i="1"/>
  <c r="P26" i="1" s="1"/>
  <c r="H27" i="1"/>
  <c r="P27" i="1" s="1"/>
  <c r="H28" i="1"/>
  <c r="P28" i="1" s="1"/>
  <c r="H29" i="1"/>
  <c r="P29" i="1" s="1"/>
  <c r="H30" i="1"/>
  <c r="P30" i="1" s="1"/>
  <c r="H31" i="1"/>
  <c r="P31" i="1" s="1"/>
  <c r="H32" i="1"/>
  <c r="P32" i="1" s="1"/>
  <c r="H33" i="1"/>
  <c r="P33" i="1" s="1"/>
  <c r="H34" i="1"/>
  <c r="P34" i="1" s="1"/>
  <c r="H35" i="1"/>
  <c r="P35" i="1" s="1"/>
  <c r="H40" i="1"/>
  <c r="P40" i="1" s="1"/>
  <c r="H41" i="1"/>
  <c r="P41" i="1" s="1"/>
  <c r="H42" i="1"/>
  <c r="P42" i="1" s="1"/>
  <c r="H43" i="1"/>
  <c r="P43" i="1" s="1"/>
  <c r="H44" i="1"/>
  <c r="P44" i="1" s="1"/>
  <c r="H45" i="1"/>
  <c r="P45" i="1" s="1"/>
  <c r="H51" i="1"/>
  <c r="P51" i="1" s="1"/>
  <c r="H52" i="1"/>
  <c r="P52" i="1" s="1"/>
  <c r="H53" i="1"/>
  <c r="P53" i="1" s="1"/>
  <c r="H54" i="1"/>
  <c r="P54" i="1" s="1"/>
  <c r="H55" i="1"/>
  <c r="P55" i="1" s="1"/>
  <c r="H57" i="1"/>
  <c r="P57" i="1" s="1"/>
  <c r="H58" i="1"/>
  <c r="P58" i="1" s="1"/>
  <c r="H59" i="1"/>
  <c r="P59" i="1" s="1"/>
  <c r="H60" i="1"/>
  <c r="P60" i="1" s="1"/>
  <c r="H61" i="1"/>
  <c r="P61" i="1" s="1"/>
  <c r="H62" i="1"/>
  <c r="P62" i="1" s="1"/>
  <c r="H64" i="1"/>
  <c r="P64" i="1" s="1"/>
  <c r="H65" i="1"/>
  <c r="P65" i="1" s="1"/>
  <c r="H66" i="1"/>
  <c r="P66" i="1" s="1"/>
  <c r="H67" i="1"/>
  <c r="P67" i="1" s="1"/>
  <c r="H68" i="1"/>
  <c r="P68" i="1" s="1"/>
  <c r="H69" i="1"/>
  <c r="P69" i="1" s="1"/>
  <c r="H70" i="1"/>
  <c r="P70" i="1" s="1"/>
  <c r="H71" i="1"/>
  <c r="P71" i="1" s="1"/>
  <c r="H72" i="1"/>
  <c r="P72" i="1" s="1"/>
  <c r="H73" i="1"/>
  <c r="P73" i="1" s="1"/>
  <c r="H74" i="1"/>
  <c r="P74" i="1" s="1"/>
  <c r="H75" i="1"/>
  <c r="P75" i="1" s="1"/>
  <c r="H76" i="1"/>
  <c r="P76" i="1" s="1"/>
  <c r="H77" i="1"/>
  <c r="P77" i="1" s="1"/>
  <c r="H78" i="1"/>
  <c r="P78" i="1" s="1"/>
  <c r="H79" i="1"/>
  <c r="P79" i="1" s="1"/>
  <c r="H80" i="1"/>
  <c r="P80" i="1" s="1"/>
  <c r="H81" i="1"/>
  <c r="P81" i="1" s="1"/>
  <c r="H82" i="1"/>
  <c r="P82" i="1" s="1"/>
  <c r="H83" i="1"/>
  <c r="P83" i="1" s="1"/>
  <c r="H84" i="1"/>
  <c r="P84" i="1" s="1"/>
  <c r="H86" i="1"/>
  <c r="P86" i="1" s="1"/>
  <c r="H87" i="1"/>
  <c r="P87" i="1" s="1"/>
  <c r="H88" i="1"/>
  <c r="P88" i="1" s="1"/>
  <c r="H89" i="1"/>
  <c r="P89" i="1" s="1"/>
  <c r="H90" i="1"/>
  <c r="P90" i="1" s="1"/>
  <c r="H91" i="1"/>
  <c r="P91" i="1" s="1"/>
  <c r="H96" i="1"/>
  <c r="P96" i="1" s="1"/>
  <c r="H97" i="1"/>
  <c r="P97" i="1" s="1"/>
  <c r="R97" i="1" s="1"/>
  <c r="H98" i="1"/>
  <c r="P98" i="1" s="1"/>
  <c r="R98" i="1" s="1"/>
  <c r="H99" i="1"/>
  <c r="P99" i="1" s="1"/>
  <c r="R99" i="1" s="1"/>
  <c r="H101" i="1"/>
  <c r="P101" i="1" s="1"/>
  <c r="R101" i="1" s="1"/>
  <c r="H102" i="1"/>
  <c r="P102" i="1" s="1"/>
  <c r="H103" i="1"/>
  <c r="P103" i="1" s="1"/>
  <c r="H104" i="1"/>
  <c r="P104" i="1" s="1"/>
  <c r="H105" i="1"/>
  <c r="P105" i="1" s="1"/>
  <c r="H106" i="1"/>
  <c r="P106" i="1" s="1"/>
  <c r="H107" i="1"/>
  <c r="P107" i="1" s="1"/>
  <c r="H108" i="1"/>
  <c r="P108" i="1" s="1"/>
  <c r="H109" i="1"/>
  <c r="P109" i="1" s="1"/>
  <c r="H110" i="1"/>
  <c r="P110" i="1" s="1"/>
  <c r="H111" i="1"/>
  <c r="P111" i="1" s="1"/>
  <c r="H113" i="1"/>
  <c r="H114" i="1"/>
  <c r="H115" i="1"/>
  <c r="H116" i="1"/>
  <c r="H117" i="1"/>
  <c r="H120" i="1"/>
  <c r="P120" i="1" s="1"/>
  <c r="R111" i="1" l="1"/>
  <c r="R102" i="1"/>
  <c r="R104" i="1"/>
  <c r="R107" i="1"/>
  <c r="R109" i="1"/>
  <c r="R4" i="1"/>
  <c r="R108" i="1"/>
  <c r="R106" i="1"/>
  <c r="Q118" i="1"/>
  <c r="R96" i="1"/>
  <c r="P118" i="1"/>
  <c r="R120" i="1"/>
  <c r="R122" i="1" s="1"/>
  <c r="P122" i="1"/>
  <c r="R105" i="1"/>
  <c r="Q122" i="1"/>
  <c r="R54" i="1"/>
  <c r="R103" i="1"/>
  <c r="R110" i="1"/>
  <c r="R57" i="1"/>
  <c r="R6" i="1"/>
  <c r="R90" i="1"/>
  <c r="R81" i="1"/>
  <c r="R65" i="1"/>
  <c r="R55" i="1"/>
  <c r="R42" i="1"/>
  <c r="R30" i="1"/>
  <c r="R21" i="1"/>
  <c r="R13" i="1"/>
  <c r="R5" i="1"/>
  <c r="P37" i="1"/>
  <c r="R66" i="1"/>
  <c r="R50" i="1"/>
  <c r="R41" i="1"/>
  <c r="R29" i="1"/>
  <c r="R20" i="1"/>
  <c r="R89" i="1"/>
  <c r="R72" i="1"/>
  <c r="R64" i="1"/>
  <c r="R11" i="1"/>
  <c r="R91" i="1"/>
  <c r="R24" i="1"/>
  <c r="R71" i="1"/>
  <c r="R40" i="1"/>
  <c r="P47" i="1"/>
  <c r="R28" i="1"/>
  <c r="R19" i="1"/>
  <c r="R43" i="1"/>
  <c r="R44" i="1"/>
  <c r="R88" i="1"/>
  <c r="R61" i="1"/>
  <c r="R10" i="1"/>
  <c r="Q47" i="1"/>
  <c r="R74" i="1"/>
  <c r="R22" i="1"/>
  <c r="R79" i="1"/>
  <c r="R53" i="1"/>
  <c r="R78" i="1"/>
  <c r="R27" i="1"/>
  <c r="R86" i="1"/>
  <c r="R69" i="1"/>
  <c r="R51" i="1"/>
  <c r="R34" i="1"/>
  <c r="R26" i="1"/>
  <c r="R17" i="1"/>
  <c r="R9" i="1"/>
  <c r="R82" i="1"/>
  <c r="R14" i="1"/>
  <c r="R62" i="1"/>
  <c r="R87" i="1"/>
  <c r="R70" i="1"/>
  <c r="R52" i="1"/>
  <c r="R18" i="1"/>
  <c r="R84" i="1"/>
  <c r="R59" i="1"/>
  <c r="R45" i="1"/>
  <c r="R33" i="1"/>
  <c r="R25" i="1"/>
  <c r="R16" i="1"/>
  <c r="R8" i="1"/>
  <c r="R76" i="1"/>
  <c r="R68" i="1"/>
  <c r="R60" i="1"/>
  <c r="R32" i="1"/>
  <c r="R83" i="1"/>
  <c r="R75" i="1"/>
  <c r="R67" i="1"/>
  <c r="R58" i="1"/>
  <c r="R15" i="1"/>
  <c r="R7" i="1"/>
  <c r="Q37" i="1"/>
  <c r="R31" i="1"/>
  <c r="Q93" i="1"/>
  <c r="R12" i="1"/>
  <c r="R77" i="1"/>
  <c r="R63" i="1"/>
  <c r="R73" i="1"/>
  <c r="R80" i="1"/>
  <c r="R56" i="1"/>
  <c r="R35" i="1"/>
  <c r="I37" i="1"/>
  <c r="H37" i="1"/>
  <c r="J109" i="1"/>
  <c r="J14" i="1"/>
  <c r="J86" i="1"/>
  <c r="J52" i="1"/>
  <c r="J64" i="1"/>
  <c r="J22" i="1"/>
  <c r="J106" i="1"/>
  <c r="J61" i="1"/>
  <c r="J34" i="1"/>
  <c r="J26" i="1"/>
  <c r="J18" i="1"/>
  <c r="J10" i="1"/>
  <c r="J72" i="1"/>
  <c r="J30" i="1"/>
  <c r="J69" i="1"/>
  <c r="J104" i="1"/>
  <c r="J96" i="1"/>
  <c r="H118" i="1"/>
  <c r="J83" i="1"/>
  <c r="J75" i="1"/>
  <c r="J67" i="1"/>
  <c r="J59" i="1"/>
  <c r="J45" i="1"/>
  <c r="J33" i="1"/>
  <c r="J25" i="1"/>
  <c r="J17" i="1"/>
  <c r="J9" i="1"/>
  <c r="I47" i="1"/>
  <c r="H93" i="1"/>
  <c r="J80" i="1"/>
  <c r="J77" i="1"/>
  <c r="J111" i="1"/>
  <c r="J103" i="1"/>
  <c r="J91" i="1"/>
  <c r="J82" i="1"/>
  <c r="J74" i="1"/>
  <c r="J66" i="1"/>
  <c r="J58" i="1"/>
  <c r="J44" i="1"/>
  <c r="J32" i="1"/>
  <c r="J24" i="1"/>
  <c r="J16" i="1"/>
  <c r="J8" i="1"/>
  <c r="J89" i="1"/>
  <c r="J98" i="1"/>
  <c r="J110" i="1"/>
  <c r="J102" i="1"/>
  <c r="J90" i="1"/>
  <c r="J81" i="1"/>
  <c r="J73" i="1"/>
  <c r="J65" i="1"/>
  <c r="J57" i="1"/>
  <c r="J43" i="1"/>
  <c r="J31" i="1"/>
  <c r="J23" i="1"/>
  <c r="J15" i="1"/>
  <c r="J7" i="1"/>
  <c r="I118" i="1"/>
  <c r="I93" i="1"/>
  <c r="J120" i="1"/>
  <c r="J122" i="1" s="1"/>
  <c r="H122" i="1"/>
  <c r="J55" i="1"/>
  <c r="J6" i="1"/>
  <c r="J108" i="1"/>
  <c r="J100" i="1"/>
  <c r="J88" i="1"/>
  <c r="J79" i="1"/>
  <c r="J71" i="1"/>
  <c r="J63" i="1"/>
  <c r="J54" i="1"/>
  <c r="J41" i="1"/>
  <c r="J29" i="1"/>
  <c r="J21" i="1"/>
  <c r="J13" i="1"/>
  <c r="J5" i="1"/>
  <c r="J101" i="1"/>
  <c r="J42" i="1"/>
  <c r="J107" i="1"/>
  <c r="J99" i="1"/>
  <c r="J87" i="1"/>
  <c r="J78" i="1"/>
  <c r="J70" i="1"/>
  <c r="J62" i="1"/>
  <c r="J53" i="1"/>
  <c r="J40" i="1"/>
  <c r="H47" i="1"/>
  <c r="J28" i="1"/>
  <c r="J20" i="1"/>
  <c r="J12" i="1"/>
  <c r="I122" i="1"/>
  <c r="J35" i="1"/>
  <c r="J27" i="1"/>
  <c r="J19" i="1"/>
  <c r="J11" i="1"/>
  <c r="J105" i="1"/>
  <c r="J97" i="1"/>
  <c r="J84" i="1"/>
  <c r="J76" i="1"/>
  <c r="J68" i="1"/>
  <c r="J60" i="1"/>
  <c r="J51" i="1"/>
  <c r="J50" i="1"/>
  <c r="V93" i="1"/>
  <c r="V37" i="1"/>
  <c r="V47" i="1"/>
  <c r="R37" i="1" l="1"/>
  <c r="R93" i="1"/>
  <c r="R47" i="1"/>
  <c r="R118" i="1"/>
  <c r="P124" i="1"/>
  <c r="Q124" i="1"/>
  <c r="J37" i="1"/>
  <c r="J93" i="1"/>
  <c r="H124" i="1"/>
  <c r="I124" i="1"/>
  <c r="J47" i="1"/>
  <c r="J118" i="1"/>
  <c r="U122" i="1"/>
  <c r="U124" i="1" s="1"/>
  <c r="T122" i="1"/>
  <c r="T124" i="1" s="1"/>
  <c r="R124" i="1" l="1"/>
  <c r="J124" i="1"/>
  <c r="Y18" i="1"/>
  <c r="V118" i="1" l="1"/>
  <c r="V120" i="1" l="1"/>
  <c r="V122" i="1" s="1"/>
  <c r="V124" i="1" s="1"/>
  <c r="Y82" i="1" l="1"/>
  <c r="Y83" i="1"/>
  <c r="Y84" i="1"/>
  <c r="Y86" i="1"/>
  <c r="Y87" i="1"/>
  <c r="Y88" i="1"/>
  <c r="Y89" i="1"/>
  <c r="Y90" i="1"/>
  <c r="Y72" i="1"/>
  <c r="Y75" i="1"/>
  <c r="Y76" i="1"/>
  <c r="Y77" i="1"/>
  <c r="Y78" i="1"/>
  <c r="Y70" i="1"/>
  <c r="Y64" i="1"/>
  <c r="Y60" i="1"/>
  <c r="Y61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52" i="1"/>
  <c r="Y54" i="1"/>
  <c r="Y55" i="1"/>
  <c r="Y51" i="1"/>
  <c r="Y5" i="1"/>
  <c r="Y7" i="1"/>
  <c r="Y8" i="1"/>
  <c r="Y9" i="1"/>
  <c r="Y10" i="1"/>
  <c r="Y11" i="1"/>
  <c r="Y12" i="1"/>
  <c r="Y13" i="1"/>
  <c r="Y14" i="1"/>
  <c r="Y15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40" i="1" s="1"/>
  <c r="Y45" i="1" l="1"/>
  <c r="Y44" i="1"/>
</calcChain>
</file>

<file path=xl/sharedStrings.xml><?xml version="1.0" encoding="utf-8"?>
<sst xmlns="http://schemas.openxmlformats.org/spreadsheetml/2006/main" count="681" uniqueCount="429">
  <si>
    <t>RIDDERKERK</t>
  </si>
  <si>
    <t>BASISONDERWIJS</t>
  </si>
  <si>
    <t>Ridderkerk</t>
  </si>
  <si>
    <t>Burg. De Zeeuwstraat  294 h</t>
  </si>
  <si>
    <t>Openbaar basisonderwijs De Piramide hoofdgebouw</t>
  </si>
  <si>
    <t>2981 AJ</t>
  </si>
  <si>
    <t>Da Costalaan 1</t>
  </si>
  <si>
    <t>bijzonder basisonderwijs De Wingerd</t>
  </si>
  <si>
    <t>2985 BC</t>
  </si>
  <si>
    <t>Da Costalaan 3</t>
  </si>
  <si>
    <t>Gerard Alewijnszstraat 48</t>
  </si>
  <si>
    <t>bijzonder basiswonderwijs De Klimop, dislokatie</t>
  </si>
  <si>
    <t>2988 XD</t>
  </si>
  <si>
    <t>Grevelingenhof 1</t>
  </si>
  <si>
    <t>openbaar basisonderwijs De Bosweide</t>
  </si>
  <si>
    <t>2987 EB</t>
  </si>
  <si>
    <t>Hovystraat 60</t>
  </si>
  <si>
    <t>Bijz.basisonderwijs Dr.Schaepmanschool nieuwbouw</t>
  </si>
  <si>
    <t>2982 PA</t>
  </si>
  <si>
    <t>Linnenstraat 4</t>
  </si>
  <si>
    <t>Gymnastieklokaal</t>
  </si>
  <si>
    <t>2988 XL</t>
  </si>
  <si>
    <t>Margriete Van Comenestraat 2</t>
  </si>
  <si>
    <t>Bijzonder basisonderwijs Ds.G.H. Kerstenschool</t>
  </si>
  <si>
    <t>2982 PH</t>
  </si>
  <si>
    <t>Mozartstraat 180a</t>
  </si>
  <si>
    <t>Bijzonder speciaal onderwijs De Burcht</t>
  </si>
  <si>
    <t>2983 AK</t>
  </si>
  <si>
    <t>Mr Treubstraat 3</t>
  </si>
  <si>
    <t>Bijzonder basisonderwijs De Klimop</t>
  </si>
  <si>
    <t>2982 VN</t>
  </si>
  <si>
    <t>P C Hooftstraat 5</t>
  </si>
  <si>
    <t xml:space="preserve">Gymnastieklokaal </t>
  </si>
  <si>
    <t>2985 BK</t>
  </si>
  <si>
    <t>Patrijs 28</t>
  </si>
  <si>
    <t>Bijzonder basisonderwijs De Bongerd</t>
  </si>
  <si>
    <t>2986 CA</t>
  </si>
  <si>
    <t>Platanenstraat 6</t>
  </si>
  <si>
    <t>FAREL (les en gymzaal Onderwijs)</t>
  </si>
  <si>
    <t>2982 CR</t>
  </si>
  <si>
    <t>Prinsenstraat  74</t>
  </si>
  <si>
    <t>Openbaar basisonderwijs De Reijer (zie Reijerweg 241) sportzaal</t>
  </si>
  <si>
    <t>2983 CL</t>
  </si>
  <si>
    <t>Randweg 3</t>
  </si>
  <si>
    <t>Bijzonder basisonderwijs De Driemaster</t>
  </si>
  <si>
    <t>2983 AL</t>
  </si>
  <si>
    <t>Reijerweg 247</t>
  </si>
  <si>
    <t xml:space="preserve">Gymnastieklokaal De Reijer </t>
  </si>
  <si>
    <t>2983 AS</t>
  </si>
  <si>
    <t>Reijerweg 243</t>
  </si>
  <si>
    <t>Sportzaal de Werf (zit vast aan Prinsenstraat 74 de Reijer)</t>
  </si>
  <si>
    <t>Reijerweg 60</t>
  </si>
  <si>
    <t>bijzonder basisonderwijs De Regenboog</t>
  </si>
  <si>
    <t>2983 AT</t>
  </si>
  <si>
    <t>Scheldeplein 2</t>
  </si>
  <si>
    <t>Gymlokaal</t>
  </si>
  <si>
    <t>2987 EL</t>
  </si>
  <si>
    <t>Scheldeplein 4</t>
  </si>
  <si>
    <t>bijzonder basisonderwijs De Fontein</t>
  </si>
  <si>
    <t>Van Den Broekstraat 2</t>
  </si>
  <si>
    <t>2981 AX</t>
  </si>
  <si>
    <t>Verlengde Kerkweg  23</t>
  </si>
  <si>
    <t>bijzonder basisonderwijs Rehobothschool</t>
  </si>
  <si>
    <t>2985 AZ</t>
  </si>
  <si>
    <t>Voorn 11</t>
  </si>
  <si>
    <t>openbaar basisonderwijs De Botter</t>
  </si>
  <si>
    <t>2986 JA</t>
  </si>
  <si>
    <t>Voorn 9</t>
  </si>
  <si>
    <t>Reijerweg 245</t>
  </si>
  <si>
    <t>Sportzaal De Orion</t>
  </si>
  <si>
    <t>Gerard Alewijnszstraat 1</t>
  </si>
  <si>
    <t>Openbaar basisonderwijs De Piramide dislokatie</t>
  </si>
  <si>
    <t xml:space="preserve">Farel College </t>
  </si>
  <si>
    <t>2982 CM</t>
  </si>
  <si>
    <t>Margrietstraat 163</t>
  </si>
  <si>
    <t>Gemini College (samen met gymnastieklokaal Reijerweg 247)</t>
  </si>
  <si>
    <t>Margriete van Comenestraat  4</t>
  </si>
  <si>
    <t>Máximaschool</t>
  </si>
  <si>
    <t>VOORTGEZET ONDERWIJS</t>
  </si>
  <si>
    <t>GEMEENTELIJKE EIGENDOMMEN</t>
  </si>
  <si>
    <t>Amaliastraat 32</t>
  </si>
  <si>
    <t>aankoop pand</t>
  </si>
  <si>
    <t>2983 EA</t>
  </si>
  <si>
    <t>Benedenrijweg  65</t>
  </si>
  <si>
    <t>Rioolgemaal P01</t>
  </si>
  <si>
    <t>2983 GA</t>
  </si>
  <si>
    <t>Bilderdijklaan  51</t>
  </si>
  <si>
    <t>Rioolgemaal P69</t>
  </si>
  <si>
    <t>2985 XA</t>
  </si>
  <si>
    <t>Brasem 290</t>
  </si>
  <si>
    <t>Rioolgemaal TP66</t>
  </si>
  <si>
    <t>2986 HC</t>
  </si>
  <si>
    <t>2986 HA</t>
  </si>
  <si>
    <t>Da Costalaan  3a</t>
  </si>
  <si>
    <t>Wijkgebouw Oosterhonk (incl. b.t.w.)</t>
  </si>
  <si>
    <t>De Genestetstraat ) 2</t>
  </si>
  <si>
    <t>2985 CG</t>
  </si>
  <si>
    <t>Erasmuslaan  23</t>
  </si>
  <si>
    <t>2984 XH</t>
  </si>
  <si>
    <t>Fazant 78</t>
  </si>
  <si>
    <t>Rioolgemaal P16</t>
  </si>
  <si>
    <t>2986 CK</t>
  </si>
  <si>
    <t>Gorzenweg  7</t>
  </si>
  <si>
    <t>2984 BN</t>
  </si>
  <si>
    <t>Handelsweg 10</t>
  </si>
  <si>
    <t>Rioolgemaal TP57</t>
  </si>
  <si>
    <t>2988 DB</t>
  </si>
  <si>
    <t>2984 BR</t>
  </si>
  <si>
    <t>Haven 1</t>
  </si>
  <si>
    <t>Rioolgemaal P42</t>
  </si>
  <si>
    <t xml:space="preserve">Jan Steenstraat </t>
  </si>
  <si>
    <t>Fietsenstalling</t>
  </si>
  <si>
    <t xml:space="preserve">Jhr De Savornin Lohmanstraat  </t>
  </si>
  <si>
    <t>Dierenpark Ridderkerk West Gebouw</t>
  </si>
  <si>
    <t>Johann Sebastian Bachstraat 1a</t>
  </si>
  <si>
    <t>Rioolgemaal TP68</t>
  </si>
  <si>
    <t>2983 AA</t>
  </si>
  <si>
    <t>Kastanjelaan 36</t>
  </si>
  <si>
    <t>Garages (4 maal) voor opslag gemeente</t>
  </si>
  <si>
    <t>Kastanjelaan 38</t>
  </si>
  <si>
    <t>Kerksingel 1</t>
  </si>
  <si>
    <t>Kerktoren met inbegrip van Electrisch Uurwerk</t>
  </si>
  <si>
    <t>2981 EH</t>
  </si>
  <si>
    <t>Oudheidkamer (incl. b.t.w.)</t>
  </si>
  <si>
    <t>Kolenbranderstraat 3</t>
  </si>
  <si>
    <t>Zoutloods</t>
  </si>
  <si>
    <t>2984 AT</t>
  </si>
  <si>
    <t>Koninginneweg  150</t>
  </si>
  <si>
    <t>verzamelgebouw Villex beheer (kunstenaars)</t>
  </si>
  <si>
    <t>2982 AP</t>
  </si>
  <si>
    <t>Koningsplein 1</t>
  </si>
  <si>
    <t>Computerruimte (inrichting)</t>
  </si>
  <si>
    <t>2981 EA</t>
  </si>
  <si>
    <t>Gemeentehuis A en C -gebouw)</t>
  </si>
  <si>
    <t>Koningsplein  1</t>
  </si>
  <si>
    <t>Gemeentehuis B gebouw</t>
  </si>
  <si>
    <t>Koningsplein  2-5</t>
  </si>
  <si>
    <t xml:space="preserve">Ontmoetingscentrum Het Plein </t>
  </si>
  <si>
    <t>Parkeerg. onder gem.huis/mfc Klaas Katerstraat 1</t>
  </si>
  <si>
    <t>Lagendijk 50</t>
  </si>
  <si>
    <t>Voormalige aula (opslag) Begraafplaats Rusthof</t>
  </si>
  <si>
    <t>2981 EM</t>
  </si>
  <si>
    <t>Lagendijk 114</t>
  </si>
  <si>
    <t>Rouwcentrum en overkapping (incl. b.t.w.)</t>
  </si>
  <si>
    <t>2981 EN</t>
  </si>
  <si>
    <t>Lagendijk 112</t>
  </si>
  <si>
    <t>Dienstgebouw van de begraafplaats</t>
  </si>
  <si>
    <t>Mauritshoek 8</t>
  </si>
  <si>
    <t>Rioolgemaal TP04</t>
  </si>
  <si>
    <t>2988 EA</t>
  </si>
  <si>
    <t>Mr Troelstrastraat  2</t>
  </si>
  <si>
    <t>Brandw.kazerne (incl btw), verhuur Veiligheidsregio</t>
  </si>
  <si>
    <t>2982 AX</t>
  </si>
  <si>
    <t>Nikkelstraat 23</t>
  </si>
  <si>
    <t>Rioolgemaal P14</t>
  </si>
  <si>
    <t>2984 AM</t>
  </si>
  <si>
    <t>Noordstraat 56</t>
  </si>
  <si>
    <t>huisvesting muziekvereniging Excelsior</t>
  </si>
  <si>
    <t>2987 CS</t>
  </si>
  <si>
    <t>Noordstraat 50</t>
  </si>
  <si>
    <t>gebouw buurtsportlokatie Bolnes</t>
  </si>
  <si>
    <t>Noordstraat  54A</t>
  </si>
  <si>
    <t>Gastouder kinderopvang  en MFA</t>
  </si>
  <si>
    <t>Oosterparkweg 17</t>
  </si>
  <si>
    <t>Dierenhof (kinderboerderij)</t>
  </si>
  <si>
    <t>2986 AJ</t>
  </si>
  <si>
    <t>Prinses Margrietstraat 167a</t>
  </si>
  <si>
    <t>Rioolgemaal TP67</t>
  </si>
  <si>
    <t>Prinses Margrietstraat 54a</t>
  </si>
  <si>
    <t>Rioolgemaal P60</t>
  </si>
  <si>
    <t>2983 EJ</t>
  </si>
  <si>
    <t xml:space="preserve">Ridderhof  </t>
  </si>
  <si>
    <t>Mobiele portocabin t.b.v. marktmeester</t>
  </si>
  <si>
    <t>Rijnsingel 675</t>
  </si>
  <si>
    <t>gemaal P02-Windketel</t>
  </si>
  <si>
    <t>2987 SZ</t>
  </si>
  <si>
    <t>Reijerweg 62</t>
  </si>
  <si>
    <t>MFA Wijk Voorzieningen Centrum Slikkeveer</t>
  </si>
  <si>
    <t>Ringdijk 396</t>
  </si>
  <si>
    <t>Rioolgemaal P41</t>
  </si>
  <si>
    <t>2983 GS</t>
  </si>
  <si>
    <t>Schaapherderweg  4a</t>
  </si>
  <si>
    <t>Rioolgemaal TP70</t>
  </si>
  <si>
    <t>2988 CK</t>
  </si>
  <si>
    <t>Sport En Recreatiecentrum De Fakkel</t>
  </si>
  <si>
    <t>2982 SN</t>
  </si>
  <si>
    <t>uitbr. Kantoor Sport &amp; Welzijn</t>
  </si>
  <si>
    <t>Touwslagerstraat 2</t>
  </si>
  <si>
    <t>Rioolgemaal P13</t>
  </si>
  <si>
    <t>2984 AW</t>
  </si>
  <si>
    <t>Van Riebeekstraat 3</t>
  </si>
  <si>
    <t>MFA (wijkcentrum de Klinker?)</t>
  </si>
  <si>
    <t>Van Beethovenstraat 169</t>
  </si>
  <si>
    <t>gebouw buurtsportlokatie Slikkerveer</t>
  </si>
  <si>
    <t>2983 BT</t>
  </si>
  <si>
    <t>Sporthal Drievliet (Onderwijs)</t>
  </si>
  <si>
    <t>2986 GK</t>
  </si>
  <si>
    <t>Activiteitencentrum De Fuik (St. Welzijn)</t>
  </si>
  <si>
    <t>Rioolgemaal P15 't Zand</t>
  </si>
  <si>
    <t>is een object met windketel</t>
  </si>
  <si>
    <t>SUB totaal</t>
  </si>
  <si>
    <t xml:space="preserve">SUB totaal </t>
  </si>
  <si>
    <t>TOTAAL VAN HET GEHEEL</t>
  </si>
  <si>
    <t>Gymnastieklokaal (incl. B.t.w.)</t>
  </si>
  <si>
    <t>2987 AV</t>
  </si>
  <si>
    <t>Peuterspeelzaal Yes!</t>
  </si>
  <si>
    <t>vaste speeltoestellen inbegrepen voorheen Olleke Bolleke</t>
  </si>
  <si>
    <t>OBS de Botter</t>
  </si>
  <si>
    <t>Jeugdsoos de Loods, Hooftkwartier, de Gooth</t>
  </si>
  <si>
    <t>Transformator-station BSK650, 26 Rev A</t>
  </si>
  <si>
    <t>Totaal</t>
  </si>
  <si>
    <t>vaste speeltoestellen zijn inbegrepen, 140 zonnepanelen</t>
  </si>
  <si>
    <t>BTW TARIEF VOLGENS JEROEN HEUTINK</t>
  </si>
  <si>
    <t>ex btw</t>
  </si>
  <si>
    <t xml:space="preserve">totaalwaarde gebouw A en B= €32.500.000,- </t>
  </si>
  <si>
    <t>ECL 343200</t>
  </si>
  <si>
    <t>Portocabin -Romneyloods</t>
  </si>
  <si>
    <t>speeltoestellen inbegrepen alsook extra lokalen per 2020</t>
  </si>
  <si>
    <t>NIET WIJZIGEN</t>
  </si>
  <si>
    <t>vaste speeltoestellen inbegrepen (geen eigendom meer)</t>
  </si>
  <si>
    <t>RIOOLGEMALEN excl. BTW</t>
  </si>
  <si>
    <t xml:space="preserve">ADRES </t>
  </si>
  <si>
    <t>Portokabins</t>
  </si>
  <si>
    <t>FCL</t>
  </si>
  <si>
    <t>GEBRUIK-BESTEMMING</t>
  </si>
  <si>
    <t>POSTCODE</t>
  </si>
  <si>
    <t>OPMERKINGEN</t>
  </si>
  <si>
    <t>vaste speeltoestellen inbegrepen</t>
  </si>
  <si>
    <t>complex Grevelingenhof, Scheldeplein 2 en 4, vaste speeltoestellen inbegrepen</t>
  </si>
  <si>
    <t>vaste speeltoestellen inbegrepen en 175 zonnepanelen</t>
  </si>
  <si>
    <t>vaste speeltoestellen zijn ingebrepen</t>
  </si>
  <si>
    <t>gebruiker: Gemini College</t>
  </si>
  <si>
    <t>inclusief landingskuil (?)</t>
  </si>
  <si>
    <t>vaste speeltoestellen zijn inbegrepen</t>
  </si>
  <si>
    <t xml:space="preserve">zie scheldeplein nummer 4 </t>
  </si>
  <si>
    <t>incl. berging, vaste speeltoestellen, onderdeel van complex Grevelingenhof</t>
  </si>
  <si>
    <t>voortgezet onderwijs inclusief gymzaal</t>
  </si>
  <si>
    <t>speciaal voortgezet onderwijs, 2 bijgebouwen en vaste speeltoestellen inbegrepen</t>
  </si>
  <si>
    <t>aankoopwaarde ex. De grond</t>
  </si>
  <si>
    <t>FCL gewijzigd was 621420 op verzoek JWH</t>
  </si>
  <si>
    <t>Inventaris geen eigendom van de gemeente, niet getaxeerd</t>
  </si>
  <si>
    <t>inclusiefuurwerk en luidklok</t>
  </si>
  <si>
    <t>zie gemeentehuis hierboven</t>
  </si>
  <si>
    <t>inclusief hekwerk, toegang en wachthuisje</t>
  </si>
  <si>
    <t>wordt gebruikt door Veiligheidsregio, alleen opstal is voor ons</t>
  </si>
  <si>
    <t>incl zonnepanelen,camera-observatiesysteem, hekwerken</t>
  </si>
  <si>
    <t>domein veiligheid</t>
  </si>
  <si>
    <t>zonnepanelen zijn verkocht (Jory Rombout), geen eigendom meer.</t>
  </si>
  <si>
    <t>Gemini College (nieuwbouw)</t>
  </si>
  <si>
    <t>Sporthal Gemini (2 gymzalen)</t>
  </si>
  <si>
    <t>Sportlaan 14</t>
  </si>
  <si>
    <t>Sportlaan 16</t>
  </si>
  <si>
    <t>590 zonnepanelen</t>
  </si>
  <si>
    <t>134 zonnepanelen</t>
  </si>
  <si>
    <t>per 19-09-2022</t>
  </si>
  <si>
    <t>per 01-03-2022 zonnepanelen 68,580,62</t>
  </si>
  <si>
    <t>per 01-03-2022 zonnepanelen 57,570,89</t>
  </si>
  <si>
    <t>per 01-03-2022 zonnepanelen 45,973,75</t>
  </si>
  <si>
    <t>per 01-03-2022 zonnepanelen 42,683,60</t>
  </si>
  <si>
    <t>2021 uitbreiding met 2 lokalen</t>
  </si>
  <si>
    <t>01-07-2021 extra verdieping op school</t>
  </si>
  <si>
    <t>11-2022 leegstand in afwachting van sanering grond</t>
  </si>
  <si>
    <t>31-08-2022 leegstand in afwachting van renovatie</t>
  </si>
  <si>
    <t xml:space="preserve">inbreng VVE  wordt gerenoveerd </t>
  </si>
  <si>
    <t>leegstand?</t>
  </si>
  <si>
    <t>Portokabins per 04-2022 tbv opvang</t>
  </si>
  <si>
    <t>Reyerpark</t>
  </si>
  <si>
    <t>extra unit tijdelijke huisvesting per 09-2022</t>
  </si>
  <si>
    <t>Molensteeg 34</t>
  </si>
  <si>
    <t>Molensteeg 36</t>
  </si>
  <si>
    <t>woning</t>
  </si>
  <si>
    <t>2985 XM</t>
  </si>
  <si>
    <t>per 12-2022</t>
  </si>
  <si>
    <t>per 12-2022 leegstand</t>
  </si>
  <si>
    <t>ACC</t>
  </si>
  <si>
    <t>R041</t>
  </si>
  <si>
    <t>R028</t>
  </si>
  <si>
    <t>R037</t>
  </si>
  <si>
    <t>R022</t>
  </si>
  <si>
    <t>R036</t>
  </si>
  <si>
    <t>R043</t>
  </si>
  <si>
    <t>R013</t>
  </si>
  <si>
    <t>R017</t>
  </si>
  <si>
    <t>R027</t>
  </si>
  <si>
    <t>R012</t>
  </si>
  <si>
    <t>R039</t>
  </si>
  <si>
    <t>R057</t>
  </si>
  <si>
    <t>R042</t>
  </si>
  <si>
    <t>R058</t>
  </si>
  <si>
    <t>R038</t>
  </si>
  <si>
    <t>R015</t>
  </si>
  <si>
    <t>R024</t>
  </si>
  <si>
    <t>R059</t>
  </si>
  <si>
    <t>R045</t>
  </si>
  <si>
    <t>R051</t>
  </si>
  <si>
    <t>R052</t>
  </si>
  <si>
    <t>R044</t>
  </si>
  <si>
    <t>R060</t>
  </si>
  <si>
    <t>R048</t>
  </si>
  <si>
    <t>R049</t>
  </si>
  <si>
    <t>R046</t>
  </si>
  <si>
    <t>R023</t>
  </si>
  <si>
    <t>R106</t>
  </si>
  <si>
    <t>R054</t>
  </si>
  <si>
    <t>R091</t>
  </si>
  <si>
    <t>R050</t>
  </si>
  <si>
    <t>R040</t>
  </si>
  <si>
    <t>R063</t>
  </si>
  <si>
    <t>R062</t>
  </si>
  <si>
    <t>R092</t>
  </si>
  <si>
    <t>Sporthal Reijerpark (opstal) de Wissel</t>
  </si>
  <si>
    <t>R056</t>
  </si>
  <si>
    <t>R097</t>
  </si>
  <si>
    <t>R098</t>
  </si>
  <si>
    <t>R053</t>
  </si>
  <si>
    <t>Kastanjelaan 50-52</t>
  </si>
  <si>
    <t>R009</t>
  </si>
  <si>
    <t>Brasem 38a Voorn 10</t>
  </si>
  <si>
    <t>R008</t>
  </si>
  <si>
    <t>R004</t>
  </si>
  <si>
    <t>R005</t>
  </si>
  <si>
    <t>R075</t>
  </si>
  <si>
    <t>R094</t>
  </si>
  <si>
    <t>Kerksingel 26-27</t>
  </si>
  <si>
    <t>R088</t>
  </si>
  <si>
    <t>R016</t>
  </si>
  <si>
    <t>R007</t>
  </si>
  <si>
    <t xml:space="preserve">Koningsplein 1 </t>
  </si>
  <si>
    <t>R001</t>
  </si>
  <si>
    <t>Klaas Katerstraat 1</t>
  </si>
  <si>
    <t>R083</t>
  </si>
  <si>
    <t>R085</t>
  </si>
  <si>
    <t>R084</t>
  </si>
  <si>
    <t>R021</t>
  </si>
  <si>
    <t>R067</t>
  </si>
  <si>
    <t>R029</t>
  </si>
  <si>
    <t>R074</t>
  </si>
  <si>
    <t>R034</t>
  </si>
  <si>
    <t>R064</t>
  </si>
  <si>
    <t>Sportlaan 8-10</t>
  </si>
  <si>
    <t>R093</t>
  </si>
  <si>
    <t>R068</t>
  </si>
  <si>
    <t>R066</t>
  </si>
  <si>
    <t>Voorn 10 Brasem 38a</t>
  </si>
  <si>
    <t>PC Hooftstraat 4-4a-4b</t>
  </si>
  <si>
    <t>P C Hooftstraat 2</t>
  </si>
  <si>
    <t>leegstand</t>
  </si>
  <si>
    <t>gedeeltelijk gesloopt (tbv inpassen tijdelijke hal)</t>
  </si>
  <si>
    <t>Vlietplein  137/138</t>
  </si>
  <si>
    <t>mail 30-10-2023 petra bergsma</t>
  </si>
  <si>
    <t>premie moet als volgt worden gesplitst</t>
  </si>
  <si>
    <t>25% jeugdsoos het Hooftkwartier</t>
  </si>
  <si>
    <t>50% jongerencentrum de Loods</t>
  </si>
  <si>
    <t>25&amp; societeit de Gooth</t>
  </si>
  <si>
    <t>Windketel inpanding</t>
  </si>
  <si>
    <t>adm. kosten</t>
  </si>
  <si>
    <t>verschil</t>
  </si>
  <si>
    <t>P C Hoofdstraat 2a</t>
  </si>
  <si>
    <t>tijdelijke huisvesting de Driemaster</t>
  </si>
  <si>
    <t>Wijkgebouw het Trefpunt</t>
  </si>
  <si>
    <t>Dillenburgplein 50</t>
  </si>
  <si>
    <t>kiosk</t>
  </si>
  <si>
    <t>2983 CC</t>
  </si>
  <si>
    <t>wordt verhuurd aan de Wereldwinkel</t>
  </si>
  <si>
    <t>Kolenbranderstraat 6a</t>
  </si>
  <si>
    <t>huisvesting buitendienst</t>
  </si>
  <si>
    <t>huurpand</t>
  </si>
  <si>
    <t>per 01-01-2024 inv verzekeren</t>
  </si>
  <si>
    <t>Rijksstraatweg 101</t>
  </si>
  <si>
    <t>streekmuseum, oud schoolgebouw</t>
  </si>
  <si>
    <t>2988 BB</t>
  </si>
  <si>
    <t>tijdelijk (huur) portocabins (2) de Klimop</t>
  </si>
  <si>
    <t>tijdelijke huisvesting duur 2 jaar</t>
  </si>
  <si>
    <t>per 15-08-2024</t>
  </si>
  <si>
    <t>per 01-09-2024 tot oplevering nw COM-gebouw, waarschijnlijk eind 2025</t>
  </si>
  <si>
    <t>4 portacabins Gemini</t>
  </si>
  <si>
    <t>betreft regel 88</t>
  </si>
  <si>
    <t xml:space="preserve">factuur </t>
  </si>
  <si>
    <t>INVENTARIS WAARDE 31-12-2024</t>
  </si>
  <si>
    <t>INVENTARISWAARDE
 1-1-2025 (GEÏNDEXEERD)</t>
  </si>
  <si>
    <t>OPSTALWAARDE
 1-1-2025 (GEÏNDEXEERD)</t>
  </si>
  <si>
    <t>TOTAAL 1-1-2025</t>
  </si>
  <si>
    <t>OPSTALWAARDE
 31-12-2024 (INC. BTW)</t>
  </si>
  <si>
    <t>TOTAAL 31-12-2024</t>
  </si>
  <si>
    <t>Bilderdijklaan 2, 2a, 2b</t>
  </si>
  <si>
    <t>IKC de Noord (incl gymzaal)</t>
  </si>
  <si>
    <t>2985 XB</t>
  </si>
  <si>
    <t>nieuwbouw per 08-05-2025 opgeleverd</t>
  </si>
  <si>
    <t>PER 30-04-2025 148 ZONNEPANELEN</t>
  </si>
  <si>
    <t>Havenstraat 53</t>
  </si>
  <si>
    <t>pand (3 verdiepingen) tbv maatschappelijk werk</t>
  </si>
  <si>
    <t>2984 AC</t>
  </si>
  <si>
    <t>aangekocht per 15-07-2025</t>
  </si>
  <si>
    <t>09-2025 pand wordt verkocht aan Wooncompas, is nog niet overgedragen</t>
  </si>
  <si>
    <t>GESLOOPT 03-12-2025 Marvin</t>
  </si>
  <si>
    <t xml:space="preserve">helft inventaris van de Wingerd </t>
  </si>
  <si>
    <t>SLOOP AFGEROND 03-12-2025 Marvin</t>
  </si>
  <si>
    <t>09-2025 helft vd invent vd Wingerd</t>
  </si>
  <si>
    <t>tijdelijk (huur) portocabins de Wingerd</t>
  </si>
  <si>
    <t>Nog te indexeren per 1-1-2026?</t>
  </si>
  <si>
    <t>Van Q2 2025 naar Q1 2026</t>
  </si>
  <si>
    <t>Van Q1 2025 naar Q1 2026</t>
  </si>
  <si>
    <t>Van Q3 2025 naar Q1 2026</t>
  </si>
  <si>
    <t>Opstal van Q2 2025 naar Q1 2026
Inventaris van Q1 2025 naar Q1 2026</t>
  </si>
  <si>
    <t>OPSTALWAARDE
 1-1-2026 (GEÏNDEXEERD)</t>
  </si>
  <si>
    <t>INVENTARISWAARDE
 1-1-2026 (GEÏNDEXEERD)</t>
  </si>
  <si>
    <t>Opstal index 2025</t>
  </si>
  <si>
    <t>Opstal index 2026</t>
  </si>
  <si>
    <t>Inventaris index 2025</t>
  </si>
  <si>
    <t>Inventaris index 2026</t>
  </si>
  <si>
    <t>TOTAAL 1-1-2026</t>
  </si>
  <si>
    <t>, 17-02-2026 Kees Jan v Duinen pand blijft voorlopig van gemeente</t>
  </si>
  <si>
    <t>scope rapport ontvangen 04-2026</t>
  </si>
  <si>
    <t>voorheen sporthal de Wissel, verdeeld over 3 FCL nummers, incl 366 zonnepanelen</t>
  </si>
  <si>
    <t>366 panelen gaan vervangen worden (schade) door 200 nw panelen 04-2026</t>
  </si>
  <si>
    <t>vaste speeltoestellen inbegrepen en 28 zonnepanelen</t>
  </si>
  <si>
    <t>LEEGSTAND inv naar Trefpunt en portocabins 03-12-2025 Marvin wordt medio 2026 gesloopt</t>
  </si>
  <si>
    <t>05-2026 leegstand imv renovatie</t>
  </si>
  <si>
    <t>05-2026 leegstand ivm renovatie</t>
  </si>
  <si>
    <t>Sportlaan 18-26</t>
  </si>
  <si>
    <t xml:space="preserve">per 20-05-2026 </t>
  </si>
  <si>
    <t>COM-gebouw*</t>
  </si>
  <si>
    <t>* regel 85 COM-gebouw</t>
  </si>
  <si>
    <t>18 – Gemini</t>
  </si>
  <si>
    <t>20 – RTV Ridderkerk</t>
  </si>
  <si>
    <t>22 – ToBe</t>
  </si>
  <si>
    <t>24 – Loods</t>
  </si>
  <si>
    <t>26 – Gooth</t>
  </si>
  <si>
    <t>meerdere gebruikers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</si>
</sst>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5" formatCode="&quot;€&quot;\ #,##0.0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3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44" fontId="1" fillId="2" borderId="1" xfId="0" applyNumberFormat="1" applyFont="1" applyFill="1" applyBorder="1" applyAlignment="1">
      <alignment horizontal="right" vertical="top" wrapText="1"/>
    </xf>
    <xf numFmtId="0" fontId="1" fillId="5" borderId="1" xfId="0" applyFont="1" applyFill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4" fontId="2" fillId="0" borderId="1" xfId="0" applyNumberFormat="1" applyFont="1" applyBorder="1" applyAlignment="1">
      <alignment horizontal="right"/>
    </xf>
    <xf numFmtId="0" fontId="2" fillId="5" borderId="1" xfId="0" applyFont="1" applyFill="1" applyBorder="1"/>
    <xf numFmtId="0" fontId="3" fillId="3" borderId="1" xfId="0" applyFont="1" applyFill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44" fontId="3" fillId="0" borderId="1" xfId="0" applyNumberFormat="1" applyFont="1" applyBorder="1" applyAlignment="1">
      <alignment horizontal="right"/>
    </xf>
    <xf numFmtId="0" fontId="3" fillId="5" borderId="1" xfId="0" applyFont="1" applyFill="1" applyBorder="1"/>
    <xf numFmtId="0" fontId="2" fillId="2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1" fillId="6" borderId="1" xfId="0" applyFont="1" applyFill="1" applyBorder="1" applyAlignment="1">
      <alignment horizontal="left" vertical="top" wrapText="1"/>
    </xf>
    <xf numFmtId="0" fontId="3" fillId="6" borderId="1" xfId="0" applyFont="1" applyFill="1" applyBorder="1"/>
    <xf numFmtId="0" fontId="3" fillId="7" borderId="1" xfId="0" applyFont="1" applyFill="1" applyBorder="1"/>
    <xf numFmtId="0" fontId="3" fillId="7" borderId="1" xfId="0" applyFont="1" applyFill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4" fontId="3" fillId="3" borderId="1" xfId="0" applyNumberFormat="1" applyFont="1" applyFill="1" applyBorder="1" applyAlignment="1">
      <alignment horizontal="right" wrapText="1"/>
    </xf>
    <xf numFmtId="44" fontId="3" fillId="3" borderId="1" xfId="0" applyNumberFormat="1" applyFont="1" applyFill="1" applyBorder="1" applyAlignment="1">
      <alignment wrapText="1"/>
    </xf>
    <xf numFmtId="9" fontId="3" fillId="5" borderId="1" xfId="0" applyNumberFormat="1" applyFont="1" applyFill="1" applyBorder="1" applyAlignment="1">
      <alignment wrapText="1"/>
    </xf>
    <xf numFmtId="44" fontId="3" fillId="0" borderId="1" xfId="0" applyNumberFormat="1" applyFont="1" applyBorder="1" applyAlignment="1">
      <alignment horizontal="right" wrapText="1"/>
    </xf>
    <xf numFmtId="44" fontId="3" fillId="0" borderId="1" xfId="0" applyNumberFormat="1" applyFont="1" applyBorder="1" applyAlignment="1">
      <alignment wrapText="1"/>
    </xf>
    <xf numFmtId="0" fontId="3" fillId="6" borderId="1" xfId="0" applyFont="1" applyFill="1" applyBorder="1" applyAlignment="1">
      <alignment wrapText="1"/>
    </xf>
    <xf numFmtId="44" fontId="2" fillId="2" borderId="1" xfId="0" applyNumberFormat="1" applyFont="1" applyFill="1" applyBorder="1" applyAlignment="1">
      <alignment horizontal="right" wrapText="1"/>
    </xf>
    <xf numFmtId="44" fontId="2" fillId="0" borderId="1" xfId="0" applyNumberFormat="1" applyFont="1" applyBorder="1" applyAlignment="1">
      <alignment horizontal="right" wrapText="1"/>
    </xf>
    <xf numFmtId="44" fontId="2" fillId="2" borderId="1" xfId="0" applyNumberFormat="1" applyFont="1" applyFill="1" applyBorder="1" applyAlignment="1">
      <alignment wrapText="1"/>
    </xf>
    <xf numFmtId="44" fontId="2" fillId="0" borderId="1" xfId="0" applyNumberFormat="1" applyFont="1" applyBorder="1" applyAlignment="1">
      <alignment wrapText="1"/>
    </xf>
    <xf numFmtId="0" fontId="1" fillId="4" borderId="1" xfId="0" applyFont="1" applyFill="1" applyBorder="1" applyAlignment="1">
      <alignment wrapText="1"/>
    </xf>
    <xf numFmtId="44" fontId="3" fillId="4" borderId="1" xfId="0" applyNumberFormat="1" applyFont="1" applyFill="1" applyBorder="1" applyAlignment="1">
      <alignment horizontal="right" wrapText="1"/>
    </xf>
    <xf numFmtId="165" fontId="3" fillId="0" borderId="1" xfId="0" applyNumberFormat="1" applyFont="1" applyBorder="1" applyAlignment="1">
      <alignment wrapText="1"/>
    </xf>
    <xf numFmtId="44" fontId="5" fillId="2" borderId="1" xfId="0" applyNumberFormat="1" applyFont="1" applyFill="1" applyBorder="1" applyAlignment="1">
      <alignment horizontal="right" wrapText="1"/>
    </xf>
    <xf numFmtId="44" fontId="3" fillId="7" borderId="1" xfId="0" applyNumberFormat="1" applyFont="1" applyFill="1" applyBorder="1" applyAlignment="1">
      <alignment wrapText="1"/>
    </xf>
    <xf numFmtId="44" fontId="3" fillId="0" borderId="1" xfId="1" applyFont="1" applyFill="1" applyBorder="1" applyAlignment="1">
      <alignment wrapText="1"/>
    </xf>
    <xf numFmtId="9" fontId="3" fillId="0" borderId="1" xfId="0" applyNumberFormat="1" applyFont="1" applyBorder="1" applyAlignment="1">
      <alignment wrapText="1"/>
    </xf>
    <xf numFmtId="44" fontId="3" fillId="3" borderId="1" xfId="1" applyFont="1" applyFill="1" applyBorder="1" applyAlignment="1">
      <alignment wrapText="1"/>
    </xf>
    <xf numFmtId="0" fontId="1" fillId="3" borderId="1" xfId="0" applyFont="1" applyFill="1" applyBorder="1" applyAlignment="1">
      <alignment horizontal="left" vertical="top" wrapText="1"/>
    </xf>
    <xf numFmtId="9" fontId="3" fillId="3" borderId="1" xfId="0" applyNumberFormat="1" applyFont="1" applyFill="1" applyBorder="1" applyAlignment="1">
      <alignment wrapText="1"/>
    </xf>
    <xf numFmtId="0" fontId="0" fillId="3" borderId="0" xfId="0" applyFill="1"/>
    <xf numFmtId="0" fontId="4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/>
    <xf numFmtId="0" fontId="3" fillId="3" borderId="1" xfId="0" applyFont="1" applyFill="1" applyBorder="1"/>
    <xf numFmtId="44" fontId="3" fillId="7" borderId="1" xfId="1" applyFont="1" applyFill="1" applyBorder="1" applyAlignment="1">
      <alignment wrapText="1"/>
    </xf>
    <xf numFmtId="0" fontId="1" fillId="7" borderId="1" xfId="0" applyFont="1" applyFill="1" applyBorder="1" applyAlignment="1">
      <alignment horizontal="left" vertical="top" wrapText="1"/>
    </xf>
    <xf numFmtId="44" fontId="3" fillId="7" borderId="1" xfId="0" applyNumberFormat="1" applyFont="1" applyFill="1" applyBorder="1" applyAlignment="1">
      <alignment horizontal="right" wrapText="1"/>
    </xf>
    <xf numFmtId="9" fontId="3" fillId="7" borderId="1" xfId="0" applyNumberFormat="1" applyFont="1" applyFill="1" applyBorder="1" applyAlignment="1">
      <alignment wrapText="1"/>
    </xf>
    <xf numFmtId="0" fontId="0" fillId="7" borderId="0" xfId="0" applyFill="1"/>
    <xf numFmtId="0" fontId="0" fillId="0" borderId="0" xfId="0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41"/>
  <sheetViews>
    <sheetView tabSelected="1" topLeftCell="A90" zoomScale="85" zoomScaleNormal="85" zoomScaleSheetLayoutView="40" workbookViewId="0">
      <selection activeCell="F108" sqref="F108"/>
    </sheetView>
  </sheetViews>
  <sheetFormatPr defaultColWidth="38.7109375" defaultRowHeight="15" x14ac:dyDescent="0.25"/>
  <cols>
    <col min="1" max="1" width="8.28515625" bestFit="1" customWidth="1"/>
    <col min="2" max="2" width="5.7109375" bestFit="1" customWidth="1"/>
    <col min="3" max="3" width="6" bestFit="1" customWidth="1"/>
    <col min="4" max="4" width="31.7109375" bestFit="1" customWidth="1"/>
    <col min="5" max="5" width="51.28515625" customWidth="1"/>
    <col min="6" max="6" width="11.5703125" bestFit="1" customWidth="1"/>
    <col min="7" max="7" width="18.28515625" customWidth="1"/>
    <col min="8" max="8" width="27" hidden="1" customWidth="1"/>
    <col min="9" max="11" width="27.5703125" hidden="1" customWidth="1"/>
    <col min="12" max="13" width="19" hidden="1" customWidth="1"/>
    <col min="14" max="15" width="22.7109375" hidden="1" customWidth="1"/>
    <col min="16" max="18" width="27.5703125" customWidth="1"/>
    <col min="19" max="19" width="2.42578125" customWidth="1"/>
    <col min="20" max="20" width="23.5703125" hidden="1" customWidth="1"/>
    <col min="21" max="21" width="22.28515625" hidden="1" customWidth="1"/>
    <col min="22" max="22" width="23.7109375" hidden="1" customWidth="1"/>
    <col min="23" max="23" width="48.42578125" customWidth="1"/>
    <col min="24" max="24" width="40.7109375" customWidth="1"/>
    <col min="25" max="25" width="18.28515625" hidden="1" customWidth="1"/>
    <col min="26" max="26" width="2.7109375" customWidth="1"/>
    <col min="27" max="27" width="60.28515625" bestFit="1" customWidth="1"/>
  </cols>
  <sheetData>
    <row r="1" spans="1:27" ht="47.25" x14ac:dyDescent="0.25">
      <c r="A1" s="1" t="s">
        <v>223</v>
      </c>
      <c r="B1" s="1" t="s">
        <v>215</v>
      </c>
      <c r="C1" s="1" t="s">
        <v>274</v>
      </c>
      <c r="D1" s="1" t="s">
        <v>221</v>
      </c>
      <c r="E1" s="1" t="s">
        <v>224</v>
      </c>
      <c r="F1" s="1" t="s">
        <v>225</v>
      </c>
      <c r="G1" s="1" t="s">
        <v>0</v>
      </c>
      <c r="H1" s="1" t="s">
        <v>380</v>
      </c>
      <c r="I1" s="1" t="s">
        <v>379</v>
      </c>
      <c r="J1" s="1" t="s">
        <v>381</v>
      </c>
      <c r="K1" s="1" t="s">
        <v>399</v>
      </c>
      <c r="L1" s="1" t="s">
        <v>406</v>
      </c>
      <c r="M1" s="1" t="s">
        <v>407</v>
      </c>
      <c r="N1" s="1" t="s">
        <v>408</v>
      </c>
      <c r="O1" s="1" t="s">
        <v>409</v>
      </c>
      <c r="P1" s="1" t="s">
        <v>404</v>
      </c>
      <c r="Q1" s="1" t="s">
        <v>405</v>
      </c>
      <c r="R1" s="1" t="s">
        <v>410</v>
      </c>
      <c r="S1" s="16"/>
      <c r="T1" s="2" t="s">
        <v>382</v>
      </c>
      <c r="U1" s="2" t="s">
        <v>378</v>
      </c>
      <c r="V1" s="2" t="s">
        <v>383</v>
      </c>
      <c r="W1" s="1" t="s">
        <v>226</v>
      </c>
      <c r="X1" s="1"/>
      <c r="Y1" s="3" t="s">
        <v>212</v>
      </c>
      <c r="Z1" s="16"/>
    </row>
    <row r="2" spans="1:27" ht="15.75" x14ac:dyDescent="0.25">
      <c r="A2" s="4"/>
      <c r="B2" s="4"/>
      <c r="C2" s="4"/>
      <c r="D2" s="4"/>
      <c r="E2" s="5" t="s">
        <v>1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16"/>
      <c r="T2" s="6"/>
      <c r="U2" s="6"/>
      <c r="V2" s="6"/>
      <c r="W2" s="5"/>
      <c r="X2" s="4"/>
      <c r="Y2" s="7" t="s">
        <v>218</v>
      </c>
      <c r="Z2" s="16"/>
    </row>
    <row r="3" spans="1:27" ht="15.75" x14ac:dyDescent="0.25">
      <c r="A3" s="4"/>
      <c r="B3" s="4"/>
      <c r="C3" s="4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16"/>
      <c r="T3" s="6"/>
      <c r="U3" s="6"/>
      <c r="V3" s="6"/>
      <c r="W3" s="5"/>
      <c r="X3" s="4"/>
      <c r="Y3" s="7"/>
      <c r="Z3" s="16"/>
    </row>
    <row r="4" spans="1:27" s="42" customFormat="1" ht="31.5" x14ac:dyDescent="0.25">
      <c r="A4" s="8">
        <v>642100</v>
      </c>
      <c r="B4" s="8"/>
      <c r="C4" s="8"/>
      <c r="D4" s="8" t="s">
        <v>384</v>
      </c>
      <c r="E4" s="8" t="s">
        <v>385</v>
      </c>
      <c r="F4" s="8" t="s">
        <v>386</v>
      </c>
      <c r="G4" s="8" t="s">
        <v>2</v>
      </c>
      <c r="H4" s="39">
        <v>6129300</v>
      </c>
      <c r="I4" s="39">
        <v>1000000</v>
      </c>
      <c r="J4" s="23">
        <v>7129300</v>
      </c>
      <c r="K4" s="23" t="s">
        <v>400</v>
      </c>
      <c r="L4" s="8">
        <v>134.4</v>
      </c>
      <c r="M4" s="8">
        <v>138.1</v>
      </c>
      <c r="N4" s="8">
        <v>131</v>
      </c>
      <c r="O4" s="8">
        <v>133.4</v>
      </c>
      <c r="P4" s="23">
        <f>H4/L4*M4</f>
        <v>6298038.1696428563</v>
      </c>
      <c r="Q4" s="23">
        <f>I4/N4*O4</f>
        <v>1018320.6106870229</v>
      </c>
      <c r="R4" s="23">
        <f>P4+Q4</f>
        <v>7316358.7803298794</v>
      </c>
      <c r="S4" s="40"/>
      <c r="T4" s="22"/>
      <c r="U4" s="22"/>
      <c r="V4" s="22"/>
      <c r="W4" s="19" t="s">
        <v>415</v>
      </c>
      <c r="X4" s="46" t="s">
        <v>412</v>
      </c>
      <c r="Y4" s="45"/>
      <c r="Z4" s="40"/>
      <c r="AA4" s="42" t="s">
        <v>387</v>
      </c>
    </row>
    <row r="5" spans="1:27" ht="15.75" x14ac:dyDescent="0.25">
      <c r="A5" s="10">
        <v>642100</v>
      </c>
      <c r="B5" s="10"/>
      <c r="C5" s="10" t="s">
        <v>279</v>
      </c>
      <c r="D5" s="10" t="s">
        <v>3</v>
      </c>
      <c r="E5" s="10" t="s">
        <v>4</v>
      </c>
      <c r="F5" s="10" t="s">
        <v>5</v>
      </c>
      <c r="G5" s="10" t="s">
        <v>2</v>
      </c>
      <c r="H5" s="37">
        <f t="shared" ref="H5:H35" si="0">ROUNDUP(T5*133.4/128.4,-3)</f>
        <v>4845000</v>
      </c>
      <c r="I5" s="37">
        <f t="shared" ref="I5:I35" si="1">ROUNDUP(U5*129.6/124.4,-3)</f>
        <v>1068000</v>
      </c>
      <c r="J5" s="26">
        <f t="shared" ref="J5:J35" si="2">SUM(H5:I5)</f>
        <v>5913000</v>
      </c>
      <c r="K5" s="26" t="s">
        <v>401</v>
      </c>
      <c r="L5" s="10">
        <v>133.4</v>
      </c>
      <c r="M5" s="10">
        <v>138.1</v>
      </c>
      <c r="N5" s="10">
        <v>129.6</v>
      </c>
      <c r="O5" s="10">
        <v>133.4</v>
      </c>
      <c r="P5" s="26">
        <f t="shared" ref="P5:P22" si="3">H5/L5*M5</f>
        <v>5015700.8995502247</v>
      </c>
      <c r="Q5" s="26">
        <f t="shared" ref="Q5:Q21" si="4">I5/N5*O5</f>
        <v>1099314.8148148148</v>
      </c>
      <c r="R5" s="26">
        <f t="shared" ref="R5:R22" si="5">P5+Q5</f>
        <v>6115015.714365039</v>
      </c>
      <c r="S5" s="16"/>
      <c r="T5" s="22">
        <v>4663000</v>
      </c>
      <c r="U5" s="22">
        <v>1025000</v>
      </c>
      <c r="V5" s="25">
        <f t="shared" ref="V5:V35" si="6">SUM(T5:U5)</f>
        <v>5688000</v>
      </c>
      <c r="W5" s="10" t="s">
        <v>227</v>
      </c>
      <c r="X5" s="10" t="s">
        <v>257</v>
      </c>
      <c r="Y5" s="24" t="e">
        <f>#REF!</f>
        <v>#REF!</v>
      </c>
      <c r="Z5" s="16"/>
    </row>
    <row r="6" spans="1:27" ht="15.75" x14ac:dyDescent="0.25">
      <c r="A6" s="10">
        <v>642100</v>
      </c>
      <c r="B6" s="10"/>
      <c r="C6" s="10" t="s">
        <v>279</v>
      </c>
      <c r="D6" s="10" t="s">
        <v>3</v>
      </c>
      <c r="E6" s="10" t="s">
        <v>267</v>
      </c>
      <c r="F6" s="10" t="s">
        <v>5</v>
      </c>
      <c r="G6" s="10" t="s">
        <v>2</v>
      </c>
      <c r="H6" s="37">
        <f t="shared" si="0"/>
        <v>113000</v>
      </c>
      <c r="I6" s="37">
        <f t="shared" si="1"/>
        <v>20000</v>
      </c>
      <c r="J6" s="26">
        <f t="shared" si="2"/>
        <v>133000</v>
      </c>
      <c r="K6" s="26" t="s">
        <v>401</v>
      </c>
      <c r="L6" s="10">
        <v>133.4</v>
      </c>
      <c r="M6" s="10">
        <v>138.1</v>
      </c>
      <c r="N6" s="10">
        <v>129.6</v>
      </c>
      <c r="O6" s="10">
        <v>133.4</v>
      </c>
      <c r="P6" s="26">
        <f t="shared" si="3"/>
        <v>116981.25937031483</v>
      </c>
      <c r="Q6" s="26">
        <f t="shared" si="4"/>
        <v>20586.419753086422</v>
      </c>
      <c r="R6" s="26">
        <f t="shared" si="5"/>
        <v>137567.67912340126</v>
      </c>
      <c r="S6" s="16"/>
      <c r="T6" s="22">
        <v>108000</v>
      </c>
      <c r="U6" s="22">
        <v>19000</v>
      </c>
      <c r="V6" s="25">
        <f t="shared" si="6"/>
        <v>127000</v>
      </c>
      <c r="W6" s="10"/>
      <c r="X6" s="10"/>
      <c r="Y6" s="24"/>
      <c r="Z6" s="16"/>
    </row>
    <row r="7" spans="1:27" s="42" customFormat="1" ht="47.25" x14ac:dyDescent="0.25">
      <c r="A7" s="8">
        <v>642101</v>
      </c>
      <c r="B7" s="8"/>
      <c r="C7" s="8" t="s">
        <v>275</v>
      </c>
      <c r="D7" s="8" t="s">
        <v>6</v>
      </c>
      <c r="E7" s="8" t="s">
        <v>7</v>
      </c>
      <c r="F7" s="8" t="s">
        <v>8</v>
      </c>
      <c r="G7" s="8" t="s">
        <v>2</v>
      </c>
      <c r="H7" s="39">
        <f t="shared" si="0"/>
        <v>3707000</v>
      </c>
      <c r="I7" s="39"/>
      <c r="J7" s="23">
        <f t="shared" si="2"/>
        <v>3707000</v>
      </c>
      <c r="K7" s="23" t="s">
        <v>401</v>
      </c>
      <c r="L7" s="8">
        <v>133.4</v>
      </c>
      <c r="M7" s="8">
        <v>138.1</v>
      </c>
      <c r="N7" s="8">
        <v>129.6</v>
      </c>
      <c r="O7" s="8">
        <v>133.4</v>
      </c>
      <c r="P7" s="23">
        <f t="shared" si="3"/>
        <v>3837606.4467766113</v>
      </c>
      <c r="Q7" s="23">
        <f t="shared" si="4"/>
        <v>0</v>
      </c>
      <c r="R7" s="23">
        <f t="shared" si="5"/>
        <v>3837606.4467766113</v>
      </c>
      <c r="S7" s="40"/>
      <c r="T7" s="22">
        <v>3568000</v>
      </c>
      <c r="U7" s="22">
        <v>973000</v>
      </c>
      <c r="V7" s="22">
        <f t="shared" si="6"/>
        <v>4541000</v>
      </c>
      <c r="W7" s="8" t="s">
        <v>227</v>
      </c>
      <c r="X7" s="8" t="s">
        <v>416</v>
      </c>
      <c r="Y7" s="41" t="e">
        <f>#REF!</f>
        <v>#REF!</v>
      </c>
      <c r="Z7" s="40"/>
    </row>
    <row r="8" spans="1:27" ht="15.75" x14ac:dyDescent="0.25">
      <c r="A8" s="10">
        <v>653075</v>
      </c>
      <c r="B8" s="10"/>
      <c r="C8" s="10" t="s">
        <v>286</v>
      </c>
      <c r="D8" s="10" t="s">
        <v>9</v>
      </c>
      <c r="E8" s="8" t="s">
        <v>203</v>
      </c>
      <c r="F8" s="10" t="s">
        <v>8</v>
      </c>
      <c r="G8" s="10" t="s">
        <v>2</v>
      </c>
      <c r="H8" s="37">
        <f t="shared" si="0"/>
        <v>1310000</v>
      </c>
      <c r="I8" s="37">
        <f t="shared" si="1"/>
        <v>118000</v>
      </c>
      <c r="J8" s="26">
        <f t="shared" si="2"/>
        <v>1428000</v>
      </c>
      <c r="K8" s="26" t="s">
        <v>401</v>
      </c>
      <c r="L8" s="10">
        <v>133.4</v>
      </c>
      <c r="M8" s="10">
        <v>138.1</v>
      </c>
      <c r="N8" s="10">
        <v>129.6</v>
      </c>
      <c r="O8" s="10">
        <v>133.4</v>
      </c>
      <c r="P8" s="26">
        <f t="shared" si="3"/>
        <v>1356154.4227886056</v>
      </c>
      <c r="Q8" s="26">
        <f t="shared" si="4"/>
        <v>121459.87654320989</v>
      </c>
      <c r="R8" s="26">
        <f t="shared" si="5"/>
        <v>1477614.2993318154</v>
      </c>
      <c r="S8" s="16"/>
      <c r="T8" s="22">
        <v>1260000</v>
      </c>
      <c r="U8" s="22">
        <v>113000</v>
      </c>
      <c r="V8" s="25">
        <f t="shared" si="6"/>
        <v>1373000</v>
      </c>
      <c r="W8" s="10"/>
      <c r="X8" s="10"/>
      <c r="Y8" s="24" t="e">
        <f>#REF!</f>
        <v>#REF!</v>
      </c>
      <c r="Z8" s="16"/>
    </row>
    <row r="9" spans="1:27" ht="15.75" x14ac:dyDescent="0.25">
      <c r="A9" s="10">
        <v>642101</v>
      </c>
      <c r="B9" s="10"/>
      <c r="C9" s="10" t="s">
        <v>287</v>
      </c>
      <c r="D9" s="10" t="s">
        <v>10</v>
      </c>
      <c r="E9" s="10" t="s">
        <v>11</v>
      </c>
      <c r="F9" s="10" t="s">
        <v>12</v>
      </c>
      <c r="G9" s="10" t="s">
        <v>2</v>
      </c>
      <c r="H9" s="37">
        <f t="shared" si="0"/>
        <v>2715000</v>
      </c>
      <c r="I9" s="37">
        <f t="shared" si="1"/>
        <v>485000</v>
      </c>
      <c r="J9" s="26">
        <f t="shared" si="2"/>
        <v>3200000</v>
      </c>
      <c r="K9" s="26" t="s">
        <v>401</v>
      </c>
      <c r="L9" s="10">
        <v>133.4</v>
      </c>
      <c r="M9" s="10">
        <v>138.1</v>
      </c>
      <c r="N9" s="10">
        <v>129.6</v>
      </c>
      <c r="O9" s="10">
        <v>133.4</v>
      </c>
      <c r="P9" s="26">
        <f t="shared" si="3"/>
        <v>2810655.9220389803</v>
      </c>
      <c r="Q9" s="26">
        <f t="shared" si="4"/>
        <v>499220.67901234573</v>
      </c>
      <c r="R9" s="26">
        <f t="shared" si="5"/>
        <v>3309876.6010513259</v>
      </c>
      <c r="S9" s="16"/>
      <c r="T9" s="22">
        <v>2613000</v>
      </c>
      <c r="U9" s="22">
        <v>465000</v>
      </c>
      <c r="V9" s="25">
        <f t="shared" si="6"/>
        <v>3078000</v>
      </c>
      <c r="W9" s="10" t="s">
        <v>227</v>
      </c>
      <c r="X9" s="10"/>
      <c r="Y9" s="24" t="e">
        <f>#REF!</f>
        <v>#REF!</v>
      </c>
      <c r="Z9" s="16"/>
    </row>
    <row r="10" spans="1:27" ht="31.5" x14ac:dyDescent="0.25">
      <c r="A10" s="10">
        <v>642100</v>
      </c>
      <c r="B10" s="10"/>
      <c r="C10" s="10" t="s">
        <v>289</v>
      </c>
      <c r="D10" s="10" t="s">
        <v>13</v>
      </c>
      <c r="E10" s="10" t="s">
        <v>14</v>
      </c>
      <c r="F10" s="10" t="s">
        <v>15</v>
      </c>
      <c r="G10" s="10" t="s">
        <v>2</v>
      </c>
      <c r="H10" s="37">
        <f t="shared" si="0"/>
        <v>4691000</v>
      </c>
      <c r="I10" s="37">
        <f t="shared" si="1"/>
        <v>1187000</v>
      </c>
      <c r="J10" s="26">
        <f t="shared" si="2"/>
        <v>5878000</v>
      </c>
      <c r="K10" s="26" t="s">
        <v>401</v>
      </c>
      <c r="L10" s="10">
        <v>133.4</v>
      </c>
      <c r="M10" s="10">
        <v>138.1</v>
      </c>
      <c r="N10" s="10">
        <v>129.6</v>
      </c>
      <c r="O10" s="10">
        <v>133.4</v>
      </c>
      <c r="P10" s="26">
        <f t="shared" si="3"/>
        <v>4856275.1124437777</v>
      </c>
      <c r="Q10" s="26">
        <f t="shared" si="4"/>
        <v>1221804.0123456791</v>
      </c>
      <c r="R10" s="26">
        <f t="shared" si="5"/>
        <v>6078079.1247894568</v>
      </c>
      <c r="S10" s="16"/>
      <c r="T10" s="22">
        <v>4515000</v>
      </c>
      <c r="U10" s="22">
        <v>1139000</v>
      </c>
      <c r="V10" s="25">
        <f t="shared" si="6"/>
        <v>5654000</v>
      </c>
      <c r="W10" s="10" t="s">
        <v>228</v>
      </c>
      <c r="X10" s="10" t="s">
        <v>255</v>
      </c>
      <c r="Y10" s="24" t="e">
        <f>#REF!</f>
        <v>#REF!</v>
      </c>
      <c r="Z10" s="16"/>
    </row>
    <row r="11" spans="1:27" ht="31.5" x14ac:dyDescent="0.25">
      <c r="A11" s="10">
        <v>642101</v>
      </c>
      <c r="B11" s="10"/>
      <c r="C11" s="10" t="s">
        <v>280</v>
      </c>
      <c r="D11" s="10" t="s">
        <v>16</v>
      </c>
      <c r="E11" s="10" t="s">
        <v>17</v>
      </c>
      <c r="F11" s="10" t="s">
        <v>18</v>
      </c>
      <c r="G11" s="10" t="s">
        <v>2</v>
      </c>
      <c r="H11" s="37">
        <f t="shared" si="0"/>
        <v>3988000</v>
      </c>
      <c r="I11" s="37">
        <f t="shared" si="1"/>
        <v>947000</v>
      </c>
      <c r="J11" s="26">
        <f t="shared" si="2"/>
        <v>4935000</v>
      </c>
      <c r="K11" s="26" t="s">
        <v>401</v>
      </c>
      <c r="L11" s="10">
        <v>133.4</v>
      </c>
      <c r="M11" s="10">
        <v>138.1</v>
      </c>
      <c r="N11" s="10">
        <v>129.6</v>
      </c>
      <c r="O11" s="10">
        <v>133.4</v>
      </c>
      <c r="P11" s="26">
        <f t="shared" si="3"/>
        <v>4128506.7466266863</v>
      </c>
      <c r="Q11" s="26">
        <f t="shared" si="4"/>
        <v>974766.97530864202</v>
      </c>
      <c r="R11" s="26">
        <f t="shared" si="5"/>
        <v>5103273.7219353281</v>
      </c>
      <c r="S11" s="16"/>
      <c r="T11" s="22">
        <v>3838000</v>
      </c>
      <c r="U11" s="22">
        <v>909000</v>
      </c>
      <c r="V11" s="25">
        <f t="shared" si="6"/>
        <v>4747000</v>
      </c>
      <c r="W11" s="10" t="s">
        <v>217</v>
      </c>
      <c r="X11" s="20"/>
      <c r="Y11" s="24" t="e">
        <f>#REF!</f>
        <v>#REF!</v>
      </c>
      <c r="Z11" s="16"/>
    </row>
    <row r="12" spans="1:27" ht="15.75" x14ac:dyDescent="0.25">
      <c r="A12" s="10">
        <v>653077</v>
      </c>
      <c r="B12" s="10"/>
      <c r="C12" s="10" t="s">
        <v>292</v>
      </c>
      <c r="D12" s="10" t="s">
        <v>19</v>
      </c>
      <c r="E12" s="8" t="s">
        <v>20</v>
      </c>
      <c r="F12" s="10" t="s">
        <v>21</v>
      </c>
      <c r="G12" s="10" t="s">
        <v>2</v>
      </c>
      <c r="H12" s="37">
        <f t="shared" si="0"/>
        <v>1109000</v>
      </c>
      <c r="I12" s="37">
        <f t="shared" si="1"/>
        <v>158000</v>
      </c>
      <c r="J12" s="26">
        <f t="shared" si="2"/>
        <v>1267000</v>
      </c>
      <c r="K12" s="26" t="s">
        <v>401</v>
      </c>
      <c r="L12" s="10">
        <v>133.4</v>
      </c>
      <c r="M12" s="10">
        <v>138.1</v>
      </c>
      <c r="N12" s="10">
        <v>129.6</v>
      </c>
      <c r="O12" s="10">
        <v>133.4</v>
      </c>
      <c r="P12" s="26">
        <f t="shared" si="3"/>
        <v>1148072.7136431783</v>
      </c>
      <c r="Q12" s="26">
        <f t="shared" si="4"/>
        <v>162632.71604938273</v>
      </c>
      <c r="R12" s="26">
        <f t="shared" si="5"/>
        <v>1310705.429692561</v>
      </c>
      <c r="S12" s="16"/>
      <c r="T12" s="22">
        <v>1067000</v>
      </c>
      <c r="U12" s="22">
        <v>151000</v>
      </c>
      <c r="V12" s="25">
        <f t="shared" si="6"/>
        <v>1218000</v>
      </c>
      <c r="W12" s="10"/>
      <c r="X12" s="20"/>
      <c r="Y12" s="24" t="e">
        <f>#REF!</f>
        <v>#REF!</v>
      </c>
      <c r="Z12" s="16"/>
    </row>
    <row r="13" spans="1:27" ht="31.5" x14ac:dyDescent="0.25">
      <c r="A13" s="10">
        <v>642101</v>
      </c>
      <c r="B13" s="10"/>
      <c r="C13" s="10" t="s">
        <v>296</v>
      </c>
      <c r="D13" s="10" t="s">
        <v>22</v>
      </c>
      <c r="E13" s="10" t="s">
        <v>23</v>
      </c>
      <c r="F13" s="10" t="s">
        <v>24</v>
      </c>
      <c r="G13" s="10" t="s">
        <v>2</v>
      </c>
      <c r="H13" s="37">
        <f t="shared" si="0"/>
        <v>3793000</v>
      </c>
      <c r="I13" s="37">
        <f t="shared" si="1"/>
        <v>1154000</v>
      </c>
      <c r="J13" s="26">
        <f t="shared" si="2"/>
        <v>4947000</v>
      </c>
      <c r="K13" s="26" t="s">
        <v>401</v>
      </c>
      <c r="L13" s="10">
        <v>133.4</v>
      </c>
      <c r="M13" s="10">
        <v>138.1</v>
      </c>
      <c r="N13" s="10">
        <v>129.6</v>
      </c>
      <c r="O13" s="10">
        <v>133.4</v>
      </c>
      <c r="P13" s="26">
        <f t="shared" si="3"/>
        <v>3926636.4317841073</v>
      </c>
      <c r="Q13" s="26">
        <f t="shared" si="4"/>
        <v>1187836.4197530865</v>
      </c>
      <c r="R13" s="26">
        <f t="shared" si="5"/>
        <v>5114472.8515371941</v>
      </c>
      <c r="S13" s="16"/>
      <c r="T13" s="22">
        <v>3650000</v>
      </c>
      <c r="U13" s="22">
        <v>1107000</v>
      </c>
      <c r="V13" s="25">
        <f t="shared" si="6"/>
        <v>4757000</v>
      </c>
      <c r="W13" s="10" t="s">
        <v>229</v>
      </c>
      <c r="X13" s="20"/>
      <c r="Y13" s="24" t="e">
        <f>#REF!</f>
        <v>#REF!</v>
      </c>
      <c r="Z13" s="16"/>
    </row>
    <row r="14" spans="1:27" ht="31.5" x14ac:dyDescent="0.25">
      <c r="A14" s="15">
        <v>643100</v>
      </c>
      <c r="B14" s="15"/>
      <c r="C14" s="15" t="s">
        <v>295</v>
      </c>
      <c r="D14" s="15" t="s">
        <v>25</v>
      </c>
      <c r="E14" s="15" t="s">
        <v>26</v>
      </c>
      <c r="F14" s="15" t="s">
        <v>27</v>
      </c>
      <c r="G14" s="15" t="s">
        <v>2</v>
      </c>
      <c r="H14" s="37">
        <f t="shared" si="0"/>
        <v>6051000</v>
      </c>
      <c r="I14" s="37">
        <f t="shared" si="1"/>
        <v>1238000</v>
      </c>
      <c r="J14" s="26">
        <f t="shared" si="2"/>
        <v>7289000</v>
      </c>
      <c r="K14" s="26" t="s">
        <v>401</v>
      </c>
      <c r="L14" s="10">
        <v>133.4</v>
      </c>
      <c r="M14" s="10">
        <v>138.1</v>
      </c>
      <c r="N14" s="10">
        <v>129.6</v>
      </c>
      <c r="O14" s="10">
        <v>133.4</v>
      </c>
      <c r="P14" s="26">
        <f t="shared" si="3"/>
        <v>6264191.1544227879</v>
      </c>
      <c r="Q14" s="26">
        <f t="shared" si="4"/>
        <v>1274299.3827160497</v>
      </c>
      <c r="R14" s="26">
        <f t="shared" si="5"/>
        <v>7538490.5371388374</v>
      </c>
      <c r="S14" s="16"/>
      <c r="T14" s="22">
        <v>5824000</v>
      </c>
      <c r="U14" s="22">
        <v>1188000</v>
      </c>
      <c r="V14" s="25">
        <f t="shared" si="6"/>
        <v>7012000</v>
      </c>
      <c r="W14" s="15" t="s">
        <v>219</v>
      </c>
      <c r="X14" s="21"/>
      <c r="Y14" s="24" t="e">
        <f>#REF!</f>
        <v>#REF!</v>
      </c>
      <c r="Z14" s="16"/>
    </row>
    <row r="15" spans="1:27" ht="15.75" x14ac:dyDescent="0.25">
      <c r="A15" s="10">
        <v>642101</v>
      </c>
      <c r="B15" s="10"/>
      <c r="C15" s="10" t="s">
        <v>293</v>
      </c>
      <c r="D15" s="10" t="s">
        <v>28</v>
      </c>
      <c r="E15" s="10" t="s">
        <v>29</v>
      </c>
      <c r="F15" s="10" t="s">
        <v>30</v>
      </c>
      <c r="G15" s="10" t="s">
        <v>2</v>
      </c>
      <c r="H15" s="37">
        <f t="shared" si="0"/>
        <v>2715000</v>
      </c>
      <c r="I15" s="37">
        <f t="shared" si="1"/>
        <v>706000</v>
      </c>
      <c r="J15" s="26">
        <f t="shared" si="2"/>
        <v>3421000</v>
      </c>
      <c r="K15" s="26" t="s">
        <v>401</v>
      </c>
      <c r="L15" s="10">
        <v>133.4</v>
      </c>
      <c r="M15" s="10">
        <v>138.1</v>
      </c>
      <c r="N15" s="10">
        <v>129.6</v>
      </c>
      <c r="O15" s="10">
        <v>133.4</v>
      </c>
      <c r="P15" s="26">
        <f t="shared" si="3"/>
        <v>2810655.9220389803</v>
      </c>
      <c r="Q15" s="26">
        <f t="shared" si="4"/>
        <v>726700.61728395068</v>
      </c>
      <c r="R15" s="26">
        <f t="shared" si="5"/>
        <v>3537356.5393229309</v>
      </c>
      <c r="S15" s="16"/>
      <c r="T15" s="22">
        <v>2613000</v>
      </c>
      <c r="U15" s="22">
        <v>677000</v>
      </c>
      <c r="V15" s="25">
        <f t="shared" si="6"/>
        <v>3290000</v>
      </c>
      <c r="W15" s="10" t="s">
        <v>230</v>
      </c>
      <c r="X15" s="20"/>
      <c r="Y15" s="24" t="e">
        <f>#REF!</f>
        <v>#REF!</v>
      </c>
      <c r="Z15" s="16"/>
    </row>
    <row r="16" spans="1:27" ht="15.75" x14ac:dyDescent="0.25">
      <c r="A16" s="10">
        <v>642101</v>
      </c>
      <c r="B16" s="10"/>
      <c r="C16" s="10"/>
      <c r="D16" s="10" t="s">
        <v>28</v>
      </c>
      <c r="E16" s="10" t="s">
        <v>371</v>
      </c>
      <c r="F16" s="10" t="s">
        <v>30</v>
      </c>
      <c r="G16" s="10" t="s">
        <v>2</v>
      </c>
      <c r="H16" s="37">
        <f t="shared" si="0"/>
        <v>152000</v>
      </c>
      <c r="I16" s="37">
        <f t="shared" si="1"/>
        <v>73000</v>
      </c>
      <c r="J16" s="26">
        <f t="shared" si="2"/>
        <v>225000</v>
      </c>
      <c r="K16" s="26" t="s">
        <v>401</v>
      </c>
      <c r="L16" s="10">
        <v>133.4</v>
      </c>
      <c r="M16" s="10">
        <v>138.1</v>
      </c>
      <c r="N16" s="10">
        <v>129.6</v>
      </c>
      <c r="O16" s="10">
        <v>133.4</v>
      </c>
      <c r="P16" s="26">
        <f t="shared" si="3"/>
        <v>157355.32233883059</v>
      </c>
      <c r="Q16" s="26">
        <f t="shared" si="4"/>
        <v>75140.432098765436</v>
      </c>
      <c r="R16" s="26">
        <f t="shared" si="5"/>
        <v>232495.75443759601</v>
      </c>
      <c r="S16" s="16"/>
      <c r="T16" s="25">
        <v>146000</v>
      </c>
      <c r="U16" s="25">
        <v>70000</v>
      </c>
      <c r="V16" s="25">
        <f t="shared" si="6"/>
        <v>216000</v>
      </c>
      <c r="W16" s="10" t="s">
        <v>372</v>
      </c>
      <c r="X16" s="20" t="s">
        <v>373</v>
      </c>
      <c r="Y16" s="38"/>
      <c r="Z16" s="16"/>
    </row>
    <row r="17" spans="1:26" s="42" customFormat="1" ht="15.75" x14ac:dyDescent="0.25">
      <c r="A17" s="8">
        <v>642100</v>
      </c>
      <c r="B17" s="8"/>
      <c r="C17" s="8"/>
      <c r="D17" s="8" t="s">
        <v>357</v>
      </c>
      <c r="E17" s="8" t="s">
        <v>398</v>
      </c>
      <c r="F17" s="8" t="s">
        <v>33</v>
      </c>
      <c r="G17" s="8" t="s">
        <v>2</v>
      </c>
      <c r="H17" s="39">
        <f t="shared" si="0"/>
        <v>0</v>
      </c>
      <c r="I17" s="39">
        <v>507000</v>
      </c>
      <c r="J17" s="23">
        <f t="shared" si="2"/>
        <v>507000</v>
      </c>
      <c r="K17" s="23" t="s">
        <v>401</v>
      </c>
      <c r="L17" s="8">
        <v>133.4</v>
      </c>
      <c r="M17" s="8">
        <v>138.1</v>
      </c>
      <c r="N17" s="8">
        <v>129.6</v>
      </c>
      <c r="O17" s="8">
        <v>133.4</v>
      </c>
      <c r="P17" s="23">
        <f t="shared" si="3"/>
        <v>0</v>
      </c>
      <c r="Q17" s="23">
        <f t="shared" si="4"/>
        <v>521865.74074074079</v>
      </c>
      <c r="R17" s="23">
        <f t="shared" si="5"/>
        <v>521865.74074074079</v>
      </c>
      <c r="S17" s="40"/>
      <c r="T17" s="22"/>
      <c r="U17" s="22">
        <v>583000</v>
      </c>
      <c r="V17" s="22">
        <f t="shared" si="6"/>
        <v>583000</v>
      </c>
      <c r="W17" s="8"/>
      <c r="X17" s="44" t="s">
        <v>395</v>
      </c>
      <c r="Y17" s="41"/>
      <c r="Z17" s="40"/>
    </row>
    <row r="18" spans="1:26" ht="15.75" x14ac:dyDescent="0.25">
      <c r="A18" s="10">
        <v>653078</v>
      </c>
      <c r="B18" s="10"/>
      <c r="C18" s="10" t="s">
        <v>297</v>
      </c>
      <c r="D18" s="10" t="s">
        <v>345</v>
      </c>
      <c r="E18" s="8" t="s">
        <v>32</v>
      </c>
      <c r="F18" s="10" t="s">
        <v>33</v>
      </c>
      <c r="G18" s="10" t="s">
        <v>2</v>
      </c>
      <c r="H18" s="37">
        <f t="shared" si="0"/>
        <v>2528000</v>
      </c>
      <c r="I18" s="37">
        <f t="shared" si="1"/>
        <v>0</v>
      </c>
      <c r="J18" s="26">
        <f t="shared" si="2"/>
        <v>2528000</v>
      </c>
      <c r="K18" s="26" t="s">
        <v>401</v>
      </c>
      <c r="L18" s="10">
        <v>133.4</v>
      </c>
      <c r="M18" s="10">
        <v>138.1</v>
      </c>
      <c r="N18" s="10">
        <v>129.6</v>
      </c>
      <c r="O18" s="10">
        <v>133.4</v>
      </c>
      <c r="P18" s="26">
        <f t="shared" si="3"/>
        <v>2617067.4662668668</v>
      </c>
      <c r="Q18" s="26">
        <f t="shared" si="4"/>
        <v>0</v>
      </c>
      <c r="R18" s="26">
        <f t="shared" si="5"/>
        <v>2617067.4662668668</v>
      </c>
      <c r="S18" s="16"/>
      <c r="T18" s="25">
        <v>2433000</v>
      </c>
      <c r="U18" s="25">
        <v>0</v>
      </c>
      <c r="V18" s="25">
        <f t="shared" si="6"/>
        <v>2433000</v>
      </c>
      <c r="W18" s="10" t="s">
        <v>347</v>
      </c>
      <c r="X18" s="20"/>
      <c r="Y18" s="38" t="e">
        <f>#REF!</f>
        <v>#REF!</v>
      </c>
      <c r="Z18" s="16"/>
    </row>
    <row r="19" spans="1:26" ht="15.75" x14ac:dyDescent="0.25">
      <c r="A19" s="10">
        <v>653078</v>
      </c>
      <c r="B19" s="10"/>
      <c r="C19" s="10" t="s">
        <v>297</v>
      </c>
      <c r="D19" s="10" t="s">
        <v>31</v>
      </c>
      <c r="E19" s="8" t="s">
        <v>32</v>
      </c>
      <c r="F19" s="10" t="s">
        <v>33</v>
      </c>
      <c r="G19" s="10" t="s">
        <v>2</v>
      </c>
      <c r="H19" s="37">
        <f t="shared" si="0"/>
        <v>1224000</v>
      </c>
      <c r="I19" s="37">
        <f t="shared" si="1"/>
        <v>119000</v>
      </c>
      <c r="J19" s="26">
        <f t="shared" si="2"/>
        <v>1343000</v>
      </c>
      <c r="K19" s="26" t="s">
        <v>401</v>
      </c>
      <c r="L19" s="10">
        <v>133.4</v>
      </c>
      <c r="M19" s="10">
        <v>138.1</v>
      </c>
      <c r="N19" s="10">
        <v>129.6</v>
      </c>
      <c r="O19" s="10">
        <v>133.4</v>
      </c>
      <c r="P19" s="26">
        <f t="shared" si="3"/>
        <v>1267124.4377811092</v>
      </c>
      <c r="Q19" s="26">
        <f t="shared" si="4"/>
        <v>122489.19753086421</v>
      </c>
      <c r="R19" s="26">
        <f t="shared" si="5"/>
        <v>1389613.6353119735</v>
      </c>
      <c r="S19" s="16"/>
      <c r="T19" s="22">
        <v>1178000</v>
      </c>
      <c r="U19" s="22">
        <v>114000</v>
      </c>
      <c r="V19" s="25">
        <f t="shared" si="6"/>
        <v>1292000</v>
      </c>
      <c r="W19" s="10"/>
      <c r="X19" s="20"/>
      <c r="Y19" s="24" t="e">
        <f>#REF!</f>
        <v>#REF!</v>
      </c>
      <c r="Z19" s="16"/>
    </row>
    <row r="20" spans="1:26" ht="15.75" x14ac:dyDescent="0.25">
      <c r="A20" s="10">
        <v>642101</v>
      </c>
      <c r="B20" s="10"/>
      <c r="C20" s="10" t="s">
        <v>300</v>
      </c>
      <c r="D20" s="10" t="s">
        <v>34</v>
      </c>
      <c r="E20" s="10" t="s">
        <v>35</v>
      </c>
      <c r="F20" s="10" t="s">
        <v>36</v>
      </c>
      <c r="G20" s="10" t="s">
        <v>2</v>
      </c>
      <c r="H20" s="37">
        <f t="shared" si="0"/>
        <v>4214000</v>
      </c>
      <c r="I20" s="37">
        <f t="shared" si="1"/>
        <v>1107000</v>
      </c>
      <c r="J20" s="26">
        <f t="shared" si="2"/>
        <v>5321000</v>
      </c>
      <c r="K20" s="26" t="s">
        <v>401</v>
      </c>
      <c r="L20" s="10">
        <v>133.4</v>
      </c>
      <c r="M20" s="10">
        <v>138.1</v>
      </c>
      <c r="N20" s="10">
        <v>129.6</v>
      </c>
      <c r="O20" s="10">
        <v>133.4</v>
      </c>
      <c r="P20" s="26">
        <f t="shared" si="3"/>
        <v>4362469.2653673161</v>
      </c>
      <c r="Q20" s="26">
        <f t="shared" si="4"/>
        <v>1139458.3333333335</v>
      </c>
      <c r="R20" s="26">
        <f t="shared" si="5"/>
        <v>5501927.59870065</v>
      </c>
      <c r="S20" s="16"/>
      <c r="T20" s="22">
        <v>4056000</v>
      </c>
      <c r="U20" s="22">
        <v>1062000</v>
      </c>
      <c r="V20" s="25">
        <f t="shared" si="6"/>
        <v>5118000</v>
      </c>
      <c r="W20" s="10" t="s">
        <v>230</v>
      </c>
      <c r="X20" s="20"/>
      <c r="Y20" s="24" t="e">
        <f>#REF!</f>
        <v>#REF!</v>
      </c>
      <c r="Z20" s="16"/>
    </row>
    <row r="21" spans="1:26" s="42" customFormat="1" ht="15.75" x14ac:dyDescent="0.25">
      <c r="A21" s="8">
        <v>631060</v>
      </c>
      <c r="B21" s="8">
        <v>1017</v>
      </c>
      <c r="C21" s="8" t="s">
        <v>301</v>
      </c>
      <c r="D21" s="8" t="s">
        <v>37</v>
      </c>
      <c r="E21" s="8" t="s">
        <v>38</v>
      </c>
      <c r="F21" s="8" t="s">
        <v>39</v>
      </c>
      <c r="G21" s="8" t="s">
        <v>2</v>
      </c>
      <c r="H21" s="39">
        <f t="shared" si="0"/>
        <v>3300000</v>
      </c>
      <c r="I21" s="39">
        <v>594000</v>
      </c>
      <c r="J21" s="23">
        <f t="shared" si="2"/>
        <v>3894000</v>
      </c>
      <c r="K21" s="23" t="s">
        <v>401</v>
      </c>
      <c r="L21" s="8">
        <v>133.4</v>
      </c>
      <c r="M21" s="8">
        <v>138.1</v>
      </c>
      <c r="N21" s="8">
        <v>129.6</v>
      </c>
      <c r="O21" s="8">
        <v>133.4</v>
      </c>
      <c r="P21" s="23">
        <f t="shared" si="3"/>
        <v>3416266.8665667162</v>
      </c>
      <c r="Q21" s="23">
        <f t="shared" si="4"/>
        <v>611416.66666666674</v>
      </c>
      <c r="R21" s="23">
        <f t="shared" si="5"/>
        <v>4027683.5332333827</v>
      </c>
      <c r="S21" s="40"/>
      <c r="T21" s="22">
        <v>3176000</v>
      </c>
      <c r="U21" s="22">
        <v>0</v>
      </c>
      <c r="V21" s="22">
        <f t="shared" si="6"/>
        <v>3176000</v>
      </c>
      <c r="W21" s="8" t="s">
        <v>358</v>
      </c>
      <c r="X21" s="44"/>
      <c r="Y21" s="41" t="e">
        <f>#REF!</f>
        <v>#REF!</v>
      </c>
      <c r="Z21" s="40"/>
    </row>
    <row r="22" spans="1:26" ht="31.5" x14ac:dyDescent="0.25">
      <c r="A22" s="10">
        <v>642100</v>
      </c>
      <c r="B22" s="10"/>
      <c r="C22" s="10" t="s">
        <v>285</v>
      </c>
      <c r="D22" s="10" t="s">
        <v>40</v>
      </c>
      <c r="E22" s="10" t="s">
        <v>41</v>
      </c>
      <c r="F22" s="10" t="s">
        <v>42</v>
      </c>
      <c r="G22" s="10" t="s">
        <v>2</v>
      </c>
      <c r="H22" s="37">
        <f t="shared" si="0"/>
        <v>4991000</v>
      </c>
      <c r="I22" s="37">
        <f t="shared" si="1"/>
        <v>1469000</v>
      </c>
      <c r="J22" s="26">
        <f t="shared" si="2"/>
        <v>6460000</v>
      </c>
      <c r="K22" s="26" t="s">
        <v>401</v>
      </c>
      <c r="L22" s="10">
        <v>133.4</v>
      </c>
      <c r="M22" s="10">
        <v>138.1</v>
      </c>
      <c r="N22" s="10">
        <v>129.6</v>
      </c>
      <c r="O22" s="10">
        <v>133.4</v>
      </c>
      <c r="P22" s="26">
        <f t="shared" si="3"/>
        <v>5166844.8275862066</v>
      </c>
      <c r="Q22" s="26">
        <f>I22/N22*O22</f>
        <v>1512072.5308641978</v>
      </c>
      <c r="R22" s="26">
        <f t="shared" si="5"/>
        <v>6678917.3584504044</v>
      </c>
      <c r="S22" s="16"/>
      <c r="T22" s="25">
        <v>4803000</v>
      </c>
      <c r="U22" s="25">
        <v>1410000</v>
      </c>
      <c r="V22" s="25">
        <f t="shared" si="6"/>
        <v>6213000</v>
      </c>
      <c r="W22" s="10" t="s">
        <v>227</v>
      </c>
      <c r="X22" s="10" t="s">
        <v>256</v>
      </c>
      <c r="Y22" s="38" t="e">
        <f>#REF!</f>
        <v>#REF!</v>
      </c>
      <c r="Z22" s="16"/>
    </row>
    <row r="23" spans="1:26" s="42" customFormat="1" ht="15.75" x14ac:dyDescent="0.25">
      <c r="A23" s="43">
        <v>642101</v>
      </c>
      <c r="B23" s="43"/>
      <c r="C23" s="43" t="s">
        <v>302</v>
      </c>
      <c r="D23" s="43" t="s">
        <v>43</v>
      </c>
      <c r="E23" s="43" t="s">
        <v>44</v>
      </c>
      <c r="F23" s="43" t="s">
        <v>45</v>
      </c>
      <c r="G23" s="43" t="s">
        <v>2</v>
      </c>
      <c r="H23" s="39"/>
      <c r="I23" s="39"/>
      <c r="J23" s="23">
        <f t="shared" si="2"/>
        <v>0</v>
      </c>
      <c r="K23" s="23"/>
      <c r="L23" s="8"/>
      <c r="M23" s="8"/>
      <c r="N23" s="8"/>
      <c r="O23" s="8"/>
      <c r="P23" s="23"/>
      <c r="Q23" s="23"/>
      <c r="R23" s="23"/>
      <c r="S23" s="40"/>
      <c r="T23" s="22">
        <v>1734000</v>
      </c>
      <c r="U23" s="22">
        <v>570000</v>
      </c>
      <c r="V23" s="22">
        <f t="shared" si="6"/>
        <v>2304000</v>
      </c>
      <c r="W23" s="43" t="s">
        <v>394</v>
      </c>
      <c r="X23" s="43" t="s">
        <v>396</v>
      </c>
      <c r="Y23" s="41" t="e">
        <f>#REF!</f>
        <v>#REF!</v>
      </c>
      <c r="Z23" s="40"/>
    </row>
    <row r="24" spans="1:26" ht="15.75" x14ac:dyDescent="0.25">
      <c r="A24" s="10">
        <v>653080</v>
      </c>
      <c r="B24" s="10"/>
      <c r="C24" s="10"/>
      <c r="D24" s="10" t="s">
        <v>46</v>
      </c>
      <c r="E24" s="8" t="s">
        <v>47</v>
      </c>
      <c r="F24" s="10" t="s">
        <v>48</v>
      </c>
      <c r="G24" s="10" t="s">
        <v>2</v>
      </c>
      <c r="H24" s="37">
        <f t="shared" si="0"/>
        <v>1363000</v>
      </c>
      <c r="I24" s="37">
        <f t="shared" si="1"/>
        <v>209000</v>
      </c>
      <c r="J24" s="26">
        <f t="shared" si="2"/>
        <v>1572000</v>
      </c>
      <c r="K24" s="26" t="s">
        <v>401</v>
      </c>
      <c r="L24" s="10">
        <v>133.4</v>
      </c>
      <c r="M24" s="10">
        <v>138.1</v>
      </c>
      <c r="N24" s="10">
        <v>129.6</v>
      </c>
      <c r="O24" s="10">
        <v>133.4</v>
      </c>
      <c r="P24" s="26">
        <f t="shared" ref="P24:P35" si="7">H24/L24*M24</f>
        <v>1411021.7391304348</v>
      </c>
      <c r="Q24" s="26">
        <f t="shared" ref="Q24:Q35" si="8">I24/N24*O24</f>
        <v>215128.08641975312</v>
      </c>
      <c r="R24" s="26">
        <f t="shared" ref="R24:R35" si="9">P24+Q24</f>
        <v>1626149.8255501878</v>
      </c>
      <c r="S24" s="16"/>
      <c r="T24" s="22">
        <v>1311000</v>
      </c>
      <c r="U24" s="22">
        <v>200000</v>
      </c>
      <c r="V24" s="25">
        <f t="shared" si="6"/>
        <v>1511000</v>
      </c>
      <c r="W24" s="10" t="s">
        <v>231</v>
      </c>
      <c r="X24" s="10"/>
      <c r="Y24" s="24" t="e">
        <f>#REF!</f>
        <v>#REF!</v>
      </c>
      <c r="Z24" s="16"/>
    </row>
    <row r="25" spans="1:26" ht="31.5" x14ac:dyDescent="0.25">
      <c r="A25" s="10">
        <v>653076</v>
      </c>
      <c r="B25" s="10"/>
      <c r="C25" s="10" t="s">
        <v>288</v>
      </c>
      <c r="D25" s="10" t="s">
        <v>49</v>
      </c>
      <c r="E25" s="10" t="s">
        <v>50</v>
      </c>
      <c r="F25" s="10" t="s">
        <v>48</v>
      </c>
      <c r="G25" s="10" t="s">
        <v>2</v>
      </c>
      <c r="H25" s="37">
        <f t="shared" si="0"/>
        <v>2494000</v>
      </c>
      <c r="I25" s="37">
        <f t="shared" si="1"/>
        <v>240000</v>
      </c>
      <c r="J25" s="26">
        <f t="shared" si="2"/>
        <v>2734000</v>
      </c>
      <c r="K25" s="26" t="s">
        <v>401</v>
      </c>
      <c r="L25" s="10">
        <v>133.4</v>
      </c>
      <c r="M25" s="10">
        <v>138.1</v>
      </c>
      <c r="N25" s="10">
        <v>129.6</v>
      </c>
      <c r="O25" s="10">
        <v>133.4</v>
      </c>
      <c r="P25" s="26">
        <f t="shared" si="7"/>
        <v>2581869.5652173911</v>
      </c>
      <c r="Q25" s="26">
        <f t="shared" si="8"/>
        <v>247037.03703703705</v>
      </c>
      <c r="R25" s="26">
        <f t="shared" si="9"/>
        <v>2828906.602254428</v>
      </c>
      <c r="S25" s="16"/>
      <c r="T25" s="22">
        <v>2400000</v>
      </c>
      <c r="U25" s="22">
        <v>230000</v>
      </c>
      <c r="V25" s="25">
        <f t="shared" si="6"/>
        <v>2630000</v>
      </c>
      <c r="W25" s="10" t="s">
        <v>232</v>
      </c>
      <c r="X25" s="10"/>
      <c r="Y25" s="24" t="e">
        <f>#REF!</f>
        <v>#REF!</v>
      </c>
      <c r="Z25" s="16"/>
    </row>
    <row r="26" spans="1:26" ht="15.75" x14ac:dyDescent="0.25">
      <c r="A26" s="10">
        <v>642101</v>
      </c>
      <c r="B26" s="10"/>
      <c r="C26" s="10" t="s">
        <v>299</v>
      </c>
      <c r="D26" s="10" t="s">
        <v>51</v>
      </c>
      <c r="E26" s="10" t="s">
        <v>52</v>
      </c>
      <c r="F26" s="10" t="s">
        <v>53</v>
      </c>
      <c r="G26" s="10" t="s">
        <v>2</v>
      </c>
      <c r="H26" s="37">
        <f t="shared" si="0"/>
        <v>5106000</v>
      </c>
      <c r="I26" s="37">
        <f t="shared" si="1"/>
        <v>1308000</v>
      </c>
      <c r="J26" s="26">
        <f t="shared" si="2"/>
        <v>6414000</v>
      </c>
      <c r="K26" s="26" t="s">
        <v>401</v>
      </c>
      <c r="L26" s="10">
        <v>133.4</v>
      </c>
      <c r="M26" s="10">
        <v>138.1</v>
      </c>
      <c r="N26" s="10">
        <v>129.6</v>
      </c>
      <c r="O26" s="10">
        <v>133.4</v>
      </c>
      <c r="P26" s="26">
        <f t="shared" si="7"/>
        <v>5285896.5517241377</v>
      </c>
      <c r="Q26" s="26">
        <f t="shared" si="8"/>
        <v>1346351.8518518519</v>
      </c>
      <c r="R26" s="26">
        <f t="shared" si="9"/>
        <v>6632248.4035759894</v>
      </c>
      <c r="S26" s="16"/>
      <c r="T26" s="22">
        <v>4914000</v>
      </c>
      <c r="U26" s="22">
        <v>1255000</v>
      </c>
      <c r="V26" s="25">
        <f t="shared" si="6"/>
        <v>6169000</v>
      </c>
      <c r="W26" s="10" t="s">
        <v>233</v>
      </c>
      <c r="X26" s="10"/>
      <c r="Y26" s="24" t="e">
        <f>#REF!</f>
        <v>#REF!</v>
      </c>
      <c r="Z26" s="16"/>
    </row>
    <row r="27" spans="1:26" ht="15.75" x14ac:dyDescent="0.25">
      <c r="A27" s="10">
        <v>642101</v>
      </c>
      <c r="B27" s="10"/>
      <c r="C27" s="10" t="s">
        <v>304</v>
      </c>
      <c r="D27" s="10" t="s">
        <v>54</v>
      </c>
      <c r="E27" s="8" t="s">
        <v>55</v>
      </c>
      <c r="F27" s="10" t="s">
        <v>56</v>
      </c>
      <c r="G27" s="10" t="s">
        <v>2</v>
      </c>
      <c r="H27" s="37">
        <f t="shared" si="0"/>
        <v>1240000</v>
      </c>
      <c r="I27" s="37">
        <f t="shared" si="1"/>
        <v>115000</v>
      </c>
      <c r="J27" s="26">
        <f t="shared" si="2"/>
        <v>1355000</v>
      </c>
      <c r="K27" s="26" t="s">
        <v>401</v>
      </c>
      <c r="L27" s="10">
        <v>133.4</v>
      </c>
      <c r="M27" s="10">
        <v>138.1</v>
      </c>
      <c r="N27" s="10">
        <v>129.6</v>
      </c>
      <c r="O27" s="10">
        <v>133.4</v>
      </c>
      <c r="P27" s="26">
        <f t="shared" si="7"/>
        <v>1283688.1559220389</v>
      </c>
      <c r="Q27" s="26">
        <f t="shared" si="8"/>
        <v>118371.91358024692</v>
      </c>
      <c r="R27" s="26">
        <f t="shared" si="9"/>
        <v>1402060.0695022859</v>
      </c>
      <c r="S27" s="16"/>
      <c r="T27" s="22">
        <v>1193000</v>
      </c>
      <c r="U27" s="22">
        <v>110000</v>
      </c>
      <c r="V27" s="25">
        <f t="shared" si="6"/>
        <v>1303000</v>
      </c>
      <c r="W27" s="10" t="s">
        <v>234</v>
      </c>
      <c r="X27" s="10"/>
      <c r="Y27" s="24" t="e">
        <f>#REF!</f>
        <v>#REF!</v>
      </c>
      <c r="Z27" s="16"/>
    </row>
    <row r="28" spans="1:26" ht="31.5" x14ac:dyDescent="0.25">
      <c r="A28" s="10">
        <v>642101</v>
      </c>
      <c r="B28" s="10"/>
      <c r="C28" s="10" t="s">
        <v>305</v>
      </c>
      <c r="D28" s="10" t="s">
        <v>57</v>
      </c>
      <c r="E28" s="10" t="s">
        <v>58</v>
      </c>
      <c r="F28" s="10" t="s">
        <v>56</v>
      </c>
      <c r="G28" s="10" t="s">
        <v>2</v>
      </c>
      <c r="H28" s="37">
        <f t="shared" si="0"/>
        <v>4016000</v>
      </c>
      <c r="I28" s="37">
        <f t="shared" si="1"/>
        <v>1168000</v>
      </c>
      <c r="J28" s="26">
        <f t="shared" si="2"/>
        <v>5184000</v>
      </c>
      <c r="K28" s="26" t="s">
        <v>401</v>
      </c>
      <c r="L28" s="10">
        <v>133.4</v>
      </c>
      <c r="M28" s="10">
        <v>138.1</v>
      </c>
      <c r="N28" s="10">
        <v>129.6</v>
      </c>
      <c r="O28" s="10">
        <v>133.4</v>
      </c>
      <c r="P28" s="26">
        <f t="shared" si="7"/>
        <v>4157493.2533733128</v>
      </c>
      <c r="Q28" s="26">
        <f t="shared" si="8"/>
        <v>1202246.913580247</v>
      </c>
      <c r="R28" s="26">
        <f t="shared" si="9"/>
        <v>5359740.16695356</v>
      </c>
      <c r="S28" s="16"/>
      <c r="T28" s="22">
        <v>3865000</v>
      </c>
      <c r="U28" s="22">
        <v>1121000</v>
      </c>
      <c r="V28" s="25">
        <f t="shared" si="6"/>
        <v>4986000</v>
      </c>
      <c r="W28" s="10" t="s">
        <v>235</v>
      </c>
      <c r="X28" s="10" t="s">
        <v>259</v>
      </c>
      <c r="Y28" s="24" t="e">
        <f>#REF!</f>
        <v>#REF!</v>
      </c>
      <c r="Z28" s="16"/>
    </row>
    <row r="29" spans="1:26" ht="15.75" x14ac:dyDescent="0.25">
      <c r="A29" s="10">
        <v>653081</v>
      </c>
      <c r="B29" s="10"/>
      <c r="C29" s="10" t="s">
        <v>307</v>
      </c>
      <c r="D29" s="10" t="s">
        <v>59</v>
      </c>
      <c r="E29" s="8" t="s">
        <v>20</v>
      </c>
      <c r="F29" s="10" t="s">
        <v>60</v>
      </c>
      <c r="G29" s="10" t="s">
        <v>2</v>
      </c>
      <c r="H29" s="37">
        <f t="shared" si="0"/>
        <v>1310000</v>
      </c>
      <c r="I29" s="37">
        <f t="shared" si="1"/>
        <v>160000</v>
      </c>
      <c r="J29" s="26">
        <f t="shared" si="2"/>
        <v>1470000</v>
      </c>
      <c r="K29" s="26" t="s">
        <v>401</v>
      </c>
      <c r="L29" s="10">
        <v>133.4</v>
      </c>
      <c r="M29" s="10">
        <v>138.1</v>
      </c>
      <c r="N29" s="10">
        <v>129.6</v>
      </c>
      <c r="O29" s="10">
        <v>133.4</v>
      </c>
      <c r="P29" s="26">
        <f t="shared" si="7"/>
        <v>1356154.4227886056</v>
      </c>
      <c r="Q29" s="26">
        <f t="shared" si="8"/>
        <v>164691.35802469138</v>
      </c>
      <c r="R29" s="26">
        <f t="shared" si="9"/>
        <v>1520845.780813297</v>
      </c>
      <c r="S29" s="16"/>
      <c r="T29" s="22">
        <v>1260000</v>
      </c>
      <c r="U29" s="22">
        <v>153000</v>
      </c>
      <c r="V29" s="25">
        <f t="shared" si="6"/>
        <v>1413000</v>
      </c>
      <c r="W29" s="10"/>
      <c r="X29" s="10"/>
      <c r="Y29" s="24" t="e">
        <f>#REF!</f>
        <v>#REF!</v>
      </c>
      <c r="Z29" s="16"/>
    </row>
    <row r="30" spans="1:26" ht="31.5" x14ac:dyDescent="0.25">
      <c r="A30" s="10">
        <v>642101</v>
      </c>
      <c r="B30" s="10"/>
      <c r="C30" s="10" t="s">
        <v>298</v>
      </c>
      <c r="D30" s="10" t="s">
        <v>61</v>
      </c>
      <c r="E30" s="10" t="s">
        <v>62</v>
      </c>
      <c r="F30" s="10" t="s">
        <v>63</v>
      </c>
      <c r="G30" s="10" t="s">
        <v>2</v>
      </c>
      <c r="H30" s="37">
        <f t="shared" si="0"/>
        <v>4384000</v>
      </c>
      <c r="I30" s="37">
        <f t="shared" si="1"/>
        <v>1245000</v>
      </c>
      <c r="J30" s="26">
        <f t="shared" si="2"/>
        <v>5629000</v>
      </c>
      <c r="K30" s="26" t="s">
        <v>401</v>
      </c>
      <c r="L30" s="10">
        <v>133.4</v>
      </c>
      <c r="M30" s="10">
        <v>138.1</v>
      </c>
      <c r="N30" s="10">
        <v>129.6</v>
      </c>
      <c r="O30" s="10">
        <v>133.4</v>
      </c>
      <c r="P30" s="26">
        <f t="shared" si="7"/>
        <v>4538458.770614692</v>
      </c>
      <c r="Q30" s="26">
        <f t="shared" si="8"/>
        <v>1281504.6296296297</v>
      </c>
      <c r="R30" s="26">
        <f t="shared" si="9"/>
        <v>5819963.4002443217</v>
      </c>
      <c r="S30" s="16"/>
      <c r="T30" s="22">
        <v>4219000</v>
      </c>
      <c r="U30" s="22">
        <v>1195000</v>
      </c>
      <c r="V30" s="25">
        <f t="shared" si="6"/>
        <v>5414000</v>
      </c>
      <c r="W30" s="10" t="s">
        <v>211</v>
      </c>
      <c r="X30" s="10" t="s">
        <v>260</v>
      </c>
      <c r="Y30" s="24" t="e">
        <f>#REF!</f>
        <v>#REF!</v>
      </c>
      <c r="Z30" s="16"/>
    </row>
    <row r="31" spans="1:26" ht="15.75" x14ac:dyDescent="0.25">
      <c r="A31" s="10">
        <v>642100</v>
      </c>
      <c r="B31" s="10"/>
      <c r="C31" s="10" t="s">
        <v>306</v>
      </c>
      <c r="D31" s="10" t="s">
        <v>64</v>
      </c>
      <c r="E31" s="10" t="s">
        <v>65</v>
      </c>
      <c r="F31" s="10" t="s">
        <v>66</v>
      </c>
      <c r="G31" s="10" t="s">
        <v>2</v>
      </c>
      <c r="H31" s="37">
        <f t="shared" si="0"/>
        <v>2793000</v>
      </c>
      <c r="I31" s="37">
        <f t="shared" si="1"/>
        <v>778000</v>
      </c>
      <c r="J31" s="26">
        <f t="shared" si="2"/>
        <v>3571000</v>
      </c>
      <c r="K31" s="26" t="s">
        <v>401</v>
      </c>
      <c r="L31" s="10">
        <v>133.4</v>
      </c>
      <c r="M31" s="10">
        <v>138.1</v>
      </c>
      <c r="N31" s="10">
        <v>129.6</v>
      </c>
      <c r="O31" s="10">
        <v>133.4</v>
      </c>
      <c r="P31" s="26">
        <f t="shared" si="7"/>
        <v>2891404.0479760119</v>
      </c>
      <c r="Q31" s="26">
        <f t="shared" si="8"/>
        <v>800811.7283950618</v>
      </c>
      <c r="R31" s="26">
        <f t="shared" si="9"/>
        <v>3692215.7763710739</v>
      </c>
      <c r="S31" s="16"/>
      <c r="T31" s="22">
        <v>2688000</v>
      </c>
      <c r="U31" s="22">
        <v>746000</v>
      </c>
      <c r="V31" s="25">
        <f t="shared" si="6"/>
        <v>3434000</v>
      </c>
      <c r="W31" s="10" t="s">
        <v>230</v>
      </c>
      <c r="X31" s="10"/>
      <c r="Y31" s="24" t="e">
        <f>#REF!</f>
        <v>#REF!</v>
      </c>
      <c r="Z31" s="16"/>
    </row>
    <row r="32" spans="1:26" ht="15.75" x14ac:dyDescent="0.25">
      <c r="A32" s="10">
        <v>642101</v>
      </c>
      <c r="B32" s="10"/>
      <c r="C32" s="10" t="s">
        <v>294</v>
      </c>
      <c r="D32" s="10" t="s">
        <v>67</v>
      </c>
      <c r="E32" s="10" t="s">
        <v>207</v>
      </c>
      <c r="F32" s="10" t="s">
        <v>66</v>
      </c>
      <c r="G32" s="10" t="s">
        <v>2</v>
      </c>
      <c r="H32" s="37">
        <f t="shared" si="0"/>
        <v>2617000</v>
      </c>
      <c r="I32" s="37">
        <f t="shared" si="1"/>
        <v>472000</v>
      </c>
      <c r="J32" s="26">
        <f t="shared" si="2"/>
        <v>3089000</v>
      </c>
      <c r="K32" s="26" t="s">
        <v>401</v>
      </c>
      <c r="L32" s="10">
        <v>133.4</v>
      </c>
      <c r="M32" s="10">
        <v>138.1</v>
      </c>
      <c r="N32" s="10">
        <v>129.6</v>
      </c>
      <c r="O32" s="10">
        <v>133.4</v>
      </c>
      <c r="P32" s="26">
        <f t="shared" si="7"/>
        <v>2709203.1484257868</v>
      </c>
      <c r="Q32" s="26">
        <f t="shared" si="8"/>
        <v>485839.50617283955</v>
      </c>
      <c r="R32" s="26">
        <f t="shared" si="9"/>
        <v>3195042.6545986263</v>
      </c>
      <c r="S32" s="16"/>
      <c r="T32" s="22">
        <v>2518000</v>
      </c>
      <c r="U32" s="22">
        <v>453000</v>
      </c>
      <c r="V32" s="25">
        <f t="shared" si="6"/>
        <v>2971000</v>
      </c>
      <c r="W32" s="10" t="s">
        <v>233</v>
      </c>
      <c r="X32" s="10"/>
      <c r="Y32" s="24" t="e">
        <f>#REF!</f>
        <v>#REF!</v>
      </c>
      <c r="Z32" s="16"/>
    </row>
    <row r="33" spans="1:26" ht="15.75" x14ac:dyDescent="0.25">
      <c r="A33" s="10">
        <v>653080</v>
      </c>
      <c r="B33" s="10"/>
      <c r="C33" s="10" t="s">
        <v>308</v>
      </c>
      <c r="D33" s="10" t="s">
        <v>68</v>
      </c>
      <c r="E33" s="8" t="s">
        <v>69</v>
      </c>
      <c r="F33" s="10" t="s">
        <v>48</v>
      </c>
      <c r="G33" s="10" t="s">
        <v>2</v>
      </c>
      <c r="H33" s="37">
        <f t="shared" si="0"/>
        <v>2301000</v>
      </c>
      <c r="I33" s="37">
        <f t="shared" si="1"/>
        <v>204000</v>
      </c>
      <c r="J33" s="26">
        <f t="shared" si="2"/>
        <v>2505000</v>
      </c>
      <c r="K33" s="26" t="s">
        <v>401</v>
      </c>
      <c r="L33" s="10">
        <v>133.4</v>
      </c>
      <c r="M33" s="10">
        <v>138.1</v>
      </c>
      <c r="N33" s="10">
        <v>129.6</v>
      </c>
      <c r="O33" s="10">
        <v>133.4</v>
      </c>
      <c r="P33" s="26">
        <f t="shared" si="7"/>
        <v>2382069.7151424289</v>
      </c>
      <c r="Q33" s="26">
        <f t="shared" si="8"/>
        <v>209981.48148148149</v>
      </c>
      <c r="R33" s="26">
        <f t="shared" si="9"/>
        <v>2592051.1966239102</v>
      </c>
      <c r="S33" s="16"/>
      <c r="T33" s="22">
        <v>2214000</v>
      </c>
      <c r="U33" s="22">
        <v>195000</v>
      </c>
      <c r="V33" s="25">
        <f t="shared" si="6"/>
        <v>2409000</v>
      </c>
      <c r="W33" s="10"/>
      <c r="X33" s="10"/>
      <c r="Y33" s="24" t="e">
        <f>#REF!</f>
        <v>#REF!</v>
      </c>
      <c r="Z33" s="16"/>
    </row>
    <row r="34" spans="1:26" ht="15.75" x14ac:dyDescent="0.25">
      <c r="A34" s="10">
        <v>642100</v>
      </c>
      <c r="B34" s="10"/>
      <c r="C34" s="10" t="s">
        <v>277</v>
      </c>
      <c r="D34" s="10" t="s">
        <v>70</v>
      </c>
      <c r="E34" s="10" t="s">
        <v>71</v>
      </c>
      <c r="F34" s="10" t="s">
        <v>12</v>
      </c>
      <c r="G34" s="10" t="s">
        <v>2</v>
      </c>
      <c r="H34" s="37">
        <f t="shared" si="0"/>
        <v>2516000</v>
      </c>
      <c r="I34" s="37">
        <f t="shared" si="1"/>
        <v>648000</v>
      </c>
      <c r="J34" s="26">
        <f t="shared" si="2"/>
        <v>3164000</v>
      </c>
      <c r="K34" s="26" t="s">
        <v>401</v>
      </c>
      <c r="L34" s="10">
        <v>133.4</v>
      </c>
      <c r="M34" s="10">
        <v>138.1</v>
      </c>
      <c r="N34" s="10">
        <v>129.6</v>
      </c>
      <c r="O34" s="10">
        <v>133.4</v>
      </c>
      <c r="P34" s="26">
        <f t="shared" si="7"/>
        <v>2604644.6776611693</v>
      </c>
      <c r="Q34" s="26">
        <f t="shared" si="8"/>
        <v>667000</v>
      </c>
      <c r="R34" s="26">
        <f t="shared" si="9"/>
        <v>3271644.6776611693</v>
      </c>
      <c r="S34" s="16"/>
      <c r="T34" s="22">
        <v>2421000</v>
      </c>
      <c r="U34" s="22">
        <v>622000</v>
      </c>
      <c r="V34" s="25">
        <f t="shared" si="6"/>
        <v>3043000</v>
      </c>
      <c r="W34" s="10" t="s">
        <v>227</v>
      </c>
      <c r="X34" s="10" t="s">
        <v>258</v>
      </c>
      <c r="Y34" s="24" t="e">
        <f>#REF!</f>
        <v>#REF!</v>
      </c>
      <c r="Z34" s="16"/>
    </row>
    <row r="35" spans="1:26" ht="31.5" x14ac:dyDescent="0.25">
      <c r="A35" s="10">
        <v>653090</v>
      </c>
      <c r="B35" s="10"/>
      <c r="C35" s="10" t="s">
        <v>309</v>
      </c>
      <c r="D35" s="10" t="s">
        <v>119</v>
      </c>
      <c r="E35" s="8" t="s">
        <v>310</v>
      </c>
      <c r="F35" s="10"/>
      <c r="G35" s="10" t="s">
        <v>2</v>
      </c>
      <c r="H35" s="37">
        <f t="shared" si="0"/>
        <v>3954000</v>
      </c>
      <c r="I35" s="37">
        <f t="shared" si="1"/>
        <v>81000</v>
      </c>
      <c r="J35" s="26">
        <f t="shared" si="2"/>
        <v>4035000</v>
      </c>
      <c r="K35" s="26" t="s">
        <v>401</v>
      </c>
      <c r="L35" s="10">
        <v>133.4</v>
      </c>
      <c r="M35" s="10">
        <v>138.1</v>
      </c>
      <c r="N35" s="10">
        <v>129.6</v>
      </c>
      <c r="O35" s="10">
        <v>133.4</v>
      </c>
      <c r="P35" s="26">
        <f t="shared" si="7"/>
        <v>4093308.8455772111</v>
      </c>
      <c r="Q35" s="26">
        <f t="shared" si="8"/>
        <v>83375</v>
      </c>
      <c r="R35" s="26">
        <f t="shared" si="9"/>
        <v>4176683.8455772111</v>
      </c>
      <c r="S35" s="16"/>
      <c r="T35" s="22">
        <v>3805000</v>
      </c>
      <c r="U35" s="22">
        <v>77000</v>
      </c>
      <c r="V35" s="25">
        <f t="shared" si="6"/>
        <v>3882000</v>
      </c>
      <c r="W35" s="10" t="s">
        <v>413</v>
      </c>
      <c r="X35" s="20" t="s">
        <v>414</v>
      </c>
      <c r="Y35" s="24" t="e">
        <f>#REF!</f>
        <v>#REF!</v>
      </c>
      <c r="Z35" s="16"/>
    </row>
    <row r="36" spans="1:26" ht="15.75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6"/>
      <c r="T36" s="25"/>
      <c r="U36" s="25"/>
      <c r="V36" s="25"/>
      <c r="W36" s="10"/>
      <c r="X36" s="10"/>
      <c r="Y36" s="24"/>
      <c r="Z36" s="16"/>
    </row>
    <row r="37" spans="1:26" ht="15.75" x14ac:dyDescent="0.25">
      <c r="A37" s="13"/>
      <c r="B37" s="13"/>
      <c r="C37" s="13"/>
      <c r="D37" s="13" t="s">
        <v>200</v>
      </c>
      <c r="E37" s="13"/>
      <c r="F37" s="13"/>
      <c r="G37" s="13"/>
      <c r="H37" s="30">
        <f>SUM(H4:H35)</f>
        <v>91669300</v>
      </c>
      <c r="I37" s="30">
        <f>SUM(I4:I35)</f>
        <v>18578000</v>
      </c>
      <c r="J37" s="30">
        <f>SUM(J4:J35)</f>
        <v>110247300</v>
      </c>
      <c r="K37" s="30"/>
      <c r="L37" s="13"/>
      <c r="M37" s="13"/>
      <c r="N37" s="13"/>
      <c r="O37" s="13"/>
      <c r="P37" s="30">
        <f>SUM(P4:P35)</f>
        <v>94851816.280587375</v>
      </c>
      <c r="Q37" s="30">
        <f>SUM(Q4:Q35)</f>
        <v>19111724.931674682</v>
      </c>
      <c r="R37" s="30">
        <f>SUM(R4:R35)</f>
        <v>113963541.21226202</v>
      </c>
      <c r="S37" s="16"/>
      <c r="T37" s="28">
        <f>SUM(T5:T35)</f>
        <v>84053000</v>
      </c>
      <c r="U37" s="28">
        <f>SUM(U5:U35)</f>
        <v>17932000</v>
      </c>
      <c r="V37" s="28">
        <f>SUM(V5:V35)</f>
        <v>101985000</v>
      </c>
      <c r="W37" s="13"/>
      <c r="X37" s="28"/>
      <c r="Y37" s="24"/>
      <c r="Z37" s="16"/>
    </row>
    <row r="38" spans="1:26" ht="15.75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6"/>
      <c r="T38" s="25"/>
      <c r="U38" s="25"/>
      <c r="V38" s="25"/>
      <c r="W38" s="10"/>
      <c r="X38" s="10"/>
      <c r="Y38" s="24"/>
      <c r="Z38" s="16"/>
    </row>
    <row r="39" spans="1:26" ht="15.75" x14ac:dyDescent="0.25">
      <c r="A39" s="5"/>
      <c r="B39" s="5"/>
      <c r="C39" s="5"/>
      <c r="D39" s="5"/>
      <c r="E39" s="5" t="s">
        <v>78</v>
      </c>
      <c r="F39" s="5"/>
      <c r="G39" s="5"/>
      <c r="H39" s="10"/>
      <c r="I39" s="10"/>
      <c r="J39" s="5"/>
      <c r="K39" s="5"/>
      <c r="L39" s="5"/>
      <c r="M39" s="5"/>
      <c r="N39" s="5"/>
      <c r="O39" s="5"/>
      <c r="P39" s="5"/>
      <c r="Q39" s="5"/>
      <c r="R39" s="5"/>
      <c r="S39" s="16"/>
      <c r="T39" s="29"/>
      <c r="U39" s="29"/>
      <c r="V39" s="29"/>
      <c r="W39" s="5"/>
      <c r="X39" s="5"/>
      <c r="Y39" s="24"/>
      <c r="Z39" s="16"/>
    </row>
    <row r="40" spans="1:26" ht="15.75" x14ac:dyDescent="0.25">
      <c r="A40" s="8">
        <v>644101</v>
      </c>
      <c r="B40" s="8"/>
      <c r="C40" s="8" t="s">
        <v>311</v>
      </c>
      <c r="D40" s="8" t="s">
        <v>315</v>
      </c>
      <c r="E40" s="8" t="s">
        <v>72</v>
      </c>
      <c r="F40" s="8" t="s">
        <v>73</v>
      </c>
      <c r="G40" s="8" t="s">
        <v>2</v>
      </c>
      <c r="H40" s="37">
        <f t="shared" ref="H40:H45" si="10">ROUNDUP(T40*133.4/128.4,-3)</f>
        <v>30902000</v>
      </c>
      <c r="I40" s="37">
        <f t="shared" ref="I40:I45" si="11">ROUNDUP(U40*129.6/124.4,-3)</f>
        <v>9941000</v>
      </c>
      <c r="J40" s="23">
        <f>SUM(H40:I40)</f>
        <v>40843000</v>
      </c>
      <c r="K40" s="26" t="s">
        <v>401</v>
      </c>
      <c r="L40" s="10">
        <v>133.4</v>
      </c>
      <c r="M40" s="10">
        <v>138.1</v>
      </c>
      <c r="N40" s="10">
        <v>129.6</v>
      </c>
      <c r="O40" s="10">
        <v>133.4</v>
      </c>
      <c r="P40" s="26">
        <f t="shared" ref="P40:P45" si="12">H40/L40*M40</f>
        <v>31990751.124437779</v>
      </c>
      <c r="Q40" s="26">
        <f t="shared" ref="Q40:Q45" si="13">I40/N40*O40</f>
        <v>10232479.938271606</v>
      </c>
      <c r="R40" s="26">
        <f t="shared" ref="R40:R45" si="14">P40+Q40</f>
        <v>42223231.062709384</v>
      </c>
      <c r="S40" s="16"/>
      <c r="T40" s="22">
        <v>29743000</v>
      </c>
      <c r="U40" s="22">
        <v>9542000</v>
      </c>
      <c r="V40" s="22">
        <f>SUM(T40:U40)</f>
        <v>39285000</v>
      </c>
      <c r="W40" s="8" t="s">
        <v>236</v>
      </c>
      <c r="X40" s="23"/>
      <c r="Y40" s="24" t="e">
        <f t="shared" ref="Y40:Y45" si="15">$Y$35</f>
        <v>#REF!</v>
      </c>
      <c r="Z40" s="16"/>
    </row>
    <row r="41" spans="1:26" ht="15.75" x14ac:dyDescent="0.25">
      <c r="A41" s="10">
        <v>644100</v>
      </c>
      <c r="B41" s="10"/>
      <c r="C41" s="10" t="s">
        <v>312</v>
      </c>
      <c r="D41" s="10" t="s">
        <v>251</v>
      </c>
      <c r="E41" s="10" t="s">
        <v>248</v>
      </c>
      <c r="F41" s="10" t="s">
        <v>185</v>
      </c>
      <c r="G41" s="10" t="s">
        <v>2</v>
      </c>
      <c r="H41" s="37">
        <f t="shared" si="10"/>
        <v>23988000</v>
      </c>
      <c r="I41" s="37">
        <f t="shared" si="11"/>
        <v>6408000</v>
      </c>
      <c r="J41" s="23">
        <f t="shared" ref="J41:J45" si="16">SUM(H41:I41)</f>
        <v>30396000</v>
      </c>
      <c r="K41" s="26" t="s">
        <v>401</v>
      </c>
      <c r="L41" s="10">
        <v>133.4</v>
      </c>
      <c r="M41" s="10">
        <v>138.1</v>
      </c>
      <c r="N41" s="10">
        <v>129.6</v>
      </c>
      <c r="O41" s="10">
        <v>133.4</v>
      </c>
      <c r="P41" s="26">
        <f t="shared" si="12"/>
        <v>24833154.422788601</v>
      </c>
      <c r="Q41" s="26">
        <f t="shared" si="13"/>
        <v>6595888.888888889</v>
      </c>
      <c r="R41" s="26">
        <f t="shared" si="14"/>
        <v>31429043.311677489</v>
      </c>
      <c r="S41" s="16"/>
      <c r="T41" s="22">
        <v>23088000</v>
      </c>
      <c r="U41" s="22">
        <v>6150000</v>
      </c>
      <c r="V41" s="22">
        <f t="shared" ref="V41:V45" si="17">SUM(T41:U41)</f>
        <v>29238000</v>
      </c>
      <c r="W41" s="10" t="s">
        <v>252</v>
      </c>
      <c r="X41" s="10" t="s">
        <v>254</v>
      </c>
      <c r="Y41" s="24"/>
      <c r="Z41" s="16"/>
    </row>
    <row r="42" spans="1:26" ht="31.5" x14ac:dyDescent="0.25">
      <c r="A42" s="10">
        <v>644100</v>
      </c>
      <c r="B42" s="10"/>
      <c r="C42" s="10"/>
      <c r="D42" s="10" t="s">
        <v>251</v>
      </c>
      <c r="E42" s="10" t="s">
        <v>375</v>
      </c>
      <c r="F42" s="10" t="s">
        <v>185</v>
      </c>
      <c r="G42" s="10" t="s">
        <v>2</v>
      </c>
      <c r="H42" s="37">
        <f t="shared" si="10"/>
        <v>180000</v>
      </c>
      <c r="I42" s="37">
        <f t="shared" si="11"/>
        <v>105000</v>
      </c>
      <c r="J42" s="23">
        <f t="shared" si="16"/>
        <v>285000</v>
      </c>
      <c r="K42" s="26" t="s">
        <v>401</v>
      </c>
      <c r="L42" s="10">
        <v>133.4</v>
      </c>
      <c r="M42" s="10">
        <v>138.1</v>
      </c>
      <c r="N42" s="10">
        <v>129.6</v>
      </c>
      <c r="O42" s="10">
        <v>133.4</v>
      </c>
      <c r="P42" s="26">
        <f t="shared" si="12"/>
        <v>186341.82908545726</v>
      </c>
      <c r="Q42" s="26">
        <f t="shared" si="13"/>
        <v>108078.70370370371</v>
      </c>
      <c r="R42" s="26">
        <f t="shared" si="14"/>
        <v>294420.53278916096</v>
      </c>
      <c r="S42" s="16"/>
      <c r="T42" s="25">
        <v>173000</v>
      </c>
      <c r="U42" s="25">
        <v>100000</v>
      </c>
      <c r="V42" s="22">
        <f t="shared" si="17"/>
        <v>273000</v>
      </c>
      <c r="W42" s="10"/>
      <c r="X42" s="10" t="s">
        <v>374</v>
      </c>
      <c r="Y42" s="38"/>
      <c r="Z42" s="16"/>
    </row>
    <row r="43" spans="1:26" ht="15.75" x14ac:dyDescent="0.25">
      <c r="A43" s="10">
        <v>653092</v>
      </c>
      <c r="B43" s="10"/>
      <c r="C43" s="10" t="s">
        <v>313</v>
      </c>
      <c r="D43" s="10" t="s">
        <v>250</v>
      </c>
      <c r="E43" s="8" t="s">
        <v>249</v>
      </c>
      <c r="F43" s="10" t="s">
        <v>185</v>
      </c>
      <c r="G43" s="10" t="s">
        <v>2</v>
      </c>
      <c r="H43" s="37">
        <f t="shared" si="10"/>
        <v>3904000</v>
      </c>
      <c r="I43" s="37">
        <f t="shared" si="11"/>
        <v>247000</v>
      </c>
      <c r="J43" s="23">
        <f t="shared" si="16"/>
        <v>4151000</v>
      </c>
      <c r="K43" s="26" t="s">
        <v>401</v>
      </c>
      <c r="L43" s="10">
        <v>133.4</v>
      </c>
      <c r="M43" s="10">
        <v>138.1</v>
      </c>
      <c r="N43" s="10">
        <v>129.6</v>
      </c>
      <c r="O43" s="10">
        <v>133.4</v>
      </c>
      <c r="P43" s="26">
        <f t="shared" si="12"/>
        <v>4041547.2263868065</v>
      </c>
      <c r="Q43" s="26">
        <f t="shared" si="13"/>
        <v>254242.2839506173</v>
      </c>
      <c r="R43" s="26">
        <f t="shared" si="14"/>
        <v>4295789.5103374235</v>
      </c>
      <c r="S43" s="16"/>
      <c r="T43" s="22">
        <v>3757000</v>
      </c>
      <c r="U43" s="22">
        <v>237000</v>
      </c>
      <c r="V43" s="22">
        <f t="shared" si="17"/>
        <v>3994000</v>
      </c>
      <c r="W43" s="10" t="s">
        <v>253</v>
      </c>
      <c r="X43" s="10" t="s">
        <v>254</v>
      </c>
      <c r="Y43" s="24"/>
      <c r="Z43" s="16"/>
    </row>
    <row r="44" spans="1:26" ht="31.5" x14ac:dyDescent="0.25">
      <c r="A44" s="10">
        <v>644100</v>
      </c>
      <c r="B44" s="10"/>
      <c r="C44" s="10" t="s">
        <v>303</v>
      </c>
      <c r="D44" s="10" t="s">
        <v>74</v>
      </c>
      <c r="E44" s="10" t="s">
        <v>75</v>
      </c>
      <c r="F44" s="10" t="s">
        <v>48</v>
      </c>
      <c r="G44" s="10" t="s">
        <v>2</v>
      </c>
      <c r="H44" s="37">
        <f t="shared" si="10"/>
        <v>25091000</v>
      </c>
      <c r="I44" s="37">
        <f t="shared" si="11"/>
        <v>6586000</v>
      </c>
      <c r="J44" s="23">
        <f t="shared" si="16"/>
        <v>31677000</v>
      </c>
      <c r="K44" s="26" t="s">
        <v>401</v>
      </c>
      <c r="L44" s="10">
        <v>133.4</v>
      </c>
      <c r="M44" s="10">
        <v>138.1</v>
      </c>
      <c r="N44" s="10">
        <v>129.6</v>
      </c>
      <c r="O44" s="10">
        <v>133.4</v>
      </c>
      <c r="P44" s="26">
        <f t="shared" si="12"/>
        <v>25975015.742128931</v>
      </c>
      <c r="Q44" s="26">
        <f t="shared" si="13"/>
        <v>6779108.0246913582</v>
      </c>
      <c r="R44" s="26">
        <f t="shared" si="14"/>
        <v>32754123.766820289</v>
      </c>
      <c r="S44" s="16"/>
      <c r="T44" s="22">
        <v>24150000</v>
      </c>
      <c r="U44" s="22">
        <v>6321000</v>
      </c>
      <c r="V44" s="22">
        <f t="shared" si="17"/>
        <v>30471000</v>
      </c>
      <c r="W44" s="10"/>
      <c r="X44" s="10" t="s">
        <v>264</v>
      </c>
      <c r="Y44" s="24" t="e">
        <f t="shared" si="15"/>
        <v>#REF!</v>
      </c>
      <c r="Z44" s="16"/>
    </row>
    <row r="45" spans="1:26" ht="31.5" x14ac:dyDescent="0.25">
      <c r="A45" s="8">
        <v>644100</v>
      </c>
      <c r="B45" s="8"/>
      <c r="C45" s="8" t="s">
        <v>314</v>
      </c>
      <c r="D45" s="8" t="s">
        <v>76</v>
      </c>
      <c r="E45" s="8" t="s">
        <v>77</v>
      </c>
      <c r="F45" s="8" t="s">
        <v>24</v>
      </c>
      <c r="G45" s="8" t="s">
        <v>2</v>
      </c>
      <c r="H45" s="37">
        <f t="shared" si="10"/>
        <v>8020000</v>
      </c>
      <c r="I45" s="37">
        <f t="shared" si="11"/>
        <v>2048000</v>
      </c>
      <c r="J45" s="23">
        <f t="shared" si="16"/>
        <v>10068000</v>
      </c>
      <c r="K45" s="26" t="s">
        <v>401</v>
      </c>
      <c r="L45" s="10">
        <v>133.4</v>
      </c>
      <c r="M45" s="10">
        <v>138.1</v>
      </c>
      <c r="N45" s="10">
        <v>129.6</v>
      </c>
      <c r="O45" s="10">
        <v>133.4</v>
      </c>
      <c r="P45" s="26">
        <f t="shared" si="12"/>
        <v>8302563.7181409281</v>
      </c>
      <c r="Q45" s="26">
        <f t="shared" si="13"/>
        <v>2108049.3827160494</v>
      </c>
      <c r="R45" s="26">
        <f t="shared" si="14"/>
        <v>10410613.100856978</v>
      </c>
      <c r="S45" s="16"/>
      <c r="T45" s="22">
        <v>7719000</v>
      </c>
      <c r="U45" s="22">
        <v>1965000</v>
      </c>
      <c r="V45" s="22">
        <f t="shared" si="17"/>
        <v>9684000</v>
      </c>
      <c r="W45" s="8" t="s">
        <v>237</v>
      </c>
      <c r="X45" s="23"/>
      <c r="Y45" s="24" t="e">
        <f t="shared" si="15"/>
        <v>#REF!</v>
      </c>
      <c r="Z45" s="16"/>
    </row>
    <row r="46" spans="1:26" ht="15.75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6"/>
      <c r="T46" s="25"/>
      <c r="U46" s="25"/>
      <c r="V46" s="25"/>
      <c r="W46" s="10"/>
      <c r="X46" s="10"/>
      <c r="Y46" s="24"/>
      <c r="Z46" s="16"/>
    </row>
    <row r="47" spans="1:26" ht="15.75" x14ac:dyDescent="0.25">
      <c r="A47" s="13"/>
      <c r="B47" s="13"/>
      <c r="C47" s="13"/>
      <c r="D47" s="13" t="s">
        <v>200</v>
      </c>
      <c r="E47" s="13"/>
      <c r="F47" s="13"/>
      <c r="G47" s="13"/>
      <c r="H47" s="30">
        <f>SUM(H40:H45)</f>
        <v>92085000</v>
      </c>
      <c r="I47" s="30">
        <f t="shared" ref="I47:J47" si="18">SUM(I40:I45)</f>
        <v>25335000</v>
      </c>
      <c r="J47" s="30">
        <f t="shared" si="18"/>
        <v>117420000</v>
      </c>
      <c r="K47" s="30"/>
      <c r="L47" s="13"/>
      <c r="M47" s="13"/>
      <c r="N47" s="13"/>
      <c r="O47" s="13"/>
      <c r="P47" s="30">
        <f>SUM(P40:P45)</f>
        <v>95329374.062968507</v>
      </c>
      <c r="Q47" s="30">
        <f t="shared" ref="Q47:R47" si="19">SUM(Q40:Q45)</f>
        <v>26077847.222222224</v>
      </c>
      <c r="R47" s="30">
        <f>SUM(R40:R45)</f>
        <v>121407221.28519072</v>
      </c>
      <c r="S47" s="16"/>
      <c r="T47" s="28">
        <f>SUM(T40:T45)</f>
        <v>88630000</v>
      </c>
      <c r="U47" s="28">
        <f>SUM(U40:U45)</f>
        <v>24315000</v>
      </c>
      <c r="V47" s="28">
        <f>SUM(V40:V45)</f>
        <v>112945000</v>
      </c>
      <c r="W47" s="13"/>
      <c r="X47" s="28"/>
      <c r="Y47" s="24"/>
      <c r="Z47" s="16"/>
    </row>
    <row r="48" spans="1:26" ht="15.75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6"/>
      <c r="T48" s="25"/>
      <c r="U48" s="25"/>
      <c r="V48" s="25"/>
      <c r="W48" s="10"/>
      <c r="X48" s="10"/>
      <c r="Y48" s="24"/>
      <c r="Z48" s="16"/>
    </row>
    <row r="49" spans="1:28" ht="15.75" x14ac:dyDescent="0.25">
      <c r="A49" s="5"/>
      <c r="B49" s="5"/>
      <c r="C49" s="5"/>
      <c r="D49" s="5"/>
      <c r="E49" s="5" t="s">
        <v>79</v>
      </c>
      <c r="F49" s="5"/>
      <c r="G49" s="5"/>
      <c r="H49" s="10"/>
      <c r="I49" s="10"/>
      <c r="J49" s="5"/>
      <c r="K49" s="5"/>
      <c r="L49" s="5"/>
      <c r="M49" s="5"/>
      <c r="N49" s="5"/>
      <c r="O49" s="5"/>
      <c r="P49" s="5"/>
      <c r="Q49" s="5"/>
      <c r="R49" s="5"/>
      <c r="S49" s="16"/>
      <c r="T49" s="29"/>
      <c r="U49" s="29"/>
      <c r="V49" s="29"/>
      <c r="W49" s="5"/>
      <c r="X49" s="5"/>
      <c r="Y49" s="24"/>
      <c r="Z49" s="16"/>
    </row>
    <row r="50" spans="1:28" ht="31.5" x14ac:dyDescent="0.25">
      <c r="A50" s="8">
        <v>631060</v>
      </c>
      <c r="B50" s="8">
        <v>1023</v>
      </c>
      <c r="C50" s="8" t="s">
        <v>283</v>
      </c>
      <c r="D50" s="8" t="s">
        <v>80</v>
      </c>
      <c r="E50" s="8" t="s">
        <v>81</v>
      </c>
      <c r="F50" s="8" t="s">
        <v>82</v>
      </c>
      <c r="G50" s="8" t="s">
        <v>2</v>
      </c>
      <c r="H50" s="37">
        <f t="shared" ref="H50:H91" si="20">ROUNDUP(T50*133.4/128.4,-3)</f>
        <v>363000</v>
      </c>
      <c r="I50" s="37">
        <f t="shared" ref="I50:I91" si="21">ROUNDUP(U50*129.6/124.4,-3)</f>
        <v>0</v>
      </c>
      <c r="J50" s="23">
        <f>SUM(H50:I50)</f>
        <v>363000</v>
      </c>
      <c r="K50" s="26" t="s">
        <v>401</v>
      </c>
      <c r="L50" s="10">
        <v>133.4</v>
      </c>
      <c r="M50" s="10">
        <v>138.1</v>
      </c>
      <c r="N50" s="10">
        <v>129.6</v>
      </c>
      <c r="O50" s="10">
        <v>133.4</v>
      </c>
      <c r="P50" s="26">
        <f t="shared" ref="P50:P91" si="22">H50/L50*M50</f>
        <v>375789.35532233882</v>
      </c>
      <c r="Q50" s="26">
        <f t="shared" ref="Q50:Q91" si="23">I50/N50*O50</f>
        <v>0</v>
      </c>
      <c r="R50" s="26">
        <f t="shared" ref="R50:R91" si="24">P50+Q50</f>
        <v>375789.35532233882</v>
      </c>
      <c r="S50" s="16"/>
      <c r="T50" s="22">
        <v>349000</v>
      </c>
      <c r="U50" s="22">
        <v>0</v>
      </c>
      <c r="V50" s="22">
        <f>SUM(T50:U50)</f>
        <v>349000</v>
      </c>
      <c r="W50" s="8" t="s">
        <v>238</v>
      </c>
      <c r="X50" s="10" t="s">
        <v>261</v>
      </c>
      <c r="Y50" s="24">
        <v>0.21</v>
      </c>
      <c r="Z50" s="16"/>
    </row>
    <row r="51" spans="1:28" ht="31.5" x14ac:dyDescent="0.25">
      <c r="A51" s="10">
        <v>651065</v>
      </c>
      <c r="B51" s="10">
        <v>1000</v>
      </c>
      <c r="C51" s="10" t="s">
        <v>316</v>
      </c>
      <c r="D51" s="10" t="s">
        <v>317</v>
      </c>
      <c r="E51" s="10" t="s">
        <v>205</v>
      </c>
      <c r="F51" s="10" t="s">
        <v>92</v>
      </c>
      <c r="G51" s="10" t="s">
        <v>2</v>
      </c>
      <c r="H51" s="37">
        <f t="shared" si="20"/>
        <v>509000</v>
      </c>
      <c r="I51" s="37">
        <f t="shared" si="21"/>
        <v>0</v>
      </c>
      <c r="J51" s="23">
        <f t="shared" ref="J51:J91" si="25">SUM(H51:I51)</f>
        <v>509000</v>
      </c>
      <c r="K51" s="26" t="s">
        <v>401</v>
      </c>
      <c r="L51" s="10">
        <v>133.4</v>
      </c>
      <c r="M51" s="10">
        <v>138.1</v>
      </c>
      <c r="N51" s="10">
        <v>129.6</v>
      </c>
      <c r="O51" s="10">
        <v>133.4</v>
      </c>
      <c r="P51" s="26">
        <f t="shared" si="22"/>
        <v>526933.28335832083</v>
      </c>
      <c r="Q51" s="26">
        <f t="shared" si="23"/>
        <v>0</v>
      </c>
      <c r="R51" s="26">
        <f t="shared" si="24"/>
        <v>526933.28335832083</v>
      </c>
      <c r="S51" s="16"/>
      <c r="T51" s="22">
        <v>489000</v>
      </c>
      <c r="U51" s="22">
        <v>0</v>
      </c>
      <c r="V51" s="22">
        <f t="shared" ref="V51:V91" si="26">SUM(T51:U51)</f>
        <v>489000</v>
      </c>
      <c r="W51" s="10" t="s">
        <v>206</v>
      </c>
      <c r="X51" s="10"/>
      <c r="Y51" s="24">
        <f>$Y$50</f>
        <v>0.21</v>
      </c>
      <c r="Z51" s="16"/>
    </row>
    <row r="52" spans="1:28" ht="15.75" x14ac:dyDescent="0.25">
      <c r="A52" s="10">
        <v>665062</v>
      </c>
      <c r="B52" s="10">
        <v>1003</v>
      </c>
      <c r="C52" s="10" t="s">
        <v>284</v>
      </c>
      <c r="D52" s="10" t="s">
        <v>93</v>
      </c>
      <c r="E52" s="10" t="s">
        <v>94</v>
      </c>
      <c r="F52" s="10" t="s">
        <v>8</v>
      </c>
      <c r="G52" s="10" t="s">
        <v>2</v>
      </c>
      <c r="H52" s="37">
        <f t="shared" si="20"/>
        <v>972000</v>
      </c>
      <c r="I52" s="37">
        <f t="shared" si="21"/>
        <v>0</v>
      </c>
      <c r="J52" s="23">
        <f t="shared" si="25"/>
        <v>972000</v>
      </c>
      <c r="K52" s="26" t="s">
        <v>401</v>
      </c>
      <c r="L52" s="10">
        <v>133.4</v>
      </c>
      <c r="M52" s="10">
        <v>138.1</v>
      </c>
      <c r="N52" s="10">
        <v>129.6</v>
      </c>
      <c r="O52" s="10">
        <v>133.4</v>
      </c>
      <c r="P52" s="26">
        <f t="shared" si="22"/>
        <v>1006245.8770614692</v>
      </c>
      <c r="Q52" s="26">
        <f t="shared" si="23"/>
        <v>0</v>
      </c>
      <c r="R52" s="26">
        <f t="shared" si="24"/>
        <v>1006245.8770614692</v>
      </c>
      <c r="S52" s="16"/>
      <c r="T52" s="22">
        <v>935000</v>
      </c>
      <c r="U52" s="22">
        <v>0</v>
      </c>
      <c r="V52" s="22">
        <f t="shared" si="26"/>
        <v>935000</v>
      </c>
      <c r="W52" s="10"/>
      <c r="X52" s="10"/>
      <c r="Y52" s="24">
        <f t="shared" ref="Y52:Y55" si="27">$Y$50</f>
        <v>0.21</v>
      </c>
      <c r="Z52" s="16"/>
    </row>
    <row r="53" spans="1:28" ht="15.75" x14ac:dyDescent="0.25">
      <c r="A53" s="10">
        <v>631060</v>
      </c>
      <c r="B53" s="10">
        <v>1000</v>
      </c>
      <c r="C53" s="10"/>
      <c r="D53" s="10" t="s">
        <v>360</v>
      </c>
      <c r="E53" s="10" t="s">
        <v>361</v>
      </c>
      <c r="F53" s="10" t="s">
        <v>362</v>
      </c>
      <c r="G53" s="10" t="s">
        <v>2</v>
      </c>
      <c r="H53" s="37">
        <f t="shared" si="20"/>
        <v>203000</v>
      </c>
      <c r="I53" s="37">
        <f t="shared" si="21"/>
        <v>0</v>
      </c>
      <c r="J53" s="23">
        <f t="shared" si="25"/>
        <v>203000</v>
      </c>
      <c r="K53" s="26" t="s">
        <v>401</v>
      </c>
      <c r="L53" s="10">
        <v>133.4</v>
      </c>
      <c r="M53" s="10">
        <v>138.1</v>
      </c>
      <c r="N53" s="10">
        <v>129.6</v>
      </c>
      <c r="O53" s="10">
        <v>133.4</v>
      </c>
      <c r="P53" s="26">
        <f t="shared" si="22"/>
        <v>210152.17391304346</v>
      </c>
      <c r="Q53" s="26">
        <f t="shared" si="23"/>
        <v>0</v>
      </c>
      <c r="R53" s="26">
        <f t="shared" si="24"/>
        <v>210152.17391304346</v>
      </c>
      <c r="S53" s="16"/>
      <c r="T53" s="25">
        <v>195000</v>
      </c>
      <c r="U53" s="25"/>
      <c r="V53" s="22">
        <f t="shared" si="26"/>
        <v>195000</v>
      </c>
      <c r="W53" s="10" t="s">
        <v>363</v>
      </c>
      <c r="X53" s="10"/>
      <c r="Y53" s="38"/>
      <c r="Z53" s="16"/>
    </row>
    <row r="54" spans="1:28" s="42" customFormat="1" ht="15.75" x14ac:dyDescent="0.25">
      <c r="A54" s="8">
        <v>651064</v>
      </c>
      <c r="B54" s="8">
        <v>1004</v>
      </c>
      <c r="C54" s="8" t="s">
        <v>281</v>
      </c>
      <c r="D54" s="8" t="s">
        <v>95</v>
      </c>
      <c r="E54" s="8" t="s">
        <v>359</v>
      </c>
      <c r="F54" s="8" t="s">
        <v>96</v>
      </c>
      <c r="G54" s="8" t="s">
        <v>2</v>
      </c>
      <c r="H54" s="39">
        <f t="shared" si="20"/>
        <v>4153000</v>
      </c>
      <c r="I54" s="39">
        <v>507000</v>
      </c>
      <c r="J54" s="23">
        <f t="shared" si="25"/>
        <v>4660000</v>
      </c>
      <c r="K54" s="23" t="s">
        <v>401</v>
      </c>
      <c r="L54" s="8">
        <v>133.4</v>
      </c>
      <c r="M54" s="8">
        <v>138.1</v>
      </c>
      <c r="N54" s="8">
        <v>129.6</v>
      </c>
      <c r="O54" s="8">
        <v>133.4</v>
      </c>
      <c r="P54" s="39">
        <f t="shared" si="22"/>
        <v>4299320.0899550226</v>
      </c>
      <c r="Q54" s="39">
        <f t="shared" si="23"/>
        <v>521865.74074074079</v>
      </c>
      <c r="R54" s="23">
        <f t="shared" si="24"/>
        <v>4821185.8306957632</v>
      </c>
      <c r="S54" s="40"/>
      <c r="T54" s="22">
        <v>3997000</v>
      </c>
      <c r="U54" s="22">
        <v>583000</v>
      </c>
      <c r="V54" s="22">
        <f t="shared" si="26"/>
        <v>4580000</v>
      </c>
      <c r="W54" s="8"/>
      <c r="X54" s="8" t="s">
        <v>397</v>
      </c>
      <c r="Y54" s="41">
        <f t="shared" si="27"/>
        <v>0.21</v>
      </c>
      <c r="Z54" s="40"/>
    </row>
    <row r="55" spans="1:28" ht="15.75" x14ac:dyDescent="0.25">
      <c r="A55" s="10">
        <v>631070</v>
      </c>
      <c r="B55" s="10"/>
      <c r="C55" s="10" t="s">
        <v>319</v>
      </c>
      <c r="D55" s="10" t="s">
        <v>102</v>
      </c>
      <c r="E55" s="10" t="s">
        <v>216</v>
      </c>
      <c r="F55" s="10" t="s">
        <v>103</v>
      </c>
      <c r="G55" s="10" t="s">
        <v>2</v>
      </c>
      <c r="H55" s="37">
        <f t="shared" si="20"/>
        <v>77000</v>
      </c>
      <c r="I55" s="37">
        <f t="shared" si="21"/>
        <v>15000</v>
      </c>
      <c r="J55" s="23">
        <f t="shared" si="25"/>
        <v>92000</v>
      </c>
      <c r="K55" s="26" t="s">
        <v>401</v>
      </c>
      <c r="L55" s="10">
        <v>133.4</v>
      </c>
      <c r="M55" s="10">
        <v>138.1</v>
      </c>
      <c r="N55" s="10">
        <v>129.6</v>
      </c>
      <c r="O55" s="10">
        <v>133.4</v>
      </c>
      <c r="P55" s="26">
        <f t="shared" si="22"/>
        <v>79712.893553223388</v>
      </c>
      <c r="Q55" s="26">
        <f t="shared" si="23"/>
        <v>15439.814814814816</v>
      </c>
      <c r="R55" s="26">
        <f t="shared" si="24"/>
        <v>95152.708368038206</v>
      </c>
      <c r="S55" s="16"/>
      <c r="T55" s="25">
        <v>74000</v>
      </c>
      <c r="U55" s="25">
        <v>14000</v>
      </c>
      <c r="V55" s="22">
        <f t="shared" si="26"/>
        <v>88000</v>
      </c>
      <c r="W55" s="10"/>
      <c r="X55" s="10"/>
      <c r="Y55" s="38">
        <f t="shared" si="27"/>
        <v>0.21</v>
      </c>
      <c r="Z55" s="16"/>
    </row>
    <row r="56" spans="1:28" s="42" customFormat="1" ht="15.75" x14ac:dyDescent="0.25">
      <c r="A56" s="8">
        <v>631073</v>
      </c>
      <c r="B56" s="8"/>
      <c r="C56" s="8"/>
      <c r="D56" s="8" t="s">
        <v>389</v>
      </c>
      <c r="E56" s="8" t="s">
        <v>390</v>
      </c>
      <c r="F56" s="8" t="s">
        <v>391</v>
      </c>
      <c r="G56" s="8" t="s">
        <v>2</v>
      </c>
      <c r="H56" s="39">
        <v>1865000</v>
      </c>
      <c r="I56" s="39"/>
      <c r="J56" s="23">
        <v>1865000</v>
      </c>
      <c r="K56" s="23" t="s">
        <v>402</v>
      </c>
      <c r="L56" s="8">
        <v>135.19999999999999</v>
      </c>
      <c r="M56" s="8">
        <v>138.1</v>
      </c>
      <c r="N56" s="8">
        <v>131.80000000000001</v>
      </c>
      <c r="O56" s="8">
        <v>133.4</v>
      </c>
      <c r="P56" s="39">
        <f t="shared" si="22"/>
        <v>1905003.6982248521</v>
      </c>
      <c r="Q56" s="39">
        <f t="shared" si="23"/>
        <v>0</v>
      </c>
      <c r="R56" s="23">
        <f t="shared" si="24"/>
        <v>1905003.6982248521</v>
      </c>
      <c r="S56" s="40"/>
      <c r="T56" s="22"/>
      <c r="U56" s="22"/>
      <c r="V56" s="22"/>
      <c r="W56" s="8" t="s">
        <v>392</v>
      </c>
      <c r="X56" s="19" t="s">
        <v>418</v>
      </c>
      <c r="Y56" s="41"/>
      <c r="Z56" s="40"/>
    </row>
    <row r="57" spans="1:28" ht="15.75" x14ac:dyDescent="0.25">
      <c r="A57" s="10">
        <v>631060</v>
      </c>
      <c r="B57" s="10">
        <v>1000</v>
      </c>
      <c r="C57" s="10" t="s">
        <v>320</v>
      </c>
      <c r="D57" s="10" t="s">
        <v>110</v>
      </c>
      <c r="E57" s="10" t="s">
        <v>111</v>
      </c>
      <c r="F57" s="10"/>
      <c r="G57" s="10" t="s">
        <v>2</v>
      </c>
      <c r="H57" s="37">
        <f t="shared" si="20"/>
        <v>33000</v>
      </c>
      <c r="I57" s="37">
        <f t="shared" si="21"/>
        <v>0</v>
      </c>
      <c r="J57" s="23">
        <f t="shared" si="25"/>
        <v>33000</v>
      </c>
      <c r="K57" s="26" t="s">
        <v>401</v>
      </c>
      <c r="L57" s="10">
        <v>133.4</v>
      </c>
      <c r="M57" s="10">
        <v>138.1</v>
      </c>
      <c r="N57" s="10">
        <v>129.6</v>
      </c>
      <c r="O57" s="10">
        <v>133.4</v>
      </c>
      <c r="P57" s="26">
        <f t="shared" si="22"/>
        <v>34162.668665667166</v>
      </c>
      <c r="Q57" s="26">
        <f t="shared" si="23"/>
        <v>0</v>
      </c>
      <c r="R57" s="26">
        <f t="shared" si="24"/>
        <v>34162.668665667166</v>
      </c>
      <c r="S57" s="16"/>
      <c r="T57" s="25">
        <v>31000</v>
      </c>
      <c r="U57" s="25">
        <v>0</v>
      </c>
      <c r="V57" s="22">
        <f t="shared" si="26"/>
        <v>31000</v>
      </c>
      <c r="W57" s="10" t="s">
        <v>239</v>
      </c>
      <c r="X57" s="10"/>
      <c r="Y57" s="38" t="s">
        <v>213</v>
      </c>
      <c r="Z57" s="16"/>
    </row>
    <row r="58" spans="1:28" ht="31.5" x14ac:dyDescent="0.25">
      <c r="A58" s="10">
        <v>656030</v>
      </c>
      <c r="B58" s="10"/>
      <c r="C58" s="10" t="s">
        <v>321</v>
      </c>
      <c r="D58" s="10" t="s">
        <v>112</v>
      </c>
      <c r="E58" s="10" t="s">
        <v>113</v>
      </c>
      <c r="F58" s="10"/>
      <c r="G58" s="10" t="s">
        <v>2</v>
      </c>
      <c r="H58" s="37">
        <f t="shared" si="20"/>
        <v>111000</v>
      </c>
      <c r="I58" s="37">
        <f t="shared" si="21"/>
        <v>0</v>
      </c>
      <c r="J58" s="23">
        <f t="shared" si="25"/>
        <v>111000</v>
      </c>
      <c r="K58" s="26" t="s">
        <v>401</v>
      </c>
      <c r="L58" s="10">
        <v>133.4</v>
      </c>
      <c r="M58" s="10">
        <v>138.1</v>
      </c>
      <c r="N58" s="10">
        <v>129.6</v>
      </c>
      <c r="O58" s="10">
        <v>133.4</v>
      </c>
      <c r="P58" s="26">
        <f t="shared" si="22"/>
        <v>114910.79460269865</v>
      </c>
      <c r="Q58" s="26">
        <f t="shared" si="23"/>
        <v>0</v>
      </c>
      <c r="R58" s="26">
        <f t="shared" si="24"/>
        <v>114910.79460269865</v>
      </c>
      <c r="S58" s="16"/>
      <c r="T58" s="25">
        <v>106000</v>
      </c>
      <c r="U58" s="25">
        <v>0</v>
      </c>
      <c r="V58" s="22">
        <f t="shared" si="26"/>
        <v>106000</v>
      </c>
      <c r="W58" s="10" t="s">
        <v>240</v>
      </c>
      <c r="X58" s="10"/>
      <c r="Y58" s="38" t="s">
        <v>213</v>
      </c>
      <c r="Z58" s="16"/>
    </row>
    <row r="59" spans="1:28" ht="15.75" x14ac:dyDescent="0.25">
      <c r="A59" s="10">
        <v>653172</v>
      </c>
      <c r="B59" s="10"/>
      <c r="C59" s="10" t="s">
        <v>322</v>
      </c>
      <c r="D59" s="10" t="s">
        <v>117</v>
      </c>
      <c r="E59" s="10" t="s">
        <v>118</v>
      </c>
      <c r="F59" s="10"/>
      <c r="G59" s="10"/>
      <c r="H59" s="37">
        <f t="shared" si="20"/>
        <v>124000</v>
      </c>
      <c r="I59" s="37">
        <f t="shared" si="21"/>
        <v>0</v>
      </c>
      <c r="J59" s="23">
        <f t="shared" si="25"/>
        <v>124000</v>
      </c>
      <c r="K59" s="26" t="s">
        <v>401</v>
      </c>
      <c r="L59" s="10">
        <v>133.4</v>
      </c>
      <c r="M59" s="10">
        <v>138.1</v>
      </c>
      <c r="N59" s="10">
        <v>129.6</v>
      </c>
      <c r="O59" s="10">
        <v>133.4</v>
      </c>
      <c r="P59" s="26">
        <f t="shared" si="22"/>
        <v>128368.81559220389</v>
      </c>
      <c r="Q59" s="26">
        <f t="shared" si="23"/>
        <v>0</v>
      </c>
      <c r="R59" s="26">
        <f t="shared" si="24"/>
        <v>128368.81559220389</v>
      </c>
      <c r="S59" s="16"/>
      <c r="T59" s="25">
        <v>119000</v>
      </c>
      <c r="U59" s="25">
        <v>0</v>
      </c>
      <c r="V59" s="22">
        <f t="shared" si="26"/>
        <v>119000</v>
      </c>
      <c r="W59" s="10"/>
      <c r="X59" s="10"/>
      <c r="Y59" s="38" t="s">
        <v>213</v>
      </c>
      <c r="Z59" s="16"/>
    </row>
    <row r="60" spans="1:28" ht="15.75" x14ac:dyDescent="0.25">
      <c r="A60" s="10">
        <v>631060</v>
      </c>
      <c r="B60" s="10">
        <v>1024</v>
      </c>
      <c r="C60" s="10" t="s">
        <v>276</v>
      </c>
      <c r="D60" s="10" t="s">
        <v>120</v>
      </c>
      <c r="E60" s="10" t="s">
        <v>121</v>
      </c>
      <c r="F60" s="10" t="s">
        <v>122</v>
      </c>
      <c r="G60" s="10" t="s">
        <v>2</v>
      </c>
      <c r="H60" s="37">
        <f t="shared" si="20"/>
        <v>3515000</v>
      </c>
      <c r="I60" s="37">
        <f t="shared" si="21"/>
        <v>0</v>
      </c>
      <c r="J60" s="23">
        <f t="shared" si="25"/>
        <v>3515000</v>
      </c>
      <c r="K60" s="26" t="s">
        <v>401</v>
      </c>
      <c r="L60" s="10">
        <v>133.4</v>
      </c>
      <c r="M60" s="10">
        <v>138.1</v>
      </c>
      <c r="N60" s="10">
        <v>129.6</v>
      </c>
      <c r="O60" s="10">
        <v>133.4</v>
      </c>
      <c r="P60" s="26">
        <f t="shared" si="22"/>
        <v>3638841.8290854571</v>
      </c>
      <c r="Q60" s="26">
        <f t="shared" si="23"/>
        <v>0</v>
      </c>
      <c r="R60" s="26">
        <f t="shared" si="24"/>
        <v>3638841.8290854571</v>
      </c>
      <c r="S60" s="16"/>
      <c r="T60" s="25">
        <v>3383000</v>
      </c>
      <c r="U60" s="25">
        <v>0</v>
      </c>
      <c r="V60" s="22">
        <f t="shared" si="26"/>
        <v>3383000</v>
      </c>
      <c r="W60" s="10" t="s">
        <v>241</v>
      </c>
      <c r="X60" s="10"/>
      <c r="Y60" s="38">
        <f t="shared" ref="Y60:Y61" si="28">$Y$50</f>
        <v>0.21</v>
      </c>
      <c r="Z60" s="16"/>
    </row>
    <row r="61" spans="1:28" ht="15.75" x14ac:dyDescent="0.25">
      <c r="A61" s="10">
        <v>600361</v>
      </c>
      <c r="B61" s="10">
        <v>1006</v>
      </c>
      <c r="C61" s="10" t="s">
        <v>290</v>
      </c>
      <c r="D61" s="10" t="s">
        <v>323</v>
      </c>
      <c r="E61" s="10" t="s">
        <v>123</v>
      </c>
      <c r="F61" s="10" t="s">
        <v>122</v>
      </c>
      <c r="G61" s="10" t="s">
        <v>2</v>
      </c>
      <c r="H61" s="37">
        <f t="shared" si="20"/>
        <v>2249000</v>
      </c>
      <c r="I61" s="37">
        <f t="shared" si="21"/>
        <v>0</v>
      </c>
      <c r="J61" s="23">
        <f t="shared" si="25"/>
        <v>2249000</v>
      </c>
      <c r="K61" s="26" t="s">
        <v>401</v>
      </c>
      <c r="L61" s="10">
        <v>133.4</v>
      </c>
      <c r="M61" s="10">
        <v>138.1</v>
      </c>
      <c r="N61" s="10">
        <v>129.6</v>
      </c>
      <c r="O61" s="10">
        <v>133.4</v>
      </c>
      <c r="P61" s="26">
        <f t="shared" si="22"/>
        <v>2328237.6311844075</v>
      </c>
      <c r="Q61" s="26">
        <f t="shared" si="23"/>
        <v>0</v>
      </c>
      <c r="R61" s="26">
        <f t="shared" si="24"/>
        <v>2328237.6311844075</v>
      </c>
      <c r="S61" s="16"/>
      <c r="T61" s="25">
        <v>2164000</v>
      </c>
      <c r="U61" s="25">
        <v>0</v>
      </c>
      <c r="V61" s="22">
        <f t="shared" si="26"/>
        <v>2164000</v>
      </c>
      <c r="W61" s="10"/>
      <c r="X61" s="10"/>
      <c r="Y61" s="38">
        <f t="shared" si="28"/>
        <v>0.21</v>
      </c>
      <c r="Z61" s="16"/>
    </row>
    <row r="62" spans="1:28" ht="15.75" x14ac:dyDescent="0.25">
      <c r="A62" s="10">
        <v>621011</v>
      </c>
      <c r="B62" s="10"/>
      <c r="C62" s="10" t="s">
        <v>324</v>
      </c>
      <c r="D62" s="10" t="s">
        <v>124</v>
      </c>
      <c r="E62" s="10" t="s">
        <v>125</v>
      </c>
      <c r="F62" s="10" t="s">
        <v>126</v>
      </c>
      <c r="G62" s="10" t="s">
        <v>2</v>
      </c>
      <c r="H62" s="37">
        <f t="shared" si="20"/>
        <v>1534000</v>
      </c>
      <c r="I62" s="37">
        <f t="shared" si="21"/>
        <v>105000</v>
      </c>
      <c r="J62" s="23">
        <f t="shared" si="25"/>
        <v>1639000</v>
      </c>
      <c r="K62" s="26" t="s">
        <v>401</v>
      </c>
      <c r="L62" s="10">
        <v>133.4</v>
      </c>
      <c r="M62" s="10">
        <v>138.1</v>
      </c>
      <c r="N62" s="10">
        <v>129.6</v>
      </c>
      <c r="O62" s="10">
        <v>133.4</v>
      </c>
      <c r="P62" s="26">
        <f t="shared" si="22"/>
        <v>1588046.4767616191</v>
      </c>
      <c r="Q62" s="26">
        <f t="shared" si="23"/>
        <v>108078.70370370371</v>
      </c>
      <c r="R62" s="26">
        <f t="shared" si="24"/>
        <v>1696125.1804653229</v>
      </c>
      <c r="S62" s="16"/>
      <c r="T62" s="25">
        <v>1476000</v>
      </c>
      <c r="U62" s="25">
        <v>100000</v>
      </c>
      <c r="V62" s="22">
        <f t="shared" si="26"/>
        <v>1576000</v>
      </c>
      <c r="W62" s="10"/>
      <c r="X62" s="10"/>
      <c r="Y62" s="38" t="s">
        <v>213</v>
      </c>
      <c r="Z62" s="16"/>
    </row>
    <row r="63" spans="1:28" s="42" customFormat="1" ht="63" x14ac:dyDescent="0.25">
      <c r="A63" s="8">
        <v>672162</v>
      </c>
      <c r="B63" s="8"/>
      <c r="C63" s="8"/>
      <c r="D63" s="8" t="s">
        <v>364</v>
      </c>
      <c r="E63" s="8" t="s">
        <v>365</v>
      </c>
      <c r="F63" s="8" t="s">
        <v>126</v>
      </c>
      <c r="G63" s="8" t="s">
        <v>2</v>
      </c>
      <c r="H63" s="39">
        <v>47550</v>
      </c>
      <c r="I63" s="39">
        <f t="shared" si="21"/>
        <v>292000</v>
      </c>
      <c r="J63" s="23">
        <f t="shared" si="25"/>
        <v>339550</v>
      </c>
      <c r="K63" s="23" t="s">
        <v>403</v>
      </c>
      <c r="L63" s="8">
        <v>134.4</v>
      </c>
      <c r="M63" s="8">
        <v>138.1</v>
      </c>
      <c r="N63" s="8">
        <v>129.6</v>
      </c>
      <c r="O63" s="8">
        <v>133.4</v>
      </c>
      <c r="P63" s="39">
        <f t="shared" si="22"/>
        <v>48859.04017857142</v>
      </c>
      <c r="Q63" s="39">
        <f t="shared" si="23"/>
        <v>300561.72839506174</v>
      </c>
      <c r="R63" s="23">
        <f t="shared" si="24"/>
        <v>349420.76857363316</v>
      </c>
      <c r="S63" s="40"/>
      <c r="T63" s="22"/>
      <c r="U63" s="22">
        <v>280000</v>
      </c>
      <c r="V63" s="22">
        <f t="shared" si="26"/>
        <v>280000</v>
      </c>
      <c r="W63" s="8" t="s">
        <v>366</v>
      </c>
      <c r="X63" s="8" t="s">
        <v>388</v>
      </c>
      <c r="Y63" s="41"/>
      <c r="Z63" s="40"/>
    </row>
    <row r="64" spans="1:28" ht="31.5" x14ac:dyDescent="0.25">
      <c r="A64" s="10">
        <v>631060</v>
      </c>
      <c r="B64" s="10">
        <v>1007</v>
      </c>
      <c r="C64" s="10" t="s">
        <v>325</v>
      </c>
      <c r="D64" s="10" t="s">
        <v>127</v>
      </c>
      <c r="E64" s="10" t="s">
        <v>128</v>
      </c>
      <c r="F64" s="10" t="s">
        <v>129</v>
      </c>
      <c r="G64" s="10" t="s">
        <v>2</v>
      </c>
      <c r="H64" s="37">
        <f t="shared" si="20"/>
        <v>4884000</v>
      </c>
      <c r="I64" s="37">
        <f t="shared" si="21"/>
        <v>0</v>
      </c>
      <c r="J64" s="23">
        <f t="shared" si="25"/>
        <v>4884000</v>
      </c>
      <c r="K64" s="26" t="s">
        <v>401</v>
      </c>
      <c r="L64" s="10">
        <v>133.4</v>
      </c>
      <c r="M64" s="10">
        <v>138.1</v>
      </c>
      <c r="N64" s="10">
        <v>129.6</v>
      </c>
      <c r="O64" s="10">
        <v>133.4</v>
      </c>
      <c r="P64" s="26">
        <f t="shared" si="22"/>
        <v>5056074.9625187395</v>
      </c>
      <c r="Q64" s="26">
        <f t="shared" si="23"/>
        <v>0</v>
      </c>
      <c r="R64" s="26">
        <f t="shared" si="24"/>
        <v>5056074.9625187395</v>
      </c>
      <c r="S64" s="16"/>
      <c r="T64" s="22">
        <v>4700000</v>
      </c>
      <c r="U64" s="22">
        <v>0</v>
      </c>
      <c r="V64" s="22">
        <f t="shared" si="26"/>
        <v>4700000</v>
      </c>
      <c r="W64" s="10"/>
      <c r="X64" s="10" t="s">
        <v>262</v>
      </c>
      <c r="Y64" s="24">
        <f>$Y$50</f>
        <v>0.21</v>
      </c>
      <c r="Z64" s="16"/>
      <c r="AA64" t="s">
        <v>393</v>
      </c>
      <c r="AB64" t="s">
        <v>411</v>
      </c>
    </row>
    <row r="65" spans="1:26" ht="15.75" x14ac:dyDescent="0.25">
      <c r="A65" s="10">
        <v>507020</v>
      </c>
      <c r="B65" s="10"/>
      <c r="C65" s="10" t="s">
        <v>328</v>
      </c>
      <c r="D65" s="10" t="s">
        <v>130</v>
      </c>
      <c r="E65" s="10" t="s">
        <v>131</v>
      </c>
      <c r="F65" s="10" t="s">
        <v>132</v>
      </c>
      <c r="G65" s="10" t="s">
        <v>2</v>
      </c>
      <c r="H65" s="37">
        <f t="shared" si="20"/>
        <v>0</v>
      </c>
      <c r="I65" s="37">
        <f t="shared" si="21"/>
        <v>1151000</v>
      </c>
      <c r="J65" s="23">
        <f t="shared" si="25"/>
        <v>1151000</v>
      </c>
      <c r="K65" s="26" t="s">
        <v>401</v>
      </c>
      <c r="L65" s="10">
        <v>133.4</v>
      </c>
      <c r="M65" s="10">
        <v>138.1</v>
      </c>
      <c r="N65" s="10">
        <v>129.6</v>
      </c>
      <c r="O65" s="10">
        <v>133.4</v>
      </c>
      <c r="P65" s="26">
        <f t="shared" si="22"/>
        <v>0</v>
      </c>
      <c r="Q65" s="26">
        <f t="shared" si="23"/>
        <v>1184748.4567901236</v>
      </c>
      <c r="R65" s="26">
        <f t="shared" si="24"/>
        <v>1184748.4567901236</v>
      </c>
      <c r="S65" s="16"/>
      <c r="T65" s="22">
        <v>0</v>
      </c>
      <c r="U65" s="22">
        <v>1104000</v>
      </c>
      <c r="V65" s="22">
        <f t="shared" si="26"/>
        <v>1104000</v>
      </c>
      <c r="W65" s="10"/>
      <c r="X65" s="10"/>
      <c r="Y65" s="24" t="s">
        <v>213</v>
      </c>
      <c r="Z65" s="16"/>
    </row>
    <row r="66" spans="1:26" ht="15.75" x14ac:dyDescent="0.25">
      <c r="A66" s="10">
        <v>507020</v>
      </c>
      <c r="B66" s="10"/>
      <c r="C66" s="10" t="s">
        <v>328</v>
      </c>
      <c r="D66" s="10" t="s">
        <v>327</v>
      </c>
      <c r="E66" s="10" t="s">
        <v>133</v>
      </c>
      <c r="F66" s="10" t="s">
        <v>132</v>
      </c>
      <c r="G66" s="10" t="s">
        <v>2</v>
      </c>
      <c r="H66" s="37">
        <f t="shared" si="20"/>
        <v>26632000</v>
      </c>
      <c r="I66" s="37">
        <f t="shared" si="21"/>
        <v>10520000</v>
      </c>
      <c r="J66" s="23">
        <f t="shared" si="25"/>
        <v>37152000</v>
      </c>
      <c r="K66" s="26" t="s">
        <v>401</v>
      </c>
      <c r="L66" s="10">
        <v>133.4</v>
      </c>
      <c r="M66" s="10">
        <v>138.1</v>
      </c>
      <c r="N66" s="10">
        <v>129.6</v>
      </c>
      <c r="O66" s="10">
        <v>133.4</v>
      </c>
      <c r="P66" s="26">
        <f t="shared" si="22"/>
        <v>27570308.84557721</v>
      </c>
      <c r="Q66" s="26">
        <f t="shared" si="23"/>
        <v>10828456.790123457</v>
      </c>
      <c r="R66" s="26">
        <f t="shared" si="24"/>
        <v>38398765.635700665</v>
      </c>
      <c r="S66" s="16"/>
      <c r="T66" s="22">
        <v>25633000</v>
      </c>
      <c r="U66" s="22">
        <v>10097000</v>
      </c>
      <c r="V66" s="22">
        <f t="shared" si="26"/>
        <v>35730000</v>
      </c>
      <c r="W66" s="10" t="s">
        <v>214</v>
      </c>
      <c r="X66" s="10"/>
      <c r="Y66" s="24" t="s">
        <v>213</v>
      </c>
      <c r="Z66" s="16"/>
    </row>
    <row r="67" spans="1:26" ht="15.75" x14ac:dyDescent="0.25">
      <c r="A67" s="10">
        <v>507020</v>
      </c>
      <c r="B67" s="10"/>
      <c r="C67" s="10" t="s">
        <v>328</v>
      </c>
      <c r="D67" s="10" t="s">
        <v>134</v>
      </c>
      <c r="E67" s="10" t="s">
        <v>135</v>
      </c>
      <c r="F67" s="10" t="s">
        <v>132</v>
      </c>
      <c r="G67" s="10" t="s">
        <v>2</v>
      </c>
      <c r="H67" s="37">
        <f t="shared" si="20"/>
        <v>8871000</v>
      </c>
      <c r="I67" s="37">
        <f t="shared" si="21"/>
        <v>0</v>
      </c>
      <c r="J67" s="23">
        <f t="shared" si="25"/>
        <v>8871000</v>
      </c>
      <c r="K67" s="26" t="s">
        <v>401</v>
      </c>
      <c r="L67" s="10">
        <v>133.4</v>
      </c>
      <c r="M67" s="10">
        <v>138.1</v>
      </c>
      <c r="N67" s="10">
        <v>129.6</v>
      </c>
      <c r="O67" s="10">
        <v>133.4</v>
      </c>
      <c r="P67" s="26">
        <f t="shared" si="22"/>
        <v>9183546.4767616186</v>
      </c>
      <c r="Q67" s="26">
        <f t="shared" si="23"/>
        <v>0</v>
      </c>
      <c r="R67" s="26">
        <f t="shared" si="24"/>
        <v>9183546.4767616186</v>
      </c>
      <c r="S67" s="16"/>
      <c r="T67" s="22">
        <v>8538000</v>
      </c>
      <c r="U67" s="22">
        <v>0</v>
      </c>
      <c r="V67" s="22">
        <f t="shared" si="26"/>
        <v>8538000</v>
      </c>
      <c r="W67" s="10" t="s">
        <v>242</v>
      </c>
      <c r="X67" s="10"/>
      <c r="Y67" s="24" t="s">
        <v>213</v>
      </c>
      <c r="Z67" s="16"/>
    </row>
    <row r="68" spans="1:26" ht="15.75" x14ac:dyDescent="0.25">
      <c r="A68" s="10">
        <v>631065</v>
      </c>
      <c r="B68" s="10">
        <v>1008</v>
      </c>
      <c r="C68" s="10" t="s">
        <v>282</v>
      </c>
      <c r="D68" s="10" t="s">
        <v>136</v>
      </c>
      <c r="E68" s="10" t="s">
        <v>137</v>
      </c>
      <c r="F68" s="10" t="s">
        <v>132</v>
      </c>
      <c r="G68" s="10" t="s">
        <v>2</v>
      </c>
      <c r="H68" s="37">
        <f t="shared" si="20"/>
        <v>0</v>
      </c>
      <c r="I68" s="37">
        <f t="shared" si="21"/>
        <v>0</v>
      </c>
      <c r="J68" s="23">
        <f t="shared" si="25"/>
        <v>0</v>
      </c>
      <c r="K68" s="26" t="s">
        <v>401</v>
      </c>
      <c r="L68" s="10">
        <v>133.4</v>
      </c>
      <c r="M68" s="10">
        <v>138.1</v>
      </c>
      <c r="N68" s="10">
        <v>129.6</v>
      </c>
      <c r="O68" s="10">
        <v>133.4</v>
      </c>
      <c r="P68" s="26">
        <f t="shared" si="22"/>
        <v>0</v>
      </c>
      <c r="Q68" s="26">
        <f t="shared" si="23"/>
        <v>0</v>
      </c>
      <c r="R68" s="26">
        <f t="shared" si="24"/>
        <v>0</v>
      </c>
      <c r="S68" s="16"/>
      <c r="T68" s="22">
        <v>0</v>
      </c>
      <c r="U68" s="22">
        <v>0</v>
      </c>
      <c r="V68" s="22">
        <f t="shared" si="26"/>
        <v>0</v>
      </c>
      <c r="W68" s="10" t="s">
        <v>242</v>
      </c>
      <c r="X68" s="10"/>
      <c r="Y68" s="24" t="s">
        <v>213</v>
      </c>
      <c r="Z68" s="16"/>
    </row>
    <row r="69" spans="1:26" ht="15.75" x14ac:dyDescent="0.25">
      <c r="A69" s="10">
        <v>621420</v>
      </c>
      <c r="B69" s="10"/>
      <c r="C69" s="10" t="s">
        <v>326</v>
      </c>
      <c r="D69" s="10" t="s">
        <v>329</v>
      </c>
      <c r="E69" s="10" t="s">
        <v>138</v>
      </c>
      <c r="F69" s="10" t="s">
        <v>132</v>
      </c>
      <c r="G69" s="10" t="s">
        <v>2</v>
      </c>
      <c r="H69" s="37">
        <f t="shared" si="20"/>
        <v>5797000</v>
      </c>
      <c r="I69" s="37">
        <f t="shared" si="21"/>
        <v>0</v>
      </c>
      <c r="J69" s="23">
        <f t="shared" si="25"/>
        <v>5797000</v>
      </c>
      <c r="K69" s="26" t="s">
        <v>401</v>
      </c>
      <c r="L69" s="10">
        <v>133.4</v>
      </c>
      <c r="M69" s="10">
        <v>138.1</v>
      </c>
      <c r="N69" s="10">
        <v>129.6</v>
      </c>
      <c r="O69" s="10">
        <v>133.4</v>
      </c>
      <c r="P69" s="26">
        <f t="shared" si="22"/>
        <v>6001242.1289355317</v>
      </c>
      <c r="Q69" s="26">
        <f t="shared" si="23"/>
        <v>0</v>
      </c>
      <c r="R69" s="26">
        <f t="shared" si="24"/>
        <v>6001242.1289355317</v>
      </c>
      <c r="S69" s="16"/>
      <c r="T69" s="22">
        <v>5579000</v>
      </c>
      <c r="U69" s="22">
        <v>0</v>
      </c>
      <c r="V69" s="22">
        <f t="shared" si="26"/>
        <v>5579000</v>
      </c>
      <c r="W69" s="10" t="s">
        <v>242</v>
      </c>
      <c r="X69" s="10"/>
      <c r="Y69" s="24" t="s">
        <v>213</v>
      </c>
      <c r="Z69" s="16"/>
    </row>
    <row r="70" spans="1:26" ht="15.75" x14ac:dyDescent="0.25">
      <c r="A70" s="10">
        <v>672463</v>
      </c>
      <c r="B70" s="10"/>
      <c r="C70" s="10" t="s">
        <v>330</v>
      </c>
      <c r="D70" s="10" t="s">
        <v>139</v>
      </c>
      <c r="E70" s="10" t="s">
        <v>140</v>
      </c>
      <c r="F70" s="10" t="s">
        <v>141</v>
      </c>
      <c r="G70" s="10" t="s">
        <v>2</v>
      </c>
      <c r="H70" s="37">
        <f t="shared" si="20"/>
        <v>310000</v>
      </c>
      <c r="I70" s="37">
        <f t="shared" si="21"/>
        <v>53000</v>
      </c>
      <c r="J70" s="23">
        <f t="shared" si="25"/>
        <v>363000</v>
      </c>
      <c r="K70" s="26" t="s">
        <v>401</v>
      </c>
      <c r="L70" s="10">
        <v>133.4</v>
      </c>
      <c r="M70" s="10">
        <v>138.1</v>
      </c>
      <c r="N70" s="10">
        <v>129.6</v>
      </c>
      <c r="O70" s="10">
        <v>133.4</v>
      </c>
      <c r="P70" s="26">
        <f t="shared" si="22"/>
        <v>320922.03898050974</v>
      </c>
      <c r="Q70" s="26">
        <f t="shared" si="23"/>
        <v>54554.012345679017</v>
      </c>
      <c r="R70" s="26">
        <f t="shared" si="24"/>
        <v>375476.05132618872</v>
      </c>
      <c r="S70" s="16"/>
      <c r="T70" s="22">
        <v>298000</v>
      </c>
      <c r="U70" s="22">
        <v>50000</v>
      </c>
      <c r="V70" s="22">
        <f t="shared" si="26"/>
        <v>348000</v>
      </c>
      <c r="W70" s="10"/>
      <c r="X70" s="10"/>
      <c r="Y70" s="24">
        <f>$Y$50</f>
        <v>0.21</v>
      </c>
      <c r="Z70" s="16"/>
    </row>
    <row r="71" spans="1:26" ht="15.75" x14ac:dyDescent="0.25">
      <c r="A71" s="10">
        <v>672465</v>
      </c>
      <c r="B71" s="10"/>
      <c r="C71" s="10" t="s">
        <v>331</v>
      </c>
      <c r="D71" s="10" t="s">
        <v>142</v>
      </c>
      <c r="E71" s="10" t="s">
        <v>143</v>
      </c>
      <c r="F71" s="10" t="s">
        <v>144</v>
      </c>
      <c r="G71" s="10" t="s">
        <v>2</v>
      </c>
      <c r="H71" s="37">
        <f t="shared" si="20"/>
        <v>1990000</v>
      </c>
      <c r="I71" s="37">
        <f t="shared" si="21"/>
        <v>258000</v>
      </c>
      <c r="J71" s="23">
        <f t="shared" si="25"/>
        <v>2248000</v>
      </c>
      <c r="K71" s="26" t="s">
        <v>401</v>
      </c>
      <c r="L71" s="10">
        <v>133.4</v>
      </c>
      <c r="M71" s="10">
        <v>138.1</v>
      </c>
      <c r="N71" s="10">
        <v>129.6</v>
      </c>
      <c r="O71" s="10">
        <v>133.4</v>
      </c>
      <c r="P71" s="26">
        <f t="shared" si="22"/>
        <v>2060112.4437781107</v>
      </c>
      <c r="Q71" s="26">
        <f t="shared" si="23"/>
        <v>265564.81481481483</v>
      </c>
      <c r="R71" s="26">
        <f t="shared" si="24"/>
        <v>2325677.2585929255</v>
      </c>
      <c r="S71" s="16"/>
      <c r="T71" s="22">
        <v>1915000</v>
      </c>
      <c r="U71" s="22">
        <v>247000</v>
      </c>
      <c r="V71" s="22">
        <f t="shared" si="26"/>
        <v>2162000</v>
      </c>
      <c r="W71" s="10" t="s">
        <v>243</v>
      </c>
      <c r="X71" s="10"/>
      <c r="Y71" s="24" t="s">
        <v>213</v>
      </c>
      <c r="Z71" s="16"/>
    </row>
    <row r="72" spans="1:26" ht="15.75" x14ac:dyDescent="0.25">
      <c r="A72" s="10">
        <v>672464</v>
      </c>
      <c r="B72" s="10"/>
      <c r="C72" s="10" t="s">
        <v>332</v>
      </c>
      <c r="D72" s="10" t="s">
        <v>145</v>
      </c>
      <c r="E72" s="10" t="s">
        <v>146</v>
      </c>
      <c r="F72" s="10" t="s">
        <v>144</v>
      </c>
      <c r="G72" s="10" t="s">
        <v>2</v>
      </c>
      <c r="H72" s="37">
        <f t="shared" si="20"/>
        <v>540000</v>
      </c>
      <c r="I72" s="37">
        <f t="shared" si="21"/>
        <v>166000</v>
      </c>
      <c r="J72" s="23">
        <f t="shared" si="25"/>
        <v>706000</v>
      </c>
      <c r="K72" s="26" t="s">
        <v>401</v>
      </c>
      <c r="L72" s="10">
        <v>133.4</v>
      </c>
      <c r="M72" s="10">
        <v>138.1</v>
      </c>
      <c r="N72" s="10">
        <v>129.6</v>
      </c>
      <c r="O72" s="10">
        <v>133.4</v>
      </c>
      <c r="P72" s="26">
        <f t="shared" si="22"/>
        <v>559025.48725637177</v>
      </c>
      <c r="Q72" s="26">
        <f t="shared" si="23"/>
        <v>170867.2839506173</v>
      </c>
      <c r="R72" s="26">
        <f t="shared" si="24"/>
        <v>729892.77120698907</v>
      </c>
      <c r="S72" s="16"/>
      <c r="T72" s="22">
        <v>519000</v>
      </c>
      <c r="U72" s="22">
        <v>159000</v>
      </c>
      <c r="V72" s="22">
        <f t="shared" si="26"/>
        <v>678000</v>
      </c>
      <c r="W72" s="10"/>
      <c r="X72" s="10"/>
      <c r="Y72" s="24">
        <f t="shared" ref="Y72:Y78" si="29">$Y$50</f>
        <v>0.21</v>
      </c>
      <c r="Z72" s="16"/>
    </row>
    <row r="73" spans="1:26" ht="15.75" x14ac:dyDescent="0.25">
      <c r="A73" s="10">
        <v>631060</v>
      </c>
      <c r="B73" s="10">
        <v>1010</v>
      </c>
      <c r="C73" s="10"/>
      <c r="D73" s="10" t="s">
        <v>268</v>
      </c>
      <c r="E73" s="10" t="s">
        <v>270</v>
      </c>
      <c r="F73" s="10" t="s">
        <v>271</v>
      </c>
      <c r="G73" s="10" t="s">
        <v>2</v>
      </c>
      <c r="H73" s="37">
        <f t="shared" si="20"/>
        <v>410000</v>
      </c>
      <c r="I73" s="37">
        <f t="shared" si="21"/>
        <v>0</v>
      </c>
      <c r="J73" s="23">
        <f t="shared" si="25"/>
        <v>410000</v>
      </c>
      <c r="K73" s="26" t="s">
        <v>401</v>
      </c>
      <c r="L73" s="10">
        <v>133.4</v>
      </c>
      <c r="M73" s="10">
        <v>138.1</v>
      </c>
      <c r="N73" s="10">
        <v>129.6</v>
      </c>
      <c r="O73" s="10">
        <v>133.4</v>
      </c>
      <c r="P73" s="26">
        <f t="shared" si="22"/>
        <v>424445.27736131928</v>
      </c>
      <c r="Q73" s="26">
        <f t="shared" si="23"/>
        <v>0</v>
      </c>
      <c r="R73" s="26">
        <f t="shared" si="24"/>
        <v>424445.27736131928</v>
      </c>
      <c r="S73" s="16"/>
      <c r="T73" s="22">
        <v>394000</v>
      </c>
      <c r="U73" s="22">
        <v>0</v>
      </c>
      <c r="V73" s="22">
        <f t="shared" si="26"/>
        <v>394000</v>
      </c>
      <c r="W73" s="10"/>
      <c r="X73" s="10" t="s">
        <v>272</v>
      </c>
      <c r="Y73" s="24"/>
      <c r="Z73" s="16"/>
    </row>
    <row r="74" spans="1:26" ht="15.75" x14ac:dyDescent="0.25">
      <c r="A74" s="10">
        <v>631060</v>
      </c>
      <c r="B74" s="10">
        <v>1011</v>
      </c>
      <c r="C74" s="10"/>
      <c r="D74" s="10" t="s">
        <v>269</v>
      </c>
      <c r="E74" s="10" t="s">
        <v>270</v>
      </c>
      <c r="F74" s="10" t="s">
        <v>271</v>
      </c>
      <c r="G74" s="10" t="s">
        <v>2</v>
      </c>
      <c r="H74" s="37">
        <f t="shared" si="20"/>
        <v>511000</v>
      </c>
      <c r="I74" s="37">
        <f t="shared" si="21"/>
        <v>0</v>
      </c>
      <c r="J74" s="23">
        <f t="shared" si="25"/>
        <v>511000</v>
      </c>
      <c r="K74" s="26" t="s">
        <v>401</v>
      </c>
      <c r="L74" s="10">
        <v>133.4</v>
      </c>
      <c r="M74" s="10">
        <v>138.1</v>
      </c>
      <c r="N74" s="10">
        <v>129.6</v>
      </c>
      <c r="O74" s="10">
        <v>133.4</v>
      </c>
      <c r="P74" s="26">
        <f t="shared" si="22"/>
        <v>529003.74812593695</v>
      </c>
      <c r="Q74" s="26">
        <f t="shared" si="23"/>
        <v>0</v>
      </c>
      <c r="R74" s="26">
        <f t="shared" si="24"/>
        <v>529003.74812593695</v>
      </c>
      <c r="S74" s="16"/>
      <c r="T74" s="22">
        <v>491000</v>
      </c>
      <c r="U74" s="22">
        <v>0</v>
      </c>
      <c r="V74" s="22">
        <f t="shared" si="26"/>
        <v>491000</v>
      </c>
      <c r="W74" s="10" t="s">
        <v>346</v>
      </c>
      <c r="X74" s="10" t="s">
        <v>273</v>
      </c>
      <c r="Y74" s="24"/>
      <c r="Z74" s="16"/>
    </row>
    <row r="75" spans="1:26" ht="31.5" x14ac:dyDescent="0.25">
      <c r="A75" s="10">
        <v>612060</v>
      </c>
      <c r="B75" s="10">
        <v>1018</v>
      </c>
      <c r="C75" s="10" t="s">
        <v>291</v>
      </c>
      <c r="D75" s="10" t="s">
        <v>150</v>
      </c>
      <c r="E75" s="10" t="s">
        <v>151</v>
      </c>
      <c r="F75" s="10" t="s">
        <v>152</v>
      </c>
      <c r="G75" s="10" t="s">
        <v>2</v>
      </c>
      <c r="H75" s="37">
        <f t="shared" si="20"/>
        <v>4829000</v>
      </c>
      <c r="I75" s="37">
        <f t="shared" si="21"/>
        <v>0</v>
      </c>
      <c r="J75" s="23">
        <f t="shared" si="25"/>
        <v>4829000</v>
      </c>
      <c r="K75" s="26" t="s">
        <v>401</v>
      </c>
      <c r="L75" s="10">
        <v>133.4</v>
      </c>
      <c r="M75" s="10">
        <v>138.1</v>
      </c>
      <c r="N75" s="10">
        <v>129.6</v>
      </c>
      <c r="O75" s="10">
        <v>133.4</v>
      </c>
      <c r="P75" s="26">
        <f t="shared" si="22"/>
        <v>4999137.1814092947</v>
      </c>
      <c r="Q75" s="26">
        <f t="shared" si="23"/>
        <v>0</v>
      </c>
      <c r="R75" s="26">
        <f t="shared" si="24"/>
        <v>4999137.1814092947</v>
      </c>
      <c r="S75" s="16"/>
      <c r="T75" s="22">
        <v>4648000</v>
      </c>
      <c r="U75" s="22">
        <v>0</v>
      </c>
      <c r="V75" s="22">
        <f t="shared" si="26"/>
        <v>4648000</v>
      </c>
      <c r="W75" s="10" t="s">
        <v>244</v>
      </c>
      <c r="X75" s="10"/>
      <c r="Y75" s="24">
        <f t="shared" si="29"/>
        <v>0.21</v>
      </c>
      <c r="Z75" s="16"/>
    </row>
    <row r="76" spans="1:26" ht="15.75" x14ac:dyDescent="0.25">
      <c r="A76" s="10">
        <v>651062</v>
      </c>
      <c r="B76" s="10">
        <v>1012</v>
      </c>
      <c r="C76" s="10" t="s">
        <v>333</v>
      </c>
      <c r="D76" s="10" t="s">
        <v>156</v>
      </c>
      <c r="E76" s="10" t="s">
        <v>157</v>
      </c>
      <c r="F76" s="10" t="s">
        <v>158</v>
      </c>
      <c r="G76" s="10" t="s">
        <v>2</v>
      </c>
      <c r="H76" s="37">
        <f t="shared" si="20"/>
        <v>741000</v>
      </c>
      <c r="I76" s="37">
        <f t="shared" si="21"/>
        <v>0</v>
      </c>
      <c r="J76" s="23">
        <f t="shared" si="25"/>
        <v>741000</v>
      </c>
      <c r="K76" s="26" t="s">
        <v>401</v>
      </c>
      <c r="L76" s="10">
        <v>133.4</v>
      </c>
      <c r="M76" s="10">
        <v>138.1</v>
      </c>
      <c r="N76" s="10">
        <v>129.6</v>
      </c>
      <c r="O76" s="10">
        <v>133.4</v>
      </c>
      <c r="P76" s="26">
        <f t="shared" si="22"/>
        <v>767107.1964017991</v>
      </c>
      <c r="Q76" s="26">
        <f t="shared" si="23"/>
        <v>0</v>
      </c>
      <c r="R76" s="26">
        <f t="shared" si="24"/>
        <v>767107.1964017991</v>
      </c>
      <c r="S76" s="16"/>
      <c r="T76" s="22">
        <v>713000</v>
      </c>
      <c r="U76" s="22">
        <v>0</v>
      </c>
      <c r="V76" s="22">
        <f t="shared" si="26"/>
        <v>713000</v>
      </c>
      <c r="W76" s="10"/>
      <c r="X76" s="10"/>
      <c r="Y76" s="24">
        <f t="shared" si="29"/>
        <v>0.21</v>
      </c>
      <c r="Z76" s="16"/>
    </row>
    <row r="77" spans="1:26" ht="15.75" x14ac:dyDescent="0.25">
      <c r="A77" s="10">
        <v>653085</v>
      </c>
      <c r="B77" s="10"/>
      <c r="C77" s="10" t="s">
        <v>334</v>
      </c>
      <c r="D77" s="10" t="s">
        <v>159</v>
      </c>
      <c r="E77" s="10" t="s">
        <v>160</v>
      </c>
      <c r="F77" s="10"/>
      <c r="G77" s="10"/>
      <c r="H77" s="37">
        <f t="shared" si="20"/>
        <v>42000</v>
      </c>
      <c r="I77" s="37">
        <f t="shared" si="21"/>
        <v>0</v>
      </c>
      <c r="J77" s="23">
        <f t="shared" si="25"/>
        <v>42000</v>
      </c>
      <c r="K77" s="26" t="s">
        <v>401</v>
      </c>
      <c r="L77" s="10">
        <v>133.4</v>
      </c>
      <c r="M77" s="10">
        <v>138.1</v>
      </c>
      <c r="N77" s="10">
        <v>129.6</v>
      </c>
      <c r="O77" s="10">
        <v>133.4</v>
      </c>
      <c r="P77" s="26">
        <f t="shared" si="22"/>
        <v>43479.760119940023</v>
      </c>
      <c r="Q77" s="26">
        <f t="shared" si="23"/>
        <v>0</v>
      </c>
      <c r="R77" s="26">
        <f t="shared" si="24"/>
        <v>43479.760119940023</v>
      </c>
      <c r="S77" s="16"/>
      <c r="T77" s="22">
        <v>40000</v>
      </c>
      <c r="U77" s="22">
        <v>0</v>
      </c>
      <c r="V77" s="22">
        <f t="shared" si="26"/>
        <v>40000</v>
      </c>
      <c r="W77" s="10"/>
      <c r="X77" s="10"/>
      <c r="Y77" s="24">
        <f t="shared" si="29"/>
        <v>0.21</v>
      </c>
      <c r="Z77" s="16"/>
    </row>
    <row r="78" spans="1:26" ht="15.75" x14ac:dyDescent="0.25">
      <c r="A78" s="10">
        <v>665061</v>
      </c>
      <c r="B78" s="10">
        <v>1013</v>
      </c>
      <c r="C78" s="10" t="s">
        <v>278</v>
      </c>
      <c r="D78" s="10" t="s">
        <v>161</v>
      </c>
      <c r="E78" s="10" t="s">
        <v>162</v>
      </c>
      <c r="F78" s="10" t="s">
        <v>158</v>
      </c>
      <c r="G78" s="10" t="s">
        <v>2</v>
      </c>
      <c r="H78" s="37">
        <f t="shared" si="20"/>
        <v>1663000</v>
      </c>
      <c r="I78" s="37">
        <f t="shared" si="21"/>
        <v>0</v>
      </c>
      <c r="J78" s="23">
        <f t="shared" si="25"/>
        <v>1663000</v>
      </c>
      <c r="K78" s="26" t="s">
        <v>401</v>
      </c>
      <c r="L78" s="10">
        <v>133.4</v>
      </c>
      <c r="M78" s="10">
        <v>138.1</v>
      </c>
      <c r="N78" s="10">
        <v>129.6</v>
      </c>
      <c r="O78" s="10">
        <v>133.4</v>
      </c>
      <c r="P78" s="26">
        <f t="shared" si="22"/>
        <v>1721591.4542728635</v>
      </c>
      <c r="Q78" s="26">
        <f t="shared" si="23"/>
        <v>0</v>
      </c>
      <c r="R78" s="26">
        <f t="shared" si="24"/>
        <v>1721591.4542728635</v>
      </c>
      <c r="S78" s="16"/>
      <c r="T78" s="22">
        <v>1600000</v>
      </c>
      <c r="U78" s="22">
        <v>0</v>
      </c>
      <c r="V78" s="22">
        <f t="shared" si="26"/>
        <v>1600000</v>
      </c>
      <c r="W78" s="10"/>
      <c r="X78" s="10"/>
      <c r="Y78" s="24">
        <f t="shared" si="29"/>
        <v>0.21</v>
      </c>
      <c r="Z78" s="16"/>
    </row>
    <row r="79" spans="1:26" ht="31.5" x14ac:dyDescent="0.25">
      <c r="A79" s="10">
        <v>656030</v>
      </c>
      <c r="B79" s="10"/>
      <c r="C79" s="10" t="s">
        <v>336</v>
      </c>
      <c r="D79" s="10" t="s">
        <v>163</v>
      </c>
      <c r="E79" s="10" t="s">
        <v>164</v>
      </c>
      <c r="F79" s="10" t="s">
        <v>165</v>
      </c>
      <c r="G79" s="10" t="s">
        <v>2</v>
      </c>
      <c r="H79" s="37">
        <f t="shared" si="20"/>
        <v>1545000</v>
      </c>
      <c r="I79" s="37">
        <f t="shared" si="21"/>
        <v>0</v>
      </c>
      <c r="J79" s="23">
        <f t="shared" si="25"/>
        <v>1545000</v>
      </c>
      <c r="K79" s="26" t="s">
        <v>401</v>
      </c>
      <c r="L79" s="10">
        <v>133.4</v>
      </c>
      <c r="M79" s="10">
        <v>138.1</v>
      </c>
      <c r="N79" s="10">
        <v>129.6</v>
      </c>
      <c r="O79" s="10">
        <v>133.4</v>
      </c>
      <c r="P79" s="26">
        <f t="shared" si="22"/>
        <v>1599434.032983508</v>
      </c>
      <c r="Q79" s="26">
        <f t="shared" si="23"/>
        <v>0</v>
      </c>
      <c r="R79" s="26">
        <f t="shared" si="24"/>
        <v>1599434.032983508</v>
      </c>
      <c r="S79" s="16"/>
      <c r="T79" s="22">
        <v>1487000</v>
      </c>
      <c r="U79" s="22">
        <v>0</v>
      </c>
      <c r="V79" s="22">
        <f t="shared" si="26"/>
        <v>1487000</v>
      </c>
      <c r="W79" s="10" t="s">
        <v>245</v>
      </c>
      <c r="X79" s="10"/>
      <c r="Y79" s="24" t="s">
        <v>213</v>
      </c>
      <c r="Z79" s="16"/>
    </row>
    <row r="80" spans="1:26" ht="15.75" x14ac:dyDescent="0.25">
      <c r="A80" s="10">
        <v>631000</v>
      </c>
      <c r="B80" s="10"/>
      <c r="C80" s="10"/>
      <c r="D80" s="10" t="s">
        <v>171</v>
      </c>
      <c r="E80" s="10" t="s">
        <v>172</v>
      </c>
      <c r="F80" s="10"/>
      <c r="G80" s="10" t="s">
        <v>2</v>
      </c>
      <c r="H80" s="37">
        <f t="shared" si="20"/>
        <v>18000</v>
      </c>
      <c r="I80" s="37">
        <f t="shared" si="21"/>
        <v>0</v>
      </c>
      <c r="J80" s="23">
        <f t="shared" si="25"/>
        <v>18000</v>
      </c>
      <c r="K80" s="26" t="s">
        <v>401</v>
      </c>
      <c r="L80" s="10">
        <v>133.4</v>
      </c>
      <c r="M80" s="10">
        <v>138.1</v>
      </c>
      <c r="N80" s="10">
        <v>129.6</v>
      </c>
      <c r="O80" s="10">
        <v>133.4</v>
      </c>
      <c r="P80" s="26">
        <f t="shared" si="22"/>
        <v>18634.182908545725</v>
      </c>
      <c r="Q80" s="26">
        <f t="shared" si="23"/>
        <v>0</v>
      </c>
      <c r="R80" s="26">
        <f t="shared" si="24"/>
        <v>18634.182908545725</v>
      </c>
      <c r="S80" s="16"/>
      <c r="T80" s="22">
        <v>17000</v>
      </c>
      <c r="U80" s="22">
        <v>0</v>
      </c>
      <c r="V80" s="22">
        <f t="shared" si="26"/>
        <v>17000</v>
      </c>
      <c r="W80" s="10" t="s">
        <v>246</v>
      </c>
      <c r="X80" s="10"/>
      <c r="Y80" s="24" t="s">
        <v>213</v>
      </c>
      <c r="Z80" s="16"/>
    </row>
    <row r="81" spans="1:26" ht="15.75" x14ac:dyDescent="0.25">
      <c r="A81" s="10">
        <v>654106</v>
      </c>
      <c r="B81" s="10"/>
      <c r="C81" s="10"/>
      <c r="D81" s="10" t="s">
        <v>368</v>
      </c>
      <c r="E81" s="10" t="s">
        <v>369</v>
      </c>
      <c r="F81" s="10" t="s">
        <v>370</v>
      </c>
      <c r="G81" s="10" t="s">
        <v>2</v>
      </c>
      <c r="H81" s="37">
        <f t="shared" si="20"/>
        <v>749000</v>
      </c>
      <c r="I81" s="37">
        <f t="shared" si="21"/>
        <v>547000</v>
      </c>
      <c r="J81" s="23">
        <f t="shared" si="25"/>
        <v>1296000</v>
      </c>
      <c r="K81" s="26" t="s">
        <v>401</v>
      </c>
      <c r="L81" s="10">
        <v>133.4</v>
      </c>
      <c r="M81" s="10">
        <v>138.1</v>
      </c>
      <c r="N81" s="10">
        <v>129.6</v>
      </c>
      <c r="O81" s="10">
        <v>133.4</v>
      </c>
      <c r="P81" s="26">
        <f t="shared" si="22"/>
        <v>775389.05547226383</v>
      </c>
      <c r="Q81" s="26">
        <f t="shared" si="23"/>
        <v>563038.58024691371</v>
      </c>
      <c r="R81" s="26">
        <f t="shared" si="24"/>
        <v>1338427.6357191775</v>
      </c>
      <c r="S81" s="16"/>
      <c r="T81" s="25">
        <v>720000</v>
      </c>
      <c r="U81" s="25">
        <v>524500</v>
      </c>
      <c r="V81" s="22">
        <f t="shared" si="26"/>
        <v>1244500</v>
      </c>
      <c r="W81" s="10"/>
      <c r="X81" s="19" t="s">
        <v>417</v>
      </c>
      <c r="Y81" s="38"/>
      <c r="Z81" s="16"/>
    </row>
    <row r="82" spans="1:26" ht="15.75" x14ac:dyDescent="0.25">
      <c r="A82" s="10">
        <v>651061</v>
      </c>
      <c r="B82" s="10"/>
      <c r="C82" s="10" t="s">
        <v>337</v>
      </c>
      <c r="D82" s="10" t="s">
        <v>176</v>
      </c>
      <c r="E82" s="10" t="s">
        <v>177</v>
      </c>
      <c r="F82" s="10" t="s">
        <v>53</v>
      </c>
      <c r="G82" s="10" t="s">
        <v>2</v>
      </c>
      <c r="H82" s="37">
        <f t="shared" si="20"/>
        <v>2064000</v>
      </c>
      <c r="I82" s="37">
        <f t="shared" si="21"/>
        <v>0</v>
      </c>
      <c r="J82" s="23">
        <f t="shared" si="25"/>
        <v>2064000</v>
      </c>
      <c r="K82" s="26" t="s">
        <v>401</v>
      </c>
      <c r="L82" s="10">
        <v>133.4</v>
      </c>
      <c r="M82" s="10">
        <v>138.1</v>
      </c>
      <c r="N82" s="10">
        <v>129.6</v>
      </c>
      <c r="O82" s="10">
        <v>133.4</v>
      </c>
      <c r="P82" s="26">
        <f t="shared" si="22"/>
        <v>2136719.6401799098</v>
      </c>
      <c r="Q82" s="26">
        <f t="shared" si="23"/>
        <v>0</v>
      </c>
      <c r="R82" s="26">
        <f t="shared" si="24"/>
        <v>2136719.6401799098</v>
      </c>
      <c r="S82" s="16"/>
      <c r="T82" s="25">
        <v>1986000</v>
      </c>
      <c r="U82" s="25">
        <v>0</v>
      </c>
      <c r="V82" s="22">
        <f t="shared" si="26"/>
        <v>1986000</v>
      </c>
      <c r="W82" s="10"/>
      <c r="X82" s="10"/>
      <c r="Y82" s="38">
        <f t="shared" ref="Y82:Y90" si="30">$Y$50</f>
        <v>0.21</v>
      </c>
      <c r="Z82" s="16"/>
    </row>
    <row r="83" spans="1:26" ht="31.5" x14ac:dyDescent="0.25">
      <c r="A83" s="10">
        <v>653082</v>
      </c>
      <c r="B83" s="10">
        <v>1025</v>
      </c>
      <c r="C83" s="10" t="s">
        <v>338</v>
      </c>
      <c r="D83" s="10" t="s">
        <v>339</v>
      </c>
      <c r="E83" s="10" t="s">
        <v>184</v>
      </c>
      <c r="F83" s="10" t="s">
        <v>185</v>
      </c>
      <c r="G83" s="10" t="s">
        <v>2</v>
      </c>
      <c r="H83" s="37">
        <f t="shared" si="20"/>
        <v>26382000</v>
      </c>
      <c r="I83" s="37">
        <f t="shared" si="21"/>
        <v>1445000</v>
      </c>
      <c r="J83" s="23">
        <f t="shared" si="25"/>
        <v>27827000</v>
      </c>
      <c r="K83" s="26" t="s">
        <v>401</v>
      </c>
      <c r="L83" s="10">
        <v>133.4</v>
      </c>
      <c r="M83" s="10">
        <v>138.1</v>
      </c>
      <c r="N83" s="10">
        <v>129.6</v>
      </c>
      <c r="O83" s="10">
        <v>133.4</v>
      </c>
      <c r="P83" s="26">
        <f t="shared" si="22"/>
        <v>27311500.749625187</v>
      </c>
      <c r="Q83" s="26">
        <f t="shared" si="23"/>
        <v>1487368.8271604939</v>
      </c>
      <c r="R83" s="26">
        <f t="shared" si="24"/>
        <v>28798869.57678568</v>
      </c>
      <c r="S83" s="16"/>
      <c r="T83" s="25">
        <v>25393000</v>
      </c>
      <c r="U83" s="25">
        <v>1387000</v>
      </c>
      <c r="V83" s="22">
        <f t="shared" si="26"/>
        <v>26780000</v>
      </c>
      <c r="W83" s="10" t="s">
        <v>247</v>
      </c>
      <c r="X83" s="10"/>
      <c r="Y83" s="38">
        <f t="shared" si="30"/>
        <v>0.21</v>
      </c>
      <c r="Z83" s="16"/>
    </row>
    <row r="84" spans="1:26" ht="15.75" x14ac:dyDescent="0.25">
      <c r="A84" s="10">
        <v>653082</v>
      </c>
      <c r="B84" s="10">
        <v>1025</v>
      </c>
      <c r="C84" s="10" t="s">
        <v>335</v>
      </c>
      <c r="D84" s="10" t="s">
        <v>339</v>
      </c>
      <c r="E84" s="10" t="s">
        <v>186</v>
      </c>
      <c r="F84" s="10" t="s">
        <v>185</v>
      </c>
      <c r="G84" s="10" t="s">
        <v>2</v>
      </c>
      <c r="H84" s="37">
        <f t="shared" si="20"/>
        <v>0</v>
      </c>
      <c r="I84" s="37">
        <f t="shared" si="21"/>
        <v>0</v>
      </c>
      <c r="J84" s="23">
        <f t="shared" si="25"/>
        <v>0</v>
      </c>
      <c r="K84" s="26" t="s">
        <v>401</v>
      </c>
      <c r="L84" s="10">
        <v>133.4</v>
      </c>
      <c r="M84" s="10">
        <v>138.1</v>
      </c>
      <c r="N84" s="10">
        <v>129.6</v>
      </c>
      <c r="O84" s="10">
        <v>133.4</v>
      </c>
      <c r="P84" s="26">
        <f t="shared" si="22"/>
        <v>0</v>
      </c>
      <c r="Q84" s="26">
        <f t="shared" si="23"/>
        <v>0</v>
      </c>
      <c r="R84" s="26">
        <f t="shared" si="24"/>
        <v>0</v>
      </c>
      <c r="S84" s="16"/>
      <c r="T84" s="25">
        <v>0</v>
      </c>
      <c r="U84" s="25">
        <v>0</v>
      </c>
      <c r="V84" s="22">
        <f t="shared" si="26"/>
        <v>0</v>
      </c>
      <c r="W84" s="10"/>
      <c r="X84" s="10"/>
      <c r="Y84" s="38">
        <f t="shared" si="30"/>
        <v>0.21</v>
      </c>
      <c r="Z84" s="16"/>
    </row>
    <row r="85" spans="1:26" s="51" customFormat="1" ht="15.75" x14ac:dyDescent="0.25">
      <c r="A85" s="19"/>
      <c r="B85" s="19"/>
      <c r="C85" s="19"/>
      <c r="D85" s="19" t="s">
        <v>419</v>
      </c>
      <c r="E85" s="19" t="s">
        <v>421</v>
      </c>
      <c r="F85" s="19" t="s">
        <v>185</v>
      </c>
      <c r="G85" s="19" t="s">
        <v>2</v>
      </c>
      <c r="H85" s="47"/>
      <c r="I85" s="47"/>
      <c r="J85" s="36"/>
      <c r="K85" s="36"/>
      <c r="L85" s="19"/>
      <c r="M85" s="19"/>
      <c r="N85" s="19"/>
      <c r="O85" s="19"/>
      <c r="P85" s="36">
        <v>11310000</v>
      </c>
      <c r="Q85" s="36">
        <v>500000</v>
      </c>
      <c r="R85" s="36">
        <v>11810000</v>
      </c>
      <c r="S85" s="48"/>
      <c r="T85" s="49"/>
      <c r="U85" s="49"/>
      <c r="V85" s="49"/>
      <c r="W85" s="19"/>
      <c r="X85" s="19" t="s">
        <v>420</v>
      </c>
      <c r="Y85" s="50"/>
      <c r="Z85" s="48"/>
    </row>
    <row r="86" spans="1:26" ht="15.75" x14ac:dyDescent="0.25">
      <c r="A86" s="10">
        <v>651063</v>
      </c>
      <c r="B86" s="10"/>
      <c r="C86" s="10" t="s">
        <v>340</v>
      </c>
      <c r="D86" s="10" t="s">
        <v>190</v>
      </c>
      <c r="E86" s="10" t="s">
        <v>191</v>
      </c>
      <c r="F86" s="10" t="s">
        <v>204</v>
      </c>
      <c r="G86" s="10" t="s">
        <v>2</v>
      </c>
      <c r="H86" s="37">
        <f t="shared" si="20"/>
        <v>1263000</v>
      </c>
      <c r="I86" s="37">
        <f t="shared" si="21"/>
        <v>105000</v>
      </c>
      <c r="J86" s="23">
        <f t="shared" si="25"/>
        <v>1368000</v>
      </c>
      <c r="K86" s="26" t="s">
        <v>401</v>
      </c>
      <c r="L86" s="10">
        <v>133.4</v>
      </c>
      <c r="M86" s="10">
        <v>138.1</v>
      </c>
      <c r="N86" s="10">
        <v>129.6</v>
      </c>
      <c r="O86" s="10">
        <v>133.4</v>
      </c>
      <c r="P86" s="26">
        <f t="shared" si="22"/>
        <v>1307498.5007496253</v>
      </c>
      <c r="Q86" s="26">
        <f t="shared" si="23"/>
        <v>108078.70370370371</v>
      </c>
      <c r="R86" s="26">
        <f t="shared" si="24"/>
        <v>1415577.2044533291</v>
      </c>
      <c r="S86" s="16"/>
      <c r="T86" s="25">
        <v>1215000</v>
      </c>
      <c r="U86" s="25">
        <v>100000</v>
      </c>
      <c r="V86" s="22">
        <f t="shared" si="26"/>
        <v>1315000</v>
      </c>
      <c r="W86" s="10"/>
      <c r="X86" s="10" t="s">
        <v>367</v>
      </c>
      <c r="Y86" s="38">
        <f t="shared" si="30"/>
        <v>0.21</v>
      </c>
      <c r="Z86" s="16"/>
    </row>
    <row r="87" spans="1:26" ht="15.75" x14ac:dyDescent="0.25">
      <c r="A87" s="10">
        <v>653086</v>
      </c>
      <c r="B87" s="10"/>
      <c r="C87" s="10" t="s">
        <v>341</v>
      </c>
      <c r="D87" s="10" t="s">
        <v>192</v>
      </c>
      <c r="E87" s="10" t="s">
        <v>193</v>
      </c>
      <c r="F87" s="10" t="s">
        <v>194</v>
      </c>
      <c r="G87" s="10" t="s">
        <v>2</v>
      </c>
      <c r="H87" s="37">
        <f t="shared" si="20"/>
        <v>48000</v>
      </c>
      <c r="I87" s="37">
        <f t="shared" si="21"/>
        <v>0</v>
      </c>
      <c r="J87" s="23">
        <f t="shared" si="25"/>
        <v>48000</v>
      </c>
      <c r="K87" s="26" t="s">
        <v>401</v>
      </c>
      <c r="L87" s="10">
        <v>133.4</v>
      </c>
      <c r="M87" s="10">
        <v>138.1</v>
      </c>
      <c r="N87" s="10">
        <v>129.6</v>
      </c>
      <c r="O87" s="10">
        <v>133.4</v>
      </c>
      <c r="P87" s="26">
        <f t="shared" si="22"/>
        <v>49691.154422788604</v>
      </c>
      <c r="Q87" s="26">
        <f t="shared" si="23"/>
        <v>0</v>
      </c>
      <c r="R87" s="26">
        <f t="shared" si="24"/>
        <v>49691.154422788604</v>
      </c>
      <c r="S87" s="16"/>
      <c r="T87" s="25">
        <v>46000</v>
      </c>
      <c r="U87" s="25">
        <v>0</v>
      </c>
      <c r="V87" s="22">
        <f t="shared" si="26"/>
        <v>46000</v>
      </c>
      <c r="W87" s="10"/>
      <c r="X87" s="10"/>
      <c r="Y87" s="38">
        <f t="shared" si="30"/>
        <v>0.21</v>
      </c>
      <c r="Z87" s="16"/>
    </row>
    <row r="88" spans="1:26" ht="15.75" x14ac:dyDescent="0.25">
      <c r="A88" s="10">
        <v>653084</v>
      </c>
      <c r="B88" s="10">
        <v>1019</v>
      </c>
      <c r="C88" s="10" t="s">
        <v>342</v>
      </c>
      <c r="D88" s="10" t="s">
        <v>348</v>
      </c>
      <c r="E88" s="10" t="s">
        <v>195</v>
      </c>
      <c r="F88" s="10" t="s">
        <v>196</v>
      </c>
      <c r="G88" s="10" t="s">
        <v>2</v>
      </c>
      <c r="H88" s="37">
        <f t="shared" si="20"/>
        <v>9683000</v>
      </c>
      <c r="I88" s="37">
        <f t="shared" si="21"/>
        <v>466000</v>
      </c>
      <c r="J88" s="23">
        <f t="shared" si="25"/>
        <v>10149000</v>
      </c>
      <c r="K88" s="26" t="s">
        <v>401</v>
      </c>
      <c r="L88" s="10">
        <v>133.4</v>
      </c>
      <c r="M88" s="10">
        <v>138.1</v>
      </c>
      <c r="N88" s="10">
        <v>129.6</v>
      </c>
      <c r="O88" s="10">
        <v>133.4</v>
      </c>
      <c r="P88" s="26">
        <f t="shared" si="22"/>
        <v>10024155.172413792</v>
      </c>
      <c r="Q88" s="26">
        <f t="shared" si="23"/>
        <v>479663.5802469136</v>
      </c>
      <c r="R88" s="26">
        <f t="shared" si="24"/>
        <v>10503818.752660707</v>
      </c>
      <c r="S88" s="16"/>
      <c r="T88" s="25">
        <v>9320000</v>
      </c>
      <c r="U88" s="25">
        <v>447000</v>
      </c>
      <c r="V88" s="22">
        <f t="shared" si="26"/>
        <v>9767000</v>
      </c>
      <c r="W88" s="10" t="s">
        <v>263</v>
      </c>
      <c r="X88" s="10"/>
      <c r="Y88" s="38">
        <f t="shared" si="30"/>
        <v>0.21</v>
      </c>
      <c r="Z88" s="16"/>
    </row>
    <row r="89" spans="1:26" ht="15.75" x14ac:dyDescent="0.25">
      <c r="A89" s="10">
        <v>651065</v>
      </c>
      <c r="B89" s="10">
        <v>1020</v>
      </c>
      <c r="C89" s="10" t="s">
        <v>316</v>
      </c>
      <c r="D89" s="10" t="s">
        <v>343</v>
      </c>
      <c r="E89" s="10" t="s">
        <v>197</v>
      </c>
      <c r="F89" s="10" t="s">
        <v>66</v>
      </c>
      <c r="G89" s="10" t="s">
        <v>2</v>
      </c>
      <c r="H89" s="37">
        <f t="shared" si="20"/>
        <v>2416000</v>
      </c>
      <c r="I89" s="37">
        <f t="shared" si="21"/>
        <v>0</v>
      </c>
      <c r="J89" s="23">
        <f t="shared" si="25"/>
        <v>2416000</v>
      </c>
      <c r="K89" s="26" t="s">
        <v>401</v>
      </c>
      <c r="L89" s="10">
        <v>133.4</v>
      </c>
      <c r="M89" s="10">
        <v>138.1</v>
      </c>
      <c r="N89" s="10">
        <v>129.6</v>
      </c>
      <c r="O89" s="10">
        <v>133.4</v>
      </c>
      <c r="P89" s="26">
        <f t="shared" si="22"/>
        <v>2501121.4392803595</v>
      </c>
      <c r="Q89" s="26">
        <f t="shared" si="23"/>
        <v>0</v>
      </c>
      <c r="R89" s="26">
        <f t="shared" si="24"/>
        <v>2501121.4392803595</v>
      </c>
      <c r="S89" s="16"/>
      <c r="T89" s="22">
        <v>2325000</v>
      </c>
      <c r="U89" s="22">
        <v>0</v>
      </c>
      <c r="V89" s="22">
        <f t="shared" si="26"/>
        <v>2325000</v>
      </c>
      <c r="W89" s="10"/>
      <c r="X89" s="26"/>
      <c r="Y89" s="24">
        <f t="shared" si="30"/>
        <v>0.21</v>
      </c>
      <c r="Z89" s="16"/>
    </row>
    <row r="90" spans="1:26" ht="15.75" x14ac:dyDescent="0.25">
      <c r="A90" s="10">
        <v>631060</v>
      </c>
      <c r="B90" s="10">
        <v>1015</v>
      </c>
      <c r="C90" s="10" t="s">
        <v>318</v>
      </c>
      <c r="D90" s="10" t="s">
        <v>344</v>
      </c>
      <c r="E90" s="10" t="s">
        <v>208</v>
      </c>
      <c r="F90" s="10" t="s">
        <v>33</v>
      </c>
      <c r="G90" s="10" t="s">
        <v>2</v>
      </c>
      <c r="H90" s="37">
        <f t="shared" si="20"/>
        <v>5153000</v>
      </c>
      <c r="I90" s="37">
        <f t="shared" si="21"/>
        <v>0</v>
      </c>
      <c r="J90" s="23">
        <f t="shared" si="25"/>
        <v>5153000</v>
      </c>
      <c r="K90" s="26" t="s">
        <v>401</v>
      </c>
      <c r="L90" s="10">
        <v>133.4</v>
      </c>
      <c r="M90" s="10">
        <v>138.1</v>
      </c>
      <c r="N90" s="10">
        <v>129.6</v>
      </c>
      <c r="O90" s="10">
        <v>133.4</v>
      </c>
      <c r="P90" s="26">
        <f t="shared" si="22"/>
        <v>5334552.4737631185</v>
      </c>
      <c r="Q90" s="26">
        <f t="shared" si="23"/>
        <v>0</v>
      </c>
      <c r="R90" s="26">
        <f t="shared" si="24"/>
        <v>5334552.4737631185</v>
      </c>
      <c r="S90" s="16"/>
      <c r="T90" s="22">
        <v>4959000</v>
      </c>
      <c r="U90" s="22">
        <v>0</v>
      </c>
      <c r="V90" s="22">
        <f t="shared" si="26"/>
        <v>4959000</v>
      </c>
      <c r="W90" s="10"/>
      <c r="X90" s="26"/>
      <c r="Y90" s="24">
        <f t="shared" si="30"/>
        <v>0.21</v>
      </c>
      <c r="Z90" s="16"/>
    </row>
    <row r="91" spans="1:26" ht="15.75" x14ac:dyDescent="0.25">
      <c r="A91" s="8">
        <v>631060</v>
      </c>
      <c r="B91" s="8">
        <v>1000</v>
      </c>
      <c r="C91" s="8"/>
      <c r="D91" s="8"/>
      <c r="E91" s="8" t="s">
        <v>209</v>
      </c>
      <c r="F91" s="8" t="s">
        <v>107</v>
      </c>
      <c r="G91" s="8" t="s">
        <v>2</v>
      </c>
      <c r="H91" s="37">
        <f t="shared" si="20"/>
        <v>136000</v>
      </c>
      <c r="I91" s="37">
        <f t="shared" si="21"/>
        <v>0</v>
      </c>
      <c r="J91" s="23">
        <f t="shared" si="25"/>
        <v>136000</v>
      </c>
      <c r="K91" s="26" t="s">
        <v>401</v>
      </c>
      <c r="L91" s="10">
        <v>133.4</v>
      </c>
      <c r="M91" s="10">
        <v>138.1</v>
      </c>
      <c r="N91" s="10">
        <v>129.6</v>
      </c>
      <c r="O91" s="10">
        <v>133.4</v>
      </c>
      <c r="P91" s="26">
        <f t="shared" si="22"/>
        <v>140791.60419790103</v>
      </c>
      <c r="Q91" s="26">
        <f t="shared" si="23"/>
        <v>0</v>
      </c>
      <c r="R91" s="26">
        <f t="shared" si="24"/>
        <v>140791.60419790103</v>
      </c>
      <c r="S91" s="16"/>
      <c r="T91" s="22">
        <v>130000</v>
      </c>
      <c r="U91" s="22">
        <v>0</v>
      </c>
      <c r="V91" s="22">
        <f t="shared" si="26"/>
        <v>130000</v>
      </c>
      <c r="W91" s="8"/>
      <c r="X91" s="23"/>
      <c r="Y91" s="24" t="s">
        <v>213</v>
      </c>
      <c r="Z91" s="16"/>
    </row>
    <row r="92" spans="1:26" ht="15.75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6"/>
      <c r="T92" s="25"/>
      <c r="U92" s="25"/>
      <c r="V92" s="25"/>
      <c r="W92" s="10"/>
      <c r="X92" s="10"/>
      <c r="Y92" s="24"/>
      <c r="Z92" s="16"/>
    </row>
    <row r="93" spans="1:26" ht="15.75" x14ac:dyDescent="0.25">
      <c r="A93" s="13"/>
      <c r="B93" s="13"/>
      <c r="C93" s="13"/>
      <c r="D93" s="13" t="s">
        <v>201</v>
      </c>
      <c r="E93" s="13"/>
      <c r="F93" s="13"/>
      <c r="G93" s="13"/>
      <c r="H93" s="30">
        <f>SUM(H50:H91)</f>
        <v>122432550</v>
      </c>
      <c r="I93" s="30">
        <f t="shared" ref="I93:J93" si="31">SUM(I50:I91)</f>
        <v>15630000</v>
      </c>
      <c r="J93" s="30">
        <f t="shared" si="31"/>
        <v>138062550</v>
      </c>
      <c r="K93" s="30"/>
      <c r="L93" s="13"/>
      <c r="M93" s="13"/>
      <c r="N93" s="13"/>
      <c r="O93" s="13"/>
      <c r="P93" s="30">
        <f>SUM(P50:P91)</f>
        <v>138030069.63495517</v>
      </c>
      <c r="Q93" s="30">
        <f t="shared" ref="Q93:R93" si="32">SUM(Q50:Q91)</f>
        <v>16588287.037037041</v>
      </c>
      <c r="R93" s="30">
        <f>SUM(R50:R91)</f>
        <v>154618356.67199218</v>
      </c>
      <c r="S93" s="16"/>
      <c r="T93" s="28">
        <f>SUM(T50:T91)</f>
        <v>115984000</v>
      </c>
      <c r="U93" s="28">
        <f>SUM(U50:U91)</f>
        <v>15092500</v>
      </c>
      <c r="V93" s="28">
        <f>SUM(V50:V91)</f>
        <v>131076500</v>
      </c>
      <c r="W93" s="13"/>
      <c r="X93" s="28"/>
      <c r="Y93" s="24"/>
      <c r="Z93" s="16"/>
    </row>
    <row r="94" spans="1:26" ht="15.75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6"/>
      <c r="T94" s="25"/>
      <c r="U94" s="25"/>
      <c r="V94" s="25"/>
      <c r="W94" s="10"/>
      <c r="X94" s="10"/>
      <c r="Y94" s="24"/>
      <c r="Z94" s="16"/>
    </row>
    <row r="95" spans="1:26" ht="15.75" x14ac:dyDescent="0.25">
      <c r="A95" s="5"/>
      <c r="B95" s="5"/>
      <c r="C95" s="5"/>
      <c r="D95" s="5"/>
      <c r="E95" s="5" t="s">
        <v>220</v>
      </c>
      <c r="F95" s="5"/>
      <c r="G95" s="5"/>
      <c r="H95" s="10"/>
      <c r="I95" s="10"/>
      <c r="J95" s="5"/>
      <c r="K95" s="5"/>
      <c r="L95" s="5"/>
      <c r="M95" s="5"/>
      <c r="N95" s="5"/>
      <c r="O95" s="5"/>
      <c r="P95" s="5"/>
      <c r="Q95" s="5"/>
      <c r="R95" s="5"/>
      <c r="S95" s="16"/>
      <c r="T95" s="29"/>
      <c r="U95" s="29"/>
      <c r="V95" s="29"/>
      <c r="W95" s="5"/>
      <c r="X95" s="5"/>
      <c r="Y95" s="24"/>
      <c r="Z95" s="16"/>
    </row>
    <row r="96" spans="1:26" ht="15.75" x14ac:dyDescent="0.25">
      <c r="A96" s="10">
        <v>672215</v>
      </c>
      <c r="B96" s="10"/>
      <c r="C96" s="10"/>
      <c r="D96" s="10" t="s">
        <v>83</v>
      </c>
      <c r="E96" s="10" t="s">
        <v>84</v>
      </c>
      <c r="F96" s="10" t="s">
        <v>85</v>
      </c>
      <c r="G96" s="10" t="s">
        <v>2</v>
      </c>
      <c r="H96" s="37">
        <f t="shared" ref="H96:H111" si="33">ROUNDUP(T96*133.4/128.4,-3)</f>
        <v>997000</v>
      </c>
      <c r="I96" s="37">
        <f t="shared" ref="I96:I111" si="34">ROUNDUP(U96*129.6/124.4,-3)</f>
        <v>0</v>
      </c>
      <c r="J96" s="26">
        <f>SUM(H96:I96)</f>
        <v>997000</v>
      </c>
      <c r="K96" s="26" t="s">
        <v>401</v>
      </c>
      <c r="L96" s="10">
        <v>133.4</v>
      </c>
      <c r="M96" s="10">
        <v>138.1</v>
      </c>
      <c r="N96" s="10">
        <v>129.6</v>
      </c>
      <c r="O96" s="10">
        <v>133.4</v>
      </c>
      <c r="P96" s="26">
        <f t="shared" ref="P96:P99" si="35">H96/L96*M96</f>
        <v>1032126.6866566716</v>
      </c>
      <c r="Q96" s="26">
        <f t="shared" ref="Q96:Q99" si="36">I96/N96*O96</f>
        <v>0</v>
      </c>
      <c r="R96" s="26">
        <f t="shared" ref="R96:R99" si="37">P96+Q96</f>
        <v>1032126.6866566716</v>
      </c>
      <c r="S96" s="16"/>
      <c r="T96" s="22">
        <v>959000</v>
      </c>
      <c r="U96" s="22">
        <v>0</v>
      </c>
      <c r="V96" s="25">
        <f>SUM(T96:U96)</f>
        <v>959000</v>
      </c>
      <c r="W96" s="10"/>
      <c r="X96" s="23"/>
      <c r="Y96" s="24" t="s">
        <v>213</v>
      </c>
      <c r="Z96" s="16"/>
    </row>
    <row r="97" spans="1:26" ht="15.75" x14ac:dyDescent="0.25">
      <c r="A97" s="10">
        <v>672215</v>
      </c>
      <c r="B97" s="10"/>
      <c r="C97" s="10"/>
      <c r="D97" s="10" t="s">
        <v>86</v>
      </c>
      <c r="E97" s="10" t="s">
        <v>87</v>
      </c>
      <c r="F97" s="10" t="s">
        <v>88</v>
      </c>
      <c r="G97" s="10" t="s">
        <v>2</v>
      </c>
      <c r="H97" s="37">
        <f t="shared" si="33"/>
        <v>666000</v>
      </c>
      <c r="I97" s="37">
        <f t="shared" si="34"/>
        <v>0</v>
      </c>
      <c r="J97" s="26">
        <f t="shared" ref="J97:J111" si="38">SUM(H97:I97)</f>
        <v>666000</v>
      </c>
      <c r="K97" s="26" t="s">
        <v>401</v>
      </c>
      <c r="L97" s="10">
        <v>133.4</v>
      </c>
      <c r="M97" s="10">
        <v>138.1</v>
      </c>
      <c r="N97" s="10">
        <v>129.6</v>
      </c>
      <c r="O97" s="10">
        <v>133.4</v>
      </c>
      <c r="P97" s="26">
        <f t="shared" si="35"/>
        <v>689464.76761619188</v>
      </c>
      <c r="Q97" s="26">
        <f t="shared" si="36"/>
        <v>0</v>
      </c>
      <c r="R97" s="26">
        <f t="shared" si="37"/>
        <v>689464.76761619188</v>
      </c>
      <c r="S97" s="16"/>
      <c r="T97" s="22">
        <v>641000</v>
      </c>
      <c r="U97" s="22">
        <v>0</v>
      </c>
      <c r="V97" s="25">
        <f t="shared" ref="V97:V111" si="39">SUM(T97:U97)</f>
        <v>641000</v>
      </c>
      <c r="W97" s="10" t="s">
        <v>354</v>
      </c>
      <c r="X97" s="23"/>
      <c r="Y97" s="24" t="str">
        <f t="shared" ref="Y97:Y111" si="40">$Y$96</f>
        <v>ex btw</v>
      </c>
      <c r="Z97" s="16"/>
    </row>
    <row r="98" spans="1:26" ht="15.75" x14ac:dyDescent="0.25">
      <c r="A98" s="10">
        <v>672215</v>
      </c>
      <c r="B98" s="10"/>
      <c r="C98" s="10"/>
      <c r="D98" s="10" t="s">
        <v>89</v>
      </c>
      <c r="E98" s="10" t="s">
        <v>90</v>
      </c>
      <c r="F98" s="10" t="s">
        <v>91</v>
      </c>
      <c r="G98" s="10" t="s">
        <v>2</v>
      </c>
      <c r="H98" s="37">
        <f t="shared" si="33"/>
        <v>329000</v>
      </c>
      <c r="I98" s="37">
        <f t="shared" si="34"/>
        <v>0</v>
      </c>
      <c r="J98" s="26">
        <f t="shared" si="38"/>
        <v>329000</v>
      </c>
      <c r="K98" s="26" t="s">
        <v>401</v>
      </c>
      <c r="L98" s="10">
        <v>133.4</v>
      </c>
      <c r="M98" s="10">
        <v>138.1</v>
      </c>
      <c r="N98" s="10">
        <v>129.6</v>
      </c>
      <c r="O98" s="10">
        <v>133.4</v>
      </c>
      <c r="P98" s="26">
        <f t="shared" si="35"/>
        <v>340591.45427286351</v>
      </c>
      <c r="Q98" s="26">
        <f t="shared" si="36"/>
        <v>0</v>
      </c>
      <c r="R98" s="26">
        <f t="shared" si="37"/>
        <v>340591.45427286351</v>
      </c>
      <c r="S98" s="16"/>
      <c r="T98" s="22">
        <v>316000</v>
      </c>
      <c r="U98" s="22">
        <v>0</v>
      </c>
      <c r="V98" s="25">
        <f t="shared" si="39"/>
        <v>316000</v>
      </c>
      <c r="W98" s="10"/>
      <c r="X98" s="23"/>
      <c r="Y98" s="24" t="str">
        <f t="shared" si="40"/>
        <v>ex btw</v>
      </c>
      <c r="Z98" s="16"/>
    </row>
    <row r="99" spans="1:26" ht="15.75" x14ac:dyDescent="0.25">
      <c r="A99" s="10">
        <v>672215</v>
      </c>
      <c r="B99" s="10"/>
      <c r="C99" s="10"/>
      <c r="D99" s="10" t="s">
        <v>97</v>
      </c>
      <c r="E99" s="10" t="s">
        <v>198</v>
      </c>
      <c r="F99" s="10" t="s">
        <v>98</v>
      </c>
      <c r="G99" s="10" t="s">
        <v>2</v>
      </c>
      <c r="H99" s="37">
        <f t="shared" si="33"/>
        <v>473000</v>
      </c>
      <c r="I99" s="37">
        <f t="shared" si="34"/>
        <v>0</v>
      </c>
      <c r="J99" s="26">
        <f t="shared" si="38"/>
        <v>473000</v>
      </c>
      <c r="K99" s="26" t="s">
        <v>401</v>
      </c>
      <c r="L99" s="10">
        <v>133.4</v>
      </c>
      <c r="M99" s="10">
        <v>138.1</v>
      </c>
      <c r="N99" s="10">
        <v>129.6</v>
      </c>
      <c r="O99" s="10">
        <v>133.4</v>
      </c>
      <c r="P99" s="26">
        <f t="shared" si="35"/>
        <v>489664.91754122934</v>
      </c>
      <c r="Q99" s="26">
        <f t="shared" si="36"/>
        <v>0</v>
      </c>
      <c r="R99" s="26">
        <f t="shared" si="37"/>
        <v>489664.91754122934</v>
      </c>
      <c r="S99" s="16"/>
      <c r="T99" s="22">
        <v>455000</v>
      </c>
      <c r="U99" s="22">
        <v>0</v>
      </c>
      <c r="V99" s="25">
        <f t="shared" si="39"/>
        <v>455000</v>
      </c>
      <c r="W99" s="10"/>
      <c r="X99" s="23"/>
      <c r="Y99" s="24" t="str">
        <f t="shared" si="40"/>
        <v>ex btw</v>
      </c>
      <c r="Z99" s="16"/>
    </row>
    <row r="100" spans="1:26" s="42" customFormat="1" ht="15.75" x14ac:dyDescent="0.25">
      <c r="A100" s="8">
        <v>672215</v>
      </c>
      <c r="B100" s="8"/>
      <c r="C100" s="8"/>
      <c r="D100" s="8" t="s">
        <v>99</v>
      </c>
      <c r="E100" s="8" t="s">
        <v>100</v>
      </c>
      <c r="F100" s="8" t="s">
        <v>101</v>
      </c>
      <c r="G100" s="8" t="s">
        <v>2</v>
      </c>
      <c r="H100" s="39"/>
      <c r="I100" s="39">
        <f t="shared" si="34"/>
        <v>0</v>
      </c>
      <c r="J100" s="23">
        <f t="shared" si="38"/>
        <v>0</v>
      </c>
      <c r="K100" s="23"/>
      <c r="L100" s="8"/>
      <c r="M100" s="8"/>
      <c r="N100" s="8"/>
      <c r="O100" s="8"/>
      <c r="P100" s="23"/>
      <c r="Q100" s="23"/>
      <c r="R100" s="23"/>
      <c r="S100" s="40"/>
      <c r="T100" s="22">
        <v>408000</v>
      </c>
      <c r="U100" s="22">
        <v>0</v>
      </c>
      <c r="V100" s="22">
        <f t="shared" si="39"/>
        <v>408000</v>
      </c>
      <c r="W100" s="8"/>
      <c r="X100" s="23"/>
      <c r="Y100" s="41" t="str">
        <f t="shared" si="40"/>
        <v>ex btw</v>
      </c>
      <c r="Z100" s="40"/>
    </row>
    <row r="101" spans="1:26" ht="15.75" x14ac:dyDescent="0.25">
      <c r="A101" s="10">
        <v>672215</v>
      </c>
      <c r="B101" s="10"/>
      <c r="C101" s="10"/>
      <c r="D101" s="10" t="s">
        <v>104</v>
      </c>
      <c r="E101" s="10" t="s">
        <v>105</v>
      </c>
      <c r="F101" s="10" t="s">
        <v>106</v>
      </c>
      <c r="G101" s="10" t="s">
        <v>2</v>
      </c>
      <c r="H101" s="37">
        <f t="shared" si="33"/>
        <v>291000</v>
      </c>
      <c r="I101" s="37">
        <f t="shared" si="34"/>
        <v>0</v>
      </c>
      <c r="J101" s="26">
        <f t="shared" si="38"/>
        <v>291000</v>
      </c>
      <c r="K101" s="26" t="s">
        <v>401</v>
      </c>
      <c r="L101" s="10">
        <v>133.4</v>
      </c>
      <c r="M101" s="10">
        <v>138.1</v>
      </c>
      <c r="N101" s="10">
        <v>129.6</v>
      </c>
      <c r="O101" s="10">
        <v>133.4</v>
      </c>
      <c r="P101" s="26">
        <f t="shared" ref="P101:P110" si="41">H101/L101*M101</f>
        <v>301252.6236881559</v>
      </c>
      <c r="Q101" s="26">
        <f t="shared" ref="Q101:Q110" si="42">I101/N101*O101</f>
        <v>0</v>
      </c>
      <c r="R101" s="26">
        <f t="shared" ref="R101:R111" si="43">P101+Q101</f>
        <v>301252.6236881559</v>
      </c>
      <c r="S101" s="16"/>
      <c r="T101" s="22">
        <v>280000</v>
      </c>
      <c r="U101" s="22">
        <v>0</v>
      </c>
      <c r="V101" s="25">
        <f t="shared" si="39"/>
        <v>280000</v>
      </c>
      <c r="W101" s="10"/>
      <c r="X101" s="23"/>
      <c r="Y101" s="24" t="str">
        <f t="shared" si="40"/>
        <v>ex btw</v>
      </c>
      <c r="Z101" s="16"/>
    </row>
    <row r="102" spans="1:26" ht="15.75" x14ac:dyDescent="0.25">
      <c r="A102" s="10">
        <v>672215</v>
      </c>
      <c r="B102" s="10"/>
      <c r="C102" s="10"/>
      <c r="D102" s="10" t="s">
        <v>108</v>
      </c>
      <c r="E102" s="10" t="s">
        <v>109</v>
      </c>
      <c r="F102" s="10" t="s">
        <v>107</v>
      </c>
      <c r="G102" s="10" t="s">
        <v>2</v>
      </c>
      <c r="H102" s="37">
        <f t="shared" si="33"/>
        <v>254000</v>
      </c>
      <c r="I102" s="37">
        <f t="shared" si="34"/>
        <v>0</v>
      </c>
      <c r="J102" s="26">
        <f t="shared" si="38"/>
        <v>254000</v>
      </c>
      <c r="K102" s="26" t="s">
        <v>401</v>
      </c>
      <c r="L102" s="10">
        <v>133.4</v>
      </c>
      <c r="M102" s="10">
        <v>138.1</v>
      </c>
      <c r="N102" s="10">
        <v>129.6</v>
      </c>
      <c r="O102" s="10">
        <v>133.4</v>
      </c>
      <c r="P102" s="26">
        <f t="shared" si="41"/>
        <v>262949.02548725635</v>
      </c>
      <c r="Q102" s="26">
        <f t="shared" si="42"/>
        <v>0</v>
      </c>
      <c r="R102" s="26">
        <f t="shared" si="43"/>
        <v>262949.02548725635</v>
      </c>
      <c r="S102" s="16"/>
      <c r="T102" s="22">
        <v>244000</v>
      </c>
      <c r="U102" s="22">
        <v>0</v>
      </c>
      <c r="V102" s="25">
        <f t="shared" si="39"/>
        <v>244000</v>
      </c>
      <c r="W102" s="10"/>
      <c r="X102" s="23"/>
      <c r="Y102" s="24" t="str">
        <f t="shared" si="40"/>
        <v>ex btw</v>
      </c>
      <c r="Z102" s="16"/>
    </row>
    <row r="103" spans="1:26" ht="15.75" x14ac:dyDescent="0.25">
      <c r="A103" s="10">
        <v>672215</v>
      </c>
      <c r="B103" s="10"/>
      <c r="C103" s="10"/>
      <c r="D103" s="10" t="s">
        <v>114</v>
      </c>
      <c r="E103" s="10" t="s">
        <v>115</v>
      </c>
      <c r="F103" s="10" t="s">
        <v>116</v>
      </c>
      <c r="G103" s="10" t="s">
        <v>2</v>
      </c>
      <c r="H103" s="37">
        <f t="shared" si="33"/>
        <v>373000</v>
      </c>
      <c r="I103" s="37">
        <f t="shared" si="34"/>
        <v>0</v>
      </c>
      <c r="J103" s="26">
        <f t="shared" si="38"/>
        <v>373000</v>
      </c>
      <c r="K103" s="26" t="s">
        <v>401</v>
      </c>
      <c r="L103" s="10">
        <v>133.4</v>
      </c>
      <c r="M103" s="10">
        <v>138.1</v>
      </c>
      <c r="N103" s="10">
        <v>129.6</v>
      </c>
      <c r="O103" s="10">
        <v>133.4</v>
      </c>
      <c r="P103" s="26">
        <f t="shared" si="41"/>
        <v>386141.67916041974</v>
      </c>
      <c r="Q103" s="26">
        <f t="shared" si="42"/>
        <v>0</v>
      </c>
      <c r="R103" s="26">
        <f t="shared" si="43"/>
        <v>386141.67916041974</v>
      </c>
      <c r="S103" s="16"/>
      <c r="T103" s="22">
        <v>359000</v>
      </c>
      <c r="U103" s="22">
        <v>0</v>
      </c>
      <c r="V103" s="25">
        <f t="shared" si="39"/>
        <v>359000</v>
      </c>
      <c r="W103" s="10"/>
      <c r="X103" s="23"/>
      <c r="Y103" s="24" t="str">
        <f t="shared" si="40"/>
        <v>ex btw</v>
      </c>
      <c r="Z103" s="16"/>
    </row>
    <row r="104" spans="1:26" ht="15.75" x14ac:dyDescent="0.25">
      <c r="A104" s="10">
        <v>672215</v>
      </c>
      <c r="B104" s="10"/>
      <c r="C104" s="10"/>
      <c r="D104" s="10" t="s">
        <v>147</v>
      </c>
      <c r="E104" s="10" t="s">
        <v>148</v>
      </c>
      <c r="F104" s="10" t="s">
        <v>149</v>
      </c>
      <c r="G104" s="10" t="s">
        <v>2</v>
      </c>
      <c r="H104" s="37">
        <f t="shared" si="33"/>
        <v>457000</v>
      </c>
      <c r="I104" s="37">
        <f t="shared" si="34"/>
        <v>0</v>
      </c>
      <c r="J104" s="26">
        <f t="shared" si="38"/>
        <v>457000</v>
      </c>
      <c r="K104" s="26" t="s">
        <v>401</v>
      </c>
      <c r="L104" s="10">
        <v>133.4</v>
      </c>
      <c r="M104" s="10">
        <v>138.1</v>
      </c>
      <c r="N104" s="10">
        <v>129.6</v>
      </c>
      <c r="O104" s="10">
        <v>133.4</v>
      </c>
      <c r="P104" s="26">
        <f t="shared" si="41"/>
        <v>473101.19940029981</v>
      </c>
      <c r="Q104" s="26">
        <f t="shared" si="42"/>
        <v>0</v>
      </c>
      <c r="R104" s="26">
        <f t="shared" si="43"/>
        <v>473101.19940029981</v>
      </c>
      <c r="S104" s="16"/>
      <c r="T104" s="22">
        <v>439000</v>
      </c>
      <c r="U104" s="22">
        <v>0</v>
      </c>
      <c r="V104" s="25">
        <f t="shared" si="39"/>
        <v>439000</v>
      </c>
      <c r="W104" s="10"/>
      <c r="X104" s="23"/>
      <c r="Y104" s="24" t="str">
        <f t="shared" si="40"/>
        <v>ex btw</v>
      </c>
      <c r="Z104" s="16"/>
    </row>
    <row r="105" spans="1:26" ht="15.75" x14ac:dyDescent="0.25">
      <c r="A105" s="10">
        <v>672215</v>
      </c>
      <c r="B105" s="10"/>
      <c r="C105" s="10"/>
      <c r="D105" s="10" t="s">
        <v>153</v>
      </c>
      <c r="E105" s="10" t="s">
        <v>154</v>
      </c>
      <c r="F105" s="10" t="s">
        <v>155</v>
      </c>
      <c r="G105" s="10" t="s">
        <v>2</v>
      </c>
      <c r="H105" s="37">
        <f t="shared" si="33"/>
        <v>305000</v>
      </c>
      <c r="I105" s="37">
        <f t="shared" si="34"/>
        <v>0</v>
      </c>
      <c r="J105" s="26">
        <f t="shared" si="38"/>
        <v>305000</v>
      </c>
      <c r="K105" s="26" t="s">
        <v>401</v>
      </c>
      <c r="L105" s="10">
        <v>133.4</v>
      </c>
      <c r="M105" s="10">
        <v>138.1</v>
      </c>
      <c r="N105" s="10">
        <v>129.6</v>
      </c>
      <c r="O105" s="10">
        <v>133.4</v>
      </c>
      <c r="P105" s="26">
        <f t="shared" si="41"/>
        <v>315745.87706146919</v>
      </c>
      <c r="Q105" s="26">
        <f t="shared" si="42"/>
        <v>0</v>
      </c>
      <c r="R105" s="26">
        <f t="shared" si="43"/>
        <v>315745.87706146919</v>
      </c>
      <c r="S105" s="16"/>
      <c r="T105" s="22">
        <v>293000</v>
      </c>
      <c r="U105" s="22">
        <v>0</v>
      </c>
      <c r="V105" s="25">
        <f t="shared" si="39"/>
        <v>293000</v>
      </c>
      <c r="W105" s="10"/>
      <c r="X105" s="23"/>
      <c r="Y105" s="24" t="str">
        <f t="shared" si="40"/>
        <v>ex btw</v>
      </c>
      <c r="Z105" s="16"/>
    </row>
    <row r="106" spans="1:26" ht="15.75" x14ac:dyDescent="0.25">
      <c r="A106" s="10">
        <v>672215</v>
      </c>
      <c r="B106" s="10"/>
      <c r="C106" s="10"/>
      <c r="D106" s="10" t="s">
        <v>166</v>
      </c>
      <c r="E106" s="10" t="s">
        <v>167</v>
      </c>
      <c r="F106" s="10"/>
      <c r="G106" s="10" t="s">
        <v>2</v>
      </c>
      <c r="H106" s="37">
        <f t="shared" si="33"/>
        <v>398000</v>
      </c>
      <c r="I106" s="37">
        <f t="shared" si="34"/>
        <v>0</v>
      </c>
      <c r="J106" s="26">
        <f t="shared" si="38"/>
        <v>398000</v>
      </c>
      <c r="K106" s="26" t="s">
        <v>401</v>
      </c>
      <c r="L106" s="10">
        <v>133.4</v>
      </c>
      <c r="M106" s="10">
        <v>138.1</v>
      </c>
      <c r="N106" s="10">
        <v>129.6</v>
      </c>
      <c r="O106" s="10">
        <v>133.4</v>
      </c>
      <c r="P106" s="26">
        <f t="shared" si="41"/>
        <v>412022.48875562212</v>
      </c>
      <c r="Q106" s="26">
        <f t="shared" si="42"/>
        <v>0</v>
      </c>
      <c r="R106" s="26">
        <f t="shared" si="43"/>
        <v>412022.48875562212</v>
      </c>
      <c r="S106" s="16"/>
      <c r="T106" s="22">
        <v>383000</v>
      </c>
      <c r="U106" s="22">
        <v>0</v>
      </c>
      <c r="V106" s="25">
        <f t="shared" si="39"/>
        <v>383000</v>
      </c>
      <c r="W106" s="10"/>
      <c r="X106" s="23"/>
      <c r="Y106" s="24" t="str">
        <f t="shared" si="40"/>
        <v>ex btw</v>
      </c>
      <c r="Z106" s="16"/>
    </row>
    <row r="107" spans="1:26" ht="15.75" x14ac:dyDescent="0.25">
      <c r="A107" s="10">
        <v>672215</v>
      </c>
      <c r="B107" s="10"/>
      <c r="C107" s="10"/>
      <c r="D107" s="10" t="s">
        <v>168</v>
      </c>
      <c r="E107" s="10" t="s">
        <v>169</v>
      </c>
      <c r="F107" s="10" t="s">
        <v>170</v>
      </c>
      <c r="G107" s="10" t="s">
        <v>2</v>
      </c>
      <c r="H107" s="37">
        <f t="shared" si="33"/>
        <v>504000</v>
      </c>
      <c r="I107" s="37">
        <f t="shared" si="34"/>
        <v>0</v>
      </c>
      <c r="J107" s="26">
        <f t="shared" si="38"/>
        <v>504000</v>
      </c>
      <c r="K107" s="26" t="s">
        <v>401</v>
      </c>
      <c r="L107" s="10">
        <v>133.4</v>
      </c>
      <c r="M107" s="10">
        <v>138.1</v>
      </c>
      <c r="N107" s="10">
        <v>129.6</v>
      </c>
      <c r="O107" s="10">
        <v>133.4</v>
      </c>
      <c r="P107" s="26">
        <f t="shared" si="41"/>
        <v>521757.12143928034</v>
      </c>
      <c r="Q107" s="26">
        <f t="shared" si="42"/>
        <v>0</v>
      </c>
      <c r="R107" s="26">
        <f t="shared" si="43"/>
        <v>521757.12143928034</v>
      </c>
      <c r="S107" s="16"/>
      <c r="T107" s="22">
        <v>485000</v>
      </c>
      <c r="U107" s="22">
        <v>0</v>
      </c>
      <c r="V107" s="25">
        <f t="shared" si="39"/>
        <v>485000</v>
      </c>
      <c r="W107" s="10"/>
      <c r="X107" s="23"/>
      <c r="Y107" s="24" t="str">
        <f t="shared" si="40"/>
        <v>ex btw</v>
      </c>
      <c r="Z107" s="16"/>
    </row>
    <row r="108" spans="1:26" ht="15.75" x14ac:dyDescent="0.25">
      <c r="A108" s="10">
        <v>672226</v>
      </c>
      <c r="B108" s="10"/>
      <c r="C108" s="10"/>
      <c r="D108" s="10" t="s">
        <v>173</v>
      </c>
      <c r="E108" s="10" t="s">
        <v>174</v>
      </c>
      <c r="F108" s="10" t="s">
        <v>175</v>
      </c>
      <c r="G108" s="10" t="s">
        <v>2</v>
      </c>
      <c r="H108" s="37">
        <f t="shared" si="33"/>
        <v>938000</v>
      </c>
      <c r="I108" s="37">
        <f t="shared" si="34"/>
        <v>0</v>
      </c>
      <c r="J108" s="26">
        <f t="shared" si="38"/>
        <v>938000</v>
      </c>
      <c r="K108" s="26" t="s">
        <v>401</v>
      </c>
      <c r="L108" s="10">
        <v>133.4</v>
      </c>
      <c r="M108" s="10">
        <v>138.1</v>
      </c>
      <c r="N108" s="10">
        <v>129.6</v>
      </c>
      <c r="O108" s="10">
        <v>133.4</v>
      </c>
      <c r="P108" s="26">
        <f t="shared" si="41"/>
        <v>971047.97601199395</v>
      </c>
      <c r="Q108" s="26">
        <f t="shared" si="42"/>
        <v>0</v>
      </c>
      <c r="R108" s="26">
        <f t="shared" si="43"/>
        <v>971047.97601199395</v>
      </c>
      <c r="S108" s="16"/>
      <c r="T108" s="22">
        <v>902000</v>
      </c>
      <c r="U108" s="22">
        <v>0</v>
      </c>
      <c r="V108" s="25">
        <f t="shared" si="39"/>
        <v>902000</v>
      </c>
      <c r="W108" s="10" t="s">
        <v>199</v>
      </c>
      <c r="X108" s="23"/>
      <c r="Y108" s="24" t="str">
        <f t="shared" si="40"/>
        <v>ex btw</v>
      </c>
      <c r="Z108" s="16"/>
    </row>
    <row r="109" spans="1:26" ht="15.75" x14ac:dyDescent="0.25">
      <c r="A109" s="10">
        <v>672215</v>
      </c>
      <c r="B109" s="10"/>
      <c r="C109" s="10"/>
      <c r="D109" s="10" t="s">
        <v>178</v>
      </c>
      <c r="E109" s="10" t="s">
        <v>179</v>
      </c>
      <c r="F109" s="10" t="s">
        <v>180</v>
      </c>
      <c r="G109" s="10" t="s">
        <v>2</v>
      </c>
      <c r="H109" s="37">
        <f t="shared" si="33"/>
        <v>305000</v>
      </c>
      <c r="I109" s="37">
        <f t="shared" si="34"/>
        <v>0</v>
      </c>
      <c r="J109" s="26">
        <f t="shared" si="38"/>
        <v>305000</v>
      </c>
      <c r="K109" s="26" t="s">
        <v>401</v>
      </c>
      <c r="L109" s="10">
        <v>133.4</v>
      </c>
      <c r="M109" s="10">
        <v>138.1</v>
      </c>
      <c r="N109" s="10">
        <v>129.6</v>
      </c>
      <c r="O109" s="10">
        <v>133.4</v>
      </c>
      <c r="P109" s="26">
        <f t="shared" si="41"/>
        <v>315745.87706146919</v>
      </c>
      <c r="Q109" s="26">
        <f t="shared" si="42"/>
        <v>0</v>
      </c>
      <c r="R109" s="26">
        <f t="shared" si="43"/>
        <v>315745.87706146919</v>
      </c>
      <c r="S109" s="16"/>
      <c r="T109" s="22">
        <v>293000</v>
      </c>
      <c r="U109" s="22">
        <v>0</v>
      </c>
      <c r="V109" s="25">
        <f t="shared" si="39"/>
        <v>293000</v>
      </c>
      <c r="W109" s="10"/>
      <c r="X109" s="23"/>
      <c r="Y109" s="24" t="str">
        <f t="shared" si="40"/>
        <v>ex btw</v>
      </c>
      <c r="Z109" s="16"/>
    </row>
    <row r="110" spans="1:26" ht="15.75" x14ac:dyDescent="0.25">
      <c r="A110" s="10">
        <v>672215</v>
      </c>
      <c r="B110" s="10"/>
      <c r="C110" s="10"/>
      <c r="D110" s="10" t="s">
        <v>181</v>
      </c>
      <c r="E110" s="10" t="s">
        <v>182</v>
      </c>
      <c r="F110" s="10" t="s">
        <v>183</v>
      </c>
      <c r="G110" s="10" t="s">
        <v>2</v>
      </c>
      <c r="H110" s="37">
        <f t="shared" si="33"/>
        <v>501000</v>
      </c>
      <c r="I110" s="37">
        <f t="shared" si="34"/>
        <v>0</v>
      </c>
      <c r="J110" s="26">
        <f t="shared" si="38"/>
        <v>501000</v>
      </c>
      <c r="K110" s="26" t="s">
        <v>401</v>
      </c>
      <c r="L110" s="10">
        <v>133.4</v>
      </c>
      <c r="M110" s="10">
        <v>138.1</v>
      </c>
      <c r="N110" s="10">
        <v>129.6</v>
      </c>
      <c r="O110" s="10">
        <v>133.4</v>
      </c>
      <c r="P110" s="26">
        <f t="shared" si="41"/>
        <v>518651.42428785597</v>
      </c>
      <c r="Q110" s="26">
        <f t="shared" si="42"/>
        <v>0</v>
      </c>
      <c r="R110" s="26">
        <f t="shared" si="43"/>
        <v>518651.42428785597</v>
      </c>
      <c r="S110" s="16"/>
      <c r="T110" s="22">
        <v>482000</v>
      </c>
      <c r="U110" s="22">
        <v>0</v>
      </c>
      <c r="V110" s="25">
        <f t="shared" si="39"/>
        <v>482000</v>
      </c>
      <c r="W110" s="10"/>
      <c r="X110" s="23"/>
      <c r="Y110" s="24" t="str">
        <f t="shared" si="40"/>
        <v>ex btw</v>
      </c>
      <c r="Z110" s="16"/>
    </row>
    <row r="111" spans="1:26" ht="15.75" x14ac:dyDescent="0.25">
      <c r="A111" s="10">
        <v>672215</v>
      </c>
      <c r="B111" s="10"/>
      <c r="C111" s="10"/>
      <c r="D111" s="10" t="s">
        <v>187</v>
      </c>
      <c r="E111" s="10" t="s">
        <v>188</v>
      </c>
      <c r="F111" s="10" t="s">
        <v>189</v>
      </c>
      <c r="G111" s="10" t="s">
        <v>2</v>
      </c>
      <c r="H111" s="37">
        <f t="shared" si="33"/>
        <v>411000</v>
      </c>
      <c r="I111" s="37">
        <f t="shared" si="34"/>
        <v>0</v>
      </c>
      <c r="J111" s="26">
        <f t="shared" si="38"/>
        <v>411000</v>
      </c>
      <c r="K111" s="26" t="s">
        <v>401</v>
      </c>
      <c r="L111" s="10">
        <v>133.4</v>
      </c>
      <c r="M111" s="10">
        <v>138.1</v>
      </c>
      <c r="N111" s="10">
        <v>129.6</v>
      </c>
      <c r="O111" s="10">
        <v>133.4</v>
      </c>
      <c r="P111" s="26">
        <f>H111/L111*M111</f>
        <v>425480.50974512741</v>
      </c>
      <c r="Q111" s="26">
        <f>I111/N111*O111</f>
        <v>0</v>
      </c>
      <c r="R111" s="26">
        <f t="shared" si="43"/>
        <v>425480.50974512741</v>
      </c>
      <c r="S111" s="16"/>
      <c r="T111" s="22">
        <v>395000</v>
      </c>
      <c r="U111" s="22">
        <v>0</v>
      </c>
      <c r="V111" s="25">
        <f t="shared" si="39"/>
        <v>395000</v>
      </c>
      <c r="W111" s="10"/>
      <c r="X111" s="23"/>
      <c r="Y111" s="24" t="str">
        <f t="shared" si="40"/>
        <v>ex btw</v>
      </c>
      <c r="Z111" s="16"/>
    </row>
    <row r="112" spans="1:26" ht="15.75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6"/>
      <c r="T112" s="22"/>
      <c r="U112" s="22"/>
      <c r="V112" s="25"/>
      <c r="W112" s="10"/>
      <c r="X112" s="23"/>
      <c r="Y112" s="24"/>
      <c r="Z112" s="16"/>
    </row>
    <row r="113" spans="1:26" ht="15.75" hidden="1" x14ac:dyDescent="0.25">
      <c r="A113" s="10"/>
      <c r="B113" s="10"/>
      <c r="C113" s="10"/>
      <c r="D113" s="10"/>
      <c r="E113" s="10"/>
      <c r="F113" s="10"/>
      <c r="G113" s="10"/>
      <c r="H113" s="10">
        <f>ROUNDUP(T113*133.4/128.4,-3)</f>
        <v>0</v>
      </c>
      <c r="I113" s="10">
        <f>ROUNDUP(U113*129.6/124.4,-3)</f>
        <v>0</v>
      </c>
      <c r="J113" s="10"/>
      <c r="K113" s="10"/>
      <c r="L113" s="10"/>
      <c r="M113" s="10"/>
      <c r="N113" s="10"/>
      <c r="O113" s="10"/>
      <c r="P113" s="10"/>
      <c r="Q113" s="10"/>
      <c r="R113" s="10"/>
      <c r="S113" s="16"/>
      <c r="T113" s="25"/>
      <c r="U113" s="25"/>
      <c r="V113" s="25"/>
      <c r="W113" s="10"/>
      <c r="X113" s="10"/>
      <c r="Y113" s="24"/>
      <c r="Z113" s="16"/>
    </row>
    <row r="114" spans="1:26" ht="15.75" hidden="1" x14ac:dyDescent="0.25">
      <c r="A114" s="10"/>
      <c r="B114" s="10"/>
      <c r="C114" s="10"/>
      <c r="D114" s="10"/>
      <c r="E114" s="10"/>
      <c r="F114" s="10"/>
      <c r="G114" s="10"/>
      <c r="H114" s="10">
        <f>ROUNDUP(T114*133.4/128.4,-3)</f>
        <v>0</v>
      </c>
      <c r="I114" s="10">
        <f>ROUNDUP(U114*129.6/124.4,-3)</f>
        <v>0</v>
      </c>
      <c r="J114" s="10"/>
      <c r="K114" s="10"/>
      <c r="L114" s="10"/>
      <c r="M114" s="10"/>
      <c r="N114" s="10"/>
      <c r="O114" s="10"/>
      <c r="P114" s="10"/>
      <c r="Q114" s="10"/>
      <c r="R114" s="10"/>
      <c r="S114" s="16"/>
      <c r="T114" s="25"/>
      <c r="U114" s="25"/>
      <c r="V114" s="25"/>
      <c r="W114" s="10"/>
      <c r="X114" s="10"/>
      <c r="Y114" s="24"/>
      <c r="Z114" s="16"/>
    </row>
    <row r="115" spans="1:26" ht="15.75" hidden="1" x14ac:dyDescent="0.25">
      <c r="A115" s="10"/>
      <c r="B115" s="10"/>
      <c r="C115" s="10"/>
      <c r="D115" s="10"/>
      <c r="E115" s="10"/>
      <c r="F115" s="10"/>
      <c r="G115" s="10"/>
      <c r="H115" s="10">
        <f>ROUNDUP(T115*133.4/128.4,-3)</f>
        <v>0</v>
      </c>
      <c r="I115" s="10">
        <f>ROUNDUP(U115*129.6/124.4,-3)</f>
        <v>0</v>
      </c>
      <c r="J115" s="10"/>
      <c r="K115" s="10"/>
      <c r="L115" s="10"/>
      <c r="M115" s="10"/>
      <c r="N115" s="10"/>
      <c r="O115" s="10"/>
      <c r="P115" s="10"/>
      <c r="Q115" s="10"/>
      <c r="R115" s="10"/>
      <c r="S115" s="16"/>
      <c r="T115" s="22"/>
      <c r="U115" s="22"/>
      <c r="V115" s="25"/>
      <c r="W115" s="10"/>
      <c r="X115" s="23"/>
      <c r="Y115" s="24"/>
      <c r="Z115" s="16"/>
    </row>
    <row r="116" spans="1:26" ht="15.75" hidden="1" x14ac:dyDescent="0.25">
      <c r="A116" s="10"/>
      <c r="B116" s="10"/>
      <c r="C116" s="10"/>
      <c r="D116" s="10"/>
      <c r="E116" s="10"/>
      <c r="F116" s="10"/>
      <c r="G116" s="10"/>
      <c r="H116" s="10">
        <f>ROUNDUP(T116*133.4/128.4,-3)</f>
        <v>0</v>
      </c>
      <c r="I116" s="10">
        <f>ROUNDUP(U116*129.6/124.4,-3)</f>
        <v>0</v>
      </c>
      <c r="J116" s="10"/>
      <c r="K116" s="10"/>
      <c r="L116" s="10"/>
      <c r="M116" s="10"/>
      <c r="N116" s="10"/>
      <c r="O116" s="10"/>
      <c r="P116" s="10"/>
      <c r="Q116" s="10"/>
      <c r="R116" s="10"/>
      <c r="S116" s="16"/>
      <c r="T116" s="22"/>
      <c r="U116" s="22"/>
      <c r="V116" s="25"/>
      <c r="W116" s="10"/>
      <c r="X116" s="23"/>
      <c r="Y116" s="24"/>
      <c r="Z116" s="16"/>
    </row>
    <row r="117" spans="1:26" ht="15.75" hidden="1" x14ac:dyDescent="0.25">
      <c r="A117" s="10"/>
      <c r="B117" s="10"/>
      <c r="C117" s="10"/>
      <c r="D117" s="10"/>
      <c r="E117" s="10"/>
      <c r="F117" s="10"/>
      <c r="G117" s="10"/>
      <c r="H117" s="10">
        <f>ROUNDUP(T117*133.4/128.4,-3)</f>
        <v>0</v>
      </c>
      <c r="I117" s="10">
        <f>ROUNDUP(U117*129.6/124.4,-3)</f>
        <v>0</v>
      </c>
      <c r="J117" s="10"/>
      <c r="K117" s="10"/>
      <c r="L117" s="10"/>
      <c r="M117" s="10"/>
      <c r="N117" s="10"/>
      <c r="O117" s="10"/>
      <c r="P117" s="10"/>
      <c r="Q117" s="10"/>
      <c r="R117" s="10"/>
      <c r="S117" s="16"/>
      <c r="T117" s="25"/>
      <c r="U117" s="25"/>
      <c r="V117" s="25"/>
      <c r="W117" s="10"/>
      <c r="X117" s="10"/>
      <c r="Y117" s="24"/>
      <c r="Z117" s="16"/>
    </row>
    <row r="118" spans="1:26" ht="15.75" x14ac:dyDescent="0.25">
      <c r="A118" s="13"/>
      <c r="B118" s="13"/>
      <c r="C118" s="13"/>
      <c r="D118" s="13" t="s">
        <v>200</v>
      </c>
      <c r="E118" s="13"/>
      <c r="F118" s="13"/>
      <c r="G118" s="13"/>
      <c r="H118" s="30">
        <f>SUM(H96:H111)</f>
        <v>7202000</v>
      </c>
      <c r="I118" s="30">
        <f t="shared" ref="I118:J118" si="44">SUM(I96:I111)</f>
        <v>0</v>
      </c>
      <c r="J118" s="30">
        <f t="shared" si="44"/>
        <v>7202000</v>
      </c>
      <c r="K118" s="30"/>
      <c r="L118" s="13"/>
      <c r="M118" s="13"/>
      <c r="N118" s="13"/>
      <c r="O118" s="13"/>
      <c r="P118" s="30">
        <f>SUM(P96:P111)</f>
        <v>7455743.6281859055</v>
      </c>
      <c r="Q118" s="30">
        <f t="shared" ref="Q118:R118" si="45">SUM(Q96:Q111)</f>
        <v>0</v>
      </c>
      <c r="R118" s="30">
        <f t="shared" si="45"/>
        <v>7455743.6281859055</v>
      </c>
      <c r="S118" s="16"/>
      <c r="T118" s="28">
        <f>SUM(T96:T111)</f>
        <v>7334000</v>
      </c>
      <c r="U118" s="28">
        <f>SUM(U96:U111)</f>
        <v>0</v>
      </c>
      <c r="V118" s="28">
        <f t="shared" ref="V118" si="46">SUM(V96:V111)</f>
        <v>7334000</v>
      </c>
      <c r="W118" s="13"/>
      <c r="X118" s="30"/>
      <c r="Y118" s="24"/>
      <c r="Z118" s="16"/>
    </row>
    <row r="119" spans="1:26" ht="15.75" x14ac:dyDescent="0.25">
      <c r="A119" s="5"/>
      <c r="B119" s="5"/>
      <c r="C119" s="5"/>
      <c r="D119" s="5"/>
      <c r="E119" s="5"/>
      <c r="F119" s="5"/>
      <c r="G119" s="5"/>
      <c r="H119" s="10"/>
      <c r="I119" s="10"/>
      <c r="J119" s="5"/>
      <c r="K119" s="5"/>
      <c r="L119" s="5"/>
      <c r="M119" s="5"/>
      <c r="N119" s="5"/>
      <c r="O119" s="5"/>
      <c r="P119" s="5"/>
      <c r="Q119" s="5"/>
      <c r="R119" s="5"/>
      <c r="S119" s="16"/>
      <c r="T119" s="29"/>
      <c r="U119" s="29"/>
      <c r="V119" s="29"/>
      <c r="W119" s="5"/>
      <c r="X119" s="31"/>
      <c r="Y119" s="24"/>
      <c r="Z119" s="16"/>
    </row>
    <row r="120" spans="1:26" ht="15.75" x14ac:dyDescent="0.25">
      <c r="A120" s="10">
        <v>662110</v>
      </c>
      <c r="B120" s="10"/>
      <c r="C120" s="10"/>
      <c r="D120" s="10" t="s">
        <v>266</v>
      </c>
      <c r="E120" s="10" t="s">
        <v>265</v>
      </c>
      <c r="F120" s="10"/>
      <c r="G120" s="10"/>
      <c r="H120" s="37">
        <f>ROUNDUP(T120*133.4/128.4,-3)</f>
        <v>255000</v>
      </c>
      <c r="I120" s="37">
        <f>ROUNDUP(U120*129.6/124.4,-3)</f>
        <v>0</v>
      </c>
      <c r="J120" s="26">
        <f>SUM(H120:I120)</f>
        <v>255000</v>
      </c>
      <c r="K120" s="26" t="s">
        <v>401</v>
      </c>
      <c r="L120" s="10">
        <v>133.4</v>
      </c>
      <c r="M120" s="10">
        <v>138.1</v>
      </c>
      <c r="N120" s="10">
        <v>129.6</v>
      </c>
      <c r="O120" s="10">
        <v>133.4</v>
      </c>
      <c r="P120" s="26">
        <f t="shared" ref="P120" si="47">H120/L120*M120</f>
        <v>263984.25787106447</v>
      </c>
      <c r="Q120" s="26">
        <f>I120/N120*O120</f>
        <v>0</v>
      </c>
      <c r="R120" s="26">
        <f t="shared" ref="R120" si="48">P120+Q120</f>
        <v>263984.25787106447</v>
      </c>
      <c r="S120" s="16"/>
      <c r="T120" s="22">
        <v>245000</v>
      </c>
      <c r="U120" s="22">
        <v>0</v>
      </c>
      <c r="V120" s="25">
        <f t="shared" ref="V120" si="49">SUM(T120:U120)</f>
        <v>245000</v>
      </c>
      <c r="W120" s="10" t="s">
        <v>222</v>
      </c>
      <c r="X120" s="23"/>
      <c r="Y120" s="24"/>
      <c r="Z120" s="16"/>
    </row>
    <row r="121" spans="1:26" ht="15.75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6"/>
      <c r="T121" s="22"/>
      <c r="U121" s="22"/>
      <c r="V121" s="25"/>
      <c r="W121" s="10"/>
      <c r="X121" s="23"/>
      <c r="Y121" s="24"/>
      <c r="Z121" s="16"/>
    </row>
    <row r="122" spans="1:26" ht="15.75" x14ac:dyDescent="0.25">
      <c r="A122" s="13"/>
      <c r="B122" s="13"/>
      <c r="C122" s="13"/>
      <c r="D122" s="13" t="s">
        <v>200</v>
      </c>
      <c r="E122" s="13"/>
      <c r="F122" s="13"/>
      <c r="G122" s="13"/>
      <c r="H122" s="30">
        <f>SUM(H120)</f>
        <v>255000</v>
      </c>
      <c r="I122" s="30">
        <f t="shared" ref="I122:J122" si="50">SUM(I120)</f>
        <v>0</v>
      </c>
      <c r="J122" s="30">
        <f t="shared" si="50"/>
        <v>255000</v>
      </c>
      <c r="K122" s="30"/>
      <c r="L122" s="13"/>
      <c r="M122" s="13"/>
      <c r="N122" s="13"/>
      <c r="O122" s="13"/>
      <c r="P122" s="30">
        <f>SUM(P120)</f>
        <v>263984.25787106447</v>
      </c>
      <c r="Q122" s="30">
        <f t="shared" ref="Q122:R122" si="51">SUM(Q120)</f>
        <v>0</v>
      </c>
      <c r="R122" s="30">
        <f t="shared" si="51"/>
        <v>263984.25787106447</v>
      </c>
      <c r="S122" s="16"/>
      <c r="T122" s="28">
        <f>T120</f>
        <v>245000</v>
      </c>
      <c r="U122" s="28">
        <f t="shared" ref="U122:V122" si="52">U120</f>
        <v>0</v>
      </c>
      <c r="V122" s="28">
        <f t="shared" si="52"/>
        <v>245000</v>
      </c>
      <c r="W122" s="13"/>
      <c r="X122" s="30"/>
      <c r="Y122" s="24"/>
      <c r="Z122" s="16"/>
    </row>
    <row r="123" spans="1:26" ht="15.75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6"/>
      <c r="T123" s="25"/>
      <c r="U123" s="25"/>
      <c r="V123" s="25"/>
      <c r="W123" s="10"/>
      <c r="X123" s="10"/>
      <c r="Y123" s="24"/>
      <c r="Z123" s="16"/>
    </row>
    <row r="124" spans="1:26" ht="15.75" x14ac:dyDescent="0.25">
      <c r="A124" s="13"/>
      <c r="B124" s="13"/>
      <c r="C124" s="13"/>
      <c r="D124" s="13" t="s">
        <v>202</v>
      </c>
      <c r="E124" s="13"/>
      <c r="F124" s="13"/>
      <c r="G124" s="13"/>
      <c r="H124" s="30">
        <f>SUM(H37,H47,H93,H118,H122)</f>
        <v>313643850</v>
      </c>
      <c r="I124" s="30">
        <f t="shared" ref="I124" si="53">SUM(I37,I47,I93,I118,I122)</f>
        <v>59543000</v>
      </c>
      <c r="J124" s="30">
        <f>SUM(J37,J47,J93,J118,J122)</f>
        <v>373186850</v>
      </c>
      <c r="K124" s="30"/>
      <c r="L124" s="13"/>
      <c r="M124" s="13"/>
      <c r="N124" s="13"/>
      <c r="O124" s="13"/>
      <c r="P124" s="30">
        <f>SUM(P37,P47,P93,P118,P122)</f>
        <v>335930987.86456805</v>
      </c>
      <c r="Q124" s="30">
        <f t="shared" ref="Q124" si="54">SUM(Q37,Q47,Q93,Q118,Q122)</f>
        <v>61777859.190933943</v>
      </c>
      <c r="R124" s="30">
        <f>SUM(R37,R47,R93,R118,R122)</f>
        <v>397708847.05550194</v>
      </c>
      <c r="S124" s="16"/>
      <c r="T124" s="28">
        <f>SUM(T37,T47,T93,T118,T122)</f>
        <v>296246000</v>
      </c>
      <c r="U124" s="28">
        <f>SUM(U37,U47,U93,U118,U122)</f>
        <v>57339500</v>
      </c>
      <c r="V124" s="28">
        <f>SUM(V37,V47,V93,V118,V122)</f>
        <v>353585500</v>
      </c>
      <c r="W124" s="13"/>
      <c r="X124" s="28"/>
      <c r="Y124" s="24"/>
      <c r="Z124" s="16"/>
    </row>
    <row r="125" spans="1:26" ht="15.75" hidden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6"/>
      <c r="T125" s="25"/>
      <c r="U125" s="25"/>
      <c r="V125" s="25"/>
      <c r="W125" s="10"/>
      <c r="X125" s="29"/>
      <c r="Y125" s="24"/>
      <c r="Z125" s="16"/>
    </row>
    <row r="126" spans="1:26" ht="15.75" hidden="1" x14ac:dyDescent="0.25">
      <c r="A126" s="14"/>
      <c r="B126" s="14"/>
      <c r="C126" s="14"/>
      <c r="D126" s="14"/>
      <c r="E126" s="14"/>
      <c r="F126" s="14"/>
      <c r="G126" s="32" t="s">
        <v>210</v>
      </c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16"/>
      <c r="T126" s="32"/>
      <c r="U126" s="33"/>
      <c r="V126" s="33"/>
      <c r="W126" s="14"/>
      <c r="X126" s="35" t="s">
        <v>355</v>
      </c>
      <c r="Y126" s="24"/>
      <c r="Z126" s="16"/>
    </row>
    <row r="127" spans="1:26" ht="15.75" hidden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6"/>
      <c r="T127" s="25"/>
      <c r="U127" s="25"/>
      <c r="V127" s="25"/>
      <c r="W127" s="10"/>
      <c r="X127" s="10"/>
      <c r="Y127" s="24"/>
      <c r="Z127" s="16"/>
    </row>
    <row r="128" spans="1:26" ht="15.75" hidden="1" x14ac:dyDescent="0.25">
      <c r="A128" s="10"/>
      <c r="B128" s="10"/>
      <c r="C128" s="10"/>
      <c r="D128" s="18" t="s">
        <v>349</v>
      </c>
      <c r="E128" s="19" t="s">
        <v>350</v>
      </c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25"/>
      <c r="U128" s="25"/>
      <c r="V128" s="25"/>
      <c r="W128" s="10"/>
      <c r="X128" s="34"/>
      <c r="Y128" s="24"/>
      <c r="Z128" s="27"/>
    </row>
    <row r="129" spans="1:26" ht="15.75" hidden="1" x14ac:dyDescent="0.25">
      <c r="A129" s="9"/>
      <c r="B129" s="9"/>
      <c r="C129" s="9"/>
      <c r="D129" s="18" t="s">
        <v>376</v>
      </c>
      <c r="E129" s="19" t="s">
        <v>351</v>
      </c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11"/>
      <c r="U129" s="11"/>
      <c r="V129" s="11"/>
      <c r="W129" s="10"/>
      <c r="X129" s="9"/>
      <c r="Y129" s="12"/>
      <c r="Z129" s="17"/>
    </row>
    <row r="130" spans="1:26" ht="15.75" hidden="1" x14ac:dyDescent="0.25">
      <c r="A130" s="9"/>
      <c r="B130" s="9"/>
      <c r="C130" s="9"/>
      <c r="D130" s="18"/>
      <c r="E130" s="19" t="s">
        <v>352</v>
      </c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11"/>
      <c r="U130" s="11"/>
      <c r="V130" s="11"/>
      <c r="W130" s="10"/>
      <c r="X130" s="9" t="s">
        <v>377</v>
      </c>
      <c r="Y130" s="12"/>
      <c r="Z130" s="17"/>
    </row>
    <row r="131" spans="1:26" ht="15.75" hidden="1" x14ac:dyDescent="0.25">
      <c r="A131" s="9"/>
      <c r="B131" s="9"/>
      <c r="C131" s="9"/>
      <c r="D131" s="18"/>
      <c r="E131" s="19" t="s">
        <v>353</v>
      </c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11"/>
      <c r="U131" s="11"/>
      <c r="V131" s="11"/>
      <c r="W131" s="10"/>
      <c r="X131" s="9"/>
      <c r="Y131" s="12"/>
      <c r="Z131" s="17"/>
    </row>
    <row r="132" spans="1:26" hidden="1" x14ac:dyDescent="0.25">
      <c r="X132" t="s">
        <v>356</v>
      </c>
    </row>
    <row r="135" spans="1:26" x14ac:dyDescent="0.25">
      <c r="A135" t="s">
        <v>422</v>
      </c>
    </row>
    <row r="136" spans="1:26" x14ac:dyDescent="0.25">
      <c r="A136" s="52" t="s">
        <v>428</v>
      </c>
    </row>
    <row r="137" spans="1:26" x14ac:dyDescent="0.25">
      <c r="A137" s="52" t="s">
        <v>423</v>
      </c>
    </row>
    <row r="138" spans="1:26" x14ac:dyDescent="0.25">
      <c r="A138" s="52" t="s">
        <v>424</v>
      </c>
    </row>
    <row r="139" spans="1:26" x14ac:dyDescent="0.25">
      <c r="A139" s="52" t="s">
        <v>425</v>
      </c>
    </row>
    <row r="140" spans="1:26" x14ac:dyDescent="0.25">
      <c r="A140" s="52" t="s">
        <v>426</v>
      </c>
    </row>
    <row r="141" spans="1:26" x14ac:dyDescent="0.25">
      <c r="A141" s="52" t="s">
        <v>427</v>
      </c>
    </row>
  </sheetData>
  <pageMargins left="0.23622047244094491" right="0.23622047244094491" top="0.74803149606299213" bottom="0.74803149606299213" header="0.31496062992125984" footer="0.31496062992125984"/>
  <pageSetup paperSize="9" scale="69" fitToWidth="2" fitToHeight="0" orientation="landscape" horizontalDpi="300" verticalDpi="300" r:id="rId1"/>
  <headerFooter>
    <oddFooter>&amp;L&amp;F
Uniek nr e-ABS XXXXXXXXXXXXXXXXXXX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Specifcatie</vt:lpstr>
      <vt:lpstr>Specifcatie!Print_Area</vt:lpstr>
    </vt:vector>
  </TitlesOfParts>
  <Company>BAR organisatie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Eveliene Roobol-Thijssen</dc:creator>
  <cp:lastModifiedBy>Robin ter Hark</cp:lastModifiedBy>
  <cp:lastPrinted>2024-02-14T07:19:01Z</cp:lastPrinted>
  <dcterms:created xsi:type="dcterms:W3CDTF">2020-03-06T15:29:13Z</dcterms:created>
  <dcterms:modified xsi:type="dcterms:W3CDTF">2026-05-28T14:26:16Z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db1e541c-7f20-4070-ad75-e67cbfc5e476</vt:lpwstr>
  </property>
  <property fmtid="{D5CDD505-2E9C-101B-9397-08002B2CF9AE}" pid="3" name="AonClassification">
    <vt:lpwstr>ADC_class_200</vt:lpwstr>
  </property>
  <property fmtid="{D5CDD505-2E9C-101B-9397-08002B2CF9AE}" pid="4" name="MSIP_Label_9043f10a-881e-4653-a55e-02ca2cc829dc_Enabled">
    <vt:lpwstr>true</vt:lpwstr>
  </property>
  <property fmtid="{D5CDD505-2E9C-101B-9397-08002B2CF9AE}" pid="5" name="MSIP_Label_9043f10a-881e-4653-a55e-02ca2cc829dc_SetDate">
    <vt:lpwstr>2024-02-13T09:33:39Z</vt:lpwstr>
  </property>
  <property fmtid="{D5CDD505-2E9C-101B-9397-08002B2CF9AE}" pid="6" name="MSIP_Label_9043f10a-881e-4653-a55e-02ca2cc829dc_Method">
    <vt:lpwstr>Standard</vt:lpwstr>
  </property>
  <property fmtid="{D5CDD505-2E9C-101B-9397-08002B2CF9AE}" pid="7" name="MSIP_Label_9043f10a-881e-4653-a55e-02ca2cc829dc_Name">
    <vt:lpwstr>ADC_class_200</vt:lpwstr>
  </property>
  <property fmtid="{D5CDD505-2E9C-101B-9397-08002B2CF9AE}" pid="8" name="MSIP_Label_9043f10a-881e-4653-a55e-02ca2cc829dc_SiteId">
    <vt:lpwstr>94cfddbc-0627-494a-ad7a-29aea3aea832</vt:lpwstr>
  </property>
  <property fmtid="{D5CDD505-2E9C-101B-9397-08002B2CF9AE}" pid="9" name="MSIP_Label_9043f10a-881e-4653-a55e-02ca2cc829dc_ActionId">
    <vt:lpwstr>d2790fed-c889-46f5-8a86-412392878889</vt:lpwstr>
  </property>
  <property fmtid="{D5CDD505-2E9C-101B-9397-08002B2CF9AE}" pid="10" name="MSIP_Label_9043f10a-881e-4653-a55e-02ca2cc829dc_ContentBits">
    <vt:lpwstr>0</vt:lpwstr>
  </property>
</Properties>
</file>